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10" windowWidth="14810" windowHeight="8020" activeTab="3"/>
  </bookViews>
  <sheets>
    <sheet name="Purchase" sheetId="1" r:id="rId1"/>
    <sheet name="Sheet1" sheetId="18" r:id="rId2"/>
    <sheet name="Sales" sheetId="2" r:id="rId3"/>
    <sheet name="Sales pivot" sheetId="5" r:id="rId4"/>
    <sheet name="Purchase pivot" sheetId="11" r:id="rId5"/>
    <sheet name="Sales vs purchase" sheetId="13" r:id="rId6"/>
    <sheet name="Category and Unit performance" sheetId="7" r:id="rId7"/>
    <sheet name="Profit Analysis" sheetId="16" r:id="rId8"/>
    <sheet name="Sheet3" sheetId="3" r:id="rId9"/>
  </sheets>
  <definedNames>
    <definedName name="_xlnm._FilterDatabase" localSheetId="0" hidden="1">Purchase!$A$204:$M$221</definedName>
    <definedName name="_xlnm._FilterDatabase" localSheetId="2" hidden="1">Sales!$A$1:$O$614</definedName>
    <definedName name="_xlnm._FilterDatabase" localSheetId="8" hidden="1">Sheet3!$A$1:$M$26</definedName>
  </definedNames>
  <calcPr calcId="152511"/>
  <pivotCaches>
    <pivotCache cacheId="3" r:id="rId10"/>
    <pivotCache cacheId="1" r:id="rId11"/>
  </pivotCaches>
</workbook>
</file>

<file path=xl/calcChain.xml><?xml version="1.0" encoding="utf-8"?>
<calcChain xmlns="http://schemas.openxmlformats.org/spreadsheetml/2006/main">
  <c r="E10" i="11" l="1"/>
  <c r="E9" i="11"/>
  <c r="E8" i="11"/>
  <c r="E7" i="11"/>
  <c r="E6" i="11"/>
  <c r="E5" i="11"/>
  <c r="H25" i="5"/>
  <c r="E36" i="5"/>
  <c r="E37" i="5" s="1"/>
  <c r="E35" i="5"/>
  <c r="E34" i="5"/>
  <c r="E30" i="5"/>
  <c r="E29" i="5"/>
  <c r="E28" i="5"/>
  <c r="E27" i="5"/>
  <c r="E32" i="5" s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3" i="16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3" i="13"/>
  <c r="C29" i="13"/>
  <c r="B29" i="13"/>
  <c r="E31" i="5" l="1"/>
  <c r="H413" i="1"/>
  <c r="K413" i="1" s="1"/>
  <c r="H412" i="1"/>
  <c r="K412" i="1" s="1"/>
  <c r="H411" i="1"/>
  <c r="K411" i="1" s="1"/>
  <c r="H410" i="1"/>
  <c r="K410" i="1" s="1"/>
  <c r="J614" i="2"/>
  <c r="K614" i="2"/>
  <c r="J613" i="2"/>
  <c r="K613" i="2"/>
  <c r="J612" i="2"/>
  <c r="K612" i="2"/>
  <c r="J611" i="2"/>
  <c r="K611" i="2"/>
  <c r="J610" i="2"/>
  <c r="K610" i="2"/>
  <c r="J609" i="2"/>
  <c r="K609" i="2"/>
  <c r="J608" i="2"/>
  <c r="K608" i="2"/>
  <c r="J607" i="2"/>
  <c r="K607" i="2"/>
  <c r="J606" i="2"/>
  <c r="K606" i="2"/>
  <c r="J605" i="2"/>
  <c r="K605" i="2"/>
  <c r="J604" i="2"/>
  <c r="K604" i="2"/>
  <c r="J603" i="2"/>
  <c r="K603" i="2"/>
  <c r="J602" i="2"/>
  <c r="K602" i="2"/>
  <c r="J601" i="2"/>
  <c r="K601" i="2"/>
  <c r="J600" i="2"/>
  <c r="K600" i="2"/>
  <c r="J599" i="2"/>
  <c r="K599" i="2"/>
  <c r="J598" i="2"/>
  <c r="K598" i="2"/>
  <c r="J597" i="2"/>
  <c r="K597" i="2"/>
  <c r="J596" i="2"/>
  <c r="K596" i="2"/>
  <c r="J595" i="2"/>
  <c r="K595" i="2"/>
  <c r="J594" i="2"/>
  <c r="K594" i="2"/>
  <c r="K593" i="2"/>
  <c r="J593" i="2"/>
  <c r="L594" i="2" l="1"/>
  <c r="L596" i="2"/>
  <c r="L598" i="2"/>
  <c r="L600" i="2"/>
  <c r="L602" i="2"/>
  <c r="L604" i="2"/>
  <c r="L606" i="2"/>
  <c r="L608" i="2"/>
  <c r="L610" i="2"/>
  <c r="L612" i="2"/>
  <c r="L614" i="2"/>
  <c r="L613" i="2"/>
  <c r="L595" i="2"/>
  <c r="L597" i="2"/>
  <c r="L599" i="2"/>
  <c r="L601" i="2"/>
  <c r="L603" i="2"/>
  <c r="L605" i="2"/>
  <c r="L607" i="2"/>
  <c r="L609" i="2"/>
  <c r="L611" i="2"/>
  <c r="L593" i="2"/>
  <c r="H409" i="1"/>
  <c r="K409" i="1" s="1"/>
  <c r="H408" i="1"/>
  <c r="K408" i="1" s="1"/>
  <c r="H407" i="1"/>
  <c r="K407" i="1" s="1"/>
  <c r="H406" i="1"/>
  <c r="K406" i="1" s="1"/>
  <c r="H402" i="1"/>
  <c r="K402" i="1" s="1"/>
  <c r="H403" i="1"/>
  <c r="K403" i="1" s="1"/>
  <c r="H404" i="1"/>
  <c r="K404" i="1" s="1"/>
  <c r="H405" i="1"/>
  <c r="K405" i="1" s="1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85" i="2"/>
  <c r="K585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H401" i="1"/>
  <c r="K401" i="1" s="1"/>
  <c r="H400" i="1"/>
  <c r="K400" i="1" s="1"/>
  <c r="H393" i="1"/>
  <c r="K393" i="1" s="1"/>
  <c r="H399" i="1"/>
  <c r="K399" i="1" s="1"/>
  <c r="H398" i="1"/>
  <c r="K398" i="1" s="1"/>
  <c r="H397" i="1"/>
  <c r="K397" i="1" s="1"/>
  <c r="H396" i="1"/>
  <c r="K396" i="1" s="1"/>
  <c r="H395" i="1"/>
  <c r="K395" i="1" s="1"/>
  <c r="H394" i="1"/>
  <c r="K394" i="1" s="1"/>
  <c r="H392" i="1"/>
  <c r="K392" i="1" s="1"/>
  <c r="H391" i="1"/>
  <c r="K391" i="1" s="1"/>
  <c r="H390" i="1"/>
  <c r="K390" i="1" s="1"/>
  <c r="H389" i="1"/>
  <c r="K389" i="1" s="1"/>
  <c r="H388" i="1"/>
  <c r="K388" i="1" s="1"/>
  <c r="J387" i="1"/>
  <c r="I387" i="1"/>
  <c r="K387" i="1" s="1"/>
  <c r="J573" i="2"/>
  <c r="K573" i="2"/>
  <c r="J572" i="2"/>
  <c r="K572" i="2"/>
  <c r="J571" i="2"/>
  <c r="K571" i="2"/>
  <c r="J570" i="2"/>
  <c r="K570" i="2"/>
  <c r="J569" i="2"/>
  <c r="K569" i="2"/>
  <c r="J568" i="2"/>
  <c r="K568" i="2"/>
  <c r="J567" i="2"/>
  <c r="K567" i="2"/>
  <c r="J566" i="2"/>
  <c r="K566" i="2"/>
  <c r="J565" i="2"/>
  <c r="K565" i="2"/>
  <c r="J564" i="2"/>
  <c r="K564" i="2"/>
  <c r="J563" i="2"/>
  <c r="K563" i="2"/>
  <c r="J535" i="2"/>
  <c r="K535" i="2"/>
  <c r="K540" i="2"/>
  <c r="J540" i="2"/>
  <c r="K528" i="2"/>
  <c r="J528" i="2"/>
  <c r="K529" i="2"/>
  <c r="J529" i="2"/>
  <c r="J550" i="2"/>
  <c r="K550" i="2"/>
  <c r="J538" i="2"/>
  <c r="K538" i="2"/>
  <c r="K537" i="2"/>
  <c r="J537" i="2"/>
  <c r="K533" i="2"/>
  <c r="J533" i="2"/>
  <c r="J531" i="2"/>
  <c r="K531" i="2"/>
  <c r="J530" i="2"/>
  <c r="K530" i="2"/>
  <c r="J532" i="2"/>
  <c r="K532" i="2"/>
  <c r="J534" i="2"/>
  <c r="K534" i="2"/>
  <c r="J536" i="2"/>
  <c r="K536" i="2"/>
  <c r="J539" i="2"/>
  <c r="K539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K527" i="2"/>
  <c r="J527" i="2"/>
  <c r="H319" i="1"/>
  <c r="K319" i="1" s="1"/>
  <c r="H318" i="1"/>
  <c r="K318" i="1" s="1"/>
  <c r="H317" i="1"/>
  <c r="K317" i="1" s="1"/>
  <c r="H316" i="1"/>
  <c r="K316" i="1" s="1"/>
  <c r="H315" i="1"/>
  <c r="K315" i="1" s="1"/>
  <c r="H314" i="1"/>
  <c r="K314" i="1" s="1"/>
  <c r="H313" i="1"/>
  <c r="K313" i="1" s="1"/>
  <c r="H312" i="1"/>
  <c r="K312" i="1" s="1"/>
  <c r="H311" i="1"/>
  <c r="K311" i="1" s="1"/>
  <c r="H310" i="1"/>
  <c r="K310" i="1" s="1"/>
  <c r="H309" i="1"/>
  <c r="K309" i="1" s="1"/>
  <c r="H308" i="1"/>
  <c r="K308" i="1" s="1"/>
  <c r="H307" i="1"/>
  <c r="K307" i="1" s="1"/>
  <c r="H306" i="1"/>
  <c r="K306" i="1" s="1"/>
  <c r="H305" i="1"/>
  <c r="K305" i="1" s="1"/>
  <c r="H304" i="1"/>
  <c r="K304" i="1" s="1"/>
  <c r="H303" i="1"/>
  <c r="K303" i="1" s="1"/>
  <c r="H302" i="1"/>
  <c r="K302" i="1" s="1"/>
  <c r="H301" i="1"/>
  <c r="K301" i="1" s="1"/>
  <c r="H300" i="1"/>
  <c r="K300" i="1" s="1"/>
  <c r="H299" i="1"/>
  <c r="K299" i="1" s="1"/>
  <c r="H298" i="1"/>
  <c r="K298" i="1" s="1"/>
  <c r="H297" i="1"/>
  <c r="K297" i="1" s="1"/>
  <c r="H386" i="1"/>
  <c r="K386" i="1" s="1"/>
  <c r="H385" i="1"/>
  <c r="K385" i="1" s="1"/>
  <c r="H384" i="1"/>
  <c r="K384" i="1" s="1"/>
  <c r="H383" i="1"/>
  <c r="K383" i="1" s="1"/>
  <c r="I382" i="1"/>
  <c r="J382" i="1"/>
  <c r="I381" i="1"/>
  <c r="J381" i="1"/>
  <c r="I380" i="1"/>
  <c r="J380" i="1"/>
  <c r="I379" i="1"/>
  <c r="J379" i="1"/>
  <c r="I378" i="1"/>
  <c r="J378" i="1"/>
  <c r="I377" i="1"/>
  <c r="J377" i="1"/>
  <c r="I376" i="1"/>
  <c r="J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H366" i="1"/>
  <c r="K366" i="1" s="1"/>
  <c r="H365" i="1"/>
  <c r="K365" i="1" s="1"/>
  <c r="H364" i="1"/>
  <c r="K364" i="1" s="1"/>
  <c r="H363" i="1"/>
  <c r="K363" i="1" s="1"/>
  <c r="H362" i="1"/>
  <c r="K362" i="1" s="1"/>
  <c r="H361" i="1"/>
  <c r="K361" i="1" s="1"/>
  <c r="H360" i="1"/>
  <c r="K360" i="1" s="1"/>
  <c r="H359" i="1"/>
  <c r="K359" i="1" s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K350" i="1" s="1"/>
  <c r="H349" i="1"/>
  <c r="K349" i="1" s="1"/>
  <c r="H348" i="1"/>
  <c r="K348" i="1" s="1"/>
  <c r="H343" i="1"/>
  <c r="K343" i="1" s="1"/>
  <c r="H347" i="1"/>
  <c r="H346" i="1"/>
  <c r="K346" i="1" s="1"/>
  <c r="H345" i="1"/>
  <c r="K345" i="1" s="1"/>
  <c r="H344" i="1"/>
  <c r="K344" i="1" s="1"/>
  <c r="H342" i="1"/>
  <c r="K342" i="1" s="1"/>
  <c r="H341" i="1"/>
  <c r="K341" i="1" s="1"/>
  <c r="H340" i="1"/>
  <c r="K340" i="1" s="1"/>
  <c r="H339" i="1"/>
  <c r="K339" i="1" s="1"/>
  <c r="K347" i="1"/>
  <c r="H338" i="1"/>
  <c r="K338" i="1" s="1"/>
  <c r="I526" i="2"/>
  <c r="J519" i="2"/>
  <c r="K519" i="2"/>
  <c r="J511" i="2"/>
  <c r="K511" i="2"/>
  <c r="J515" i="2"/>
  <c r="K515" i="2"/>
  <c r="K522" i="2"/>
  <c r="J522" i="2"/>
  <c r="K521" i="2"/>
  <c r="J521" i="2"/>
  <c r="K520" i="2"/>
  <c r="J520" i="2"/>
  <c r="K518" i="2"/>
  <c r="J518" i="2"/>
  <c r="K517" i="2"/>
  <c r="J517" i="2"/>
  <c r="K516" i="2"/>
  <c r="J516" i="2"/>
  <c r="J514" i="2"/>
  <c r="K514" i="2"/>
  <c r="K525" i="2"/>
  <c r="J525" i="2"/>
  <c r="K524" i="2"/>
  <c r="J524" i="2"/>
  <c r="K513" i="2"/>
  <c r="J513" i="2"/>
  <c r="K512" i="2"/>
  <c r="J512" i="2"/>
  <c r="K523" i="2"/>
  <c r="J523" i="2"/>
  <c r="J510" i="2"/>
  <c r="K510" i="2"/>
  <c r="J509" i="2"/>
  <c r="K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H337" i="1"/>
  <c r="K337" i="1" s="1"/>
  <c r="H336" i="1"/>
  <c r="K336" i="1" s="1"/>
  <c r="H335" i="1"/>
  <c r="K335" i="1" s="1"/>
  <c r="J334" i="1"/>
  <c r="I334" i="1"/>
  <c r="J333" i="1"/>
  <c r="I333" i="1"/>
  <c r="H332" i="1"/>
  <c r="K332" i="1" s="1"/>
  <c r="H331" i="1"/>
  <c r="K331" i="1" s="1"/>
  <c r="H330" i="1"/>
  <c r="K330" i="1" s="1"/>
  <c r="H329" i="1"/>
  <c r="K329" i="1" s="1"/>
  <c r="H328" i="1"/>
  <c r="K328" i="1" s="1"/>
  <c r="H327" i="1"/>
  <c r="K327" i="1" s="1"/>
  <c r="H326" i="1"/>
  <c r="K326" i="1" s="1"/>
  <c r="H325" i="1"/>
  <c r="K325" i="1" s="1"/>
  <c r="L587" i="2" l="1"/>
  <c r="L577" i="2"/>
  <c r="L576" i="2"/>
  <c r="L574" i="2"/>
  <c r="L590" i="2"/>
  <c r="L575" i="2"/>
  <c r="L591" i="2"/>
  <c r="L586" i="2"/>
  <c r="L584" i="2"/>
  <c r="L582" i="2"/>
  <c r="L580" i="2"/>
  <c r="L578" i="2"/>
  <c r="L585" i="2"/>
  <c r="L579" i="2"/>
  <c r="L592" i="2"/>
  <c r="L589" i="2"/>
  <c r="L588" i="2"/>
  <c r="L583" i="2"/>
  <c r="L581" i="2"/>
  <c r="L573" i="2"/>
  <c r="L566" i="2"/>
  <c r="L568" i="2"/>
  <c r="L572" i="2"/>
  <c r="L571" i="2"/>
  <c r="L563" i="2"/>
  <c r="L565" i="2"/>
  <c r="L567" i="2"/>
  <c r="L570" i="2"/>
  <c r="L535" i="2"/>
  <c r="L564" i="2"/>
  <c r="L569" i="2"/>
  <c r="L527" i="2"/>
  <c r="L540" i="2"/>
  <c r="L559" i="2"/>
  <c r="L557" i="2"/>
  <c r="L555" i="2"/>
  <c r="L546" i="2"/>
  <c r="L532" i="2"/>
  <c r="L531" i="2"/>
  <c r="L550" i="2"/>
  <c r="L528" i="2"/>
  <c r="L558" i="2"/>
  <c r="L545" i="2"/>
  <c r="L534" i="2"/>
  <c r="L530" i="2"/>
  <c r="L533" i="2"/>
  <c r="L538" i="2"/>
  <c r="L560" i="2"/>
  <c r="L553" i="2"/>
  <c r="L543" i="2"/>
  <c r="L548" i="2"/>
  <c r="L529" i="2"/>
  <c r="L547" i="2"/>
  <c r="L539" i="2"/>
  <c r="L562" i="2"/>
  <c r="L556" i="2"/>
  <c r="L552" i="2"/>
  <c r="L549" i="2"/>
  <c r="L542" i="2"/>
  <c r="L536" i="2"/>
  <c r="L561" i="2"/>
  <c r="L554" i="2"/>
  <c r="L544" i="2"/>
  <c r="L541" i="2"/>
  <c r="K368" i="1"/>
  <c r="K369" i="1"/>
  <c r="K371" i="1"/>
  <c r="K373" i="1"/>
  <c r="K375" i="1"/>
  <c r="K377" i="1"/>
  <c r="K370" i="1"/>
  <c r="K372" i="1"/>
  <c r="K374" i="1"/>
  <c r="K376" i="1"/>
  <c r="K379" i="1"/>
  <c r="K381" i="1"/>
  <c r="K378" i="1"/>
  <c r="K380" i="1"/>
  <c r="K382" i="1"/>
  <c r="K333" i="1"/>
  <c r="K334" i="1"/>
  <c r="K367" i="1"/>
  <c r="L509" i="2"/>
  <c r="L513" i="2"/>
  <c r="L515" i="2"/>
  <c r="L519" i="2"/>
  <c r="L504" i="2"/>
  <c r="L508" i="2"/>
  <c r="L510" i="2"/>
  <c r="L514" i="2"/>
  <c r="L511" i="2"/>
  <c r="L502" i="2"/>
  <c r="L506" i="2"/>
  <c r="L512" i="2"/>
  <c r="L524" i="2"/>
  <c r="L526" i="2"/>
  <c r="L518" i="2"/>
  <c r="L521" i="2"/>
  <c r="L503" i="2"/>
  <c r="L523" i="2"/>
  <c r="L522" i="2"/>
  <c r="L520" i="2"/>
  <c r="L516" i="2"/>
  <c r="L517" i="2"/>
  <c r="L525" i="2"/>
  <c r="L507" i="2"/>
  <c r="L505" i="2"/>
  <c r="H324" i="1"/>
  <c r="K324" i="1" s="1"/>
  <c r="H323" i="1"/>
  <c r="K323" i="1" s="1"/>
  <c r="H322" i="1"/>
  <c r="K322" i="1" s="1"/>
  <c r="H321" i="1"/>
  <c r="K321" i="1" s="1"/>
  <c r="H320" i="1"/>
  <c r="K320" i="1" s="1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J477" i="2"/>
  <c r="K477" i="2"/>
  <c r="J479" i="2"/>
  <c r="K479" i="2"/>
  <c r="K481" i="2"/>
  <c r="J481" i="2"/>
  <c r="K480" i="2"/>
  <c r="J480" i="2"/>
  <c r="K478" i="2"/>
  <c r="J478" i="2"/>
  <c r="J476" i="2"/>
  <c r="K476" i="2"/>
  <c r="J475" i="2"/>
  <c r="K475" i="2"/>
  <c r="J474" i="2"/>
  <c r="K474" i="2"/>
  <c r="J473" i="2"/>
  <c r="K473" i="2"/>
  <c r="J472" i="2"/>
  <c r="K472" i="2"/>
  <c r="J471" i="2"/>
  <c r="K471" i="2"/>
  <c r="J470" i="2"/>
  <c r="K470" i="2"/>
  <c r="J469" i="2"/>
  <c r="K469" i="2"/>
  <c r="J468" i="2"/>
  <c r="K468" i="2"/>
  <c r="J467" i="2"/>
  <c r="K467" i="2"/>
  <c r="J466" i="2"/>
  <c r="K466" i="2"/>
  <c r="J465" i="2"/>
  <c r="K465" i="2"/>
  <c r="J464" i="2"/>
  <c r="K464" i="2"/>
  <c r="J463" i="2"/>
  <c r="K463" i="2"/>
  <c r="J462" i="2"/>
  <c r="K462" i="2"/>
  <c r="K461" i="2"/>
  <c r="J461" i="2"/>
  <c r="H296" i="1"/>
  <c r="K296" i="1" s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K287" i="1" s="1"/>
  <c r="H286" i="1"/>
  <c r="K286" i="1" s="1"/>
  <c r="H285" i="1"/>
  <c r="K285" i="1" s="1"/>
  <c r="H284" i="1"/>
  <c r="K284" i="1" s="1"/>
  <c r="H283" i="1"/>
  <c r="K283" i="1" s="1"/>
  <c r="H282" i="1"/>
  <c r="K282" i="1" s="1"/>
  <c r="H281" i="1"/>
  <c r="K281" i="1" s="1"/>
  <c r="J460" i="2"/>
  <c r="K460" i="2"/>
  <c r="J459" i="2"/>
  <c r="K459" i="2"/>
  <c r="J458" i="2"/>
  <c r="K458" i="2"/>
  <c r="J457" i="2"/>
  <c r="K457" i="2"/>
  <c r="J456" i="2"/>
  <c r="K456" i="2"/>
  <c r="J455" i="2"/>
  <c r="K455" i="2"/>
  <c r="J454" i="2"/>
  <c r="K454" i="2"/>
  <c r="J453" i="2"/>
  <c r="K453" i="2"/>
  <c r="K452" i="2"/>
  <c r="J452" i="2"/>
  <c r="J451" i="2"/>
  <c r="K451" i="2"/>
  <c r="J450" i="2"/>
  <c r="K450" i="2"/>
  <c r="J449" i="2"/>
  <c r="K449" i="2"/>
  <c r="J448" i="2"/>
  <c r="K448" i="2"/>
  <c r="J447" i="2"/>
  <c r="K447" i="2"/>
  <c r="J446" i="2"/>
  <c r="K446" i="2"/>
  <c r="J445" i="2"/>
  <c r="K445" i="2"/>
  <c r="J444" i="2"/>
  <c r="K444" i="2"/>
  <c r="J443" i="2"/>
  <c r="K443" i="2"/>
  <c r="J442" i="2"/>
  <c r="K442" i="2"/>
  <c r="J441" i="2"/>
  <c r="K441" i="2"/>
  <c r="J440" i="2"/>
  <c r="K440" i="2"/>
  <c r="J439" i="2"/>
  <c r="K439" i="2"/>
  <c r="K438" i="2"/>
  <c r="J438" i="2"/>
  <c r="J437" i="2"/>
  <c r="H280" i="1"/>
  <c r="K280" i="1" s="1"/>
  <c r="H279" i="1"/>
  <c r="K279" i="1" s="1"/>
  <c r="H278" i="1"/>
  <c r="K278" i="1" s="1"/>
  <c r="H277" i="1"/>
  <c r="K277" i="1" s="1"/>
  <c r="H276" i="1"/>
  <c r="K276" i="1" s="1"/>
  <c r="H275" i="1"/>
  <c r="K275" i="1" s="1"/>
  <c r="H274" i="1"/>
  <c r="K274" i="1" s="1"/>
  <c r="H273" i="1"/>
  <c r="K273" i="1" s="1"/>
  <c r="H272" i="1"/>
  <c r="K272" i="1" s="1"/>
  <c r="H271" i="1"/>
  <c r="K271" i="1" s="1"/>
  <c r="H270" i="1"/>
  <c r="K270" i="1" s="1"/>
  <c r="H269" i="1"/>
  <c r="K269" i="1" s="1"/>
  <c r="H268" i="1"/>
  <c r="K268" i="1" s="1"/>
  <c r="H267" i="1"/>
  <c r="K267" i="1" s="1"/>
  <c r="K425" i="2"/>
  <c r="J425" i="2"/>
  <c r="G423" i="2"/>
  <c r="K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J408" i="2"/>
  <c r="K408" i="2"/>
  <c r="K407" i="2"/>
  <c r="J407" i="2"/>
  <c r="H266" i="1"/>
  <c r="K266" i="1" s="1"/>
  <c r="H265" i="1"/>
  <c r="K265" i="1" s="1"/>
  <c r="H264" i="1"/>
  <c r="K264" i="1" s="1"/>
  <c r="H263" i="1"/>
  <c r="K263" i="1" s="1"/>
  <c r="H262" i="1"/>
  <c r="K262" i="1" s="1"/>
  <c r="H261" i="1"/>
  <c r="K261" i="1" s="1"/>
  <c r="H260" i="1"/>
  <c r="K260" i="1" s="1"/>
  <c r="H259" i="1"/>
  <c r="K259" i="1" s="1"/>
  <c r="H258" i="1"/>
  <c r="K258" i="1" s="1"/>
  <c r="H257" i="1"/>
  <c r="K257" i="1" s="1"/>
  <c r="H256" i="1"/>
  <c r="K256" i="1" s="1"/>
  <c r="H255" i="1"/>
  <c r="K255" i="1" s="1"/>
  <c r="H254" i="1"/>
  <c r="K254" i="1" s="1"/>
  <c r="H253" i="1"/>
  <c r="K253" i="1" s="1"/>
  <c r="H252" i="1"/>
  <c r="K252" i="1" s="1"/>
  <c r="H251" i="1"/>
  <c r="K251" i="1" s="1"/>
  <c r="H250" i="1"/>
  <c r="L250" i="1" s="1"/>
  <c r="H249" i="1"/>
  <c r="K249" i="1" s="1"/>
  <c r="H248" i="1"/>
  <c r="L248" i="1" s="1"/>
  <c r="H247" i="1"/>
  <c r="K247" i="1" s="1"/>
  <c r="H246" i="1"/>
  <c r="K246" i="1" s="1"/>
  <c r="H245" i="1"/>
  <c r="L245" i="1" s="1"/>
  <c r="K406" i="2"/>
  <c r="J406" i="2"/>
  <c r="K405" i="2"/>
  <c r="J405" i="2"/>
  <c r="K404" i="2"/>
  <c r="J404" i="2"/>
  <c r="K403" i="2"/>
  <c r="J403" i="2"/>
  <c r="K402" i="2"/>
  <c r="J402" i="2"/>
  <c r="J401" i="2"/>
  <c r="K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H228" i="1"/>
  <c r="L228" i="1" s="1"/>
  <c r="H227" i="1"/>
  <c r="L227" i="1" s="1"/>
  <c r="H237" i="1"/>
  <c r="L237" i="1" s="1"/>
  <c r="H235" i="1"/>
  <c r="L235" i="1" s="1"/>
  <c r="H213" i="1"/>
  <c r="L213" i="1" s="1"/>
  <c r="H221" i="1"/>
  <c r="L221" i="1" s="1"/>
  <c r="H209" i="1"/>
  <c r="L209" i="1" s="1"/>
  <c r="H220" i="1"/>
  <c r="K220" i="1" s="1"/>
  <c r="H219" i="1"/>
  <c r="L219" i="1" s="1"/>
  <c r="H244" i="1"/>
  <c r="L244" i="1" s="1"/>
  <c r="H243" i="1"/>
  <c r="L243" i="1" s="1"/>
  <c r="H242" i="1"/>
  <c r="L242" i="1" s="1"/>
  <c r="H241" i="1"/>
  <c r="L241" i="1" s="1"/>
  <c r="H229" i="1"/>
  <c r="L229" i="1" s="1"/>
  <c r="H238" i="1"/>
  <c r="L238" i="1" s="1"/>
  <c r="H231" i="1"/>
  <c r="L231" i="1" s="1"/>
  <c r="H240" i="1"/>
  <c r="L240" i="1" s="1"/>
  <c r="H226" i="1"/>
  <c r="L226" i="1" s="1"/>
  <c r="H239" i="1"/>
  <c r="K239" i="1" s="1"/>
  <c r="H233" i="1"/>
  <c r="L233" i="1" s="1"/>
  <c r="H236" i="1"/>
  <c r="K236" i="1" s="1"/>
  <c r="H234" i="1"/>
  <c r="K234" i="1" s="1"/>
  <c r="H225" i="1"/>
  <c r="L225" i="1" s="1"/>
  <c r="H232" i="1"/>
  <c r="K232" i="1" s="1"/>
  <c r="H230" i="1"/>
  <c r="L230" i="1" s="1"/>
  <c r="H224" i="1"/>
  <c r="L224" i="1" s="1"/>
  <c r="H223" i="1"/>
  <c r="L223" i="1" s="1"/>
  <c r="H222" i="1"/>
  <c r="K222" i="1" s="1"/>
  <c r="K353" i="2"/>
  <c r="J353" i="2"/>
  <c r="K356" i="2"/>
  <c r="J356" i="2"/>
  <c r="K355" i="2"/>
  <c r="J355" i="2"/>
  <c r="K354" i="2"/>
  <c r="J354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H216" i="1"/>
  <c r="L216" i="1" s="1"/>
  <c r="H204" i="1"/>
  <c r="L204" i="1" s="1"/>
  <c r="H205" i="1"/>
  <c r="L205" i="1" s="1"/>
  <c r="H217" i="1"/>
  <c r="K217" i="1" s="1"/>
  <c r="H210" i="1"/>
  <c r="K210" i="1" s="1"/>
  <c r="H206" i="1"/>
  <c r="L206" i="1" s="1"/>
  <c r="H214" i="1"/>
  <c r="K214" i="1" s="1"/>
  <c r="H212" i="1"/>
  <c r="L212" i="1" s="1"/>
  <c r="H208" i="1"/>
  <c r="L208" i="1" s="1"/>
  <c r="H207" i="1"/>
  <c r="L207" i="1" s="1"/>
  <c r="H211" i="1"/>
  <c r="K211" i="1" s="1"/>
  <c r="H215" i="1"/>
  <c r="L215" i="1" s="1"/>
  <c r="J218" i="1"/>
  <c r="I218" i="1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H203" i="1"/>
  <c r="K203" i="1" s="1"/>
  <c r="H202" i="1"/>
  <c r="K202" i="1" s="1"/>
  <c r="H195" i="1"/>
  <c r="K195" i="1" s="1"/>
  <c r="H191" i="1"/>
  <c r="K191" i="1" s="1"/>
  <c r="H186" i="1"/>
  <c r="K186" i="1" s="1"/>
  <c r="H194" i="1"/>
  <c r="K194" i="1" s="1"/>
  <c r="H189" i="1"/>
  <c r="K189" i="1" s="1"/>
  <c r="H188" i="1"/>
  <c r="K188" i="1" s="1"/>
  <c r="H193" i="1"/>
  <c r="K193" i="1" s="1"/>
  <c r="H185" i="1"/>
  <c r="K185" i="1" s="1"/>
  <c r="H201" i="1"/>
  <c r="K201" i="1" s="1"/>
  <c r="H200" i="1"/>
  <c r="K200" i="1" s="1"/>
  <c r="H199" i="1"/>
  <c r="K199" i="1" s="1"/>
  <c r="H198" i="1"/>
  <c r="K198" i="1" s="1"/>
  <c r="H187" i="1"/>
  <c r="K187" i="1" s="1"/>
  <c r="H190" i="1"/>
  <c r="K190" i="1" s="1"/>
  <c r="H197" i="1"/>
  <c r="K197" i="1" s="1"/>
  <c r="H196" i="1"/>
  <c r="K196" i="1" s="1"/>
  <c r="H184" i="1"/>
  <c r="K184" i="1" s="1"/>
  <c r="H192" i="1"/>
  <c r="K192" i="1" s="1"/>
  <c r="H182" i="1"/>
  <c r="K182" i="1" s="1"/>
  <c r="H183" i="1"/>
  <c r="K183" i="1" s="1"/>
  <c r="L340" i="2" l="1"/>
  <c r="L454" i="2"/>
  <c r="L456" i="2"/>
  <c r="K238" i="1"/>
  <c r="K227" i="1"/>
  <c r="K245" i="1"/>
  <c r="K243" i="1"/>
  <c r="L495" i="2"/>
  <c r="L496" i="2"/>
  <c r="L487" i="2"/>
  <c r="L491" i="2"/>
  <c r="L497" i="2"/>
  <c r="L482" i="2"/>
  <c r="L486" i="2"/>
  <c r="L488" i="2"/>
  <c r="L490" i="2"/>
  <c r="L492" i="2"/>
  <c r="L498" i="2"/>
  <c r="L499" i="2"/>
  <c r="L484" i="2"/>
  <c r="L493" i="2"/>
  <c r="L500" i="2"/>
  <c r="L501" i="2"/>
  <c r="L494" i="2"/>
  <c r="L489" i="2"/>
  <c r="L485" i="2"/>
  <c r="L483" i="2"/>
  <c r="L464" i="2"/>
  <c r="L466" i="2"/>
  <c r="L467" i="2"/>
  <c r="L478" i="2"/>
  <c r="L461" i="2"/>
  <c r="L481" i="2"/>
  <c r="L477" i="2"/>
  <c r="L463" i="2"/>
  <c r="L468" i="2"/>
  <c r="L470" i="2"/>
  <c r="L472" i="2"/>
  <c r="L474" i="2"/>
  <c r="L480" i="2"/>
  <c r="L479" i="2"/>
  <c r="L465" i="2"/>
  <c r="L476" i="2"/>
  <c r="L462" i="2"/>
  <c r="L469" i="2"/>
  <c r="L471" i="2"/>
  <c r="L473" i="2"/>
  <c r="L475" i="2"/>
  <c r="L443" i="2"/>
  <c r="L445" i="2"/>
  <c r="L447" i="2"/>
  <c r="L449" i="2"/>
  <c r="L455" i="2"/>
  <c r="L459" i="2"/>
  <c r="L460" i="2"/>
  <c r="L441" i="2"/>
  <c r="L439" i="2"/>
  <c r="L440" i="2"/>
  <c r="L450" i="2"/>
  <c r="L452" i="2"/>
  <c r="L444" i="2"/>
  <c r="L451" i="2"/>
  <c r="L438" i="2"/>
  <c r="L457" i="2"/>
  <c r="L442" i="2"/>
  <c r="L446" i="2"/>
  <c r="L448" i="2"/>
  <c r="L453" i="2"/>
  <c r="L458" i="2"/>
  <c r="L407" i="2"/>
  <c r="L411" i="2"/>
  <c r="L413" i="2"/>
  <c r="L415" i="2"/>
  <c r="L419" i="2"/>
  <c r="L426" i="2"/>
  <c r="L430" i="2"/>
  <c r="L432" i="2"/>
  <c r="L434" i="2"/>
  <c r="L436" i="2"/>
  <c r="L414" i="2"/>
  <c r="L416" i="2"/>
  <c r="L427" i="2"/>
  <c r="L429" i="2"/>
  <c r="L431" i="2"/>
  <c r="L435" i="2"/>
  <c r="L408" i="2"/>
  <c r="L420" i="2"/>
  <c r="L424" i="2"/>
  <c r="L422" i="2"/>
  <c r="L428" i="2"/>
  <c r="L425" i="2"/>
  <c r="L423" i="2"/>
  <c r="L437" i="2"/>
  <c r="L433" i="2"/>
  <c r="L421" i="2"/>
  <c r="L418" i="2"/>
  <c r="L417" i="2"/>
  <c r="L412" i="2"/>
  <c r="L410" i="2"/>
  <c r="L409" i="2"/>
  <c r="L252" i="1"/>
  <c r="K225" i="1"/>
  <c r="K224" i="1"/>
  <c r="K240" i="1"/>
  <c r="K250" i="1"/>
  <c r="L251" i="1"/>
  <c r="K230" i="1"/>
  <c r="K228" i="1"/>
  <c r="L246" i="1"/>
  <c r="K248" i="1"/>
  <c r="L249" i="1"/>
  <c r="L247" i="1"/>
  <c r="L382" i="2"/>
  <c r="L394" i="2"/>
  <c r="L404" i="2"/>
  <c r="L406" i="2"/>
  <c r="L403" i="2"/>
  <c r="L384" i="2"/>
  <c r="L400" i="2"/>
  <c r="L402" i="2"/>
  <c r="L385" i="2"/>
  <c r="L387" i="2"/>
  <c r="L393" i="2"/>
  <c r="L399" i="2"/>
  <c r="M401" i="2"/>
  <c r="L383" i="2"/>
  <c r="M385" i="2"/>
  <c r="M387" i="2"/>
  <c r="M389" i="2"/>
  <c r="M391" i="2"/>
  <c r="L395" i="2"/>
  <c r="L397" i="2"/>
  <c r="L391" i="2"/>
  <c r="M382" i="2"/>
  <c r="M386" i="2"/>
  <c r="M388" i="2"/>
  <c r="M390" i="2"/>
  <c r="M392" i="2"/>
  <c r="L396" i="2"/>
  <c r="L398" i="2"/>
  <c r="L386" i="2"/>
  <c r="L392" i="2"/>
  <c r="M384" i="2"/>
  <c r="L405" i="2"/>
  <c r="M405" i="2"/>
  <c r="M406" i="2"/>
  <c r="L389" i="2"/>
  <c r="M402" i="2"/>
  <c r="M403" i="2"/>
  <c r="M404" i="2"/>
  <c r="L401" i="2"/>
  <c r="M383" i="2"/>
  <c r="L390" i="2"/>
  <c r="L388" i="2"/>
  <c r="M394" i="2"/>
  <c r="M395" i="2"/>
  <c r="M396" i="2"/>
  <c r="M397" i="2"/>
  <c r="M398" i="2"/>
  <c r="M399" i="2"/>
  <c r="M400" i="2"/>
  <c r="M393" i="2"/>
  <c r="L363" i="2"/>
  <c r="L365" i="2"/>
  <c r="L367" i="2"/>
  <c r="L371" i="2"/>
  <c r="M373" i="2"/>
  <c r="L375" i="2"/>
  <c r="L364" i="2"/>
  <c r="M366" i="2"/>
  <c r="M368" i="2"/>
  <c r="L372" i="2"/>
  <c r="L370" i="2"/>
  <c r="M361" i="2"/>
  <c r="M374" i="2"/>
  <c r="L376" i="2"/>
  <c r="M375" i="2"/>
  <c r="L357" i="2"/>
  <c r="L359" i="2"/>
  <c r="L361" i="2"/>
  <c r="L374" i="2"/>
  <c r="M379" i="2"/>
  <c r="M381" i="2"/>
  <c r="L373" i="2"/>
  <c r="M380" i="2"/>
  <c r="L362" i="2"/>
  <c r="L369" i="2"/>
  <c r="M376" i="2"/>
  <c r="L380" i="2"/>
  <c r="L368" i="2"/>
  <c r="M362" i="2"/>
  <c r="M364" i="2"/>
  <c r="M367" i="2"/>
  <c r="M370" i="2"/>
  <c r="L378" i="2"/>
  <c r="L381" i="2"/>
  <c r="M363" i="2"/>
  <c r="L366" i="2"/>
  <c r="L379" i="2"/>
  <c r="M371" i="2"/>
  <c r="M369" i="2"/>
  <c r="M372" i="2"/>
  <c r="L377" i="2"/>
  <c r="M377" i="2"/>
  <c r="M378" i="2"/>
  <c r="L358" i="2"/>
  <c r="M358" i="2"/>
  <c r="L360" i="2"/>
  <c r="M360" i="2"/>
  <c r="M365" i="2"/>
  <c r="M359" i="2"/>
  <c r="M357" i="2"/>
  <c r="K226" i="1"/>
  <c r="K229" i="1"/>
  <c r="K235" i="1"/>
  <c r="L236" i="1"/>
  <c r="K244" i="1"/>
  <c r="K237" i="1"/>
  <c r="M342" i="2"/>
  <c r="L220" i="1"/>
  <c r="M341" i="2"/>
  <c r="M345" i="2"/>
  <c r="L347" i="2"/>
  <c r="M349" i="2"/>
  <c r="L351" i="2"/>
  <c r="L354" i="2"/>
  <c r="L356" i="2"/>
  <c r="M333" i="2"/>
  <c r="L335" i="2"/>
  <c r="M337" i="2"/>
  <c r="M354" i="2"/>
  <c r="L339" i="2"/>
  <c r="L346" i="2"/>
  <c r="L350" i="2"/>
  <c r="M353" i="2"/>
  <c r="M332" i="2"/>
  <c r="L334" i="2"/>
  <c r="L336" i="2"/>
  <c r="L338" i="2"/>
  <c r="M340" i="2"/>
  <c r="M338" i="2"/>
  <c r="L344" i="2"/>
  <c r="L348" i="2"/>
  <c r="L352" i="2"/>
  <c r="M355" i="2"/>
  <c r="M334" i="2"/>
  <c r="M346" i="2"/>
  <c r="M350" i="2"/>
  <c r="L332" i="2"/>
  <c r="L342" i="2"/>
  <c r="L345" i="2"/>
  <c r="L349" i="2"/>
  <c r="M336" i="2"/>
  <c r="M344" i="2"/>
  <c r="M348" i="2"/>
  <c r="M352" i="2"/>
  <c r="M356" i="2"/>
  <c r="L333" i="2"/>
  <c r="L337" i="2"/>
  <c r="L343" i="2"/>
  <c r="M335" i="2"/>
  <c r="M339" i="2"/>
  <c r="M343" i="2"/>
  <c r="M347" i="2"/>
  <c r="M351" i="2"/>
  <c r="K205" i="1"/>
  <c r="K223" i="1"/>
  <c r="K233" i="1"/>
  <c r="K241" i="1"/>
  <c r="K209" i="1"/>
  <c r="K213" i="1"/>
  <c r="L222" i="1"/>
  <c r="L234" i="1"/>
  <c r="L239" i="1"/>
  <c r="K231" i="1"/>
  <c r="K242" i="1"/>
  <c r="K221" i="1"/>
  <c r="K216" i="1"/>
  <c r="K219" i="1"/>
  <c r="L232" i="1"/>
  <c r="L353" i="2"/>
  <c r="L355" i="2"/>
  <c r="L341" i="2"/>
  <c r="L309" i="2"/>
  <c r="K207" i="1"/>
  <c r="K204" i="1"/>
  <c r="K215" i="1"/>
  <c r="L214" i="1"/>
  <c r="K206" i="1"/>
  <c r="L217" i="1"/>
  <c r="L218" i="1"/>
  <c r="K218" i="1"/>
  <c r="L210" i="1"/>
  <c r="L211" i="1"/>
  <c r="K208" i="1"/>
  <c r="K212" i="1"/>
  <c r="L315" i="2"/>
  <c r="L323" i="2"/>
  <c r="L331" i="2"/>
  <c r="L319" i="2"/>
  <c r="L327" i="2"/>
  <c r="L312" i="2"/>
  <c r="L314" i="2"/>
  <c r="L316" i="2"/>
  <c r="L318" i="2"/>
  <c r="L320" i="2"/>
  <c r="L322" i="2"/>
  <c r="L324" i="2"/>
  <c r="L326" i="2"/>
  <c r="L328" i="2"/>
  <c r="L330" i="2"/>
  <c r="L313" i="2"/>
  <c r="L317" i="2"/>
  <c r="L321" i="2"/>
  <c r="L325" i="2"/>
  <c r="L329" i="2"/>
  <c r="L311" i="2"/>
  <c r="L308" i="2"/>
  <c r="L288" i="2"/>
  <c r="L290" i="2"/>
  <c r="L292" i="2"/>
  <c r="L294" i="2"/>
  <c r="L296" i="2"/>
  <c r="L298" i="2"/>
  <c r="L300" i="2"/>
  <c r="L304" i="2"/>
  <c r="L305" i="2"/>
  <c r="L299" i="2"/>
  <c r="L303" i="2"/>
  <c r="L282" i="2"/>
  <c r="L284" i="2"/>
  <c r="L286" i="2"/>
  <c r="L289" i="2"/>
  <c r="L291" i="2"/>
  <c r="L293" i="2"/>
  <c r="L295" i="2"/>
  <c r="L301" i="2"/>
  <c r="L310" i="2"/>
  <c r="L283" i="2"/>
  <c r="L285" i="2"/>
  <c r="L287" i="2"/>
  <c r="L306" i="2"/>
  <c r="L302" i="2"/>
  <c r="L307" i="2"/>
  <c r="L297" i="2"/>
  <c r="J261" i="2"/>
  <c r="K261" i="2"/>
  <c r="J260" i="2"/>
  <c r="K260" i="2"/>
  <c r="J257" i="2"/>
  <c r="K257" i="2"/>
  <c r="J259" i="2"/>
  <c r="K259" i="2"/>
  <c r="J258" i="2"/>
  <c r="K258" i="2"/>
  <c r="J275" i="2"/>
  <c r="K275" i="2"/>
  <c r="J264" i="2"/>
  <c r="K264" i="2"/>
  <c r="J277" i="2"/>
  <c r="K277" i="2"/>
  <c r="J262" i="2"/>
  <c r="K262" i="2"/>
  <c r="J281" i="2"/>
  <c r="K281" i="2"/>
  <c r="J274" i="2"/>
  <c r="K274" i="2"/>
  <c r="K278" i="2"/>
  <c r="J278" i="2"/>
  <c r="J272" i="2"/>
  <c r="K272" i="2"/>
  <c r="J270" i="2"/>
  <c r="K270" i="2"/>
  <c r="J276" i="2"/>
  <c r="K276" i="2"/>
  <c r="J279" i="2"/>
  <c r="K279" i="2"/>
  <c r="J269" i="2"/>
  <c r="K269" i="2"/>
  <c r="J280" i="2"/>
  <c r="K280" i="2"/>
  <c r="J266" i="2"/>
  <c r="K266" i="2"/>
  <c r="J273" i="2"/>
  <c r="K273" i="2"/>
  <c r="J267" i="2"/>
  <c r="K267" i="2"/>
  <c r="J268" i="2"/>
  <c r="K268" i="2"/>
  <c r="K271" i="2"/>
  <c r="J271" i="2"/>
  <c r="K265" i="2"/>
  <c r="J265" i="2"/>
  <c r="K263" i="2"/>
  <c r="J263" i="2"/>
  <c r="H169" i="1"/>
  <c r="K169" i="1" s="1"/>
  <c r="H176" i="1"/>
  <c r="K176" i="1" s="1"/>
  <c r="H180" i="1"/>
  <c r="K180" i="1" s="1"/>
  <c r="H168" i="1"/>
  <c r="H179" i="1"/>
  <c r="K179" i="1" s="1"/>
  <c r="H177" i="1"/>
  <c r="K177" i="1" s="1"/>
  <c r="H181" i="1"/>
  <c r="K181" i="1" s="1"/>
  <c r="H172" i="1"/>
  <c r="K172" i="1" s="1"/>
  <c r="H178" i="1"/>
  <c r="K178" i="1" s="1"/>
  <c r="H170" i="1"/>
  <c r="H171" i="1"/>
  <c r="K171" i="1" s="1"/>
  <c r="H175" i="1"/>
  <c r="K175" i="1" s="1"/>
  <c r="H174" i="1"/>
  <c r="K174" i="1" s="1"/>
  <c r="H173" i="1"/>
  <c r="K173" i="1" s="1"/>
  <c r="L258" i="2" l="1"/>
  <c r="L263" i="2"/>
  <c r="L278" i="2"/>
  <c r="L269" i="2"/>
  <c r="L268" i="2"/>
  <c r="L280" i="2"/>
  <c r="L276" i="2"/>
  <c r="L272" i="2"/>
  <c r="L274" i="2"/>
  <c r="L262" i="2"/>
  <c r="L264" i="2"/>
  <c r="L267" i="2"/>
  <c r="L270" i="2"/>
  <c r="L275" i="2"/>
  <c r="L260" i="2"/>
  <c r="L271" i="2"/>
  <c r="L279" i="2"/>
  <c r="L273" i="2"/>
  <c r="L259" i="2"/>
  <c r="L265" i="2"/>
  <c r="L266" i="2"/>
  <c r="L281" i="2"/>
  <c r="L277" i="2"/>
  <c r="L257" i="2"/>
  <c r="L261" i="2"/>
  <c r="K170" i="1"/>
  <c r="K168" i="1"/>
  <c r="G235" i="2" l="1"/>
  <c r="G236" i="2"/>
  <c r="J236" i="2" l="1"/>
  <c r="K236" i="2"/>
  <c r="G230" i="2"/>
  <c r="H246" i="2"/>
  <c r="K246" i="2" s="1"/>
  <c r="H255" i="2"/>
  <c r="K255" i="2" s="1"/>
  <c r="H256" i="2"/>
  <c r="J256" i="2" s="1"/>
  <c r="H247" i="2"/>
  <c r="K247" i="2" s="1"/>
  <c r="H250" i="2"/>
  <c r="J250" i="2" s="1"/>
  <c r="H251" i="2"/>
  <c r="J251" i="2" s="1"/>
  <c r="H252" i="2"/>
  <c r="J252" i="2" s="1"/>
  <c r="H254" i="2"/>
  <c r="J254" i="2" s="1"/>
  <c r="G256" i="2"/>
  <c r="G255" i="2"/>
  <c r="J253" i="2"/>
  <c r="K253" i="2"/>
  <c r="G251" i="2"/>
  <c r="G248" i="2"/>
  <c r="G246" i="2"/>
  <c r="K249" i="2"/>
  <c r="J249" i="2"/>
  <c r="K248" i="2"/>
  <c r="J248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G231" i="2"/>
  <c r="K229" i="2"/>
  <c r="J229" i="2"/>
  <c r="K228" i="2"/>
  <c r="J228" i="2"/>
  <c r="H149" i="1"/>
  <c r="H160" i="1"/>
  <c r="K160" i="1" s="1"/>
  <c r="K254" i="2" l="1"/>
  <c r="L254" i="2" s="1"/>
  <c r="L228" i="2"/>
  <c r="L229" i="2"/>
  <c r="L231" i="2"/>
  <c r="L233" i="2"/>
  <c r="L235" i="2"/>
  <c r="L242" i="2"/>
  <c r="L248" i="2"/>
  <c r="L236" i="2"/>
  <c r="L237" i="2"/>
  <c r="L241" i="2"/>
  <c r="L245" i="2"/>
  <c r="L232" i="2"/>
  <c r="L239" i="2"/>
  <c r="L243" i="2"/>
  <c r="L253" i="2"/>
  <c r="J246" i="2"/>
  <c r="L246" i="2" s="1"/>
  <c r="J255" i="2"/>
  <c r="L255" i="2" s="1"/>
  <c r="K256" i="2"/>
  <c r="L256" i="2" s="1"/>
  <c r="J247" i="2"/>
  <c r="L247" i="2" s="1"/>
  <c r="K250" i="2"/>
  <c r="L250" i="2" s="1"/>
  <c r="K251" i="2"/>
  <c r="L251" i="2" s="1"/>
  <c r="K252" i="2"/>
  <c r="L252" i="2" s="1"/>
  <c r="L230" i="2"/>
  <c r="L249" i="2"/>
  <c r="L244" i="2"/>
  <c r="L240" i="2"/>
  <c r="L238" i="2"/>
  <c r="L234" i="2"/>
  <c r="K212" i="2"/>
  <c r="J212" i="2"/>
  <c r="J225" i="2"/>
  <c r="K225" i="2"/>
  <c r="J220" i="2"/>
  <c r="K220" i="2"/>
  <c r="J227" i="2"/>
  <c r="K227" i="2"/>
  <c r="J221" i="2"/>
  <c r="K221" i="2"/>
  <c r="J224" i="2"/>
  <c r="K224" i="2"/>
  <c r="K211" i="2"/>
  <c r="J211" i="2"/>
  <c r="J216" i="2"/>
  <c r="K216" i="2"/>
  <c r="J215" i="2"/>
  <c r="K215" i="2"/>
  <c r="K226" i="2"/>
  <c r="J226" i="2"/>
  <c r="K222" i="2"/>
  <c r="J222" i="2"/>
  <c r="K219" i="2"/>
  <c r="J219" i="2"/>
  <c r="K218" i="2"/>
  <c r="J218" i="2"/>
  <c r="K214" i="2"/>
  <c r="J214" i="2"/>
  <c r="K217" i="2"/>
  <c r="J217" i="2"/>
  <c r="K213" i="2"/>
  <c r="J213" i="2"/>
  <c r="J223" i="2"/>
  <c r="K223" i="2"/>
  <c r="K210" i="2"/>
  <c r="J210" i="2"/>
  <c r="H167" i="1"/>
  <c r="K167" i="1" s="1"/>
  <c r="H153" i="1"/>
  <c r="K153" i="1" s="1"/>
  <c r="H166" i="1"/>
  <c r="K166" i="1" s="1"/>
  <c r="H162" i="1"/>
  <c r="K162" i="1" s="1"/>
  <c r="H158" i="1"/>
  <c r="K158" i="1" s="1"/>
  <c r="H165" i="1"/>
  <c r="K165" i="1" s="1"/>
  <c r="H159" i="1"/>
  <c r="K159" i="1" s="1"/>
  <c r="H161" i="1"/>
  <c r="K161" i="1" s="1"/>
  <c r="G157" i="1"/>
  <c r="H157" i="1" s="1"/>
  <c r="K157" i="1" s="1"/>
  <c r="H154" i="1"/>
  <c r="K154" i="1" s="1"/>
  <c r="H151" i="1"/>
  <c r="K151" i="1" s="1"/>
  <c r="H150" i="1"/>
  <c r="K150" i="1" s="1"/>
  <c r="H152" i="1"/>
  <c r="K152" i="1" s="1"/>
  <c r="H164" i="1"/>
  <c r="K164" i="1" s="1"/>
  <c r="H163" i="1"/>
  <c r="K163" i="1" s="1"/>
  <c r="H156" i="1"/>
  <c r="K156" i="1" s="1"/>
  <c r="H155" i="1"/>
  <c r="K155" i="1" s="1"/>
  <c r="H147" i="1"/>
  <c r="K147" i="1" s="1"/>
  <c r="H148" i="1"/>
  <c r="K148" i="1" s="1"/>
  <c r="H143" i="1"/>
  <c r="K143" i="1" s="1"/>
  <c r="H146" i="1"/>
  <c r="K146" i="1" s="1"/>
  <c r="H139" i="1"/>
  <c r="K139" i="1" s="1"/>
  <c r="H138" i="1"/>
  <c r="K138" i="1" s="1"/>
  <c r="H137" i="1"/>
  <c r="K137" i="1" s="1"/>
  <c r="H145" i="1"/>
  <c r="K145" i="1" s="1"/>
  <c r="K203" i="2"/>
  <c r="J203" i="2"/>
  <c r="K206" i="2"/>
  <c r="J206" i="2"/>
  <c r="K205" i="2"/>
  <c r="J205" i="2"/>
  <c r="K207" i="2"/>
  <c r="J207" i="2"/>
  <c r="K208" i="2"/>
  <c r="J208" i="2"/>
  <c r="J197" i="2"/>
  <c r="K197" i="2"/>
  <c r="J202" i="2"/>
  <c r="K202" i="2"/>
  <c r="K204" i="2"/>
  <c r="J204" i="2"/>
  <c r="K209" i="2"/>
  <c r="J209" i="2"/>
  <c r="K195" i="2"/>
  <c r="J195" i="2"/>
  <c r="K196" i="2"/>
  <c r="J196" i="2"/>
  <c r="K193" i="2"/>
  <c r="J193" i="2"/>
  <c r="K201" i="2"/>
  <c r="J201" i="2"/>
  <c r="K200" i="2"/>
  <c r="J200" i="2"/>
  <c r="K194" i="2"/>
  <c r="J194" i="2"/>
  <c r="K199" i="2"/>
  <c r="J199" i="2"/>
  <c r="K198" i="2"/>
  <c r="J198" i="2"/>
  <c r="K192" i="2"/>
  <c r="J192" i="2"/>
  <c r="K191" i="2"/>
  <c r="J191" i="2"/>
  <c r="K190" i="2"/>
  <c r="J190" i="2"/>
  <c r="K189" i="2"/>
  <c r="J189" i="2"/>
  <c r="K188" i="2"/>
  <c r="J188" i="2"/>
  <c r="J179" i="2"/>
  <c r="K179" i="2"/>
  <c r="J178" i="2"/>
  <c r="K178" i="2"/>
  <c r="H144" i="1"/>
  <c r="K144" i="1" s="1"/>
  <c r="H142" i="1"/>
  <c r="K142" i="1" s="1"/>
  <c r="J135" i="1"/>
  <c r="I135" i="1"/>
  <c r="J158" i="2"/>
  <c r="K158" i="2"/>
  <c r="J176" i="2"/>
  <c r="K176" i="2"/>
  <c r="J163" i="2"/>
  <c r="K163" i="2"/>
  <c r="K162" i="2"/>
  <c r="J162" i="2"/>
  <c r="J156" i="2"/>
  <c r="K156" i="2"/>
  <c r="K155" i="2"/>
  <c r="J155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7" i="2"/>
  <c r="J177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1" i="2"/>
  <c r="J161" i="2"/>
  <c r="K160" i="2"/>
  <c r="J160" i="2"/>
  <c r="K159" i="2"/>
  <c r="J159" i="2"/>
  <c r="K157" i="2"/>
  <c r="J157" i="2"/>
  <c r="K154" i="2"/>
  <c r="J154" i="2"/>
  <c r="H141" i="1"/>
  <c r="K141" i="1" s="1"/>
  <c r="H140" i="1"/>
  <c r="K140" i="1" s="1"/>
  <c r="H136" i="1"/>
  <c r="K136" i="1" s="1"/>
  <c r="H134" i="1"/>
  <c r="K134" i="1" s="1"/>
  <c r="H133" i="1"/>
  <c r="K133" i="1" s="1"/>
  <c r="H132" i="1"/>
  <c r="K132" i="1" s="1"/>
  <c r="H131" i="1"/>
  <c r="K131" i="1" s="1"/>
  <c r="H130" i="1"/>
  <c r="K130" i="1" s="1"/>
  <c r="H129" i="1"/>
  <c r="K129" i="1" s="1"/>
  <c r="H128" i="1"/>
  <c r="K128" i="1" s="1"/>
  <c r="H127" i="1"/>
  <c r="K127" i="1" s="1"/>
  <c r="H126" i="1"/>
  <c r="K126" i="1" s="1"/>
  <c r="H125" i="1"/>
  <c r="K125" i="1" s="1"/>
  <c r="H124" i="1"/>
  <c r="L124" i="1" s="1"/>
  <c r="H123" i="1"/>
  <c r="K123" i="1" s="1"/>
  <c r="H122" i="1"/>
  <c r="K122" i="1" s="1"/>
  <c r="H121" i="1"/>
  <c r="K121" i="1" s="1"/>
  <c r="H120" i="1"/>
  <c r="K120" i="1" s="1"/>
  <c r="H119" i="1"/>
  <c r="K119" i="1" s="1"/>
  <c r="H118" i="1"/>
  <c r="K118" i="1" s="1"/>
  <c r="H117" i="1"/>
  <c r="K117" i="1" s="1"/>
  <c r="H116" i="1"/>
  <c r="L116" i="1" s="1"/>
  <c r="H115" i="1"/>
  <c r="L115" i="1" s="1"/>
  <c r="H104" i="1"/>
  <c r="L104" i="1" s="1"/>
  <c r="H114" i="1"/>
  <c r="L114" i="1" s="1"/>
  <c r="H113" i="1"/>
  <c r="L113" i="1" s="1"/>
  <c r="H108" i="1"/>
  <c r="L108" i="1" s="1"/>
  <c r="K136" i="2"/>
  <c r="J136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H103" i="1"/>
  <c r="L103" i="1" s="1"/>
  <c r="H106" i="1"/>
  <c r="L106" i="1" s="1"/>
  <c r="H112" i="1"/>
  <c r="L112" i="1" s="1"/>
  <c r="H111" i="1"/>
  <c r="L111" i="1" s="1"/>
  <c r="H110" i="1"/>
  <c r="L110" i="1" s="1"/>
  <c r="H109" i="1"/>
  <c r="L109" i="1" s="1"/>
  <c r="H102" i="1"/>
  <c r="K102" i="1" s="1"/>
  <c r="H101" i="1"/>
  <c r="L101" i="1" s="1"/>
  <c r="H107" i="1"/>
  <c r="L107" i="1" s="1"/>
  <c r="H105" i="1"/>
  <c r="L105" i="1" s="1"/>
  <c r="H100" i="1"/>
  <c r="L100" i="1" s="1"/>
  <c r="H99" i="1"/>
  <c r="L99" i="1" s="1"/>
  <c r="H98" i="1"/>
  <c r="L98" i="1" s="1"/>
  <c r="H97" i="1"/>
  <c r="K97" i="1" s="1"/>
  <c r="J127" i="2"/>
  <c r="K127" i="2"/>
  <c r="J126" i="2"/>
  <c r="K126" i="2"/>
  <c r="J125" i="2"/>
  <c r="K125" i="2"/>
  <c r="J124" i="2"/>
  <c r="K124" i="2"/>
  <c r="J123" i="2"/>
  <c r="K123" i="2"/>
  <c r="J122" i="2"/>
  <c r="K122" i="2"/>
  <c r="J121" i="2"/>
  <c r="K121" i="2"/>
  <c r="J120" i="2"/>
  <c r="K120" i="2"/>
  <c r="J119" i="2"/>
  <c r="K119" i="2"/>
  <c r="J118" i="2"/>
  <c r="K118" i="2"/>
  <c r="J117" i="2"/>
  <c r="K117" i="2"/>
  <c r="J116" i="2"/>
  <c r="K116" i="2"/>
  <c r="J115" i="2"/>
  <c r="K115" i="2"/>
  <c r="J114" i="2"/>
  <c r="K114" i="2"/>
  <c r="J113" i="2"/>
  <c r="K113" i="2"/>
  <c r="J112" i="2"/>
  <c r="K112" i="2"/>
  <c r="J111" i="2"/>
  <c r="K111" i="2"/>
  <c r="J110" i="2"/>
  <c r="K110" i="2"/>
  <c r="J109" i="2"/>
  <c r="K109" i="2"/>
  <c r="J108" i="2"/>
  <c r="K108" i="2"/>
  <c r="J107" i="2"/>
  <c r="K107" i="2"/>
  <c r="J106" i="2"/>
  <c r="K106" i="2"/>
  <c r="J105" i="2"/>
  <c r="K105" i="2"/>
  <c r="J104" i="2"/>
  <c r="K104" i="2"/>
  <c r="J103" i="2"/>
  <c r="K103" i="2"/>
  <c r="H92" i="1"/>
  <c r="L92" i="1" s="1"/>
  <c r="H91" i="1"/>
  <c r="L91" i="1" s="1"/>
  <c r="O41" i="1"/>
  <c r="O101" i="2"/>
  <c r="H80" i="1"/>
  <c r="L80" i="1" s="1"/>
  <c r="J102" i="2"/>
  <c r="K102" i="2"/>
  <c r="J101" i="2"/>
  <c r="K101" i="2"/>
  <c r="J100" i="2"/>
  <c r="K100" i="2"/>
  <c r="J99" i="2"/>
  <c r="K99" i="2"/>
  <c r="J98" i="2"/>
  <c r="K98" i="2"/>
  <c r="J97" i="2"/>
  <c r="K97" i="2"/>
  <c r="J96" i="2"/>
  <c r="K96" i="2"/>
  <c r="J95" i="2"/>
  <c r="K95" i="2"/>
  <c r="J94" i="2"/>
  <c r="K94" i="2"/>
  <c r="J93" i="2"/>
  <c r="K93" i="2"/>
  <c r="J92" i="2"/>
  <c r="K92" i="2"/>
  <c r="J91" i="2"/>
  <c r="K91" i="2"/>
  <c r="J90" i="2"/>
  <c r="K90" i="2"/>
  <c r="J89" i="2"/>
  <c r="K89" i="2"/>
  <c r="J88" i="2"/>
  <c r="K88" i="2"/>
  <c r="J87" i="2"/>
  <c r="K87" i="2"/>
  <c r="J86" i="2"/>
  <c r="K86" i="2"/>
  <c r="J85" i="2"/>
  <c r="K85" i="2"/>
  <c r="J84" i="2"/>
  <c r="K84" i="2"/>
  <c r="J83" i="2"/>
  <c r="K83" i="2"/>
  <c r="J82" i="2"/>
  <c r="K82" i="2"/>
  <c r="J81" i="2"/>
  <c r="K81" i="2"/>
  <c r="J80" i="2"/>
  <c r="K80" i="2"/>
  <c r="J79" i="2"/>
  <c r="K79" i="2"/>
  <c r="J78" i="2"/>
  <c r="K78" i="2"/>
  <c r="H74" i="1"/>
  <c r="L74" i="1" s="1"/>
  <c r="H72" i="1"/>
  <c r="L72" i="1" s="1"/>
  <c r="H73" i="1"/>
  <c r="L73" i="1" s="1"/>
  <c r="H71" i="1"/>
  <c r="L71" i="1" s="1"/>
  <c r="H69" i="1"/>
  <c r="K69" i="1" s="1"/>
  <c r="H70" i="1"/>
  <c r="K70" i="1" s="1"/>
  <c r="H81" i="1"/>
  <c r="L81" i="1" s="1"/>
  <c r="H78" i="1"/>
  <c r="L78" i="1" s="1"/>
  <c r="H77" i="1"/>
  <c r="K77" i="1" s="1"/>
  <c r="H96" i="1"/>
  <c r="K96" i="1" s="1"/>
  <c r="H95" i="1"/>
  <c r="L95" i="1" s="1"/>
  <c r="H94" i="1"/>
  <c r="K94" i="1" s="1"/>
  <c r="H93" i="1"/>
  <c r="L93" i="1" s="1"/>
  <c r="H90" i="1"/>
  <c r="K90" i="1" s="1"/>
  <c r="H89" i="1"/>
  <c r="K89" i="1" s="1"/>
  <c r="H88" i="1"/>
  <c r="K88" i="1" s="1"/>
  <c r="H87" i="1"/>
  <c r="L87" i="1" s="1"/>
  <c r="K86" i="1"/>
  <c r="H85" i="1"/>
  <c r="L85" i="1" s="1"/>
  <c r="H84" i="1"/>
  <c r="K84" i="1" s="1"/>
  <c r="H83" i="1"/>
  <c r="K83" i="1" s="1"/>
  <c r="H82" i="1"/>
  <c r="K82" i="1" s="1"/>
  <c r="H79" i="1"/>
  <c r="K79" i="1" s="1"/>
  <c r="H76" i="1"/>
  <c r="K76" i="1" s="1"/>
  <c r="H75" i="1"/>
  <c r="K75" i="1" s="1"/>
  <c r="H68" i="1"/>
  <c r="K68" i="1" s="1"/>
  <c r="H67" i="1"/>
  <c r="L67" i="1" s="1"/>
  <c r="H66" i="1"/>
  <c r="K66" i="1" s="1"/>
  <c r="H65" i="1"/>
  <c r="K65" i="1" s="1"/>
  <c r="H64" i="1"/>
  <c r="K64" i="1" s="1"/>
  <c r="H52" i="1"/>
  <c r="K52" i="1" s="1"/>
  <c r="H51" i="1"/>
  <c r="K51" i="1" s="1"/>
  <c r="H50" i="1"/>
  <c r="K50" i="1" s="1"/>
  <c r="H63" i="1"/>
  <c r="H62" i="1"/>
  <c r="K62" i="1" s="1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K63" i="1"/>
  <c r="H61" i="1"/>
  <c r="K61" i="1" s="1"/>
  <c r="H60" i="1"/>
  <c r="K60" i="1" s="1"/>
  <c r="G59" i="1"/>
  <c r="H59" i="1" s="1"/>
  <c r="K59" i="1" s="1"/>
  <c r="H58" i="1"/>
  <c r="K58" i="1" s="1"/>
  <c r="H57" i="1"/>
  <c r="K57" i="1" s="1"/>
  <c r="H56" i="1"/>
  <c r="K56" i="1" s="1"/>
  <c r="H55" i="1"/>
  <c r="K55" i="1" s="1"/>
  <c r="H54" i="1"/>
  <c r="K54" i="1" s="1"/>
  <c r="H53" i="1"/>
  <c r="K53" i="1" s="1"/>
  <c r="H49" i="1"/>
  <c r="K49" i="1" s="1"/>
  <c r="J77" i="2"/>
  <c r="K77" i="2"/>
  <c r="J76" i="2"/>
  <c r="K76" i="2"/>
  <c r="J75" i="2"/>
  <c r="K75" i="2"/>
  <c r="J74" i="2"/>
  <c r="K74" i="2"/>
  <c r="J73" i="2"/>
  <c r="K73" i="2"/>
  <c r="J72" i="2"/>
  <c r="K72" i="2"/>
  <c r="J71" i="2"/>
  <c r="K71" i="2"/>
  <c r="J70" i="2"/>
  <c r="K70" i="2"/>
  <c r="J69" i="2"/>
  <c r="K69" i="2"/>
  <c r="J68" i="2"/>
  <c r="K68" i="2"/>
  <c r="J67" i="2"/>
  <c r="K67" i="2"/>
  <c r="J66" i="2"/>
  <c r="K66" i="2"/>
  <c r="J65" i="2"/>
  <c r="K65" i="2"/>
  <c r="J64" i="2"/>
  <c r="K64" i="2"/>
  <c r="J63" i="2"/>
  <c r="K63" i="2"/>
  <c r="J62" i="2"/>
  <c r="K62" i="2"/>
  <c r="J61" i="2"/>
  <c r="K61" i="2"/>
  <c r="J60" i="2"/>
  <c r="K60" i="2"/>
  <c r="J59" i="2"/>
  <c r="K59" i="2"/>
  <c r="J58" i="2"/>
  <c r="K58" i="2"/>
  <c r="J57" i="2"/>
  <c r="K57" i="2"/>
  <c r="J56" i="2"/>
  <c r="K56" i="2"/>
  <c r="J55" i="2"/>
  <c r="K55" i="2"/>
  <c r="J54" i="2"/>
  <c r="K54" i="2"/>
  <c r="J53" i="2"/>
  <c r="K53" i="2"/>
  <c r="J41" i="1"/>
  <c r="I41" i="1"/>
  <c r="J40" i="1"/>
  <c r="I40" i="1"/>
  <c r="H39" i="1"/>
  <c r="K39" i="1" s="1"/>
  <c r="H38" i="1"/>
  <c r="K38" i="1" s="1"/>
  <c r="H46" i="1"/>
  <c r="K46" i="1" s="1"/>
  <c r="H24" i="1"/>
  <c r="K24" i="1" s="1"/>
  <c r="H32" i="1"/>
  <c r="L32" i="1" s="1"/>
  <c r="J52" i="2"/>
  <c r="K52" i="2"/>
  <c r="J51" i="2"/>
  <c r="K51" i="2"/>
  <c r="J50" i="2"/>
  <c r="K50" i="2"/>
  <c r="J49" i="2"/>
  <c r="K49" i="2"/>
  <c r="J48" i="2"/>
  <c r="K48" i="2"/>
  <c r="J47" i="2"/>
  <c r="K47" i="2"/>
  <c r="J46" i="2"/>
  <c r="K46" i="2"/>
  <c r="J45" i="2"/>
  <c r="K45" i="2"/>
  <c r="J44" i="2"/>
  <c r="K44" i="2"/>
  <c r="J43" i="2"/>
  <c r="K43" i="2"/>
  <c r="J42" i="2"/>
  <c r="K42" i="2"/>
  <c r="J41" i="2"/>
  <c r="K41" i="2"/>
  <c r="J40" i="2"/>
  <c r="K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J31" i="2"/>
  <c r="K31" i="2"/>
  <c r="K30" i="2"/>
  <c r="J30" i="2"/>
  <c r="K29" i="2"/>
  <c r="J29" i="2"/>
  <c r="J28" i="2"/>
  <c r="K28" i="2"/>
  <c r="H48" i="1"/>
  <c r="K48" i="1" s="1"/>
  <c r="H47" i="1"/>
  <c r="K47" i="1" s="1"/>
  <c r="H45" i="1"/>
  <c r="K45" i="1" s="1"/>
  <c r="H44" i="1"/>
  <c r="K44" i="1" s="1"/>
  <c r="J42" i="1"/>
  <c r="I42" i="1"/>
  <c r="F37" i="1"/>
  <c r="H43" i="1"/>
  <c r="K43" i="1" s="1"/>
  <c r="H37" i="1"/>
  <c r="K37" i="1" s="1"/>
  <c r="H36" i="1"/>
  <c r="K36" i="1" s="1"/>
  <c r="H35" i="1"/>
  <c r="K35" i="1" s="1"/>
  <c r="H34" i="1"/>
  <c r="K34" i="1" s="1"/>
  <c r="H33" i="1"/>
  <c r="L33" i="1" s="1"/>
  <c r="H31" i="1"/>
  <c r="K31" i="1" s="1"/>
  <c r="H30" i="1"/>
  <c r="K30" i="1" s="1"/>
  <c r="H29" i="1"/>
  <c r="L29" i="1" s="1"/>
  <c r="H28" i="1"/>
  <c r="K28" i="1" s="1"/>
  <c r="H27" i="1"/>
  <c r="K27" i="1" s="1"/>
  <c r="H26" i="1"/>
  <c r="L26" i="1" s="1"/>
  <c r="H25" i="1"/>
  <c r="L25" i="1" s="1"/>
  <c r="H23" i="1"/>
  <c r="K23" i="1" s="1"/>
  <c r="H22" i="1"/>
  <c r="K22" i="1" s="1"/>
  <c r="H21" i="1"/>
  <c r="K21" i="1" s="1"/>
  <c r="H10" i="1"/>
  <c r="L10" i="1" s="1"/>
  <c r="J18" i="1"/>
  <c r="I18" i="1"/>
  <c r="H20" i="1"/>
  <c r="K20" i="1" s="1"/>
  <c r="K17" i="2"/>
  <c r="J17" i="2"/>
  <c r="J22" i="2"/>
  <c r="K22" i="2"/>
  <c r="K21" i="2"/>
  <c r="J21" i="2"/>
  <c r="K24" i="2"/>
  <c r="J24" i="2"/>
  <c r="K25" i="2"/>
  <c r="J25" i="2"/>
  <c r="K4" i="2"/>
  <c r="J4" i="2"/>
  <c r="K6" i="2"/>
  <c r="J6" i="2"/>
  <c r="J18" i="2"/>
  <c r="K18" i="2"/>
  <c r="K16" i="2"/>
  <c r="J16" i="2"/>
  <c r="K15" i="2"/>
  <c r="J15" i="2"/>
  <c r="K26" i="2"/>
  <c r="J26" i="2"/>
  <c r="K23" i="2"/>
  <c r="J23" i="2"/>
  <c r="K27" i="2"/>
  <c r="J27" i="2"/>
  <c r="K11" i="2"/>
  <c r="J11" i="2"/>
  <c r="K13" i="2"/>
  <c r="J13" i="2"/>
  <c r="K10" i="2"/>
  <c r="J10" i="2"/>
  <c r="K20" i="2"/>
  <c r="J20" i="2"/>
  <c r="K19" i="2"/>
  <c r="J19" i="2"/>
  <c r="K7" i="2"/>
  <c r="J7" i="2"/>
  <c r="K9" i="2"/>
  <c r="J9" i="2"/>
  <c r="K5" i="2"/>
  <c r="J5" i="2"/>
  <c r="K12" i="2"/>
  <c r="J12" i="2"/>
  <c r="K14" i="2"/>
  <c r="J14" i="2"/>
  <c r="K3" i="2"/>
  <c r="J3" i="2"/>
  <c r="K2" i="2"/>
  <c r="J2" i="2"/>
  <c r="K8" i="2"/>
  <c r="J8" i="2"/>
  <c r="H19" i="1"/>
  <c r="K19" i="1" s="1"/>
  <c r="J17" i="1"/>
  <c r="I17" i="1"/>
  <c r="J16" i="1"/>
  <c r="I16" i="1"/>
  <c r="H15" i="1"/>
  <c r="L15" i="1" s="1"/>
  <c r="H14" i="1"/>
  <c r="L14" i="1" s="1"/>
  <c r="H13" i="1"/>
  <c r="K13" i="1" s="1"/>
  <c r="H12" i="1"/>
  <c r="K12" i="1" s="1"/>
  <c r="H11" i="1"/>
  <c r="K11" i="1" s="1"/>
  <c r="H9" i="1"/>
  <c r="L9" i="1" s="1"/>
  <c r="H8" i="1"/>
  <c r="K8" i="1" s="1"/>
  <c r="H7" i="1"/>
  <c r="K7" i="1" s="1"/>
  <c r="H6" i="1"/>
  <c r="K6" i="1" s="1"/>
  <c r="H5" i="1"/>
  <c r="L5" i="1" s="1"/>
  <c r="H4" i="1"/>
  <c r="L4" i="1" s="1"/>
  <c r="H3" i="1"/>
  <c r="K3" i="1" s="1"/>
  <c r="L3" i="2" l="1"/>
  <c r="L218" i="2"/>
  <c r="L215" i="2"/>
  <c r="L221" i="2"/>
  <c r="L220" i="2"/>
  <c r="L212" i="2"/>
  <c r="L216" i="2"/>
  <c r="L224" i="2"/>
  <c r="L227" i="2"/>
  <c r="L210" i="2"/>
  <c r="L213" i="2"/>
  <c r="L214" i="2"/>
  <c r="L217" i="2"/>
  <c r="L222" i="2"/>
  <c r="L225" i="2"/>
  <c r="L226" i="2"/>
  <c r="L223" i="2"/>
  <c r="L211" i="2"/>
  <c r="L219" i="2"/>
  <c r="L123" i="1"/>
  <c r="L119" i="1"/>
  <c r="L118" i="1"/>
  <c r="L126" i="1"/>
  <c r="L131" i="1"/>
  <c r="K116" i="1"/>
  <c r="L122" i="1"/>
  <c r="K124" i="1"/>
  <c r="L117" i="1"/>
  <c r="L121" i="1"/>
  <c r="L125" i="1"/>
  <c r="L120" i="1"/>
  <c r="L129" i="1"/>
  <c r="L133" i="1"/>
  <c r="L207" i="2"/>
  <c r="L192" i="2"/>
  <c r="L199" i="2"/>
  <c r="L204" i="2"/>
  <c r="L197" i="2"/>
  <c r="L189" i="2"/>
  <c r="L196" i="2"/>
  <c r="L209" i="2"/>
  <c r="L205" i="2"/>
  <c r="L194" i="2"/>
  <c r="L202" i="2"/>
  <c r="L208" i="2"/>
  <c r="L206" i="2"/>
  <c r="L203" i="2"/>
  <c r="L178" i="2"/>
  <c r="L190" i="2"/>
  <c r="L200" i="2"/>
  <c r="L201" i="2"/>
  <c r="L179" i="2"/>
  <c r="L198" i="2"/>
  <c r="L191" i="2"/>
  <c r="L188" i="2"/>
  <c r="L195" i="2"/>
  <c r="L193" i="2"/>
  <c r="L181" i="2"/>
  <c r="L135" i="1"/>
  <c r="K135" i="1"/>
  <c r="L134" i="1"/>
  <c r="L132" i="1"/>
  <c r="L173" i="2"/>
  <c r="L176" i="2"/>
  <c r="M158" i="2"/>
  <c r="L154" i="2"/>
  <c r="L165" i="2"/>
  <c r="L167" i="2"/>
  <c r="L161" i="2"/>
  <c r="L159" i="2"/>
  <c r="L158" i="2"/>
  <c r="L130" i="1"/>
  <c r="L157" i="2"/>
  <c r="M164" i="2"/>
  <c r="M160" i="2"/>
  <c r="L166" i="2"/>
  <c r="L169" i="2"/>
  <c r="L180" i="2"/>
  <c r="L182" i="2"/>
  <c r="L184" i="2"/>
  <c r="L186" i="2"/>
  <c r="L155" i="2"/>
  <c r="L156" i="2"/>
  <c r="M163" i="2"/>
  <c r="M73" i="2"/>
  <c r="M75" i="2"/>
  <c r="L77" i="2"/>
  <c r="L134" i="2"/>
  <c r="M153" i="2"/>
  <c r="L174" i="2"/>
  <c r="L183" i="2"/>
  <c r="L185" i="2"/>
  <c r="L187" i="2"/>
  <c r="M156" i="2"/>
  <c r="L164" i="2"/>
  <c r="L168" i="2"/>
  <c r="L162" i="2"/>
  <c r="M165" i="2"/>
  <c r="M159" i="2"/>
  <c r="L163" i="2"/>
  <c r="L175" i="2"/>
  <c r="L171" i="2"/>
  <c r="L170" i="2"/>
  <c r="M167" i="2"/>
  <c r="M166" i="2"/>
  <c r="L172" i="2"/>
  <c r="L177" i="2"/>
  <c r="M162" i="2"/>
  <c r="M155" i="2"/>
  <c r="M161" i="2"/>
  <c r="L160" i="2"/>
  <c r="M157" i="2"/>
  <c r="M154" i="2"/>
  <c r="L128" i="1"/>
  <c r="L127" i="1"/>
  <c r="K115" i="1"/>
  <c r="K104" i="1"/>
  <c r="L97" i="1"/>
  <c r="K114" i="1"/>
  <c r="L148" i="2"/>
  <c r="M150" i="2"/>
  <c r="L152" i="2"/>
  <c r="L136" i="2"/>
  <c r="L143" i="2"/>
  <c r="L138" i="2"/>
  <c r="M129" i="2"/>
  <c r="M138" i="2"/>
  <c r="M149" i="2"/>
  <c r="L153" i="2"/>
  <c r="K113" i="1"/>
  <c r="K108" i="1"/>
  <c r="L131" i="2"/>
  <c r="M133" i="2"/>
  <c r="M139" i="2"/>
  <c r="M141" i="2"/>
  <c r="M130" i="2"/>
  <c r="L142" i="2"/>
  <c r="L129" i="2"/>
  <c r="M128" i="2"/>
  <c r="L140" i="2"/>
  <c r="M147" i="2"/>
  <c r="L130" i="2"/>
  <c r="M134" i="2"/>
  <c r="L135" i="2"/>
  <c r="L139" i="2"/>
  <c r="L144" i="2"/>
  <c r="M152" i="2"/>
  <c r="M146" i="2"/>
  <c r="M151" i="2"/>
  <c r="L151" i="2"/>
  <c r="L150" i="2"/>
  <c r="M145" i="2"/>
  <c r="L145" i="2"/>
  <c r="L147" i="2"/>
  <c r="L149" i="2"/>
  <c r="M148" i="2"/>
  <c r="M144" i="2"/>
  <c r="L146" i="2"/>
  <c r="M143" i="2"/>
  <c r="L141" i="2"/>
  <c r="M140" i="2"/>
  <c r="M142" i="2"/>
  <c r="M132" i="2"/>
  <c r="L132" i="2"/>
  <c r="M135" i="2"/>
  <c r="M131" i="2"/>
  <c r="M136" i="2"/>
  <c r="L133" i="2"/>
  <c r="L128" i="2"/>
  <c r="M137" i="2"/>
  <c r="L137" i="2"/>
  <c r="M104" i="2"/>
  <c r="M114" i="2"/>
  <c r="M122" i="2"/>
  <c r="M124" i="2"/>
  <c r="L61" i="2"/>
  <c r="L73" i="2"/>
  <c r="M116" i="2"/>
  <c r="M126" i="2"/>
  <c r="K103" i="1"/>
  <c r="K106" i="1"/>
  <c r="K112" i="1"/>
  <c r="K111" i="1"/>
  <c r="K110" i="1"/>
  <c r="K109" i="1"/>
  <c r="L102" i="1"/>
  <c r="K101" i="1"/>
  <c r="K32" i="1"/>
  <c r="L70" i="1"/>
  <c r="K67" i="1"/>
  <c r="K107" i="1"/>
  <c r="K105" i="1"/>
  <c r="K100" i="1"/>
  <c r="K99" i="1"/>
  <c r="K98" i="1"/>
  <c r="M103" i="2"/>
  <c r="L105" i="2"/>
  <c r="L107" i="2"/>
  <c r="L109" i="2"/>
  <c r="L111" i="2"/>
  <c r="M113" i="2"/>
  <c r="L115" i="2"/>
  <c r="M117" i="2"/>
  <c r="M119" i="2"/>
  <c r="L121" i="2"/>
  <c r="L123" i="2"/>
  <c r="M125" i="2"/>
  <c r="M127" i="2"/>
  <c r="M54" i="2"/>
  <c r="M56" i="2"/>
  <c r="L58" i="2"/>
  <c r="M62" i="2"/>
  <c r="L64" i="2"/>
  <c r="M68" i="2"/>
  <c r="M70" i="2"/>
  <c r="M72" i="2"/>
  <c r="M105" i="2"/>
  <c r="M107" i="2"/>
  <c r="M109" i="2"/>
  <c r="M111" i="2"/>
  <c r="M115" i="2"/>
  <c r="M121" i="2"/>
  <c r="M123" i="2"/>
  <c r="L54" i="2"/>
  <c r="M81" i="2"/>
  <c r="M83" i="2"/>
  <c r="M85" i="2"/>
  <c r="M87" i="2"/>
  <c r="M89" i="2"/>
  <c r="M93" i="2"/>
  <c r="M95" i="2"/>
  <c r="M101" i="2"/>
  <c r="L104" i="2"/>
  <c r="M106" i="2"/>
  <c r="M108" i="2"/>
  <c r="M110" i="2"/>
  <c r="M112" i="2"/>
  <c r="L114" i="2"/>
  <c r="L116" i="2"/>
  <c r="M118" i="2"/>
  <c r="M120" i="2"/>
  <c r="L122" i="2"/>
  <c r="L124" i="2"/>
  <c r="L126" i="2"/>
  <c r="M29" i="2"/>
  <c r="L41" i="2"/>
  <c r="L76" i="2"/>
  <c r="L127" i="2"/>
  <c r="L125" i="2"/>
  <c r="L120" i="2"/>
  <c r="L119" i="2"/>
  <c r="L118" i="2"/>
  <c r="L117" i="2"/>
  <c r="L113" i="2"/>
  <c r="L112" i="2"/>
  <c r="L110" i="2"/>
  <c r="L108" i="2"/>
  <c r="L106" i="2"/>
  <c r="L103" i="2"/>
  <c r="K92" i="1"/>
  <c r="K91" i="1"/>
  <c r="K93" i="1"/>
  <c r="K80" i="1"/>
  <c r="L88" i="1"/>
  <c r="L84" i="1"/>
  <c r="K87" i="1"/>
  <c r="L57" i="2"/>
  <c r="K85" i="1"/>
  <c r="K95" i="1"/>
  <c r="L66" i="1"/>
  <c r="L77" i="1"/>
  <c r="L89" i="1"/>
  <c r="L76" i="1"/>
  <c r="L94" i="1"/>
  <c r="L53" i="2"/>
  <c r="L72" i="2"/>
  <c r="L75" i="1"/>
  <c r="L83" i="1"/>
  <c r="L69" i="1"/>
  <c r="L24" i="1"/>
  <c r="L62" i="2"/>
  <c r="M65" i="2"/>
  <c r="L67" i="2"/>
  <c r="L79" i="1"/>
  <c r="L86" i="1"/>
  <c r="L90" i="1"/>
  <c r="L96" i="1"/>
  <c r="L37" i="2"/>
  <c r="L68" i="2"/>
  <c r="L32" i="2"/>
  <c r="M34" i="2"/>
  <c r="M36" i="2"/>
  <c r="M38" i="2"/>
  <c r="M40" i="2"/>
  <c r="M42" i="2"/>
  <c r="L55" i="2"/>
  <c r="M58" i="2"/>
  <c r="M60" i="2"/>
  <c r="M64" i="2"/>
  <c r="L66" i="2"/>
  <c r="M67" i="2"/>
  <c r="L71" i="2"/>
  <c r="M77" i="2"/>
  <c r="M78" i="2"/>
  <c r="M80" i="2"/>
  <c r="M84" i="2"/>
  <c r="M88" i="2"/>
  <c r="M90" i="2"/>
  <c r="M92" i="2"/>
  <c r="M94" i="2"/>
  <c r="M100" i="2"/>
  <c r="L78" i="2"/>
  <c r="L80" i="2"/>
  <c r="M82" i="2"/>
  <c r="L84" i="2"/>
  <c r="M86" i="2"/>
  <c r="L88" i="2"/>
  <c r="L90" i="2"/>
  <c r="L92" i="2"/>
  <c r="L94" i="2"/>
  <c r="L96" i="2"/>
  <c r="M98" i="2"/>
  <c r="L100" i="2"/>
  <c r="M102" i="2"/>
  <c r="M79" i="2"/>
  <c r="L81" i="2"/>
  <c r="L83" i="2"/>
  <c r="L85" i="2"/>
  <c r="L87" i="2"/>
  <c r="L89" i="2"/>
  <c r="M91" i="2"/>
  <c r="L93" i="2"/>
  <c r="L95" i="2"/>
  <c r="M97" i="2"/>
  <c r="M99" i="2"/>
  <c r="L102" i="2"/>
  <c r="L101" i="2"/>
  <c r="L99" i="2"/>
  <c r="L98" i="2"/>
  <c r="L97" i="2"/>
  <c r="M96" i="2"/>
  <c r="L91" i="2"/>
  <c r="L86" i="2"/>
  <c r="L82" i="2"/>
  <c r="L79" i="2"/>
  <c r="K74" i="1"/>
  <c r="K72" i="1"/>
  <c r="K73" i="1"/>
  <c r="K71" i="1"/>
  <c r="K81" i="1"/>
  <c r="K78" i="1"/>
  <c r="L68" i="1"/>
  <c r="L82" i="1"/>
  <c r="L24" i="3"/>
  <c r="L2" i="3"/>
  <c r="L6" i="3"/>
  <c r="K12" i="3"/>
  <c r="L7" i="3"/>
  <c r="L11" i="3"/>
  <c r="L15" i="3"/>
  <c r="L19" i="3"/>
  <c r="L23" i="3"/>
  <c r="K8" i="3"/>
  <c r="K10" i="3"/>
  <c r="K6" i="3"/>
  <c r="K4" i="3"/>
  <c r="L12" i="3"/>
  <c r="K26" i="3"/>
  <c r="K2" i="3"/>
  <c r="L3" i="3"/>
  <c r="L10" i="3"/>
  <c r="K14" i="3"/>
  <c r="K16" i="3"/>
  <c r="K18" i="3"/>
  <c r="K20" i="3"/>
  <c r="K22" i="3"/>
  <c r="K24" i="3"/>
  <c r="K5" i="3"/>
  <c r="K9" i="3"/>
  <c r="K13" i="3"/>
  <c r="K17" i="3"/>
  <c r="K21" i="3"/>
  <c r="K25" i="3"/>
  <c r="L26" i="3"/>
  <c r="L8" i="3"/>
  <c r="L16" i="3"/>
  <c r="L20" i="3"/>
  <c r="L4" i="3"/>
  <c r="K3" i="3"/>
  <c r="L5" i="3"/>
  <c r="K7" i="3"/>
  <c r="L9" i="3"/>
  <c r="K11" i="3"/>
  <c r="L13" i="3"/>
  <c r="K15" i="3"/>
  <c r="L17" i="3"/>
  <c r="K19" i="3"/>
  <c r="L21" i="3"/>
  <c r="K23" i="3"/>
  <c r="L25" i="3"/>
  <c r="L14" i="3"/>
  <c r="L18" i="3"/>
  <c r="L22" i="3"/>
  <c r="L31" i="2"/>
  <c r="M32" i="2"/>
  <c r="M44" i="2"/>
  <c r="M46" i="2"/>
  <c r="M48" i="2"/>
  <c r="M50" i="2"/>
  <c r="M52" i="2"/>
  <c r="K40" i="1"/>
  <c r="M55" i="2"/>
  <c r="M59" i="2"/>
  <c r="M63" i="2"/>
  <c r="M69" i="2"/>
  <c r="M74" i="2"/>
  <c r="K42" i="1"/>
  <c r="M45" i="2"/>
  <c r="M47" i="2"/>
  <c r="M49" i="2"/>
  <c r="M51" i="2"/>
  <c r="M53" i="2"/>
  <c r="M57" i="2"/>
  <c r="L59" i="2"/>
  <c r="M61" i="2"/>
  <c r="L63" i="2"/>
  <c r="M66" i="2"/>
  <c r="L69" i="2"/>
  <c r="M71" i="2"/>
  <c r="L74" i="2"/>
  <c r="M76" i="2"/>
  <c r="M41" i="2"/>
  <c r="L56" i="2"/>
  <c r="L60" i="2"/>
  <c r="L65" i="2"/>
  <c r="L70" i="2"/>
  <c r="L75" i="2"/>
  <c r="K41" i="1"/>
  <c r="M33" i="2"/>
  <c r="L35" i="2"/>
  <c r="L39" i="2"/>
  <c r="L42" i="2"/>
  <c r="L44" i="2"/>
  <c r="L46" i="2"/>
  <c r="L48" i="2"/>
  <c r="L50" i="2"/>
  <c r="L52" i="2"/>
  <c r="L40" i="2"/>
  <c r="M43" i="2"/>
  <c r="L45" i="2"/>
  <c r="L47" i="2"/>
  <c r="L49" i="2"/>
  <c r="L51" i="2"/>
  <c r="L43" i="2"/>
  <c r="L38" i="2"/>
  <c r="M37" i="2"/>
  <c r="L36" i="2"/>
  <c r="L34" i="2"/>
  <c r="L33" i="2"/>
  <c r="M35" i="2"/>
  <c r="M39" i="2"/>
  <c r="M28" i="2"/>
  <c r="L30" i="2"/>
  <c r="M31" i="2"/>
  <c r="L29" i="2"/>
  <c r="M30" i="2"/>
  <c r="L28" i="2"/>
  <c r="L21" i="1"/>
  <c r="L20" i="1"/>
  <c r="K10" i="1"/>
  <c r="L27" i="1"/>
  <c r="K25" i="1"/>
  <c r="K29" i="1"/>
  <c r="K33" i="1"/>
  <c r="L23" i="1"/>
  <c r="K26" i="1"/>
  <c r="L34" i="1"/>
  <c r="K16" i="1"/>
  <c r="L31" i="1"/>
  <c r="K18" i="1"/>
  <c r="L30" i="1"/>
  <c r="L28" i="1"/>
  <c r="L22" i="1"/>
  <c r="K14" i="1"/>
  <c r="L5" i="2"/>
  <c r="L20" i="2"/>
  <c r="L13" i="2"/>
  <c r="L27" i="2"/>
  <c r="L26" i="2"/>
  <c r="L14" i="2"/>
  <c r="L16" i="2"/>
  <c r="L6" i="2"/>
  <c r="L21" i="2"/>
  <c r="L17" i="2"/>
  <c r="L12" i="2"/>
  <c r="L9" i="2"/>
  <c r="L19" i="2"/>
  <c r="L23" i="2"/>
  <c r="L4" i="2"/>
  <c r="L24" i="2"/>
  <c r="L25" i="2"/>
  <c r="L11" i="2"/>
  <c r="L18" i="2"/>
  <c r="L22" i="2"/>
  <c r="L15" i="2"/>
  <c r="L10" i="2"/>
  <c r="L7" i="2"/>
  <c r="L2" i="2"/>
  <c r="L8" i="2"/>
  <c r="K17" i="1"/>
  <c r="K4" i="1"/>
  <c r="L19" i="1"/>
  <c r="L3" i="1"/>
  <c r="K5" i="1"/>
  <c r="L6" i="1"/>
  <c r="L12" i="1"/>
  <c r="K15" i="1"/>
  <c r="L13" i="1"/>
  <c r="L11" i="1"/>
  <c r="K9" i="1"/>
  <c r="L7" i="1"/>
  <c r="L8" i="1"/>
</calcChain>
</file>

<file path=xl/sharedStrings.xml><?xml version="1.0" encoding="utf-8"?>
<sst xmlns="http://schemas.openxmlformats.org/spreadsheetml/2006/main" count="2805" uniqueCount="292">
  <si>
    <t>2022-2023</t>
  </si>
  <si>
    <t>Date</t>
  </si>
  <si>
    <t>Party</t>
  </si>
  <si>
    <t>Invoice no</t>
  </si>
  <si>
    <t xml:space="preserve">Hsn </t>
  </si>
  <si>
    <t>Qty</t>
  </si>
  <si>
    <t>Taxable Value</t>
  </si>
  <si>
    <t>Igst</t>
  </si>
  <si>
    <t>Cgst</t>
  </si>
  <si>
    <t>Sgst</t>
  </si>
  <si>
    <t>Total Invoice</t>
  </si>
  <si>
    <t>2B</t>
  </si>
  <si>
    <t>Rate</t>
  </si>
  <si>
    <t>Month</t>
  </si>
  <si>
    <t>Piyush Textiles</t>
  </si>
  <si>
    <t>PT015</t>
  </si>
  <si>
    <t>PT024</t>
  </si>
  <si>
    <t>PT09</t>
  </si>
  <si>
    <t>Radhika Furnishing</t>
  </si>
  <si>
    <t>02.04.2022</t>
  </si>
  <si>
    <t>19x2</t>
  </si>
  <si>
    <t>12.04.2022</t>
  </si>
  <si>
    <t>65x2</t>
  </si>
  <si>
    <t>10.04.2022</t>
  </si>
  <si>
    <t>50x2</t>
  </si>
  <si>
    <t>13.04.2022</t>
  </si>
  <si>
    <t>Sri Ram Handlooms</t>
  </si>
  <si>
    <t>200/22</t>
  </si>
  <si>
    <t>182/22</t>
  </si>
  <si>
    <t>Cash</t>
  </si>
  <si>
    <t>18.04.2022</t>
  </si>
  <si>
    <t xml:space="preserve"> </t>
  </si>
  <si>
    <t>GSTIN</t>
  </si>
  <si>
    <t>21ALBPM8484A1ZF</t>
  </si>
  <si>
    <t xml:space="preserve">Pappu Enterprises </t>
  </si>
  <si>
    <t>yes</t>
  </si>
  <si>
    <t>Arihant Enterprises</t>
  </si>
  <si>
    <t>21.04.2022</t>
  </si>
  <si>
    <t>348/22</t>
  </si>
  <si>
    <t>21.05.2022</t>
  </si>
  <si>
    <t>Sethia Tex Fab</t>
  </si>
  <si>
    <t>T000131/2223</t>
  </si>
  <si>
    <t>T000132/2223</t>
  </si>
  <si>
    <t>14.05.2022</t>
  </si>
  <si>
    <t>24.05.2022</t>
  </si>
  <si>
    <t>19.05.2022</t>
  </si>
  <si>
    <t>Nirupam Mills</t>
  </si>
  <si>
    <t>N-10</t>
  </si>
  <si>
    <t>N-11</t>
  </si>
  <si>
    <t>N-12</t>
  </si>
  <si>
    <t>N-13</t>
  </si>
  <si>
    <t>N-16</t>
  </si>
  <si>
    <t>N-17</t>
  </si>
  <si>
    <t>26.05.2022</t>
  </si>
  <si>
    <t>Banka Sales Corporation</t>
  </si>
  <si>
    <t>Vardan Fab</t>
  </si>
  <si>
    <t>23.05.2022</t>
  </si>
  <si>
    <t>RF/22-23/000160</t>
  </si>
  <si>
    <t>25.05.2022</t>
  </si>
  <si>
    <t>04.05.2022</t>
  </si>
  <si>
    <t>Sanjay Textiles</t>
  </si>
  <si>
    <t>RF/22-23/000146</t>
  </si>
  <si>
    <t>16.05.2022</t>
  </si>
  <si>
    <t>RF/22-23/000133</t>
  </si>
  <si>
    <t>Sudhir Khadi Ashram</t>
  </si>
  <si>
    <t>150x2</t>
  </si>
  <si>
    <t>1.5.2022</t>
  </si>
  <si>
    <t>114x2</t>
  </si>
  <si>
    <t>PT057/22-23</t>
  </si>
  <si>
    <t>PT071/22-23</t>
  </si>
  <si>
    <t>31.5.2022</t>
  </si>
  <si>
    <t>RF/22-23/000173</t>
  </si>
  <si>
    <t>Gruha Shree</t>
  </si>
  <si>
    <t>21CQLPM3445E1Z2</t>
  </si>
  <si>
    <t>28.05.2022</t>
  </si>
  <si>
    <t>N-30</t>
  </si>
  <si>
    <t>31.05.2022</t>
  </si>
  <si>
    <t>PT082/22-23</t>
  </si>
  <si>
    <t>27.05.2022</t>
  </si>
  <si>
    <t>15.5.2022</t>
  </si>
  <si>
    <t>06.05.2002</t>
  </si>
  <si>
    <t>14.06.2022</t>
  </si>
  <si>
    <t>16.06.2022</t>
  </si>
  <si>
    <t>01.06.2022</t>
  </si>
  <si>
    <t>02.06.2022</t>
  </si>
  <si>
    <t>21.6.2022</t>
  </si>
  <si>
    <t>20.06.2022</t>
  </si>
  <si>
    <t>N-53</t>
  </si>
  <si>
    <t>06.06.2022</t>
  </si>
  <si>
    <t>N-38</t>
  </si>
  <si>
    <t>08.06.2022</t>
  </si>
  <si>
    <t>Mtrs</t>
  </si>
  <si>
    <t>PCs</t>
  </si>
  <si>
    <t>Pcs</t>
  </si>
  <si>
    <t>30.06.2022</t>
  </si>
  <si>
    <t>Porwal Handloom</t>
  </si>
  <si>
    <t>Rajkamal Stores</t>
  </si>
  <si>
    <t>08.04.2022</t>
  </si>
  <si>
    <t>23.06.2022</t>
  </si>
  <si>
    <t>24.06.2022</t>
  </si>
  <si>
    <t>21.07.2022</t>
  </si>
  <si>
    <t>26.07.2022</t>
  </si>
  <si>
    <t>05.07.2022</t>
  </si>
  <si>
    <t>25.07.2022</t>
  </si>
  <si>
    <t>Tulsiram Rajendra Prasad</t>
  </si>
  <si>
    <t>17.07.2022</t>
  </si>
  <si>
    <t>27.07.2022</t>
  </si>
  <si>
    <t>20.07.2022</t>
  </si>
  <si>
    <t>02.07.2022</t>
  </si>
  <si>
    <t>03.07.2022</t>
  </si>
  <si>
    <t>22.07.2022</t>
  </si>
  <si>
    <t>28.07.2022</t>
  </si>
  <si>
    <t>30.07.2022</t>
  </si>
  <si>
    <t>31.07.2022</t>
  </si>
  <si>
    <t>18.07.2022</t>
  </si>
  <si>
    <t>01.07.2022</t>
  </si>
  <si>
    <t>Bhagwan Shri Wooltex</t>
  </si>
  <si>
    <t>Mukul Prints</t>
  </si>
  <si>
    <t>Dashmesh Fabrics</t>
  </si>
  <si>
    <t>Raj kamal Stores</t>
  </si>
  <si>
    <t>M k Enterprises</t>
  </si>
  <si>
    <t>RF/22-23/000818</t>
  </si>
  <si>
    <t>RF/22-23/000850</t>
  </si>
  <si>
    <t>RF/22-23/000878</t>
  </si>
  <si>
    <t>T- 821</t>
  </si>
  <si>
    <t>RF/22-23/000910</t>
  </si>
  <si>
    <t>T- 873</t>
  </si>
  <si>
    <t>T- 870</t>
  </si>
  <si>
    <t>T- 952</t>
  </si>
  <si>
    <t>Credit Note</t>
  </si>
  <si>
    <t>RF/22-23/001039</t>
  </si>
  <si>
    <t>RF/22-23/001123</t>
  </si>
  <si>
    <t>187/2</t>
  </si>
  <si>
    <t>Laxmi Handloom (Ranchi)</t>
  </si>
  <si>
    <t>00826</t>
  </si>
  <si>
    <t>T-1011</t>
  </si>
  <si>
    <t>T-1036</t>
  </si>
  <si>
    <t>001225</t>
  </si>
  <si>
    <t>37x2</t>
  </si>
  <si>
    <t>32x2</t>
  </si>
  <si>
    <t>27x2</t>
  </si>
  <si>
    <t>T-1068</t>
  </si>
  <si>
    <t>001269</t>
  </si>
  <si>
    <t>AE Traders</t>
  </si>
  <si>
    <t>21AEVPN6407K1Z5</t>
  </si>
  <si>
    <t>FP0IN3/0045/1222</t>
  </si>
  <si>
    <t>Jayatri Enterprises</t>
  </si>
  <si>
    <t>03915</t>
  </si>
  <si>
    <t>668</t>
  </si>
  <si>
    <t>69</t>
  </si>
  <si>
    <t>633</t>
  </si>
  <si>
    <t>Janhit Khadi Udyog</t>
  </si>
  <si>
    <t>216</t>
  </si>
  <si>
    <t>613</t>
  </si>
  <si>
    <t>21AAACS8577K1Z1</t>
  </si>
  <si>
    <t>Biswanath (SBI)</t>
  </si>
  <si>
    <t>JE/22-23/04144</t>
  </si>
  <si>
    <t>T-1216</t>
  </si>
  <si>
    <t>001423</t>
  </si>
  <si>
    <t>04674</t>
  </si>
  <si>
    <t>001495</t>
  </si>
  <si>
    <t>705</t>
  </si>
  <si>
    <t>001483</t>
  </si>
  <si>
    <t>04747</t>
  </si>
  <si>
    <t>04748</t>
  </si>
  <si>
    <t>156</t>
  </si>
  <si>
    <t>201</t>
  </si>
  <si>
    <t>001458</t>
  </si>
  <si>
    <t>161</t>
  </si>
  <si>
    <t>Deepanshi Handloom</t>
  </si>
  <si>
    <t>10XA9Z/0140/0622</t>
  </si>
  <si>
    <t>10XA9Z/0140/1022</t>
  </si>
  <si>
    <t>Avaya Enterprises</t>
  </si>
  <si>
    <t>10CXCPK8931K1ZG</t>
  </si>
  <si>
    <t>Kazmi Furninshing</t>
  </si>
  <si>
    <t>21AOWPS1511G1Z0</t>
  </si>
  <si>
    <t>1096/23</t>
  </si>
  <si>
    <t>41*2</t>
  </si>
  <si>
    <t>Sparsh Traders</t>
  </si>
  <si>
    <t>Bhagwan Sri Wooltex</t>
  </si>
  <si>
    <t>Tulsiram Rajendra</t>
  </si>
  <si>
    <t>Jayatri Enterprises Pvt Ltd</t>
  </si>
  <si>
    <t>Bharat Bazar</t>
  </si>
  <si>
    <t>21CIAPM9228A1ZS</t>
  </si>
  <si>
    <t>Handloom World</t>
  </si>
  <si>
    <t>21AXGPA2315R1ZP</t>
  </si>
  <si>
    <t xml:space="preserve">Varsha Banita </t>
  </si>
  <si>
    <t>Rimjhim Collection</t>
  </si>
  <si>
    <t>21CJHPA4635B1Z0</t>
  </si>
  <si>
    <t>21AABCV8926G1ZD</t>
  </si>
  <si>
    <t xml:space="preserve">Cash </t>
  </si>
  <si>
    <t>APARNA SAREE CENTRE</t>
  </si>
  <si>
    <t>21AGQPP7753F1Z4</t>
  </si>
  <si>
    <t>20ACVPG4643A1Z1</t>
  </si>
  <si>
    <t>PARIDHAN FAMILY SHOP</t>
  </si>
  <si>
    <t>Sparsh Enterprises</t>
  </si>
  <si>
    <t>Modi Furnishing House</t>
  </si>
  <si>
    <t>21BCYPM9833N1ZO</t>
  </si>
  <si>
    <t>A.B Taxtiles</t>
  </si>
  <si>
    <t>21FWJPK8398M1ZO</t>
  </si>
  <si>
    <t>ASTIK HYDRAULICS</t>
  </si>
  <si>
    <t>DASHMESH FABRICS</t>
  </si>
  <si>
    <t>T-890</t>
  </si>
  <si>
    <t>SUDHIR KHADI ASHRAM</t>
  </si>
  <si>
    <t>9095/23</t>
  </si>
  <si>
    <t>9653/23</t>
  </si>
  <si>
    <t>SRI RAM HANDLOOMS</t>
  </si>
  <si>
    <t>T-963</t>
  </si>
  <si>
    <t>T-993</t>
  </si>
  <si>
    <t>T-1015</t>
  </si>
  <si>
    <t>M/S Ganesh Enterprises</t>
  </si>
  <si>
    <t>Ranchi Handloom</t>
  </si>
  <si>
    <t>21AJBPA2370D1Z8</t>
  </si>
  <si>
    <t>Varsha Banita Foods (P) LTD.</t>
  </si>
  <si>
    <t>KAZMI FURNISHING</t>
  </si>
  <si>
    <t>T-1046</t>
  </si>
  <si>
    <t>VARDAN FAB</t>
  </si>
  <si>
    <t>T-715</t>
  </si>
  <si>
    <t>T-761</t>
  </si>
  <si>
    <t>Aparna Saree Centre</t>
  </si>
  <si>
    <t>M/S Handloom Worlds</t>
  </si>
  <si>
    <t>A.B Textiles</t>
  </si>
  <si>
    <t>21FWJPK8398M1Z0</t>
  </si>
  <si>
    <t>cash</t>
  </si>
  <si>
    <t>varsha banita foods Pvt Ltd.</t>
  </si>
  <si>
    <t>Aparna saree center</t>
  </si>
  <si>
    <t>JANHIT KHADI UDYOG</t>
  </si>
  <si>
    <t>Tulsiram rajendra</t>
  </si>
  <si>
    <t>Radhika furnishing</t>
  </si>
  <si>
    <t>M.K enterprises</t>
  </si>
  <si>
    <t>Rajkamal stores</t>
  </si>
  <si>
    <t>Vardhan Fab</t>
  </si>
  <si>
    <t>CASH</t>
  </si>
  <si>
    <t>JEPL/24-25/00113</t>
  </si>
  <si>
    <t>21AEVPN6407K1Z6</t>
  </si>
  <si>
    <t>Month and Year</t>
  </si>
  <si>
    <t>April-2022</t>
  </si>
  <si>
    <t>May-2022</t>
  </si>
  <si>
    <t>May-2023</t>
  </si>
  <si>
    <t>June-2022</t>
  </si>
  <si>
    <t>July-2022</t>
  </si>
  <si>
    <t>August-2022</t>
  </si>
  <si>
    <t>September-2022</t>
  </si>
  <si>
    <t>October-2022</t>
  </si>
  <si>
    <t>November-2022</t>
  </si>
  <si>
    <t>December-2022</t>
  </si>
  <si>
    <t>January-2023</t>
  </si>
  <si>
    <t>February-2023</t>
  </si>
  <si>
    <t>March-2023</t>
  </si>
  <si>
    <t>April-2023</t>
  </si>
  <si>
    <t>June-2023</t>
  </si>
  <si>
    <t>July-2023</t>
  </si>
  <si>
    <t>August-2023</t>
  </si>
  <si>
    <t>September-2023</t>
  </si>
  <si>
    <t>October-2023</t>
  </si>
  <si>
    <t>November-2023</t>
  </si>
  <si>
    <t>December-2023</t>
  </si>
  <si>
    <t>January-2024</t>
  </si>
  <si>
    <t>February-2024</t>
  </si>
  <si>
    <t>March-2024</t>
  </si>
  <si>
    <t>April-2024</t>
  </si>
  <si>
    <t>Row Labels</t>
  </si>
  <si>
    <t>(blank)</t>
  </si>
  <si>
    <t>Grand Total</t>
  </si>
  <si>
    <t>Sum of Total Invoice</t>
  </si>
  <si>
    <t>Null</t>
  </si>
  <si>
    <t>Sum of Qty</t>
  </si>
  <si>
    <t>Month and Year wise row</t>
  </si>
  <si>
    <t>SKU Units with HSN code</t>
  </si>
  <si>
    <t>24.04.2022</t>
  </si>
  <si>
    <t>Sales</t>
  </si>
  <si>
    <t xml:space="preserve">Month and Year </t>
  </si>
  <si>
    <t>purchase</t>
  </si>
  <si>
    <t>Profit</t>
  </si>
  <si>
    <t>Mean=</t>
  </si>
  <si>
    <t>DESCRIPTIVE STATISTICS</t>
  </si>
  <si>
    <t>max=</t>
  </si>
  <si>
    <t>min=</t>
  </si>
  <si>
    <t>Standard Devaition</t>
  </si>
  <si>
    <t>Below Average</t>
  </si>
  <si>
    <t xml:space="preserve">Above Average </t>
  </si>
  <si>
    <t>1st Quartile(Q1)</t>
  </si>
  <si>
    <t>2nd Quartile(Q2)</t>
  </si>
  <si>
    <t>3rd Quartile(Q3)</t>
  </si>
  <si>
    <t>IQR</t>
  </si>
  <si>
    <t>mean</t>
  </si>
  <si>
    <t>max</t>
  </si>
  <si>
    <t>min</t>
  </si>
  <si>
    <t xml:space="preserve">above averge </t>
  </si>
  <si>
    <t>below avg</t>
  </si>
  <si>
    <t>std dev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</si>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</sst>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.000_ ;_ * \-#,##0.000_ ;_ * &quot;-&quot;???_ ;_ @_ 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9"/>
      <color rgb="FF212121"/>
      <name val="Verdana"/>
      <family val="2"/>
    </font>
    <font>
      <sz val="11"/>
      <color rgb="FF212121"/>
      <name val="Verdana"/>
      <family val="2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rgb="FF33CC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23" borderId="1" applyNumberFormat="0" applyAlignment="0" applyProtection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43" fontId="0" fillId="0" borderId="0" xfId="2" applyFont="1"/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2" applyFont="1" applyFill="1"/>
    <xf numFmtId="9" fontId="0" fillId="0" borderId="0" xfId="0" applyNumberFormat="1" applyFill="1"/>
    <xf numFmtId="14" fontId="0" fillId="0" borderId="0" xfId="0" applyNumberFormat="1" applyFill="1"/>
    <xf numFmtId="9" fontId="0" fillId="0" borderId="0" xfId="1" applyFont="1" applyFill="1"/>
    <xf numFmtId="43" fontId="0" fillId="0" borderId="0" xfId="2" applyNumberFormat="1" applyFont="1"/>
    <xf numFmtId="9" fontId="0" fillId="0" borderId="0" xfId="1" applyNumberFormat="1" applyFont="1"/>
    <xf numFmtId="43" fontId="0" fillId="3" borderId="0" xfId="2" applyFont="1" applyFill="1"/>
    <xf numFmtId="0" fontId="0" fillId="4" borderId="0" xfId="0" applyFill="1"/>
    <xf numFmtId="43" fontId="0" fillId="4" borderId="0" xfId="2" applyFont="1" applyFill="1"/>
    <xf numFmtId="43" fontId="0" fillId="5" borderId="0" xfId="2" applyFont="1" applyFill="1"/>
    <xf numFmtId="43" fontId="0" fillId="0" borderId="0" xfId="2" applyNumberFormat="1" applyFont="1" applyFill="1"/>
    <xf numFmtId="9" fontId="0" fillId="0" borderId="0" xfId="1" applyNumberFormat="1" applyFont="1" applyFill="1"/>
    <xf numFmtId="43" fontId="0" fillId="2" borderId="0" xfId="2" applyFont="1" applyFill="1"/>
    <xf numFmtId="43" fontId="0" fillId="2" borderId="0" xfId="2" applyNumberFormat="1" applyFont="1" applyFill="1"/>
    <xf numFmtId="9" fontId="0" fillId="2" borderId="0" xfId="1" applyNumberFormat="1" applyFont="1" applyFill="1"/>
    <xf numFmtId="43" fontId="0" fillId="6" borderId="0" xfId="2" applyFont="1" applyFill="1"/>
    <xf numFmtId="0" fontId="0" fillId="6" borderId="0" xfId="0" applyFill="1"/>
    <xf numFmtId="14" fontId="0" fillId="0" borderId="0" xfId="0" applyNumberFormat="1"/>
    <xf numFmtId="43" fontId="0" fillId="7" borderId="0" xfId="2" applyFont="1" applyFill="1"/>
    <xf numFmtId="0" fontId="0" fillId="7" borderId="0" xfId="0" applyFill="1"/>
    <xf numFmtId="0" fontId="0" fillId="8" borderId="0" xfId="0" applyFill="1"/>
    <xf numFmtId="43" fontId="0" fillId="8" borderId="0" xfId="2" applyFont="1" applyFill="1"/>
    <xf numFmtId="43" fontId="2" fillId="0" borderId="0" xfId="2" applyFont="1"/>
    <xf numFmtId="0" fontId="0" fillId="5" borderId="0" xfId="0" applyFill="1"/>
    <xf numFmtId="43" fontId="0" fillId="0" borderId="0" xfId="0" applyNumberFormat="1" applyFill="1"/>
    <xf numFmtId="43" fontId="0" fillId="9" borderId="0" xfId="2" applyFont="1" applyFill="1"/>
    <xf numFmtId="0" fontId="0" fillId="10" borderId="0" xfId="0" applyFill="1"/>
    <xf numFmtId="0" fontId="0" fillId="9" borderId="0" xfId="0" applyFill="1"/>
    <xf numFmtId="43" fontId="0" fillId="0" borderId="0" xfId="0" applyNumberFormat="1"/>
    <xf numFmtId="43" fontId="0" fillId="12" borderId="0" xfId="2" applyFont="1" applyFill="1"/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horizontal="left"/>
    </xf>
    <xf numFmtId="43" fontId="0" fillId="13" borderId="0" xfId="2" applyFont="1" applyFill="1"/>
    <xf numFmtId="43" fontId="0" fillId="13" borderId="0" xfId="2" applyNumberFormat="1" applyFont="1" applyFill="1"/>
    <xf numFmtId="9" fontId="0" fillId="13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43" fontId="0" fillId="14" borderId="0" xfId="2" applyFont="1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43" fontId="0" fillId="11" borderId="0" xfId="2" applyFont="1" applyFill="1"/>
    <xf numFmtId="43" fontId="0" fillId="15" borderId="0" xfId="2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43" fontId="0" fillId="16" borderId="0" xfId="2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3" fontId="0" fillId="18" borderId="0" xfId="2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43" fontId="0" fillId="19" borderId="0" xfId="2" applyFont="1" applyFill="1"/>
    <xf numFmtId="43" fontId="0" fillId="20" borderId="0" xfId="2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43" fontId="0" fillId="0" borderId="0" xfId="0" applyNumberFormat="1" applyBorder="1"/>
    <xf numFmtId="43" fontId="0" fillId="0" borderId="0" xfId="0" applyNumberFormat="1" applyFill="1" applyBorder="1"/>
    <xf numFmtId="43" fontId="0" fillId="21" borderId="0" xfId="2" applyFont="1" applyFill="1"/>
    <xf numFmtId="43" fontId="0" fillId="21" borderId="0" xfId="2" applyFont="1" applyFill="1" applyBorder="1"/>
    <xf numFmtId="43" fontId="4" fillId="4" borderId="0" xfId="2" applyFont="1" applyFill="1" applyAlignment="1">
      <alignment horizontal="right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43" fontId="7" fillId="23" borderId="1" xfId="3" applyNumberFormat="1"/>
    <xf numFmtId="0" fontId="0" fillId="21" borderId="0" xfId="0" applyFill="1"/>
    <xf numFmtId="0" fontId="0" fillId="24" borderId="0" xfId="0" applyFill="1"/>
    <xf numFmtId="0" fontId="0" fillId="25" borderId="0" xfId="0" applyFill="1"/>
    <xf numFmtId="0" fontId="0" fillId="0" borderId="0" xfId="0" applyAlignment="1">
      <alignment horizontal="left"/>
    </xf>
    <xf numFmtId="43" fontId="0" fillId="24" borderId="0" xfId="2" applyFont="1" applyFill="1"/>
    <xf numFmtId="0" fontId="0" fillId="0" borderId="0" xfId="0" applyAlignment="1">
      <alignment horizontal="left"/>
    </xf>
    <xf numFmtId="43" fontId="1" fillId="26" borderId="0" xfId="2" applyFont="1" applyFill="1"/>
    <xf numFmtId="43" fontId="0" fillId="26" borderId="0" xfId="2" applyFont="1" applyFill="1"/>
    <xf numFmtId="0" fontId="0" fillId="27" borderId="0" xfId="0" applyFill="1"/>
    <xf numFmtId="43" fontId="0" fillId="22" borderId="0" xfId="2" applyFont="1" applyFill="1"/>
    <xf numFmtId="0" fontId="0" fillId="3" borderId="0" xfId="0" applyFill="1" applyAlignment="1"/>
    <xf numFmtId="0" fontId="0" fillId="0" borderId="0" xfId="0" applyAlignment="1">
      <alignment horizontal="left"/>
    </xf>
    <xf numFmtId="0" fontId="0" fillId="17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5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27" borderId="0" xfId="0" applyFill="1" applyAlignment="1">
      <alignment vertical="center"/>
    </xf>
    <xf numFmtId="165" fontId="0" fillId="0" borderId="0" xfId="0" applyNumberFormat="1" applyAlignment="1">
      <alignment vertical="top"/>
    </xf>
    <xf numFmtId="165" fontId="0" fillId="0" borderId="0" xfId="0" applyNumberFormat="1" applyAlignment="1"/>
    <xf numFmtId="165" fontId="0" fillId="0" borderId="0" xfId="0" applyNumberFormat="1" applyFill="1"/>
    <xf numFmtId="165" fontId="0" fillId="2" borderId="0" xfId="0" applyNumberFormat="1" applyFill="1" applyAlignment="1"/>
    <xf numFmtId="165" fontId="0" fillId="0" borderId="0" xfId="0" applyNumberFormat="1" applyAlignment="1">
      <alignment vertical="center"/>
    </xf>
    <xf numFmtId="165" fontId="0" fillId="2" borderId="0" xfId="0" applyNumberFormat="1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/>
    <xf numFmtId="49" fontId="0" fillId="27" borderId="0" xfId="0" applyNumberFormat="1" applyFont="1" applyFill="1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2" fillId="11" borderId="0" xfId="0" applyFont="1" applyFill="1"/>
    <xf numFmtId="0" fontId="2" fillId="11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43" fontId="0" fillId="0" borderId="0" xfId="2" applyFont="1" applyFill="1" applyAlignment="1">
      <alignment horizontal="center" vertical="center"/>
    </xf>
    <xf numFmtId="43" fontId="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4">
    <cellStyle name="Check Cell" xfId="3" builtinId="23"/>
    <cellStyle name="Comma" xfId="2" builtinId="3"/>
    <cellStyle name="Normal" xfId="0" builtinId="0"/>
    <cellStyle name="Percent" xfId="1" builtinId="5"/>
  </cellStyles>
  <dxfs count="3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9" defaultPivotStyle="PivotStyleLight16"/>
  <colors>
    <mruColors>
      <color rgb="FFFF99FF"/>
      <color rgb="FF00CCFF"/>
      <color rgb="FFFA6262"/>
      <color rgb="FF33CCFF"/>
      <color rgb="FFFF99CC"/>
      <color rgb="FFFFFF00"/>
      <color rgb="FFECFBA3"/>
      <color rgb="FF3366CC"/>
      <color rgb="FF3366FF"/>
      <color rgb="FF5FF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MIDTERM DATA.xlsx]Sheet1!PivotTable1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5407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Sheet1!$A$5:$A$30</c:f>
              <c:strCache>
                <c:ptCount val="25"/>
                <c:pt idx="0">
                  <c:v>April-2022</c:v>
                </c:pt>
                <c:pt idx="1">
                  <c:v>April-2023</c:v>
                </c:pt>
                <c:pt idx="2">
                  <c:v>April-2024</c:v>
                </c:pt>
                <c:pt idx="3">
                  <c:v>August-2022</c:v>
                </c:pt>
                <c:pt idx="4">
                  <c:v>August-2023</c:v>
                </c:pt>
                <c:pt idx="5">
                  <c:v>December-2022</c:v>
                </c:pt>
                <c:pt idx="6">
                  <c:v>December-2023</c:v>
                </c:pt>
                <c:pt idx="7">
                  <c:v>February-2023</c:v>
                </c:pt>
                <c:pt idx="8">
                  <c:v>February-2024</c:v>
                </c:pt>
                <c:pt idx="9">
                  <c:v>January-2023</c:v>
                </c:pt>
                <c:pt idx="10">
                  <c:v>January-2024</c:v>
                </c:pt>
                <c:pt idx="11">
                  <c:v>July-2022</c:v>
                </c:pt>
                <c:pt idx="12">
                  <c:v>July-2023</c:v>
                </c:pt>
                <c:pt idx="13">
                  <c:v>June-2022</c:v>
                </c:pt>
                <c:pt idx="14">
                  <c:v>June-2023</c:v>
                </c:pt>
                <c:pt idx="15">
                  <c:v>March-2023</c:v>
                </c:pt>
                <c:pt idx="16">
                  <c:v>March-2024</c:v>
                </c:pt>
                <c:pt idx="17">
                  <c:v>May-2022</c:v>
                </c:pt>
                <c:pt idx="18">
                  <c:v>May-2023</c:v>
                </c:pt>
                <c:pt idx="19">
                  <c:v>November-2022</c:v>
                </c:pt>
                <c:pt idx="20">
                  <c:v>November-2023</c:v>
                </c:pt>
                <c:pt idx="21">
                  <c:v>October-2022</c:v>
                </c:pt>
                <c:pt idx="22">
                  <c:v>October-2023</c:v>
                </c:pt>
                <c:pt idx="23">
                  <c:v>September-2022</c:v>
                </c:pt>
                <c:pt idx="24">
                  <c:v>September-2023</c:v>
                </c:pt>
              </c:strCache>
            </c:strRef>
          </c:cat>
          <c:val>
            <c:numRef>
              <c:f>Sheet1!$B$5:$B$30</c:f>
              <c:numCache>
                <c:formatCode>General</c:formatCode>
                <c:ptCount val="25"/>
                <c:pt idx="11">
                  <c:v>1750</c:v>
                </c:pt>
                <c:pt idx="13">
                  <c:v>1795</c:v>
                </c:pt>
                <c:pt idx="17">
                  <c:v>3010</c:v>
                </c:pt>
                <c:pt idx="23">
                  <c:v>1100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6005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Sheet1!$A$5:$A$30</c:f>
              <c:strCache>
                <c:ptCount val="25"/>
                <c:pt idx="0">
                  <c:v>April-2022</c:v>
                </c:pt>
                <c:pt idx="1">
                  <c:v>April-2023</c:v>
                </c:pt>
                <c:pt idx="2">
                  <c:v>April-2024</c:v>
                </c:pt>
                <c:pt idx="3">
                  <c:v>August-2022</c:v>
                </c:pt>
                <c:pt idx="4">
                  <c:v>August-2023</c:v>
                </c:pt>
                <c:pt idx="5">
                  <c:v>December-2022</c:v>
                </c:pt>
                <c:pt idx="6">
                  <c:v>December-2023</c:v>
                </c:pt>
                <c:pt idx="7">
                  <c:v>February-2023</c:v>
                </c:pt>
                <c:pt idx="8">
                  <c:v>February-2024</c:v>
                </c:pt>
                <c:pt idx="9">
                  <c:v>January-2023</c:v>
                </c:pt>
                <c:pt idx="10">
                  <c:v>January-2024</c:v>
                </c:pt>
                <c:pt idx="11">
                  <c:v>July-2022</c:v>
                </c:pt>
                <c:pt idx="12">
                  <c:v>July-2023</c:v>
                </c:pt>
                <c:pt idx="13">
                  <c:v>June-2022</c:v>
                </c:pt>
                <c:pt idx="14">
                  <c:v>June-2023</c:v>
                </c:pt>
                <c:pt idx="15">
                  <c:v>March-2023</c:v>
                </c:pt>
                <c:pt idx="16">
                  <c:v>March-2024</c:v>
                </c:pt>
                <c:pt idx="17">
                  <c:v>May-2022</c:v>
                </c:pt>
                <c:pt idx="18">
                  <c:v>May-2023</c:v>
                </c:pt>
                <c:pt idx="19">
                  <c:v>November-2022</c:v>
                </c:pt>
                <c:pt idx="20">
                  <c:v>November-2023</c:v>
                </c:pt>
                <c:pt idx="21">
                  <c:v>October-2022</c:v>
                </c:pt>
                <c:pt idx="22">
                  <c:v>October-2023</c:v>
                </c:pt>
                <c:pt idx="23">
                  <c:v>September-2022</c:v>
                </c:pt>
                <c:pt idx="24">
                  <c:v>September-2023</c:v>
                </c:pt>
              </c:strCache>
            </c:strRef>
          </c:cat>
          <c:val>
            <c:numRef>
              <c:f>Sheet1!$C$5:$C$30</c:f>
              <c:numCache>
                <c:formatCode>General</c:formatCode>
                <c:ptCount val="25"/>
                <c:pt idx="1">
                  <c:v>2650</c:v>
                </c:pt>
                <c:pt idx="2">
                  <c:v>1200</c:v>
                </c:pt>
                <c:pt idx="4">
                  <c:v>450</c:v>
                </c:pt>
                <c:pt idx="5">
                  <c:v>1340</c:v>
                </c:pt>
                <c:pt idx="6">
                  <c:v>910</c:v>
                </c:pt>
                <c:pt idx="7">
                  <c:v>2018</c:v>
                </c:pt>
                <c:pt idx="8">
                  <c:v>980</c:v>
                </c:pt>
                <c:pt idx="9">
                  <c:v>1820</c:v>
                </c:pt>
                <c:pt idx="10">
                  <c:v>2136</c:v>
                </c:pt>
                <c:pt idx="12">
                  <c:v>840</c:v>
                </c:pt>
                <c:pt idx="14">
                  <c:v>4066</c:v>
                </c:pt>
                <c:pt idx="15">
                  <c:v>2320</c:v>
                </c:pt>
                <c:pt idx="16">
                  <c:v>2000</c:v>
                </c:pt>
                <c:pt idx="19">
                  <c:v>1150</c:v>
                </c:pt>
                <c:pt idx="20">
                  <c:v>2400</c:v>
                </c:pt>
                <c:pt idx="21">
                  <c:v>2400</c:v>
                </c:pt>
                <c:pt idx="22">
                  <c:v>831</c:v>
                </c:pt>
                <c:pt idx="24">
                  <c:v>2070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6301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Sheet1!$A$5:$A$30</c:f>
              <c:strCache>
                <c:ptCount val="25"/>
                <c:pt idx="0">
                  <c:v>April-2022</c:v>
                </c:pt>
                <c:pt idx="1">
                  <c:v>April-2023</c:v>
                </c:pt>
                <c:pt idx="2">
                  <c:v>April-2024</c:v>
                </c:pt>
                <c:pt idx="3">
                  <c:v>August-2022</c:v>
                </c:pt>
                <c:pt idx="4">
                  <c:v>August-2023</c:v>
                </c:pt>
                <c:pt idx="5">
                  <c:v>December-2022</c:v>
                </c:pt>
                <c:pt idx="6">
                  <c:v>December-2023</c:v>
                </c:pt>
                <c:pt idx="7">
                  <c:v>February-2023</c:v>
                </c:pt>
                <c:pt idx="8">
                  <c:v>February-2024</c:v>
                </c:pt>
                <c:pt idx="9">
                  <c:v>January-2023</c:v>
                </c:pt>
                <c:pt idx="10">
                  <c:v>January-2024</c:v>
                </c:pt>
                <c:pt idx="11">
                  <c:v>July-2022</c:v>
                </c:pt>
                <c:pt idx="12">
                  <c:v>July-2023</c:v>
                </c:pt>
                <c:pt idx="13">
                  <c:v>June-2022</c:v>
                </c:pt>
                <c:pt idx="14">
                  <c:v>June-2023</c:v>
                </c:pt>
                <c:pt idx="15">
                  <c:v>March-2023</c:v>
                </c:pt>
                <c:pt idx="16">
                  <c:v>March-2024</c:v>
                </c:pt>
                <c:pt idx="17">
                  <c:v>May-2022</c:v>
                </c:pt>
                <c:pt idx="18">
                  <c:v>May-2023</c:v>
                </c:pt>
                <c:pt idx="19">
                  <c:v>November-2022</c:v>
                </c:pt>
                <c:pt idx="20">
                  <c:v>November-2023</c:v>
                </c:pt>
                <c:pt idx="21">
                  <c:v>October-2022</c:v>
                </c:pt>
                <c:pt idx="22">
                  <c:v>October-2023</c:v>
                </c:pt>
                <c:pt idx="23">
                  <c:v>September-2022</c:v>
                </c:pt>
                <c:pt idx="24">
                  <c:v>September-2023</c:v>
                </c:pt>
              </c:strCache>
            </c:strRef>
          </c:cat>
          <c:val>
            <c:numRef>
              <c:f>Sheet1!$D$5:$D$30</c:f>
              <c:numCache>
                <c:formatCode>General</c:formatCode>
                <c:ptCount val="25"/>
                <c:pt idx="5">
                  <c:v>797</c:v>
                </c:pt>
                <c:pt idx="6">
                  <c:v>880</c:v>
                </c:pt>
                <c:pt idx="9">
                  <c:v>684</c:v>
                </c:pt>
                <c:pt idx="10">
                  <c:v>1408</c:v>
                </c:pt>
                <c:pt idx="15">
                  <c:v>900</c:v>
                </c:pt>
                <c:pt idx="18">
                  <c:v>2188</c:v>
                </c:pt>
                <c:pt idx="19">
                  <c:v>1200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6303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Sheet1!$A$5:$A$30</c:f>
              <c:strCache>
                <c:ptCount val="25"/>
                <c:pt idx="0">
                  <c:v>April-2022</c:v>
                </c:pt>
                <c:pt idx="1">
                  <c:v>April-2023</c:v>
                </c:pt>
                <c:pt idx="2">
                  <c:v>April-2024</c:v>
                </c:pt>
                <c:pt idx="3">
                  <c:v>August-2022</c:v>
                </c:pt>
                <c:pt idx="4">
                  <c:v>August-2023</c:v>
                </c:pt>
                <c:pt idx="5">
                  <c:v>December-2022</c:v>
                </c:pt>
                <c:pt idx="6">
                  <c:v>December-2023</c:v>
                </c:pt>
                <c:pt idx="7">
                  <c:v>February-2023</c:v>
                </c:pt>
                <c:pt idx="8">
                  <c:v>February-2024</c:v>
                </c:pt>
                <c:pt idx="9">
                  <c:v>January-2023</c:v>
                </c:pt>
                <c:pt idx="10">
                  <c:v>January-2024</c:v>
                </c:pt>
                <c:pt idx="11">
                  <c:v>July-2022</c:v>
                </c:pt>
                <c:pt idx="12">
                  <c:v>July-2023</c:v>
                </c:pt>
                <c:pt idx="13">
                  <c:v>June-2022</c:v>
                </c:pt>
                <c:pt idx="14">
                  <c:v>June-2023</c:v>
                </c:pt>
                <c:pt idx="15">
                  <c:v>March-2023</c:v>
                </c:pt>
                <c:pt idx="16">
                  <c:v>March-2024</c:v>
                </c:pt>
                <c:pt idx="17">
                  <c:v>May-2022</c:v>
                </c:pt>
                <c:pt idx="18">
                  <c:v>May-2023</c:v>
                </c:pt>
                <c:pt idx="19">
                  <c:v>November-2022</c:v>
                </c:pt>
                <c:pt idx="20">
                  <c:v>November-2023</c:v>
                </c:pt>
                <c:pt idx="21">
                  <c:v>October-2022</c:v>
                </c:pt>
                <c:pt idx="22">
                  <c:v>October-2023</c:v>
                </c:pt>
                <c:pt idx="23">
                  <c:v>September-2022</c:v>
                </c:pt>
                <c:pt idx="24">
                  <c:v>September-2023</c:v>
                </c:pt>
              </c:strCache>
            </c:strRef>
          </c:cat>
          <c:val>
            <c:numRef>
              <c:f>Sheet1!$E$5:$E$30</c:f>
              <c:numCache>
                <c:formatCode>General</c:formatCode>
                <c:ptCount val="25"/>
                <c:pt idx="0">
                  <c:v>480</c:v>
                </c:pt>
                <c:pt idx="2">
                  <c:v>100</c:v>
                </c:pt>
                <c:pt idx="3">
                  <c:v>1410</c:v>
                </c:pt>
                <c:pt idx="4">
                  <c:v>250</c:v>
                </c:pt>
                <c:pt idx="5">
                  <c:v>370</c:v>
                </c:pt>
                <c:pt idx="6">
                  <c:v>200</c:v>
                </c:pt>
                <c:pt idx="7">
                  <c:v>1260</c:v>
                </c:pt>
                <c:pt idx="9">
                  <c:v>1072</c:v>
                </c:pt>
                <c:pt idx="10">
                  <c:v>200</c:v>
                </c:pt>
                <c:pt idx="11">
                  <c:v>1540</c:v>
                </c:pt>
                <c:pt idx="12">
                  <c:v>1130</c:v>
                </c:pt>
                <c:pt idx="13">
                  <c:v>1190</c:v>
                </c:pt>
                <c:pt idx="14">
                  <c:v>176</c:v>
                </c:pt>
                <c:pt idx="15">
                  <c:v>1164</c:v>
                </c:pt>
                <c:pt idx="17">
                  <c:v>370</c:v>
                </c:pt>
                <c:pt idx="18">
                  <c:v>720</c:v>
                </c:pt>
                <c:pt idx="19">
                  <c:v>480</c:v>
                </c:pt>
                <c:pt idx="21">
                  <c:v>300</c:v>
                </c:pt>
                <c:pt idx="23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6304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Sheet1!$A$5:$A$30</c:f>
              <c:strCache>
                <c:ptCount val="25"/>
                <c:pt idx="0">
                  <c:v>April-2022</c:v>
                </c:pt>
                <c:pt idx="1">
                  <c:v>April-2023</c:v>
                </c:pt>
                <c:pt idx="2">
                  <c:v>April-2024</c:v>
                </c:pt>
                <c:pt idx="3">
                  <c:v>August-2022</c:v>
                </c:pt>
                <c:pt idx="4">
                  <c:v>August-2023</c:v>
                </c:pt>
                <c:pt idx="5">
                  <c:v>December-2022</c:v>
                </c:pt>
                <c:pt idx="6">
                  <c:v>December-2023</c:v>
                </c:pt>
                <c:pt idx="7">
                  <c:v>February-2023</c:v>
                </c:pt>
                <c:pt idx="8">
                  <c:v>February-2024</c:v>
                </c:pt>
                <c:pt idx="9">
                  <c:v>January-2023</c:v>
                </c:pt>
                <c:pt idx="10">
                  <c:v>January-2024</c:v>
                </c:pt>
                <c:pt idx="11">
                  <c:v>July-2022</c:v>
                </c:pt>
                <c:pt idx="12">
                  <c:v>July-2023</c:v>
                </c:pt>
                <c:pt idx="13">
                  <c:v>June-2022</c:v>
                </c:pt>
                <c:pt idx="14">
                  <c:v>June-2023</c:v>
                </c:pt>
                <c:pt idx="15">
                  <c:v>March-2023</c:v>
                </c:pt>
                <c:pt idx="16">
                  <c:v>March-2024</c:v>
                </c:pt>
                <c:pt idx="17">
                  <c:v>May-2022</c:v>
                </c:pt>
                <c:pt idx="18">
                  <c:v>May-2023</c:v>
                </c:pt>
                <c:pt idx="19">
                  <c:v>November-2022</c:v>
                </c:pt>
                <c:pt idx="20">
                  <c:v>November-2023</c:v>
                </c:pt>
                <c:pt idx="21">
                  <c:v>October-2022</c:v>
                </c:pt>
                <c:pt idx="22">
                  <c:v>October-2023</c:v>
                </c:pt>
                <c:pt idx="23">
                  <c:v>September-2022</c:v>
                </c:pt>
                <c:pt idx="24">
                  <c:v>September-2023</c:v>
                </c:pt>
              </c:strCache>
            </c:strRef>
          </c:cat>
          <c:val>
            <c:numRef>
              <c:f>Sheet1!$F$5:$F$30</c:f>
              <c:numCache>
                <c:formatCode>General</c:formatCode>
                <c:ptCount val="25"/>
                <c:pt idx="0">
                  <c:v>1590</c:v>
                </c:pt>
                <c:pt idx="1">
                  <c:v>1410</c:v>
                </c:pt>
                <c:pt idx="2">
                  <c:v>2220</c:v>
                </c:pt>
                <c:pt idx="3">
                  <c:v>1270</c:v>
                </c:pt>
                <c:pt idx="4">
                  <c:v>3190</c:v>
                </c:pt>
                <c:pt idx="5">
                  <c:v>730</c:v>
                </c:pt>
                <c:pt idx="6">
                  <c:v>1260</c:v>
                </c:pt>
                <c:pt idx="7">
                  <c:v>2480</c:v>
                </c:pt>
                <c:pt idx="8">
                  <c:v>617</c:v>
                </c:pt>
                <c:pt idx="9">
                  <c:v>1274</c:v>
                </c:pt>
                <c:pt idx="10">
                  <c:v>1570</c:v>
                </c:pt>
                <c:pt idx="11">
                  <c:v>850</c:v>
                </c:pt>
                <c:pt idx="12">
                  <c:v>3080</c:v>
                </c:pt>
                <c:pt idx="13">
                  <c:v>710</c:v>
                </c:pt>
                <c:pt idx="14">
                  <c:v>870</c:v>
                </c:pt>
                <c:pt idx="15">
                  <c:v>2115</c:v>
                </c:pt>
                <c:pt idx="16">
                  <c:v>1319</c:v>
                </c:pt>
                <c:pt idx="17">
                  <c:v>1340</c:v>
                </c:pt>
                <c:pt idx="18">
                  <c:v>350</c:v>
                </c:pt>
                <c:pt idx="19">
                  <c:v>555</c:v>
                </c:pt>
                <c:pt idx="20">
                  <c:v>1430</c:v>
                </c:pt>
                <c:pt idx="21">
                  <c:v>1095</c:v>
                </c:pt>
                <c:pt idx="22">
                  <c:v>1982</c:v>
                </c:pt>
                <c:pt idx="23">
                  <c:v>3080</c:v>
                </c:pt>
                <c:pt idx="24">
                  <c:v>1621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46224"/>
        <c:axId val="364539560"/>
      </c:lineChart>
      <c:catAx>
        <c:axId val="364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39560"/>
        <c:crosses val="autoZero"/>
        <c:auto val="1"/>
        <c:lblAlgn val="ctr"/>
        <c:lblOffset val="100"/>
        <c:noMultiLvlLbl val="0"/>
      </c:catAx>
      <c:valAx>
        <c:axId val="3645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MIDTERM DATA.xlsx]Sales pivot!PivotTable2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101191715152982"/>
          <c:y val="0.17649676352733493"/>
          <c:w val="0.75426835311180962"/>
          <c:h val="0.46655778027746531"/>
        </c:manualLayout>
      </c:layout>
      <c:lineChart>
        <c:grouping val="standard"/>
        <c:varyColors val="0"/>
        <c:ser>
          <c:idx val="0"/>
          <c:order val="0"/>
          <c:tx>
            <c:strRef>
              <c:f>'Sales pivot'!$B$3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'Sales pivot'!$A$4:$A$29</c:f>
              <c:strCache>
                <c:ptCount val="25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</c:strCache>
            </c:strRef>
          </c:cat>
          <c:val>
            <c:numRef>
              <c:f>'Sales pivot'!$B$4:$B$29</c:f>
              <c:numCache>
                <c:formatCode>General</c:formatCode>
                <c:ptCount val="25"/>
                <c:pt idx="0">
                  <c:v>507580</c:v>
                </c:pt>
                <c:pt idx="1">
                  <c:v>726736.76</c:v>
                </c:pt>
                <c:pt idx="2">
                  <c:v>614145</c:v>
                </c:pt>
                <c:pt idx="3">
                  <c:v>634725</c:v>
                </c:pt>
                <c:pt idx="4">
                  <c:v>442050</c:v>
                </c:pt>
                <c:pt idx="5">
                  <c:v>453967.5</c:v>
                </c:pt>
                <c:pt idx="6">
                  <c:v>449820</c:v>
                </c:pt>
                <c:pt idx="7">
                  <c:v>712530</c:v>
                </c:pt>
                <c:pt idx="8">
                  <c:v>653310</c:v>
                </c:pt>
                <c:pt idx="9">
                  <c:v>1003306.5</c:v>
                </c:pt>
                <c:pt idx="10">
                  <c:v>1027509</c:v>
                </c:pt>
                <c:pt idx="11">
                  <c:v>1250214</c:v>
                </c:pt>
                <c:pt idx="12">
                  <c:v>759570</c:v>
                </c:pt>
                <c:pt idx="13">
                  <c:v>755780</c:v>
                </c:pt>
                <c:pt idx="14">
                  <c:v>929516.7</c:v>
                </c:pt>
                <c:pt idx="15">
                  <c:v>931053</c:v>
                </c:pt>
                <c:pt idx="16">
                  <c:v>985887</c:v>
                </c:pt>
                <c:pt idx="17">
                  <c:v>817215</c:v>
                </c:pt>
                <c:pt idx="18">
                  <c:v>793590</c:v>
                </c:pt>
                <c:pt idx="19">
                  <c:v>810337.5</c:v>
                </c:pt>
                <c:pt idx="20">
                  <c:v>955080</c:v>
                </c:pt>
                <c:pt idx="21">
                  <c:v>977666.5</c:v>
                </c:pt>
                <c:pt idx="22">
                  <c:v>374297.7</c:v>
                </c:pt>
                <c:pt idx="23">
                  <c:v>604717.05000000005</c:v>
                </c:pt>
                <c:pt idx="24">
                  <c:v>542088.75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3144"/>
        <c:axId val="278995384"/>
      </c:lineChart>
      <c:catAx>
        <c:axId val="27884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5384"/>
        <c:crosses val="autoZero"/>
        <c:auto val="1"/>
        <c:lblAlgn val="ctr"/>
        <c:lblOffset val="100"/>
        <c:noMultiLvlLbl val="0"/>
      </c:catAx>
      <c:valAx>
        <c:axId val="27899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/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4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purchase'!$B$2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purchase'!$A$3:$A$27</c:f>
              <c:strCache>
                <c:ptCount val="25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</c:strCache>
            </c:strRef>
          </c:cat>
          <c:val>
            <c:numRef>
              <c:f>'Sales vs purchase'!$B$3:$B$27</c:f>
              <c:numCache>
                <c:formatCode>_(* #,##0.00_);_(* \(#,##0.00\);_(* "-"??_);_(@_)</c:formatCode>
                <c:ptCount val="25"/>
                <c:pt idx="0">
                  <c:v>507580</c:v>
                </c:pt>
                <c:pt idx="1">
                  <c:v>726736.76</c:v>
                </c:pt>
                <c:pt idx="2">
                  <c:v>614145</c:v>
                </c:pt>
                <c:pt idx="3">
                  <c:v>634725</c:v>
                </c:pt>
                <c:pt idx="4">
                  <c:v>442050</c:v>
                </c:pt>
                <c:pt idx="5">
                  <c:v>453967.5</c:v>
                </c:pt>
                <c:pt idx="6">
                  <c:v>449820</c:v>
                </c:pt>
                <c:pt idx="7">
                  <c:v>712530</c:v>
                </c:pt>
                <c:pt idx="8">
                  <c:v>653310</c:v>
                </c:pt>
                <c:pt idx="9">
                  <c:v>1003306.5</c:v>
                </c:pt>
                <c:pt idx="10">
                  <c:v>1027509</c:v>
                </c:pt>
                <c:pt idx="11">
                  <c:v>1250214</c:v>
                </c:pt>
                <c:pt idx="12">
                  <c:v>759570</c:v>
                </c:pt>
                <c:pt idx="13">
                  <c:v>755780</c:v>
                </c:pt>
                <c:pt idx="14">
                  <c:v>929516.7</c:v>
                </c:pt>
                <c:pt idx="15">
                  <c:v>931053</c:v>
                </c:pt>
                <c:pt idx="16">
                  <c:v>985887</c:v>
                </c:pt>
                <c:pt idx="17">
                  <c:v>817215</c:v>
                </c:pt>
                <c:pt idx="18">
                  <c:v>793590</c:v>
                </c:pt>
                <c:pt idx="19">
                  <c:v>810337.5</c:v>
                </c:pt>
                <c:pt idx="20">
                  <c:v>955080</c:v>
                </c:pt>
                <c:pt idx="21">
                  <c:v>977666.5</c:v>
                </c:pt>
                <c:pt idx="22">
                  <c:v>374297.7</c:v>
                </c:pt>
                <c:pt idx="23">
                  <c:v>604717.05000000005</c:v>
                </c:pt>
                <c:pt idx="24">
                  <c:v>542088.75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64512"/>
        <c:axId val="301651600"/>
      </c:barChart>
      <c:lineChart>
        <c:grouping val="standard"/>
        <c:varyColors val="0"/>
        <c:ser>
          <c:idx val="1"/>
          <c:order val="1"/>
          <c:tx>
            <c:strRef>
              <c:f>'Sales vs purchase'!$C$2</c:f>
              <c:strCache>
                <c:ptCount val="1"/>
                <c:pt idx="0">
                  <c:v>purchase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purchase'!$A$3:$A$27</c:f>
              <c:strCache>
                <c:ptCount val="25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</c:strCache>
            </c:strRef>
          </c:cat>
          <c:val>
            <c:numRef>
              <c:f>'Sales vs purchase'!$C$3:$C$27</c:f>
              <c:numCache>
                <c:formatCode>_(* #,##0.00_);_(* \(#,##0.00\);_(* "-"??_);_(@_)</c:formatCode>
                <c:ptCount val="25"/>
                <c:pt idx="0">
                  <c:v>815193.24999999988</c:v>
                </c:pt>
                <c:pt idx="1">
                  <c:v>1054538.3999999999</c:v>
                </c:pt>
                <c:pt idx="2">
                  <c:v>490055</c:v>
                </c:pt>
                <c:pt idx="3">
                  <c:v>747179</c:v>
                </c:pt>
                <c:pt idx="4">
                  <c:v>155558</c:v>
                </c:pt>
                <c:pt idx="5">
                  <c:v>1319773</c:v>
                </c:pt>
                <c:pt idx="6">
                  <c:v>515634</c:v>
                </c:pt>
                <c:pt idx="7">
                  <c:v>920471</c:v>
                </c:pt>
                <c:pt idx="8">
                  <c:v>1261093</c:v>
                </c:pt>
                <c:pt idx="9">
                  <c:v>617331</c:v>
                </c:pt>
                <c:pt idx="10">
                  <c:v>531717</c:v>
                </c:pt>
                <c:pt idx="11">
                  <c:v>0</c:v>
                </c:pt>
                <c:pt idx="12">
                  <c:v>695755</c:v>
                </c:pt>
                <c:pt idx="13">
                  <c:v>745979</c:v>
                </c:pt>
                <c:pt idx="14">
                  <c:v>235631</c:v>
                </c:pt>
                <c:pt idx="15">
                  <c:v>368266.5</c:v>
                </c:pt>
                <c:pt idx="16">
                  <c:v>388841.25</c:v>
                </c:pt>
                <c:pt idx="17">
                  <c:v>488531.55750000005</c:v>
                </c:pt>
                <c:pt idx="18">
                  <c:v>842384</c:v>
                </c:pt>
                <c:pt idx="19">
                  <c:v>732255.5</c:v>
                </c:pt>
                <c:pt idx="20">
                  <c:v>1585437</c:v>
                </c:pt>
                <c:pt idx="21">
                  <c:v>0</c:v>
                </c:pt>
                <c:pt idx="22">
                  <c:v>302164</c:v>
                </c:pt>
                <c:pt idx="23">
                  <c:v>412468</c:v>
                </c:pt>
                <c:pt idx="24">
                  <c:v>201157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64512"/>
        <c:axId val="301651600"/>
      </c:lineChart>
      <c:catAx>
        <c:axId val="352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51600"/>
        <c:crosses val="autoZero"/>
        <c:auto val="1"/>
        <c:lblAlgn val="ctr"/>
        <c:lblOffset val="100"/>
        <c:noMultiLvlLbl val="0"/>
      </c:catAx>
      <c:valAx>
        <c:axId val="3016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[BDM MIDTERM DATA.xlsx]Category and Unit performance!PivotTable3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and Unit performance'!$B$3:$B$4</c:f>
              <c:strCache>
                <c:ptCount val="1"/>
                <c:pt idx="0">
                  <c:v>3601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performance'!$B$5:$B$31</c:f>
              <c:numCache>
                <c:formatCode>General</c:formatCode>
                <c:ptCount val="26"/>
                <c:pt idx="20">
                  <c:v>352</c:v>
                </c:pt>
              </c:numCache>
            </c:numRef>
          </c:val>
        </c:ser>
        <c:ser>
          <c:idx val="1"/>
          <c:order val="1"/>
          <c:tx>
            <c:strRef>
              <c:f>'Category and Unit performance'!$C$3:$C$4</c:f>
              <c:strCache>
                <c:ptCount val="1"/>
                <c:pt idx="0">
                  <c:v>3924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performance'!$C$5:$C$31</c:f>
              <c:numCache>
                <c:formatCode>General</c:formatCode>
                <c:ptCount val="26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'Category and Unit performance'!$D$3:$D$4</c:f>
              <c:strCache>
                <c:ptCount val="1"/>
                <c:pt idx="0">
                  <c:v>3926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performance'!$D$5:$D$31</c:f>
              <c:numCache>
                <c:formatCode>General</c:formatCode>
                <c:ptCount val="26"/>
                <c:pt idx="13">
                  <c:v>40</c:v>
                </c:pt>
              </c:numCache>
            </c:numRef>
          </c:val>
        </c:ser>
        <c:ser>
          <c:idx val="3"/>
          <c:order val="3"/>
          <c:tx>
            <c:strRef>
              <c:f>'Category and Unit performance'!$E$3:$E$4</c:f>
              <c:strCache>
                <c:ptCount val="1"/>
                <c:pt idx="0">
                  <c:v>5402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performance'!$E$5:$E$31</c:f>
              <c:numCache>
                <c:formatCode>General</c:formatCode>
                <c:ptCount val="26"/>
                <c:pt idx="11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'Category and Unit performance'!$F$3:$F$4</c:f>
              <c:strCache>
                <c:ptCount val="1"/>
                <c:pt idx="0">
                  <c:v>5407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performance'!$F$5:$F$31</c:f>
              <c:numCache>
                <c:formatCode>General</c:formatCode>
                <c:ptCount val="26"/>
                <c:pt idx="1">
                  <c:v>3010</c:v>
                </c:pt>
                <c:pt idx="2">
                  <c:v>1795</c:v>
                </c:pt>
                <c:pt idx="3">
                  <c:v>1750</c:v>
                </c:pt>
                <c:pt idx="5">
                  <c:v>1100</c:v>
                </c:pt>
              </c:numCache>
            </c:numRef>
          </c:val>
        </c:ser>
        <c:ser>
          <c:idx val="5"/>
          <c:order val="5"/>
          <c:tx>
            <c:strRef>
              <c:f>'Category and Unit performance'!$G$3:$G$4</c:f>
              <c:strCache>
                <c:ptCount val="1"/>
                <c:pt idx="0">
                  <c:v>6001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performance'!$G$5:$G$31</c:f>
              <c:numCache>
                <c:formatCode>General</c:formatCode>
                <c:ptCount val="26"/>
                <c:pt idx="1">
                  <c:v>800</c:v>
                </c:pt>
                <c:pt idx="3">
                  <c:v>2900</c:v>
                </c:pt>
              </c:numCache>
            </c:numRef>
          </c:val>
        </c:ser>
        <c:ser>
          <c:idx val="6"/>
          <c:order val="6"/>
          <c:tx>
            <c:strRef>
              <c:f>'Category and Unit performance'!$H$3:$H$4</c:f>
              <c:strCache>
                <c:ptCount val="1"/>
                <c:pt idx="0">
                  <c:v>6004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performance'!$H$5:$H$31</c:f>
              <c:numCache>
                <c:formatCode>General</c:formatCode>
                <c:ptCount val="26"/>
                <c:pt idx="22">
                  <c:v>135</c:v>
                </c:pt>
              </c:numCache>
            </c:numRef>
          </c:val>
        </c:ser>
        <c:ser>
          <c:idx val="7"/>
          <c:order val="7"/>
          <c:tx>
            <c:strRef>
              <c:f>'Category and Unit performance'!$I$3:$I$4</c:f>
              <c:strCache>
                <c:ptCount val="1"/>
                <c:pt idx="0">
                  <c:v>6005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performance'!$I$5:$I$31</c:f>
              <c:numCache>
                <c:formatCode>General</c:formatCode>
                <c:ptCount val="26"/>
                <c:pt idx="6">
                  <c:v>2400</c:v>
                </c:pt>
                <c:pt idx="7">
                  <c:v>1150</c:v>
                </c:pt>
                <c:pt idx="8">
                  <c:v>1340</c:v>
                </c:pt>
                <c:pt idx="9">
                  <c:v>1820</c:v>
                </c:pt>
                <c:pt idx="10">
                  <c:v>2018</c:v>
                </c:pt>
                <c:pt idx="11">
                  <c:v>2320</c:v>
                </c:pt>
                <c:pt idx="12">
                  <c:v>2650</c:v>
                </c:pt>
                <c:pt idx="14">
                  <c:v>4066</c:v>
                </c:pt>
                <c:pt idx="15">
                  <c:v>840</c:v>
                </c:pt>
                <c:pt idx="16">
                  <c:v>450</c:v>
                </c:pt>
                <c:pt idx="17">
                  <c:v>2070</c:v>
                </c:pt>
                <c:pt idx="18">
                  <c:v>831</c:v>
                </c:pt>
                <c:pt idx="19">
                  <c:v>2400</c:v>
                </c:pt>
                <c:pt idx="20">
                  <c:v>910</c:v>
                </c:pt>
                <c:pt idx="21">
                  <c:v>2136</c:v>
                </c:pt>
                <c:pt idx="22">
                  <c:v>980</c:v>
                </c:pt>
                <c:pt idx="23">
                  <c:v>2000</c:v>
                </c:pt>
                <c:pt idx="24">
                  <c:v>1200</c:v>
                </c:pt>
              </c:numCache>
            </c:numRef>
          </c:val>
        </c:ser>
        <c:ser>
          <c:idx val="8"/>
          <c:order val="8"/>
          <c:tx>
            <c:strRef>
              <c:f>'Category and Unit performance'!$J$3:$J$4</c:f>
              <c:strCache>
                <c:ptCount val="1"/>
                <c:pt idx="0">
                  <c:v>6301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performance'!$J$5:$J$31</c:f>
              <c:numCache>
                <c:formatCode>General</c:formatCode>
                <c:ptCount val="26"/>
                <c:pt idx="7">
                  <c:v>1200</c:v>
                </c:pt>
                <c:pt idx="8">
                  <c:v>797</c:v>
                </c:pt>
                <c:pt idx="9">
                  <c:v>684</c:v>
                </c:pt>
                <c:pt idx="11">
                  <c:v>900</c:v>
                </c:pt>
                <c:pt idx="13">
                  <c:v>2188</c:v>
                </c:pt>
                <c:pt idx="20">
                  <c:v>880</c:v>
                </c:pt>
                <c:pt idx="21">
                  <c:v>1408</c:v>
                </c:pt>
              </c:numCache>
            </c:numRef>
          </c:val>
        </c:ser>
        <c:ser>
          <c:idx val="9"/>
          <c:order val="9"/>
          <c:tx>
            <c:strRef>
              <c:f>'Category and Unit performance'!$K$3:$K$4</c:f>
              <c:strCache>
                <c:ptCount val="1"/>
                <c:pt idx="0">
                  <c:v>6303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performance'!$K$5:$K$31</c:f>
              <c:numCache>
                <c:formatCode>General</c:formatCode>
                <c:ptCount val="26"/>
                <c:pt idx="0">
                  <c:v>480</c:v>
                </c:pt>
                <c:pt idx="1">
                  <c:v>370</c:v>
                </c:pt>
                <c:pt idx="2">
                  <c:v>1190</c:v>
                </c:pt>
                <c:pt idx="3">
                  <c:v>1540</c:v>
                </c:pt>
                <c:pt idx="4">
                  <c:v>1410</c:v>
                </c:pt>
                <c:pt idx="5">
                  <c:v>100</c:v>
                </c:pt>
                <c:pt idx="6">
                  <c:v>300</c:v>
                </c:pt>
                <c:pt idx="7">
                  <c:v>480</c:v>
                </c:pt>
                <c:pt idx="8">
                  <c:v>370</c:v>
                </c:pt>
                <c:pt idx="9">
                  <c:v>1072</c:v>
                </c:pt>
                <c:pt idx="10">
                  <c:v>1260</c:v>
                </c:pt>
                <c:pt idx="11">
                  <c:v>1164</c:v>
                </c:pt>
                <c:pt idx="13">
                  <c:v>720</c:v>
                </c:pt>
                <c:pt idx="14">
                  <c:v>176</c:v>
                </c:pt>
                <c:pt idx="15">
                  <c:v>1130</c:v>
                </c:pt>
                <c:pt idx="16">
                  <c:v>250</c:v>
                </c:pt>
                <c:pt idx="20">
                  <c:v>200</c:v>
                </c:pt>
                <c:pt idx="21">
                  <c:v>200</c:v>
                </c:pt>
                <c:pt idx="24">
                  <c:v>100</c:v>
                </c:pt>
              </c:numCache>
            </c:numRef>
          </c:val>
        </c:ser>
        <c:ser>
          <c:idx val="10"/>
          <c:order val="10"/>
          <c:tx>
            <c:strRef>
              <c:f>'Category and Unit performance'!$L$3:$L$4</c:f>
              <c:strCache>
                <c:ptCount val="1"/>
                <c:pt idx="0">
                  <c:v>6304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performance'!$L$5:$L$31</c:f>
              <c:numCache>
                <c:formatCode>General</c:formatCode>
                <c:ptCount val="26"/>
                <c:pt idx="0">
                  <c:v>1590</c:v>
                </c:pt>
                <c:pt idx="1">
                  <c:v>1340</c:v>
                </c:pt>
                <c:pt idx="2">
                  <c:v>710</c:v>
                </c:pt>
                <c:pt idx="3">
                  <c:v>850</c:v>
                </c:pt>
                <c:pt idx="4">
                  <c:v>1270</c:v>
                </c:pt>
                <c:pt idx="5">
                  <c:v>3080</c:v>
                </c:pt>
                <c:pt idx="6">
                  <c:v>1095</c:v>
                </c:pt>
                <c:pt idx="7">
                  <c:v>555</c:v>
                </c:pt>
                <c:pt idx="8">
                  <c:v>730</c:v>
                </c:pt>
                <c:pt idx="9">
                  <c:v>1274</c:v>
                </c:pt>
                <c:pt idx="10">
                  <c:v>2480</c:v>
                </c:pt>
                <c:pt idx="11">
                  <c:v>2115</c:v>
                </c:pt>
                <c:pt idx="12">
                  <c:v>1410</c:v>
                </c:pt>
                <c:pt idx="13">
                  <c:v>350</c:v>
                </c:pt>
                <c:pt idx="14">
                  <c:v>870</c:v>
                </c:pt>
                <c:pt idx="15">
                  <c:v>3080</c:v>
                </c:pt>
                <c:pt idx="16">
                  <c:v>3190</c:v>
                </c:pt>
                <c:pt idx="17">
                  <c:v>1621</c:v>
                </c:pt>
                <c:pt idx="18">
                  <c:v>1982</c:v>
                </c:pt>
                <c:pt idx="19">
                  <c:v>1430</c:v>
                </c:pt>
                <c:pt idx="20">
                  <c:v>1260</c:v>
                </c:pt>
                <c:pt idx="21">
                  <c:v>1570</c:v>
                </c:pt>
                <c:pt idx="22">
                  <c:v>617</c:v>
                </c:pt>
                <c:pt idx="23">
                  <c:v>1319</c:v>
                </c:pt>
                <c:pt idx="24">
                  <c:v>2220</c:v>
                </c:pt>
              </c:numCache>
            </c:numRef>
          </c:val>
        </c:ser>
        <c:ser>
          <c:idx val="11"/>
          <c:order val="11"/>
          <c:tx>
            <c:strRef>
              <c:f>'Category and Unit performance'!$M$3:$M$4</c:f>
              <c:strCache>
                <c:ptCount val="1"/>
                <c:pt idx="0">
                  <c:v>6307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performance'!$M$5:$M$31</c:f>
              <c:numCache>
                <c:formatCode>General</c:formatCode>
                <c:ptCount val="26"/>
                <c:pt idx="1">
                  <c:v>480</c:v>
                </c:pt>
                <c:pt idx="2">
                  <c:v>350</c:v>
                </c:pt>
                <c:pt idx="3">
                  <c:v>100</c:v>
                </c:pt>
                <c:pt idx="5">
                  <c:v>2100</c:v>
                </c:pt>
              </c:numCache>
            </c:numRef>
          </c:val>
        </c:ser>
        <c:ser>
          <c:idx val="12"/>
          <c:order val="12"/>
          <c:tx>
            <c:strRef>
              <c:f>'Category and Unit performance'!$N$3:$N$4</c:f>
              <c:strCache>
                <c:ptCount val="1"/>
                <c:pt idx="0">
                  <c:v>7615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performance'!$N$5:$N$31</c:f>
              <c:numCache>
                <c:formatCode>General</c:formatCode>
                <c:ptCount val="26"/>
                <c:pt idx="0">
                  <c:v>40</c:v>
                </c:pt>
              </c:numCache>
            </c:numRef>
          </c:val>
        </c:ser>
        <c:ser>
          <c:idx val="13"/>
          <c:order val="13"/>
          <c:tx>
            <c:strRef>
              <c:f>'Category and Unit performance'!$O$3:$O$4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and Unit performance'!$A$5:$A$31</c:f>
              <c:strCache>
                <c:ptCount val="26"/>
                <c:pt idx="0">
                  <c:v>April-2022</c:v>
                </c:pt>
                <c:pt idx="1">
                  <c:v>May-2022</c:v>
                </c:pt>
                <c:pt idx="2">
                  <c:v>June-2022</c:v>
                </c:pt>
                <c:pt idx="3">
                  <c:v>July-2022</c:v>
                </c:pt>
                <c:pt idx="4">
                  <c:v>August-2022</c:v>
                </c:pt>
                <c:pt idx="5">
                  <c:v>September-2022</c:v>
                </c:pt>
                <c:pt idx="6">
                  <c:v>October-2022</c:v>
                </c:pt>
                <c:pt idx="7">
                  <c:v>November-2022</c:v>
                </c:pt>
                <c:pt idx="8">
                  <c:v>December-2022</c:v>
                </c:pt>
                <c:pt idx="9">
                  <c:v>January-2023</c:v>
                </c:pt>
                <c:pt idx="10">
                  <c:v>February-2023</c:v>
                </c:pt>
                <c:pt idx="11">
                  <c:v>March-2023</c:v>
                </c:pt>
                <c:pt idx="12">
                  <c:v>April-2023</c:v>
                </c:pt>
                <c:pt idx="13">
                  <c:v>May-2023</c:v>
                </c:pt>
                <c:pt idx="14">
                  <c:v>June-2023</c:v>
                </c:pt>
                <c:pt idx="15">
                  <c:v>July-2023</c:v>
                </c:pt>
                <c:pt idx="16">
                  <c:v>August-2023</c:v>
                </c:pt>
                <c:pt idx="17">
                  <c:v>September-2023</c:v>
                </c:pt>
                <c:pt idx="18">
                  <c:v>October-2023</c:v>
                </c:pt>
                <c:pt idx="19">
                  <c:v>November-2023</c:v>
                </c:pt>
                <c:pt idx="20">
                  <c:v>December-2023</c:v>
                </c:pt>
                <c:pt idx="21">
                  <c:v>January-2024</c:v>
                </c:pt>
                <c:pt idx="22">
                  <c:v>February-2024</c:v>
                </c:pt>
                <c:pt idx="23">
                  <c:v>March-2024</c:v>
                </c:pt>
                <c:pt idx="24">
                  <c:v>April-2024</c:v>
                </c:pt>
                <c:pt idx="25">
                  <c:v>(blank)</c:v>
                </c:pt>
              </c:strCache>
            </c:strRef>
          </c:cat>
          <c:val>
            <c:numRef>
              <c:f>'Category and Unit performance'!$O$5:$O$31</c:f>
              <c:numCache>
                <c:formatCode>General</c:formatCode>
                <c:ptCount val="2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676272"/>
        <c:axId val="302676656"/>
      </c:barChart>
      <c:catAx>
        <c:axId val="3026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76656"/>
        <c:crosses val="autoZero"/>
        <c:auto val="1"/>
        <c:lblAlgn val="ctr"/>
        <c:lblOffset val="100"/>
        <c:noMultiLvlLbl val="0"/>
      </c:catAx>
      <c:valAx>
        <c:axId val="302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94254440327263E-2"/>
          <c:y val="9.1580246913580257E-2"/>
          <c:w val="0.8861749085272036"/>
          <c:h val="0.70348031496062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'Profit Analysis'!$A$3</c:f>
              <c:strCache>
                <c:ptCount val="1"/>
                <c:pt idx="0">
                  <c:v>April-2022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Analysis'!$B$3</c:f>
              <c:numCache>
                <c:formatCode>_(* #,##0.00_);_(* \(#,##0.00\);_(* "-"??_);_(@_)</c:formatCode>
                <c:ptCount val="1"/>
                <c:pt idx="0">
                  <c:v>-307613.24999999988</c:v>
                </c:pt>
              </c:numCache>
            </c:numRef>
          </c:val>
        </c:ser>
        <c:ser>
          <c:idx val="1"/>
          <c:order val="1"/>
          <c:tx>
            <c:strRef>
              <c:f>'Profit Analysis'!$A$4</c:f>
              <c:strCache>
                <c:ptCount val="1"/>
                <c:pt idx="0">
                  <c:v>May-2022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Analysis'!$B$4</c:f>
              <c:numCache>
                <c:formatCode>_(* #,##0.00_);_(* \(#,##0.00\);_(* "-"??_);_(@_)</c:formatCode>
                <c:ptCount val="1"/>
                <c:pt idx="0">
                  <c:v>-327801.6399999999</c:v>
                </c:pt>
              </c:numCache>
            </c:numRef>
          </c:val>
        </c:ser>
        <c:ser>
          <c:idx val="2"/>
          <c:order val="2"/>
          <c:tx>
            <c:strRef>
              <c:f>'Profit Analysis'!$A$5</c:f>
              <c:strCache>
                <c:ptCount val="1"/>
                <c:pt idx="0">
                  <c:v>June-2022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Analysis'!$B$5</c:f>
              <c:numCache>
                <c:formatCode>_(* #,##0.00_);_(* \(#,##0.00\);_(* "-"??_);_(@_)</c:formatCode>
                <c:ptCount val="1"/>
                <c:pt idx="0">
                  <c:v>124090</c:v>
                </c:pt>
              </c:numCache>
            </c:numRef>
          </c:val>
        </c:ser>
        <c:ser>
          <c:idx val="3"/>
          <c:order val="3"/>
          <c:tx>
            <c:strRef>
              <c:f>'Profit Analysis'!$A$6</c:f>
              <c:strCache>
                <c:ptCount val="1"/>
                <c:pt idx="0">
                  <c:v>July-2022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Analysis'!$B$6</c:f>
              <c:numCache>
                <c:formatCode>_(* #,##0.00_);_(* \(#,##0.00\);_(* "-"??_);_(@_)</c:formatCode>
                <c:ptCount val="1"/>
                <c:pt idx="0">
                  <c:v>-112454</c:v>
                </c:pt>
              </c:numCache>
            </c:numRef>
          </c:val>
        </c:ser>
        <c:ser>
          <c:idx val="4"/>
          <c:order val="4"/>
          <c:tx>
            <c:strRef>
              <c:f>'Profit Analysis'!$A$7</c:f>
              <c:strCache>
                <c:ptCount val="1"/>
                <c:pt idx="0">
                  <c:v>August-2022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Analysis'!$B$7</c:f>
              <c:numCache>
                <c:formatCode>_(* #,##0.00_);_(* \(#,##0.00\);_(* "-"??_);_(@_)</c:formatCode>
                <c:ptCount val="1"/>
                <c:pt idx="0">
                  <c:v>286492</c:v>
                </c:pt>
              </c:numCache>
            </c:numRef>
          </c:val>
        </c:ser>
        <c:ser>
          <c:idx val="5"/>
          <c:order val="5"/>
          <c:tx>
            <c:strRef>
              <c:f>'Profit Analysis'!$A$8</c:f>
              <c:strCache>
                <c:ptCount val="1"/>
                <c:pt idx="0">
                  <c:v>September-2022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Analysis'!$B$8</c:f>
              <c:numCache>
                <c:formatCode>_(* #,##0.00_);_(* \(#,##0.00\);_(* "-"??_);_(@_)</c:formatCode>
                <c:ptCount val="1"/>
                <c:pt idx="0">
                  <c:v>-865805.5</c:v>
                </c:pt>
              </c:numCache>
            </c:numRef>
          </c:val>
        </c:ser>
        <c:ser>
          <c:idx val="6"/>
          <c:order val="6"/>
          <c:tx>
            <c:strRef>
              <c:f>'Profit Analysis'!$A$9</c:f>
              <c:strCache>
                <c:ptCount val="1"/>
                <c:pt idx="0">
                  <c:v>October-2022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Analysis'!$B$9</c:f>
              <c:numCache>
                <c:formatCode>_(* #,##0.00_);_(* \(#,##0.00\);_(* "-"??_);_(@_)</c:formatCode>
                <c:ptCount val="1"/>
                <c:pt idx="0">
                  <c:v>-65814</c:v>
                </c:pt>
              </c:numCache>
            </c:numRef>
          </c:val>
        </c:ser>
        <c:ser>
          <c:idx val="7"/>
          <c:order val="7"/>
          <c:tx>
            <c:strRef>
              <c:f>'Profit Analysis'!$A$10</c:f>
              <c:strCache>
                <c:ptCount val="1"/>
                <c:pt idx="0">
                  <c:v>November-2022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Analysis'!$B$10</c:f>
              <c:numCache>
                <c:formatCode>_(* #,##0.00_);_(* \(#,##0.00\);_(* "-"??_);_(@_)</c:formatCode>
                <c:ptCount val="1"/>
                <c:pt idx="0">
                  <c:v>-207941</c:v>
                </c:pt>
              </c:numCache>
            </c:numRef>
          </c:val>
        </c:ser>
        <c:ser>
          <c:idx val="8"/>
          <c:order val="8"/>
          <c:tx>
            <c:strRef>
              <c:f>'Profit Analysis'!$A$11</c:f>
              <c:strCache>
                <c:ptCount val="1"/>
                <c:pt idx="0">
                  <c:v>December-2022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Analysis'!$B$11</c:f>
              <c:numCache>
                <c:formatCode>_(* #,##0.00_);_(* \(#,##0.00\);_(* "-"??_);_(@_)</c:formatCode>
                <c:ptCount val="1"/>
                <c:pt idx="0">
                  <c:v>-607783</c:v>
                </c:pt>
              </c:numCache>
            </c:numRef>
          </c:val>
        </c:ser>
        <c:ser>
          <c:idx val="9"/>
          <c:order val="9"/>
          <c:tx>
            <c:strRef>
              <c:f>'Profit Analysis'!$A$12</c:f>
              <c:strCache>
                <c:ptCount val="1"/>
                <c:pt idx="0">
                  <c:v>January-2023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Analysis'!$B$12</c:f>
              <c:numCache>
                <c:formatCode>_(* #,##0.00_);_(* \(#,##0.00\);_(* "-"??_);_(@_)</c:formatCode>
                <c:ptCount val="1"/>
                <c:pt idx="0">
                  <c:v>385975.5</c:v>
                </c:pt>
              </c:numCache>
            </c:numRef>
          </c:val>
        </c:ser>
        <c:ser>
          <c:idx val="10"/>
          <c:order val="10"/>
          <c:tx>
            <c:strRef>
              <c:f>'Profit Analysis'!$A$13</c:f>
              <c:strCache>
                <c:ptCount val="1"/>
                <c:pt idx="0">
                  <c:v>February-2023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Analysis'!$B$13</c:f>
              <c:numCache>
                <c:formatCode>_(* #,##0.00_);_(* \(#,##0.00\);_(* "-"??_);_(@_)</c:formatCode>
                <c:ptCount val="1"/>
                <c:pt idx="0">
                  <c:v>495792</c:v>
                </c:pt>
              </c:numCache>
            </c:numRef>
          </c:val>
        </c:ser>
        <c:ser>
          <c:idx val="11"/>
          <c:order val="11"/>
          <c:tx>
            <c:strRef>
              <c:f>'Profit Analysis'!$A$14</c:f>
              <c:strCache>
                <c:ptCount val="1"/>
                <c:pt idx="0">
                  <c:v>March-2023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Analysis'!$B$14</c:f>
              <c:numCache>
                <c:formatCode>_(* #,##0.00_);_(* \(#,##0.00\);_(* "-"??_);_(@_)</c:formatCode>
                <c:ptCount val="1"/>
                <c:pt idx="0">
                  <c:v>1250214</c:v>
                </c:pt>
              </c:numCache>
            </c:numRef>
          </c:val>
        </c:ser>
        <c:ser>
          <c:idx val="12"/>
          <c:order val="12"/>
          <c:tx>
            <c:strRef>
              <c:f>'Profit Analysis'!$A$15</c:f>
              <c:strCache>
                <c:ptCount val="1"/>
                <c:pt idx="0">
                  <c:v>April-2023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Analysis'!$B$15</c:f>
              <c:numCache>
                <c:formatCode>_(* #,##0.00_);_(* \(#,##0.00\);_(* "-"??_);_(@_)</c:formatCode>
                <c:ptCount val="1"/>
                <c:pt idx="0">
                  <c:v>63815</c:v>
                </c:pt>
              </c:numCache>
            </c:numRef>
          </c:val>
        </c:ser>
        <c:ser>
          <c:idx val="13"/>
          <c:order val="13"/>
          <c:tx>
            <c:strRef>
              <c:f>'Profit Analysis'!$A$16</c:f>
              <c:strCache>
                <c:ptCount val="1"/>
                <c:pt idx="0">
                  <c:v>May-2023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Analysis'!$B$16</c:f>
              <c:numCache>
                <c:formatCode>_(* #,##0.00_);_(* \(#,##0.00\);_(* "-"??_);_(@_)</c:formatCode>
                <c:ptCount val="1"/>
                <c:pt idx="0">
                  <c:v>9801</c:v>
                </c:pt>
              </c:numCache>
            </c:numRef>
          </c:val>
        </c:ser>
        <c:ser>
          <c:idx val="14"/>
          <c:order val="14"/>
          <c:tx>
            <c:strRef>
              <c:f>'Profit Analysis'!$A$17</c:f>
              <c:strCache>
                <c:ptCount val="1"/>
                <c:pt idx="0">
                  <c:v>June-2023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Analysis'!$B$17</c:f>
              <c:numCache>
                <c:formatCode>_(* #,##0.00_);_(* \(#,##0.00\);_(* "-"??_);_(@_)</c:formatCode>
                <c:ptCount val="1"/>
                <c:pt idx="0">
                  <c:v>693885.7</c:v>
                </c:pt>
              </c:numCache>
            </c:numRef>
          </c:val>
        </c:ser>
        <c:ser>
          <c:idx val="15"/>
          <c:order val="15"/>
          <c:tx>
            <c:strRef>
              <c:f>'Profit Analysis'!$A$18</c:f>
              <c:strCache>
                <c:ptCount val="1"/>
                <c:pt idx="0">
                  <c:v>July-2023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Analysis'!$B$18</c:f>
              <c:numCache>
                <c:formatCode>_(* #,##0.00_);_(* \(#,##0.00\);_(* "-"??_);_(@_)</c:formatCode>
                <c:ptCount val="1"/>
                <c:pt idx="0">
                  <c:v>562786.5</c:v>
                </c:pt>
              </c:numCache>
            </c:numRef>
          </c:val>
        </c:ser>
        <c:ser>
          <c:idx val="16"/>
          <c:order val="16"/>
          <c:tx>
            <c:strRef>
              <c:f>'Profit Analysis'!$A$19</c:f>
              <c:strCache>
                <c:ptCount val="1"/>
                <c:pt idx="0">
                  <c:v>August-2023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Analysis'!$B$19</c:f>
              <c:numCache>
                <c:formatCode>_(* #,##0.00_);_(* \(#,##0.00\);_(* "-"??_);_(@_)</c:formatCode>
                <c:ptCount val="1"/>
                <c:pt idx="0">
                  <c:v>597045.75</c:v>
                </c:pt>
              </c:numCache>
            </c:numRef>
          </c:val>
        </c:ser>
        <c:ser>
          <c:idx val="17"/>
          <c:order val="17"/>
          <c:tx>
            <c:strRef>
              <c:f>'Profit Analysis'!$A$20</c:f>
              <c:strCache>
                <c:ptCount val="1"/>
                <c:pt idx="0">
                  <c:v>September-2023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Analysis'!$B$20</c:f>
              <c:numCache>
                <c:formatCode>_(* #,##0.00_);_(* \(#,##0.00\);_(* "-"??_);_(@_)</c:formatCode>
                <c:ptCount val="1"/>
                <c:pt idx="0">
                  <c:v>328683.44249999995</c:v>
                </c:pt>
              </c:numCache>
            </c:numRef>
          </c:val>
        </c:ser>
        <c:ser>
          <c:idx val="18"/>
          <c:order val="18"/>
          <c:tx>
            <c:strRef>
              <c:f>'Profit Analysis'!$A$21</c:f>
              <c:strCache>
                <c:ptCount val="1"/>
                <c:pt idx="0">
                  <c:v>October-2023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Analysis'!$B$21</c:f>
              <c:numCache>
                <c:formatCode>_(* #,##0.00_);_(* \(#,##0.00\);_(* "-"??_);_(@_)</c:formatCode>
                <c:ptCount val="1"/>
                <c:pt idx="0">
                  <c:v>-48794</c:v>
                </c:pt>
              </c:numCache>
            </c:numRef>
          </c:val>
        </c:ser>
        <c:ser>
          <c:idx val="19"/>
          <c:order val="19"/>
          <c:tx>
            <c:strRef>
              <c:f>'Profit Analysis'!$A$22</c:f>
              <c:strCache>
                <c:ptCount val="1"/>
                <c:pt idx="0">
                  <c:v>November-2023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Analysis'!$B$22</c:f>
              <c:numCache>
                <c:formatCode>_(* #,##0.00_);_(* \(#,##0.00\);_(* "-"??_);_(@_)</c:formatCode>
                <c:ptCount val="1"/>
                <c:pt idx="0">
                  <c:v>78082</c:v>
                </c:pt>
              </c:numCache>
            </c:numRef>
          </c:val>
        </c:ser>
        <c:ser>
          <c:idx val="20"/>
          <c:order val="20"/>
          <c:tx>
            <c:strRef>
              <c:f>'Profit Analysis'!$A$23</c:f>
              <c:strCache>
                <c:ptCount val="1"/>
                <c:pt idx="0">
                  <c:v>December-2023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Analysis'!$B$23</c:f>
              <c:numCache>
                <c:formatCode>_(* #,##0.00_);_(* \(#,##0.00\);_(* "-"??_);_(@_)</c:formatCode>
                <c:ptCount val="1"/>
                <c:pt idx="0">
                  <c:v>-630357</c:v>
                </c:pt>
              </c:numCache>
            </c:numRef>
          </c:val>
        </c:ser>
        <c:ser>
          <c:idx val="21"/>
          <c:order val="21"/>
          <c:tx>
            <c:strRef>
              <c:f>'Profit Analysis'!$A$24</c:f>
              <c:strCache>
                <c:ptCount val="1"/>
                <c:pt idx="0">
                  <c:v>January-2024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Analysis'!$B$24</c:f>
              <c:numCache>
                <c:formatCode>_(* #,##0.00_);_(* \(#,##0.00\);_(* "-"??_);_(@_)</c:formatCode>
                <c:ptCount val="1"/>
                <c:pt idx="0">
                  <c:v>977666.5</c:v>
                </c:pt>
              </c:numCache>
            </c:numRef>
          </c:val>
        </c:ser>
        <c:ser>
          <c:idx val="22"/>
          <c:order val="22"/>
          <c:tx>
            <c:strRef>
              <c:f>'Profit Analysis'!$A$25</c:f>
              <c:strCache>
                <c:ptCount val="1"/>
                <c:pt idx="0">
                  <c:v>February-2024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Analysis'!$B$25</c:f>
              <c:numCache>
                <c:formatCode>_(* #,##0.00_);_(* \(#,##0.00\);_(* "-"??_);_(@_)</c:formatCode>
                <c:ptCount val="1"/>
                <c:pt idx="0">
                  <c:v>72133.700000000012</c:v>
                </c:pt>
              </c:numCache>
            </c:numRef>
          </c:val>
        </c:ser>
        <c:ser>
          <c:idx val="23"/>
          <c:order val="23"/>
          <c:tx>
            <c:strRef>
              <c:f>'Profit Analysis'!$A$26</c:f>
              <c:strCache>
                <c:ptCount val="1"/>
                <c:pt idx="0">
                  <c:v>March-2024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Analysis'!$B$26</c:f>
              <c:numCache>
                <c:formatCode>_(* #,##0.00_);_(* \(#,##0.00\);_(* "-"??_);_(@_)</c:formatCode>
                <c:ptCount val="1"/>
                <c:pt idx="0">
                  <c:v>192249.05000000005</c:v>
                </c:pt>
              </c:numCache>
            </c:numRef>
          </c:val>
        </c:ser>
        <c:ser>
          <c:idx val="24"/>
          <c:order val="24"/>
          <c:tx>
            <c:strRef>
              <c:f>'Profit Analysis'!$A$27</c:f>
              <c:strCache>
                <c:ptCount val="1"/>
                <c:pt idx="0">
                  <c:v>April-2024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'Profit Analysis'!$B$2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f>'Profit Analysis'!$B$27</c:f>
              <c:numCache>
                <c:formatCode>_(* #,##0.00_);_(* \(#,##0.00\);_(* "-"??_);_(@_)</c:formatCode>
                <c:ptCount val="1"/>
                <c:pt idx="0">
                  <c:v>340931.75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703104"/>
        <c:axId val="282244688"/>
        <c:extLst>
          <c:ext xmlns:c15="http://schemas.microsoft.com/office/drawing/2012/chart" uri="{02D57815-91ED-43cb-92C2-25804820EDAC}">
            <c15:filteredBarSeries>
              <c15:ser>
                <c:idx val="25"/>
                <c:order val="25"/>
                <c:tx>
                  <c:strRef>
                    <c:extLst>
                      <c:ext uri="{02D57815-91ED-43cb-92C2-25804820EDAC}">
                        <c15:formulaRef>
                          <c15:sqref>'Profit Analysis'!$A$28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'Profit Analysis'!$B$2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'Profit Analysis'!$B$28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2807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44688"/>
        <c:crosses val="autoZero"/>
        <c:auto val="1"/>
        <c:lblAlgn val="ctr"/>
        <c:lblOffset val="100"/>
        <c:noMultiLvlLbl val="0"/>
      </c:catAx>
      <c:valAx>
        <c:axId val="2822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31750</xdr:rowOff>
    </xdr:from>
    <xdr:to>
      <xdr:col>21</xdr:col>
      <xdr:colOff>279400</xdr:colOff>
      <xdr:row>25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327024</xdr:colOff>
      <xdr:row>3</xdr:row>
      <xdr:rowOff>139700</xdr:rowOff>
    </xdr:from>
    <xdr:to>
      <xdr:col>15</xdr:col>
      <xdr:colOff>425450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4</xdr:row>
      <xdr:rowOff>0</xdr:rowOff>
    </xdr:from>
    <xdr:to>
      <xdr:col>17</xdr:col>
      <xdr:colOff>12699</xdr:colOff>
      <xdr:row>27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3174</xdr:colOff>
      <xdr:row>3</xdr:row>
      <xdr:rowOff>19050</xdr:rowOff>
    </xdr:from>
    <xdr:to>
      <xdr:col>31</xdr:col>
      <xdr:colOff>6349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31750</xdr:rowOff>
    </xdr:from>
    <xdr:to>
      <xdr:col>17</xdr:col>
      <xdr:colOff>222249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DM%20MIDTERM%20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DM%20MIDTERM%20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482.791410995371" createdVersion="5" refreshedVersion="5" minRefreshableVersion="3" recordCount="615">
  <cacheSource type="worksheet">
    <worksheetSource ref="A1:M1048576" sheet="Sales" r:id="rId2"/>
  </cacheSource>
  <cacheFields count="13">
    <cacheField name="Month and Year" numFmtId="0">
      <sharedItems containsBlank="1" count="26">
        <s v="April-2022"/>
        <s v="May-2022"/>
        <s v="June-2022"/>
        <s v="July-2022"/>
        <s v="August-2022"/>
        <s v="September-2022"/>
        <s v="October-2022"/>
        <s v="November-2022"/>
        <s v="December-2022"/>
        <s v="January-2023"/>
        <s v="February-2023"/>
        <s v="March-2023"/>
        <s v="April-2023"/>
        <s v="May-2023"/>
        <s v="June-2023"/>
        <s v="July-2023"/>
        <s v="August-2023"/>
        <s v="September-2023"/>
        <s v="October-2023"/>
        <s v="November-2023"/>
        <s v="December-2023"/>
        <s v="January-2024"/>
        <s v="February-2024"/>
        <s v="March-2024"/>
        <s v="April-2024"/>
        <m/>
      </sharedItems>
    </cacheField>
    <cacheField name="Date" numFmtId="0">
      <sharedItems containsNonDate="0" containsDate="1" containsString="0" containsBlank="1" minDate="2022-04-01T00:00:00" maxDate="2024-04-22T00:00:00"/>
    </cacheField>
    <cacheField name="Party" numFmtId="0">
      <sharedItems containsBlank="1"/>
    </cacheField>
    <cacheField name="GSTIN" numFmtId="0">
      <sharedItems containsBlank="1"/>
    </cacheField>
    <cacheField name="Invoice no" numFmtId="0">
      <sharedItems containsString="0" containsBlank="1" containsNumber="1" containsInteger="1" minValue="1" maxValue="600"/>
    </cacheField>
    <cacheField name="Hsn " numFmtId="0">
      <sharedItems containsString="0" containsBlank="1" containsNumber="1" containsInteger="1" minValue="3601" maxValue="7615" count="14">
        <n v="6304"/>
        <n v="7615"/>
        <n v="3924"/>
        <n v="6303"/>
        <n v="6001"/>
        <n v="5407"/>
        <n v="6307"/>
        <n v="6005"/>
        <n v="6301"/>
        <n v="5402"/>
        <n v="3926"/>
        <n v="3601"/>
        <n v="6004"/>
        <m/>
      </sharedItems>
    </cacheField>
    <cacheField name="Qty" numFmtId="0">
      <sharedItems containsString="0" containsBlank="1" containsNumber="1" containsInteger="1" minValue="6" maxValue="2000" count="76">
        <n v="30"/>
        <n v="60"/>
        <n v="50"/>
        <n v="100"/>
        <n v="40"/>
        <n v="70"/>
        <n v="90"/>
        <n v="80"/>
        <n v="150"/>
        <n v="20"/>
        <n v="250"/>
        <n v="130"/>
        <n v="24"/>
        <n v="116"/>
        <n v="200"/>
        <n v="220"/>
        <n v="800"/>
        <n v="1000"/>
        <n v="600"/>
        <n v="180"/>
        <n v="650"/>
        <n v="120"/>
        <n v="400"/>
        <n v="170"/>
        <n v="110"/>
        <n v="410"/>
        <n v="125"/>
        <n v="270"/>
        <n v="300"/>
        <n v="500"/>
        <n v="700"/>
        <n v="900"/>
        <n v="320"/>
        <n v="1200"/>
        <n v="2000"/>
        <n v="25"/>
        <n v="151"/>
        <n v="240"/>
        <n v="98"/>
        <n v="32"/>
        <n v="96"/>
        <n v="160"/>
        <n v="124"/>
        <n v="64"/>
        <n v="372"/>
        <n v="140"/>
        <n v="18"/>
        <n v="350"/>
        <n v="230"/>
        <n v="245"/>
        <n v="14"/>
        <n v="210"/>
        <n v="128"/>
        <n v="440"/>
        <n v="6"/>
        <n v="260"/>
        <n v="280"/>
        <n v="106"/>
        <n v="190"/>
        <n v="69"/>
        <n v="360"/>
        <n v="55"/>
        <n v="344"/>
        <n v="65"/>
        <n v="36"/>
        <n v="75"/>
        <n v="56"/>
        <n v="105"/>
        <n v="81"/>
        <n v="102"/>
        <n v="176"/>
        <n v="135"/>
        <n v="441"/>
        <m/>
        <n v="42"/>
        <n v="340"/>
      </sharedItems>
    </cacheField>
    <cacheField name="Taxable Value" numFmtId="0">
      <sharedItems containsString="0" containsBlank="1" containsNumber="1" containsInteger="1" minValue="1620" maxValue="68355"/>
    </cacheField>
    <cacheField name="Igst" numFmtId="0">
      <sharedItems containsString="0" containsBlank="1" containsNumber="1" containsInteger="1" minValue="1050" maxValue="1080"/>
    </cacheField>
    <cacheField name="Cgst" numFmtId="0">
      <sharedItems containsString="0" containsBlank="1" containsNumber="1" minValue="40.5" maxValue="3060"/>
    </cacheField>
    <cacheField name="Sgst" numFmtId="0">
      <sharedItems containsString="0" containsBlank="1" containsNumber="1" minValue="40.5" maxValue="3060"/>
    </cacheField>
    <cacheField name="Total Invoice" numFmtId="0">
      <sharedItems containsString="0" containsBlank="1" containsNumber="1" minValue="1701" maxValue="71772.75" count="147">
        <n v="9450"/>
        <n v="22050"/>
        <n v="15750"/>
        <n v="10500"/>
        <n v="16800"/>
        <n v="27510"/>
        <n v="20580"/>
        <n v="26250"/>
        <n v="20160"/>
        <n v="40120"/>
        <n v="18900"/>
        <n v="13125"/>
        <n v="23520"/>
        <n v="23940"/>
        <n v="24675"/>
        <n v="21000"/>
        <n v="6363"/>
        <n v="3223.76"/>
        <n v="28350"/>
        <n v="13860"/>
        <n v="27300"/>
        <n v="40950"/>
        <n v="33075"/>
        <n v="18480"/>
        <n v="48300"/>
        <n v="47250"/>
        <n v="35700"/>
        <n v="35910"/>
        <n v="29400"/>
        <n v="28875"/>
        <n v="32130"/>
        <n v="22680"/>
        <n v="33600"/>
        <n v="27090"/>
        <n v="9240"/>
        <n v="30555"/>
        <n v="11550"/>
        <n v="23100"/>
        <n v="30975"/>
        <n v="31500"/>
        <n v="28980"/>
        <n v="43680"/>
        <n v="32340"/>
        <n v="25410"/>
        <n v="25830"/>
        <n v="25200"/>
        <n v="24150"/>
        <n v="19950"/>
        <n v="23625"/>
        <n v="22470"/>
        <n v="46200"/>
        <n v="37800"/>
        <n v="39900"/>
        <n v="14700"/>
        <n v="12600"/>
        <n v="35280"/>
        <n v="35070"/>
        <n v="17850"/>
        <n v="11970"/>
        <n v="32812.5"/>
        <n v="17325"/>
        <n v="30870"/>
        <n v="36750"/>
        <n v="20370"/>
        <n v="11025"/>
        <n v="15120"/>
        <n v="8820"/>
        <n v="10290"/>
        <n v="8400"/>
        <n v="42630"/>
        <n v="42000"/>
        <n v="13440"/>
        <n v="30240"/>
        <n v="40110"/>
        <n v="44100"/>
        <n v="48720"/>
        <n v="45675"/>
        <n v="39060"/>
        <n v="26460"/>
        <n v="44730"/>
        <n v="18091.5"/>
        <n v="30450"/>
        <n v="32550"/>
        <n v="16254"/>
        <n v="13335"/>
        <n v="40215"/>
        <n v="47880"/>
        <n v="46410"/>
        <n v="49350"/>
        <n v="47355"/>
        <n v="30660"/>
        <n v="3234"/>
        <n v="47985"/>
        <n v="38850"/>
        <n v="45150"/>
        <n v="37170"/>
        <n v="34650"/>
        <n v="47040"/>
        <n v="9440"/>
        <n v="44520"/>
        <n v="48930"/>
        <n v="1701"/>
        <n v="13874.7"/>
        <n v="41580"/>
        <n v="27720"/>
        <n v="42210"/>
        <n v="34787"/>
        <n v="35579"/>
        <n v="35627"/>
        <n v="35249"/>
        <n v="25988"/>
        <n v="21263"/>
        <n v="29242.5"/>
        <n v="45360"/>
        <n v="28140"/>
        <n v="18112.5"/>
        <n v="22260"/>
        <n v="32025"/>
        <n v="41769"/>
        <n v="16758"/>
        <n v="7350"/>
        <n v="43050"/>
        <n v="47145"/>
        <n v="63525"/>
        <n v="42525"/>
        <n v="66150"/>
        <n v="10027.5"/>
        <n v="68250"/>
        <n v="16301.25"/>
        <n v="25600"/>
        <n v="22785"/>
        <n v="20816.25"/>
        <n v="20291.25"/>
        <n v="71772.75"/>
        <m/>
        <n v="16170"/>
        <n v="21777"/>
        <n v="8731.7999999999993"/>
        <n v="18918.900000000001"/>
        <n v="24780"/>
        <n v="23310"/>
        <n v="32865"/>
        <n v="28372.050000000003"/>
        <n v="31920"/>
        <n v="43863.75"/>
        <n v="2100"/>
        <n v="27825"/>
      </sharedItems>
    </cacheField>
    <cacheField name="Rate" numFmtId="0">
      <sharedItems containsString="0" containsBlank="1" containsNumber="1" minValue="0.05" maxValue="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482.868067361109" createdVersion="5" refreshedVersion="5" minRefreshableVersion="3" recordCount="432">
  <cacheSource type="worksheet">
    <worksheetSource ref="A2:M1048576" sheet="Purchase" r:id="rId2"/>
  </cacheSource>
  <cacheFields count="13">
    <cacheField name="Month" numFmtId="0">
      <sharedItems containsBlank="1" count="24">
        <s v="April-2022"/>
        <s v="May-2022"/>
        <s v="June-2022"/>
        <s v="July-2022"/>
        <s v="August-2022"/>
        <s v="September-2022"/>
        <s v="October-2022"/>
        <s v="November-2022"/>
        <s v="December-2022"/>
        <s v="January-2023"/>
        <s v="February-2023"/>
        <s v="April-2023"/>
        <s v="May-2023"/>
        <s v="June-2023"/>
        <s v="July-2023"/>
        <s v="August-2023"/>
        <s v="September-2023"/>
        <s v="October-2023"/>
        <s v="November-2023"/>
        <s v="December-2023"/>
        <s v="February-2024"/>
        <s v="March-2024"/>
        <s v="April-2024"/>
        <m/>
      </sharedItems>
    </cacheField>
    <cacheField name="Date" numFmtId="0">
      <sharedItems containsDate="1" containsBlank="1" containsMixedTypes="1" minDate="2022-04-05T00:00:00" maxDate="2024-04-22T00:00:00"/>
    </cacheField>
    <cacheField name="Party" numFmtId="0">
      <sharedItems containsBlank="1"/>
    </cacheField>
    <cacheField name="Invoice no" numFmtId="0">
      <sharedItems containsBlank="1" containsMixedTypes="1" containsNumber="1" containsInteger="1" minValue="1" maxValue="11910"/>
    </cacheField>
    <cacheField name="Hsn " numFmtId="0">
      <sharedItems containsString="0" containsBlank="1" containsNumber="1" containsInteger="1" minValue="3926" maxValue="630419"/>
    </cacheField>
    <cacheField name="Qty" numFmtId="0">
      <sharedItems containsString="0" containsBlank="1" containsNumber="1" containsInteger="1" minValue="9" maxValue="4000"/>
    </cacheField>
    <cacheField name="Taxable Value" numFmtId="43">
      <sharedItems containsString="0" containsBlank="1" containsNumber="1" minValue="2190.48" maxValue="489813.12"/>
    </cacheField>
    <cacheField name="Igst" numFmtId="0">
      <sharedItems containsString="0" containsBlank="1" containsNumber="1" minValue="0" maxValue="24490.656000000003"/>
    </cacheField>
    <cacheField name="Cgst" numFmtId="0">
      <sharedItems containsString="0" containsBlank="1" containsNumber="1" minValue="0" maxValue="2009.5650000000003"/>
    </cacheField>
    <cacheField name="Sgst" numFmtId="0">
      <sharedItems containsString="0" containsBlank="1" containsNumber="1" minValue="0" maxValue="2009.5650000000003"/>
    </cacheField>
    <cacheField name="Total Invoice" numFmtId="0">
      <sharedItems containsString="0" containsBlank="1" containsNumber="1" minValue="2300" maxValue="514304"/>
    </cacheField>
    <cacheField name="Rate" numFmtId="0">
      <sharedItems containsString="0" containsBlank="1" containsNumber="1" minValue="4.9999916336334625E-2" maxValue="0.18"/>
    </cacheField>
    <cacheField name="2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5">
  <r>
    <x v="0"/>
    <d v="2022-04-01T00:00:00"/>
    <s v="Cash"/>
    <m/>
    <n v="26"/>
    <x v="0"/>
    <x v="0"/>
    <n v="9000"/>
    <m/>
    <n v="225"/>
    <n v="225"/>
    <x v="0"/>
    <n v="0.05"/>
  </r>
  <r>
    <x v="0"/>
    <d v="2022-04-02T00:00:00"/>
    <s v="Cash"/>
    <m/>
    <n v="27"/>
    <x v="0"/>
    <x v="1"/>
    <n v="21000"/>
    <m/>
    <n v="525"/>
    <n v="525"/>
    <x v="1"/>
    <n v="0.05"/>
  </r>
  <r>
    <x v="0"/>
    <d v="2022-04-03T00:00:00"/>
    <s v="Cash"/>
    <m/>
    <n v="28"/>
    <x v="0"/>
    <x v="2"/>
    <n v="15000"/>
    <m/>
    <n v="375"/>
    <n v="375"/>
    <x v="2"/>
    <n v="0.05"/>
  </r>
  <r>
    <x v="0"/>
    <d v="2022-04-04T00:00:00"/>
    <s v="Cash"/>
    <m/>
    <n v="29"/>
    <x v="0"/>
    <x v="3"/>
    <n v="10000"/>
    <m/>
    <n v="250"/>
    <n v="250"/>
    <x v="3"/>
    <n v="0.05"/>
  </r>
  <r>
    <x v="0"/>
    <d v="2022-04-05T00:00:00"/>
    <s v="Cash"/>
    <m/>
    <n v="30"/>
    <x v="0"/>
    <x v="4"/>
    <n v="10000"/>
    <m/>
    <n v="250"/>
    <n v="250"/>
    <x v="3"/>
    <n v="0.05"/>
  </r>
  <r>
    <x v="0"/>
    <d v="2022-04-06T00:00:00"/>
    <s v="Cash"/>
    <m/>
    <n v="31"/>
    <x v="0"/>
    <x v="5"/>
    <n v="21000"/>
    <m/>
    <n v="525"/>
    <n v="525"/>
    <x v="1"/>
    <n v="0.05"/>
  </r>
  <r>
    <x v="0"/>
    <d v="2022-04-07T00:00:00"/>
    <s v="Cash"/>
    <m/>
    <n v="32"/>
    <x v="0"/>
    <x v="1"/>
    <n v="16000"/>
    <m/>
    <n v="400"/>
    <n v="400"/>
    <x v="4"/>
    <n v="0.05"/>
  </r>
  <r>
    <x v="0"/>
    <d v="2022-04-08T00:00:00"/>
    <s v="Cash"/>
    <m/>
    <n v="32"/>
    <x v="0"/>
    <x v="1"/>
    <n v="16000"/>
    <m/>
    <n v="400"/>
    <n v="400"/>
    <x v="4"/>
    <n v="0.05"/>
  </r>
  <r>
    <x v="0"/>
    <d v="2022-04-09T00:00:00"/>
    <s v="Cash"/>
    <m/>
    <n v="33"/>
    <x v="0"/>
    <x v="6"/>
    <n v="26200"/>
    <m/>
    <n v="655"/>
    <n v="655"/>
    <x v="5"/>
    <n v="0.05"/>
  </r>
  <r>
    <x v="0"/>
    <d v="2022-04-10T00:00:00"/>
    <s v="Cash"/>
    <m/>
    <n v="33"/>
    <x v="0"/>
    <x v="7"/>
    <n v="21000"/>
    <m/>
    <n v="525"/>
    <n v="525"/>
    <x v="1"/>
    <n v="0.05"/>
  </r>
  <r>
    <x v="0"/>
    <d v="2022-04-11T00:00:00"/>
    <s v="Cash"/>
    <m/>
    <n v="34"/>
    <x v="0"/>
    <x v="4"/>
    <n v="10000"/>
    <m/>
    <n v="250"/>
    <n v="250"/>
    <x v="3"/>
    <n v="0.05"/>
  </r>
  <r>
    <x v="0"/>
    <d v="2022-04-12T00:00:00"/>
    <s v="Cash"/>
    <m/>
    <n v="35"/>
    <x v="0"/>
    <x v="7"/>
    <n v="19600"/>
    <m/>
    <n v="490"/>
    <n v="490"/>
    <x v="6"/>
    <n v="0.05"/>
  </r>
  <r>
    <x v="0"/>
    <d v="2022-04-13T00:00:00"/>
    <s v="Cash"/>
    <m/>
    <n v="37"/>
    <x v="0"/>
    <x v="3"/>
    <n v="25000"/>
    <m/>
    <n v="625"/>
    <n v="625"/>
    <x v="7"/>
    <n v="0.05"/>
  </r>
  <r>
    <x v="0"/>
    <d v="2022-04-14T00:00:00"/>
    <s v="Cash"/>
    <m/>
    <n v="38"/>
    <x v="0"/>
    <x v="8"/>
    <n v="15000"/>
    <m/>
    <n v="375"/>
    <n v="375"/>
    <x v="2"/>
    <n v="0.05"/>
  </r>
  <r>
    <x v="0"/>
    <d v="2022-04-18T00:00:00"/>
    <s v="Pappu Enterprises "/>
    <s v="21ALBPM8484A1ZF"/>
    <n v="39"/>
    <x v="1"/>
    <x v="4"/>
    <n v="18000"/>
    <m/>
    <n v="1080"/>
    <n v="1080"/>
    <x v="8"/>
    <n v="0.12"/>
  </r>
  <r>
    <x v="0"/>
    <d v="2022-04-20T00:00:00"/>
    <s v="Pappu Enterprises "/>
    <s v="21ALBPM8484A1ZF"/>
    <n v="40"/>
    <x v="2"/>
    <x v="3"/>
    <n v="34000"/>
    <m/>
    <n v="3060"/>
    <n v="3060"/>
    <x v="9"/>
    <n v="0.18"/>
  </r>
  <r>
    <x v="0"/>
    <d v="2022-04-21T00:00:00"/>
    <s v="Cash"/>
    <m/>
    <n v="41"/>
    <x v="0"/>
    <x v="9"/>
    <n v="16000"/>
    <m/>
    <n v="400"/>
    <n v="400"/>
    <x v="4"/>
    <n v="0.05"/>
  </r>
  <r>
    <x v="0"/>
    <d v="2022-04-22T00:00:00"/>
    <s v="Cash"/>
    <m/>
    <n v="42"/>
    <x v="0"/>
    <x v="3"/>
    <n v="18000"/>
    <m/>
    <n v="450"/>
    <n v="450"/>
    <x v="10"/>
    <n v="0.05"/>
  </r>
  <r>
    <x v="0"/>
    <d v="2022-04-23T00:00:00"/>
    <s v="Cash"/>
    <m/>
    <n v="43"/>
    <x v="0"/>
    <x v="3"/>
    <n v="16000"/>
    <m/>
    <n v="400"/>
    <n v="400"/>
    <x v="4"/>
    <n v="0.05"/>
  </r>
  <r>
    <x v="0"/>
    <d v="2022-04-24T00:00:00"/>
    <s v="Cash"/>
    <m/>
    <n v="43"/>
    <x v="3"/>
    <x v="10"/>
    <n v="25000"/>
    <m/>
    <n v="625"/>
    <n v="625"/>
    <x v="7"/>
    <n v="0.05"/>
  </r>
  <r>
    <x v="0"/>
    <d v="2022-04-25T00:00:00"/>
    <s v="Cash"/>
    <m/>
    <n v="44"/>
    <x v="0"/>
    <x v="2"/>
    <n v="12500"/>
    <m/>
    <n v="312.5"/>
    <n v="312.5"/>
    <x v="11"/>
    <n v="0.05"/>
  </r>
  <r>
    <x v="0"/>
    <d v="2022-04-26T00:00:00"/>
    <s v="Cash"/>
    <m/>
    <n v="45"/>
    <x v="0"/>
    <x v="7"/>
    <n v="22400"/>
    <m/>
    <n v="560"/>
    <n v="560"/>
    <x v="12"/>
    <n v="0.05"/>
  </r>
  <r>
    <x v="0"/>
    <d v="2022-04-27T00:00:00"/>
    <s v="Cash"/>
    <m/>
    <n v="46"/>
    <x v="3"/>
    <x v="3"/>
    <n v="15000"/>
    <m/>
    <n v="375"/>
    <n v="375"/>
    <x v="2"/>
    <n v="0.05"/>
  </r>
  <r>
    <x v="0"/>
    <d v="2022-04-28T00:00:00"/>
    <s v="Cash"/>
    <m/>
    <n v="47"/>
    <x v="3"/>
    <x v="11"/>
    <n v="22800"/>
    <m/>
    <n v="570"/>
    <n v="570"/>
    <x v="13"/>
    <n v="0.05"/>
  </r>
  <r>
    <x v="0"/>
    <d v="2022-04-29T00:00:00"/>
    <s v="Cash"/>
    <m/>
    <n v="49"/>
    <x v="0"/>
    <x v="11"/>
    <n v="23500"/>
    <m/>
    <n v="587.5"/>
    <n v="587.5"/>
    <x v="14"/>
    <n v="0.05"/>
  </r>
  <r>
    <x v="0"/>
    <d v="2022-04-30T00:00:00"/>
    <s v="Cash"/>
    <m/>
    <n v="50"/>
    <x v="0"/>
    <x v="3"/>
    <n v="20000"/>
    <m/>
    <n v="500"/>
    <n v="500"/>
    <x v="15"/>
    <n v="0.05"/>
  </r>
  <r>
    <x v="1"/>
    <d v="2022-05-01T00:00:00"/>
    <s v="Cash"/>
    <m/>
    <n v="51"/>
    <x v="0"/>
    <x v="12"/>
    <n v="6060"/>
    <m/>
    <n v="151.5"/>
    <n v="151.5"/>
    <x v="16"/>
    <n v="0.05"/>
  </r>
  <r>
    <x v="1"/>
    <d v="2022-05-02T00:00:00"/>
    <s v="Cash"/>
    <m/>
    <n v="52"/>
    <x v="0"/>
    <x v="13"/>
    <n v="2732"/>
    <m/>
    <n v="245.88"/>
    <n v="245.88"/>
    <x v="17"/>
    <n v="0.18"/>
  </r>
  <r>
    <x v="1"/>
    <d v="2022-05-03T00:00:00"/>
    <s v="Cash"/>
    <m/>
    <n v="53"/>
    <x v="0"/>
    <x v="8"/>
    <n v="27000"/>
    <m/>
    <n v="675"/>
    <n v="675"/>
    <x v="18"/>
    <n v="0.05"/>
  </r>
  <r>
    <x v="1"/>
    <d v="2022-05-04T00:00:00"/>
    <s v="Cash"/>
    <m/>
    <n v="54"/>
    <x v="0"/>
    <x v="4"/>
    <n v="13200"/>
    <m/>
    <n v="330"/>
    <n v="330"/>
    <x v="19"/>
    <n v="0.05"/>
  </r>
  <r>
    <x v="1"/>
    <d v="2022-05-05T00:00:00"/>
    <s v="Cash"/>
    <m/>
    <n v="55"/>
    <x v="0"/>
    <x v="14"/>
    <n v="26000"/>
    <m/>
    <n v="650"/>
    <n v="650"/>
    <x v="20"/>
    <n v="0.05"/>
  </r>
  <r>
    <x v="1"/>
    <d v="2022-05-06T00:00:00"/>
    <s v="Cash"/>
    <m/>
    <n v="56"/>
    <x v="0"/>
    <x v="6"/>
    <n v="25000"/>
    <m/>
    <n v="625"/>
    <n v="625"/>
    <x v="7"/>
    <n v="0.05"/>
  </r>
  <r>
    <x v="1"/>
    <d v="2022-05-07T00:00:00"/>
    <s v="Cash"/>
    <m/>
    <n v="57"/>
    <x v="3"/>
    <x v="15"/>
    <n v="39000"/>
    <m/>
    <n v="975"/>
    <n v="975"/>
    <x v="21"/>
    <n v="0.05"/>
  </r>
  <r>
    <x v="1"/>
    <d v="2022-05-08T00:00:00"/>
    <s v="Cash"/>
    <m/>
    <n v="58"/>
    <x v="3"/>
    <x v="8"/>
    <n v="31500"/>
    <m/>
    <n v="787.5"/>
    <n v="787.5"/>
    <x v="22"/>
    <n v="0.05"/>
  </r>
  <r>
    <x v="1"/>
    <d v="2022-05-09T00:00:00"/>
    <s v="Cash"/>
    <m/>
    <n v="59"/>
    <x v="4"/>
    <x v="16"/>
    <n v="17600"/>
    <m/>
    <n v="440"/>
    <n v="440"/>
    <x v="23"/>
    <n v="0.05"/>
  </r>
  <r>
    <x v="1"/>
    <d v="2022-05-10T00:00:00"/>
    <s v="Gruha Shree"/>
    <s v="21CQLPM3445E1Z2"/>
    <n v="60"/>
    <x v="5"/>
    <x v="17"/>
    <n v="46000"/>
    <m/>
    <n v="1150"/>
    <n v="1150"/>
    <x v="24"/>
    <n v="0.05"/>
  </r>
  <r>
    <x v="1"/>
    <d v="2022-05-11T00:00:00"/>
    <s v="Cash"/>
    <m/>
    <n v="61"/>
    <x v="5"/>
    <x v="3"/>
    <n v="45000"/>
    <m/>
    <n v="1125"/>
    <n v="1125"/>
    <x v="25"/>
    <n v="0.05"/>
  </r>
  <r>
    <x v="1"/>
    <d v="2022-05-12T00:00:00"/>
    <s v="Cash"/>
    <m/>
    <n v="62"/>
    <x v="5"/>
    <x v="18"/>
    <n v="34000"/>
    <m/>
    <n v="850"/>
    <n v="850"/>
    <x v="26"/>
    <n v="0.05"/>
  </r>
  <r>
    <x v="1"/>
    <d v="2022-05-13T00:00:00"/>
    <s v="Cash"/>
    <m/>
    <n v="63"/>
    <x v="5"/>
    <x v="19"/>
    <n v="34200"/>
    <m/>
    <n v="855"/>
    <n v="855"/>
    <x v="27"/>
    <n v="0.05"/>
  </r>
  <r>
    <x v="1"/>
    <d v="2022-05-14T00:00:00"/>
    <s v="Cash"/>
    <m/>
    <n v="64"/>
    <x v="5"/>
    <x v="19"/>
    <n v="34200"/>
    <m/>
    <n v="855"/>
    <n v="855"/>
    <x v="27"/>
    <n v="0.05"/>
  </r>
  <r>
    <x v="1"/>
    <d v="2022-05-15T00:00:00"/>
    <s v="Cash"/>
    <m/>
    <n v="65"/>
    <x v="5"/>
    <x v="14"/>
    <n v="28000"/>
    <m/>
    <n v="700"/>
    <n v="700"/>
    <x v="28"/>
    <n v="0.05"/>
  </r>
  <r>
    <x v="1"/>
    <d v="2022-05-16T00:00:00"/>
    <s v="Cash"/>
    <m/>
    <n v="66"/>
    <x v="5"/>
    <x v="3"/>
    <n v="20000"/>
    <m/>
    <n v="500"/>
    <n v="500"/>
    <x v="15"/>
    <n v="0.05"/>
  </r>
  <r>
    <x v="1"/>
    <d v="2022-05-17T00:00:00"/>
    <s v="Cash"/>
    <m/>
    <n v="67"/>
    <x v="5"/>
    <x v="20"/>
    <n v="45000"/>
    <m/>
    <n v="1125"/>
    <n v="1125"/>
    <x v="25"/>
    <n v="0.05"/>
  </r>
  <r>
    <x v="1"/>
    <d v="2022-05-18T00:00:00"/>
    <s v="Cash"/>
    <m/>
    <n v="68"/>
    <x v="0"/>
    <x v="6"/>
    <n v="27500"/>
    <m/>
    <n v="687.5"/>
    <n v="687.5"/>
    <x v="29"/>
    <n v="0.05"/>
  </r>
  <r>
    <x v="1"/>
    <d v="2022-05-19T00:00:00"/>
    <s v="Cash"/>
    <m/>
    <n v="69"/>
    <x v="0"/>
    <x v="6"/>
    <n v="30600"/>
    <m/>
    <n v="765"/>
    <n v="765"/>
    <x v="30"/>
    <n v="0.05"/>
  </r>
  <r>
    <x v="1"/>
    <d v="2022-05-20T00:00:00"/>
    <s v="Gruha Shree"/>
    <s v="21CQLPM3445E1Z2"/>
    <n v="70"/>
    <x v="0"/>
    <x v="19"/>
    <n v="46000"/>
    <m/>
    <n v="1150"/>
    <n v="1150"/>
    <x v="24"/>
    <n v="0.05"/>
  </r>
  <r>
    <x v="1"/>
    <d v="2022-05-21T00:00:00"/>
    <s v="Cash"/>
    <m/>
    <n v="71"/>
    <x v="0"/>
    <x v="21"/>
    <n v="21600"/>
    <m/>
    <n v="540"/>
    <n v="540"/>
    <x v="31"/>
    <n v="0.05"/>
  </r>
  <r>
    <x v="1"/>
    <d v="2022-05-22T00:00:00"/>
    <s v="Cash"/>
    <m/>
    <n v="72"/>
    <x v="0"/>
    <x v="21"/>
    <n v="25000"/>
    <m/>
    <n v="625"/>
    <n v="625"/>
    <x v="7"/>
    <n v="0.05"/>
  </r>
  <r>
    <x v="1"/>
    <d v="2022-05-23T00:00:00"/>
    <s v="Cash"/>
    <m/>
    <n v="73"/>
    <x v="0"/>
    <x v="21"/>
    <n v="32000"/>
    <m/>
    <n v="800"/>
    <n v="800"/>
    <x v="32"/>
    <n v="0.05"/>
  </r>
  <r>
    <x v="1"/>
    <d v="2022-05-24T00:00:00"/>
    <s v="Cash"/>
    <m/>
    <n v="74"/>
    <x v="6"/>
    <x v="7"/>
    <n v="25800"/>
    <m/>
    <n v="645"/>
    <n v="645"/>
    <x v="33"/>
    <n v="0.05"/>
  </r>
  <r>
    <x v="1"/>
    <d v="2022-05-25T00:00:00"/>
    <s v="Cash"/>
    <m/>
    <n v="75"/>
    <x v="6"/>
    <x v="22"/>
    <n v="8800"/>
    <m/>
    <n v="220"/>
    <n v="220"/>
    <x v="34"/>
    <n v="0.05"/>
  </r>
  <r>
    <x v="2"/>
    <d v="2022-06-01T00:00:00"/>
    <s v="Cash"/>
    <m/>
    <n v="76"/>
    <x v="3"/>
    <x v="14"/>
    <n v="26000"/>
    <m/>
    <n v="650"/>
    <n v="650"/>
    <x v="20"/>
    <n v="0.05"/>
  </r>
  <r>
    <x v="2"/>
    <d v="2022-06-02T00:00:00"/>
    <s v="Cash"/>
    <m/>
    <n v="77"/>
    <x v="3"/>
    <x v="3"/>
    <n v="20000"/>
    <m/>
    <n v="500"/>
    <n v="500"/>
    <x v="15"/>
    <n v="0.05"/>
  </r>
  <r>
    <x v="2"/>
    <d v="2022-06-03T00:00:00"/>
    <s v="Cash"/>
    <m/>
    <n v="78"/>
    <x v="0"/>
    <x v="23"/>
    <n v="29100"/>
    <m/>
    <n v="727.5"/>
    <n v="727.5"/>
    <x v="35"/>
    <n v="0.05"/>
  </r>
  <r>
    <x v="2"/>
    <d v="2022-06-04T00:00:00"/>
    <s v="Cash"/>
    <m/>
    <n v="79"/>
    <x v="0"/>
    <x v="3"/>
    <n v="26000"/>
    <m/>
    <n v="650"/>
    <n v="650"/>
    <x v="20"/>
    <n v="0.05"/>
  </r>
  <r>
    <x v="2"/>
    <d v="2022-06-05T00:00:00"/>
    <s v="Cash"/>
    <m/>
    <n v="80"/>
    <x v="0"/>
    <x v="2"/>
    <n v="10000"/>
    <m/>
    <n v="250"/>
    <n v="250"/>
    <x v="3"/>
    <n v="0.05"/>
  </r>
  <r>
    <x v="2"/>
    <d v="2022-06-06T00:00:00"/>
    <s v="Cash"/>
    <m/>
    <n v="81"/>
    <x v="6"/>
    <x v="21"/>
    <n v="20000"/>
    <m/>
    <n v="500"/>
    <n v="500"/>
    <x v="15"/>
    <n v="0.05"/>
  </r>
  <r>
    <x v="2"/>
    <d v="2022-06-07T00:00:00"/>
    <s v="Cash"/>
    <m/>
    <n v="82"/>
    <x v="6"/>
    <x v="3"/>
    <n v="11000"/>
    <m/>
    <n v="275"/>
    <n v="275"/>
    <x v="36"/>
    <n v="0.05"/>
  </r>
  <r>
    <x v="2"/>
    <d v="2022-06-08T00:00:00"/>
    <s v="Cash"/>
    <m/>
    <n v="83"/>
    <x v="6"/>
    <x v="11"/>
    <n v="15000"/>
    <m/>
    <n v="375"/>
    <n v="375"/>
    <x v="2"/>
    <n v="0.05"/>
  </r>
  <r>
    <x v="2"/>
    <d v="2022-06-09T00:00:00"/>
    <s v="Cash"/>
    <m/>
    <n v="84"/>
    <x v="5"/>
    <x v="24"/>
    <n v="22000"/>
    <m/>
    <n v="550"/>
    <n v="550"/>
    <x v="37"/>
    <n v="0.05"/>
  </r>
  <r>
    <x v="2"/>
    <d v="2022-06-10T00:00:00"/>
    <s v="Cash"/>
    <m/>
    <n v="85"/>
    <x v="5"/>
    <x v="25"/>
    <n v="29500"/>
    <m/>
    <n v="737.5"/>
    <n v="737.5"/>
    <x v="38"/>
    <n v="0.05"/>
  </r>
  <r>
    <x v="2"/>
    <d v="2022-06-11T00:00:00"/>
    <s v="Cash"/>
    <m/>
    <n v="86"/>
    <x v="5"/>
    <x v="3"/>
    <n v="20000"/>
    <m/>
    <n v="500"/>
    <n v="500"/>
    <x v="15"/>
    <n v="0.05"/>
  </r>
  <r>
    <x v="2"/>
    <d v="2022-06-12T00:00:00"/>
    <s v="Gruha Shree"/>
    <s v="21CQLPM3445E1Z2"/>
    <n v="87"/>
    <x v="5"/>
    <x v="14"/>
    <n v="30000"/>
    <m/>
    <n v="750"/>
    <n v="750"/>
    <x v="39"/>
    <n v="0.05"/>
  </r>
  <r>
    <x v="2"/>
    <d v="2022-06-13T00:00:00"/>
    <s v="Cash"/>
    <m/>
    <n v="88"/>
    <x v="0"/>
    <x v="23"/>
    <n v="27600"/>
    <m/>
    <n v="690"/>
    <n v="690"/>
    <x v="40"/>
    <n v="0.05"/>
  </r>
  <r>
    <x v="2"/>
    <d v="2022-06-14T00:00:00"/>
    <s v="Cash"/>
    <m/>
    <n v="89"/>
    <x v="0"/>
    <x v="15"/>
    <n v="41600"/>
    <m/>
    <n v="1040"/>
    <n v="1040"/>
    <x v="41"/>
    <n v="0.05"/>
  </r>
  <r>
    <x v="2"/>
    <d v="2022-06-15T00:00:00"/>
    <s v="Gruha Shree"/>
    <s v="21CQLPM3445E1Z2"/>
    <n v="90"/>
    <x v="3"/>
    <x v="14"/>
    <n v="25000"/>
    <m/>
    <n v="625"/>
    <n v="625"/>
    <x v="7"/>
    <n v="0.05"/>
  </r>
  <r>
    <x v="2"/>
    <d v="2022-06-16T00:00:00"/>
    <s v="Cash"/>
    <m/>
    <n v="91"/>
    <x v="5"/>
    <x v="8"/>
    <n v="20000"/>
    <m/>
    <n v="500"/>
    <n v="500"/>
    <x v="15"/>
    <n v="0.05"/>
  </r>
  <r>
    <x v="2"/>
    <d v="2022-06-17T00:00:00"/>
    <s v="Cash"/>
    <m/>
    <n v="92"/>
    <x v="5"/>
    <x v="26"/>
    <n v="27500"/>
    <m/>
    <n v="687.5"/>
    <n v="687.5"/>
    <x v="29"/>
    <n v="0.05"/>
  </r>
  <r>
    <x v="2"/>
    <d v="2022-06-18T00:00:00"/>
    <s v="Gruha Shree"/>
    <s v="21CQLPM3445E1Z2"/>
    <n v="93"/>
    <x v="3"/>
    <x v="27"/>
    <n v="30800"/>
    <m/>
    <n v="770"/>
    <n v="770"/>
    <x v="42"/>
    <n v="0.05"/>
  </r>
  <r>
    <x v="2"/>
    <d v="2022-06-19T00:00:00"/>
    <s v="Cash"/>
    <m/>
    <n v="94"/>
    <x v="5"/>
    <x v="28"/>
    <n v="24200"/>
    <m/>
    <n v="605"/>
    <n v="605"/>
    <x v="43"/>
    <n v="0.05"/>
  </r>
  <r>
    <x v="2"/>
    <d v="2022-06-20T00:00:00"/>
    <s v="Cash"/>
    <m/>
    <n v="95"/>
    <x v="5"/>
    <x v="3"/>
    <n v="25000"/>
    <m/>
    <n v="625"/>
    <n v="625"/>
    <x v="7"/>
    <n v="0.05"/>
  </r>
  <r>
    <x v="2"/>
    <d v="2022-06-21T00:00:00"/>
    <s v="Cash"/>
    <m/>
    <n v="96"/>
    <x v="3"/>
    <x v="8"/>
    <n v="25000"/>
    <m/>
    <n v="625"/>
    <n v="625"/>
    <x v="7"/>
    <n v="0.05"/>
  </r>
  <r>
    <x v="2"/>
    <d v="2022-06-22T00:00:00"/>
    <s v="Cash"/>
    <m/>
    <n v="97"/>
    <x v="3"/>
    <x v="27"/>
    <n v="24600"/>
    <m/>
    <n v="615"/>
    <n v="615"/>
    <x v="44"/>
    <n v="0.05"/>
  </r>
  <r>
    <x v="2"/>
    <d v="2022-06-23T00:00:00"/>
    <s v="Cash"/>
    <m/>
    <n v="98"/>
    <x v="5"/>
    <x v="3"/>
    <n v="20000"/>
    <m/>
    <n v="500"/>
    <n v="500"/>
    <x v="15"/>
    <n v="0.05"/>
  </r>
  <r>
    <x v="2"/>
    <d v="2022-06-24T00:00:00"/>
    <s v="Cash"/>
    <m/>
    <n v="99"/>
    <x v="5"/>
    <x v="3"/>
    <n v="15000"/>
    <m/>
    <n v="375"/>
    <n v="375"/>
    <x v="2"/>
    <n v="0.05"/>
  </r>
  <r>
    <x v="2"/>
    <d v="2022-06-25T00:00:00"/>
    <s v="Cash"/>
    <m/>
    <n v="100"/>
    <x v="5"/>
    <x v="3"/>
    <n v="20000"/>
    <m/>
    <n v="500"/>
    <n v="500"/>
    <x v="15"/>
    <n v="0.05"/>
  </r>
  <r>
    <x v="3"/>
    <d v="2022-07-01T00:00:00"/>
    <s v="Cash"/>
    <m/>
    <n v="101"/>
    <x v="3"/>
    <x v="8"/>
    <n v="24000"/>
    <m/>
    <n v="600"/>
    <n v="600"/>
    <x v="45"/>
    <n v="0.05"/>
  </r>
  <r>
    <x v="3"/>
    <d v="2022-07-02T00:00:00"/>
    <s v="Cash"/>
    <m/>
    <n v="102"/>
    <x v="3"/>
    <x v="8"/>
    <n v="26000"/>
    <m/>
    <n v="650"/>
    <n v="650"/>
    <x v="20"/>
    <n v="0.05"/>
  </r>
  <r>
    <x v="3"/>
    <d v="2022-07-03T00:00:00"/>
    <s v="Cash"/>
    <m/>
    <n v="103"/>
    <x v="3"/>
    <x v="3"/>
    <n v="10000"/>
    <m/>
    <n v="250"/>
    <n v="250"/>
    <x v="3"/>
    <n v="0.05"/>
  </r>
  <r>
    <x v="3"/>
    <d v="2022-07-04T00:00:00"/>
    <s v="Cash"/>
    <m/>
    <n v="104"/>
    <x v="3"/>
    <x v="10"/>
    <n v="25000"/>
    <m/>
    <n v="625"/>
    <n v="625"/>
    <x v="7"/>
    <n v="0.05"/>
  </r>
  <r>
    <x v="3"/>
    <d v="2022-07-05T00:00:00"/>
    <s v="Cash"/>
    <m/>
    <n v="105"/>
    <x v="5"/>
    <x v="29"/>
    <n v="20000"/>
    <m/>
    <n v="500"/>
    <n v="500"/>
    <x v="15"/>
    <n v="0.05"/>
  </r>
  <r>
    <x v="3"/>
    <d v="2022-07-06T00:00:00"/>
    <s v="Cash"/>
    <m/>
    <n v="106"/>
    <x v="5"/>
    <x v="30"/>
    <n v="28000"/>
    <m/>
    <n v="700"/>
    <n v="700"/>
    <x v="28"/>
    <n v="0.05"/>
  </r>
  <r>
    <x v="3"/>
    <d v="2022-07-07T00:00:00"/>
    <s v="Cash"/>
    <m/>
    <n v="107"/>
    <x v="5"/>
    <x v="22"/>
    <n v="26000"/>
    <m/>
    <n v="650"/>
    <n v="650"/>
    <x v="20"/>
    <n v="0.05"/>
  </r>
  <r>
    <x v="3"/>
    <d v="2022-07-08T00:00:00"/>
    <s v="Cash"/>
    <m/>
    <n v="108"/>
    <x v="5"/>
    <x v="8"/>
    <n v="23000"/>
    <m/>
    <n v="575"/>
    <n v="575"/>
    <x v="46"/>
    <n v="0.05"/>
  </r>
  <r>
    <x v="3"/>
    <d v="2022-07-09T00:00:00"/>
    <s v="Cash"/>
    <m/>
    <n v="109"/>
    <x v="3"/>
    <x v="3"/>
    <n v="16000"/>
    <m/>
    <n v="400"/>
    <n v="400"/>
    <x v="4"/>
    <n v="0.05"/>
  </r>
  <r>
    <x v="3"/>
    <d v="2022-07-10T00:00:00"/>
    <s v="Cash"/>
    <m/>
    <n v="110"/>
    <x v="3"/>
    <x v="14"/>
    <n v="20000"/>
    <m/>
    <n v="500"/>
    <n v="500"/>
    <x v="15"/>
    <n v="0.05"/>
  </r>
  <r>
    <x v="3"/>
    <d v="2022-07-11T00:00:00"/>
    <s v="Cash"/>
    <m/>
    <n v="111"/>
    <x v="0"/>
    <x v="7"/>
    <n v="24600"/>
    <m/>
    <n v="615"/>
    <n v="615"/>
    <x v="44"/>
    <n v="0.05"/>
  </r>
  <r>
    <x v="3"/>
    <d v="2022-07-12T00:00:00"/>
    <s v="Cash"/>
    <m/>
    <n v="112"/>
    <x v="3"/>
    <x v="6"/>
    <n v="19000"/>
    <m/>
    <n v="475"/>
    <n v="475"/>
    <x v="47"/>
    <n v="0.05"/>
  </r>
  <r>
    <x v="3"/>
    <d v="2022-07-13T00:00:00"/>
    <s v="Cash"/>
    <m/>
    <n v="113"/>
    <x v="3"/>
    <x v="3"/>
    <n v="18000"/>
    <m/>
    <n v="450"/>
    <n v="450"/>
    <x v="10"/>
    <n v="0.05"/>
  </r>
  <r>
    <x v="3"/>
    <d v="2022-07-14T00:00:00"/>
    <s v="Cash"/>
    <m/>
    <n v="114"/>
    <x v="3"/>
    <x v="8"/>
    <n v="15000"/>
    <m/>
    <n v="375"/>
    <n v="375"/>
    <x v="2"/>
    <n v="0.05"/>
  </r>
  <r>
    <x v="3"/>
    <d v="2022-07-15T00:00:00"/>
    <s v="Cash"/>
    <m/>
    <n v="115"/>
    <x v="0"/>
    <x v="2"/>
    <n v="22500"/>
    <m/>
    <n v="562.5"/>
    <n v="562.5"/>
    <x v="48"/>
    <n v="0.05"/>
  </r>
  <r>
    <x v="3"/>
    <d v="2022-07-16T00:00:00"/>
    <s v="Cash"/>
    <m/>
    <n v="116"/>
    <x v="4"/>
    <x v="31"/>
    <n v="26000"/>
    <m/>
    <n v="650"/>
    <n v="650"/>
    <x v="20"/>
    <n v="0.05"/>
  </r>
  <r>
    <x v="3"/>
    <d v="2022-07-17T00:00:00"/>
    <s v="Cash"/>
    <m/>
    <n v="117"/>
    <x v="0"/>
    <x v="5"/>
    <n v="21000"/>
    <m/>
    <n v="525"/>
    <n v="525"/>
    <x v="1"/>
    <n v="0.05"/>
  </r>
  <r>
    <x v="3"/>
    <d v="2022-07-18T00:00:00"/>
    <s v="Cash"/>
    <m/>
    <n v="118"/>
    <x v="0"/>
    <x v="2"/>
    <n v="21400"/>
    <m/>
    <n v="535"/>
    <n v="535"/>
    <x v="49"/>
    <n v="0.05"/>
  </r>
  <r>
    <x v="3"/>
    <d v="2022-07-19T00:00:00"/>
    <s v="Cash"/>
    <m/>
    <n v="119"/>
    <x v="0"/>
    <x v="8"/>
    <n v="21000"/>
    <m/>
    <n v="525"/>
    <n v="525"/>
    <x v="1"/>
    <n v="0.05"/>
  </r>
  <r>
    <x v="3"/>
    <d v="2022-07-20T00:00:00"/>
    <s v="Cash"/>
    <m/>
    <n v="120"/>
    <x v="6"/>
    <x v="3"/>
    <n v="18000"/>
    <m/>
    <n v="450"/>
    <n v="450"/>
    <x v="10"/>
    <n v="0.05"/>
  </r>
  <r>
    <x v="3"/>
    <d v="2022-07-21T00:00:00"/>
    <s v="Gruha Shree"/>
    <s v="21CQLPM3445E1Z2"/>
    <n v="121"/>
    <x v="0"/>
    <x v="32"/>
    <n v="46000"/>
    <m/>
    <n v="1150"/>
    <n v="1150"/>
    <x v="24"/>
    <n v="0.05"/>
  </r>
  <r>
    <x v="3"/>
    <d v="2022-07-22T00:00:00"/>
    <s v="Gruha Shree"/>
    <s v="21CQLPM3445E1Z2"/>
    <n v="122"/>
    <x v="0"/>
    <x v="11"/>
    <n v="44000"/>
    <m/>
    <n v="1100"/>
    <n v="1100"/>
    <x v="50"/>
    <n v="0.05"/>
  </r>
  <r>
    <x v="3"/>
    <d v="2022-07-28T00:00:00"/>
    <s v="Cash"/>
    <m/>
    <n v="123"/>
    <x v="4"/>
    <x v="33"/>
    <n v="36000"/>
    <m/>
    <n v="900"/>
    <n v="900"/>
    <x v="51"/>
    <n v="0.05"/>
  </r>
  <r>
    <x v="3"/>
    <d v="2022-07-29T00:00:00"/>
    <s v="Cash"/>
    <m/>
    <n v="124"/>
    <x v="4"/>
    <x v="16"/>
    <n v="16000"/>
    <m/>
    <n v="400"/>
    <n v="400"/>
    <x v="4"/>
    <n v="0.05"/>
  </r>
  <r>
    <x v="3"/>
    <d v="2022-07-30T00:00:00"/>
    <s v="Gruha Shree"/>
    <s v="21CQLPM3445E1Z2"/>
    <n v="125"/>
    <x v="3"/>
    <x v="10"/>
    <n v="38000"/>
    <m/>
    <n v="950"/>
    <n v="950"/>
    <x v="52"/>
    <n v="0.05"/>
  </r>
  <r>
    <x v="4"/>
    <d v="2022-08-01T00:00:00"/>
    <s v="Cash"/>
    <m/>
    <n v="126"/>
    <x v="3"/>
    <x v="3"/>
    <n v="15000"/>
    <m/>
    <n v="375"/>
    <n v="375"/>
    <x v="2"/>
    <n v="0.05"/>
  </r>
  <r>
    <x v="4"/>
    <d v="2022-08-02T00:00:00"/>
    <s v="Cash"/>
    <m/>
    <n v="127"/>
    <x v="3"/>
    <x v="7"/>
    <n v="16000"/>
    <m/>
    <n v="400"/>
    <n v="400"/>
    <x v="4"/>
    <n v="0.05"/>
  </r>
  <r>
    <x v="4"/>
    <d v="2022-08-03T00:00:00"/>
    <s v="Cash"/>
    <m/>
    <n v="128"/>
    <x v="0"/>
    <x v="3"/>
    <n v="10000"/>
    <m/>
    <n v="250"/>
    <n v="250"/>
    <x v="3"/>
    <n v="0.05"/>
  </r>
  <r>
    <x v="4"/>
    <d v="2022-08-04T00:00:00"/>
    <s v="Cash"/>
    <m/>
    <n v="129"/>
    <x v="0"/>
    <x v="4"/>
    <n v="14000"/>
    <m/>
    <n v="350"/>
    <n v="350"/>
    <x v="53"/>
    <n v="0.05"/>
  </r>
  <r>
    <x v="4"/>
    <d v="2022-08-05T00:00:00"/>
    <s v="Cash"/>
    <m/>
    <n v="130"/>
    <x v="0"/>
    <x v="3"/>
    <n v="11000"/>
    <m/>
    <n v="275"/>
    <n v="275"/>
    <x v="36"/>
    <n v="0.05"/>
  </r>
  <r>
    <x v="4"/>
    <d v="2022-08-06T00:00:00"/>
    <s v="Cash"/>
    <m/>
    <n v="131"/>
    <x v="3"/>
    <x v="3"/>
    <n v="15000"/>
    <m/>
    <n v="375"/>
    <n v="375"/>
    <x v="2"/>
    <n v="0.05"/>
  </r>
  <r>
    <x v="4"/>
    <d v="2022-08-07T00:00:00"/>
    <s v="Cash"/>
    <m/>
    <n v="132"/>
    <x v="3"/>
    <x v="3"/>
    <n v="20000"/>
    <m/>
    <n v="500"/>
    <n v="500"/>
    <x v="15"/>
    <n v="0.05"/>
  </r>
  <r>
    <x v="4"/>
    <d v="2022-08-08T00:00:00"/>
    <s v="Cash"/>
    <m/>
    <n v="133"/>
    <x v="3"/>
    <x v="14"/>
    <n v="14000"/>
    <m/>
    <n v="350"/>
    <n v="350"/>
    <x v="53"/>
    <n v="0.05"/>
  </r>
  <r>
    <x v="4"/>
    <d v="2022-08-09T00:00:00"/>
    <s v="Cash"/>
    <m/>
    <n v="134"/>
    <x v="3"/>
    <x v="3"/>
    <n v="18000"/>
    <m/>
    <n v="450"/>
    <n v="450"/>
    <x v="10"/>
    <n v="0.05"/>
  </r>
  <r>
    <x v="4"/>
    <d v="2022-08-10T00:00:00"/>
    <s v="Gruha Shree"/>
    <s v="21CQLPM3445E1Z2"/>
    <n v="135"/>
    <x v="3"/>
    <x v="14"/>
    <n v="24000"/>
    <m/>
    <n v="600"/>
    <n v="600"/>
    <x v="45"/>
    <n v="0.05"/>
  </r>
  <r>
    <x v="4"/>
    <d v="2022-08-11T00:00:00"/>
    <s v="Cash"/>
    <m/>
    <n v="136"/>
    <x v="3"/>
    <x v="14"/>
    <n v="14000"/>
    <m/>
    <n v="350"/>
    <n v="350"/>
    <x v="53"/>
    <n v="0.05"/>
  </r>
  <r>
    <x v="4"/>
    <d v="2022-08-12T00:00:00"/>
    <s v="Cash"/>
    <m/>
    <n v="137"/>
    <x v="3"/>
    <x v="8"/>
    <n v="15000"/>
    <m/>
    <n v="375"/>
    <n v="375"/>
    <x v="2"/>
    <n v="0.05"/>
  </r>
  <r>
    <x v="4"/>
    <d v="2022-08-13T00:00:00"/>
    <s v="Cash"/>
    <m/>
    <n v="138"/>
    <x v="3"/>
    <x v="19"/>
    <n v="15000"/>
    <m/>
    <n v="375"/>
    <n v="375"/>
    <x v="2"/>
    <n v="0.05"/>
  </r>
  <r>
    <x v="4"/>
    <d v="2022-08-14T00:00:00"/>
    <s v="Cash"/>
    <m/>
    <n v="139"/>
    <x v="0"/>
    <x v="2"/>
    <n v="12000"/>
    <m/>
    <n v="300"/>
    <n v="300"/>
    <x v="54"/>
    <n v="0.05"/>
  </r>
  <r>
    <x v="4"/>
    <d v="2022-08-15T00:00:00"/>
    <s v="Cash"/>
    <m/>
    <n v="140"/>
    <x v="0"/>
    <x v="3"/>
    <n v="9000"/>
    <m/>
    <n v="225"/>
    <n v="225"/>
    <x v="0"/>
    <n v="0.05"/>
  </r>
  <r>
    <x v="4"/>
    <d v="2022-08-16T00:00:00"/>
    <s v="Cash"/>
    <m/>
    <n v="141"/>
    <x v="0"/>
    <x v="3"/>
    <n v="10000"/>
    <m/>
    <n v="250"/>
    <n v="250"/>
    <x v="3"/>
    <n v="0.05"/>
  </r>
  <r>
    <x v="4"/>
    <d v="2022-08-17T00:00:00"/>
    <s v="Cash"/>
    <m/>
    <n v="142"/>
    <x v="0"/>
    <x v="3"/>
    <n v="15000"/>
    <m/>
    <n v="375"/>
    <n v="375"/>
    <x v="2"/>
    <n v="0.05"/>
  </r>
  <r>
    <x v="4"/>
    <d v="2022-08-20T00:00:00"/>
    <s v="Gruha Shree"/>
    <s v="21CQLPM3445E1Z2"/>
    <n v="143"/>
    <x v="0"/>
    <x v="23"/>
    <n v="33600"/>
    <m/>
    <n v="840"/>
    <n v="840"/>
    <x v="55"/>
    <n v="0.05"/>
  </r>
  <r>
    <x v="4"/>
    <d v="2022-08-21T00:00:00"/>
    <s v="Cash"/>
    <m/>
    <n v="144"/>
    <x v="0"/>
    <x v="3"/>
    <n v="24000"/>
    <m/>
    <n v="600"/>
    <n v="600"/>
    <x v="45"/>
    <n v="0.05"/>
  </r>
  <r>
    <x v="4"/>
    <d v="2022-08-22T00:00:00"/>
    <s v="Cash"/>
    <m/>
    <n v="145"/>
    <x v="0"/>
    <x v="4"/>
    <n v="14000"/>
    <m/>
    <n v="350"/>
    <n v="350"/>
    <x v="53"/>
    <n v="0.05"/>
  </r>
  <r>
    <x v="4"/>
    <d v="2022-08-23T00:00:00"/>
    <s v="Cash"/>
    <m/>
    <n v="146"/>
    <x v="0"/>
    <x v="4"/>
    <n v="14000"/>
    <m/>
    <n v="350"/>
    <n v="350"/>
    <x v="53"/>
    <n v="0.05"/>
  </r>
  <r>
    <x v="4"/>
    <d v="2022-08-25T00:00:00"/>
    <s v="Gruha Shree"/>
    <s v="21CQLPM3445E1Z2"/>
    <n v="147"/>
    <x v="0"/>
    <x v="6"/>
    <n v="24000"/>
    <m/>
    <n v="600"/>
    <n v="600"/>
    <x v="45"/>
    <n v="0.05"/>
  </r>
  <r>
    <x v="4"/>
    <d v="2022-08-26T00:00:00"/>
    <s v="Cash"/>
    <m/>
    <n v="148"/>
    <x v="0"/>
    <x v="1"/>
    <n v="16000"/>
    <m/>
    <n v="400"/>
    <n v="400"/>
    <x v="4"/>
    <n v="0.05"/>
  </r>
  <r>
    <x v="4"/>
    <d v="2022-08-27T00:00:00"/>
    <s v="Cash"/>
    <m/>
    <n v="149"/>
    <x v="0"/>
    <x v="1"/>
    <n v="15000"/>
    <m/>
    <n v="375"/>
    <n v="375"/>
    <x v="2"/>
    <n v="0.05"/>
  </r>
  <r>
    <x v="4"/>
    <d v="2022-08-30T00:00:00"/>
    <s v="Gruha Shree"/>
    <s v="21CQLPM3445E1Z2"/>
    <n v="150"/>
    <x v="0"/>
    <x v="21"/>
    <n v="33400"/>
    <m/>
    <n v="835"/>
    <n v="835"/>
    <x v="56"/>
    <n v="0.05"/>
  </r>
  <r>
    <x v="5"/>
    <d v="2022-09-01T00:00:00"/>
    <s v="Cash"/>
    <m/>
    <n v="151"/>
    <x v="0"/>
    <x v="3"/>
    <n v="17000"/>
    <m/>
    <n v="425"/>
    <n v="425"/>
    <x v="57"/>
    <n v="0.05"/>
  </r>
  <r>
    <x v="5"/>
    <d v="2022-09-02T00:00:00"/>
    <s v="Cash"/>
    <m/>
    <n v="152"/>
    <x v="0"/>
    <x v="2"/>
    <n v="10000"/>
    <m/>
    <n v="250"/>
    <n v="250"/>
    <x v="3"/>
    <n v="0.05"/>
  </r>
  <r>
    <x v="5"/>
    <d v="2022-09-03T00:00:00"/>
    <s v="Cash"/>
    <m/>
    <n v="153"/>
    <x v="0"/>
    <x v="3"/>
    <n v="20000"/>
    <m/>
    <n v="500"/>
    <n v="500"/>
    <x v="15"/>
    <n v="0.05"/>
  </r>
  <r>
    <x v="5"/>
    <d v="2022-09-04T00:00:00"/>
    <s v="Cash"/>
    <m/>
    <n v="154"/>
    <x v="6"/>
    <x v="22"/>
    <n v="10000"/>
    <m/>
    <n v="250"/>
    <n v="250"/>
    <x v="3"/>
    <n v="0.05"/>
  </r>
  <r>
    <x v="5"/>
    <d v="2022-09-05T00:00:00"/>
    <s v="Cash"/>
    <m/>
    <n v="155"/>
    <x v="6"/>
    <x v="28"/>
    <n v="11400"/>
    <m/>
    <n v="285"/>
    <n v="285"/>
    <x v="58"/>
    <n v="0.05"/>
  </r>
  <r>
    <x v="5"/>
    <d v="2022-09-06T00:00:00"/>
    <s v="Cash"/>
    <m/>
    <n v="156"/>
    <x v="6"/>
    <x v="3"/>
    <n v="25000"/>
    <m/>
    <n v="625"/>
    <n v="625"/>
    <x v="7"/>
    <n v="0.05"/>
  </r>
  <r>
    <x v="5"/>
    <d v="2022-09-07T00:00:00"/>
    <s v="Cash"/>
    <s v=" "/>
    <n v="157"/>
    <x v="6"/>
    <x v="22"/>
    <n v="10000"/>
    <m/>
    <n v="250"/>
    <n v="250"/>
    <x v="3"/>
    <n v="0.05"/>
  </r>
  <r>
    <x v="5"/>
    <d v="2022-09-08T00:00:00"/>
    <s v="Cash"/>
    <m/>
    <n v="158"/>
    <x v="6"/>
    <x v="18"/>
    <n v="15000"/>
    <m/>
    <n v="375"/>
    <n v="375"/>
    <x v="2"/>
    <n v="0.05"/>
  </r>
  <r>
    <x v="5"/>
    <d v="2022-09-09T00:00:00"/>
    <s v="Cash"/>
    <m/>
    <n v="159"/>
    <x v="6"/>
    <x v="28"/>
    <n v="15000"/>
    <m/>
    <n v="375"/>
    <n v="375"/>
    <x v="2"/>
    <n v="0.05"/>
  </r>
  <r>
    <x v="5"/>
    <d v="2022-09-10T00:00:00"/>
    <s v="Cash"/>
    <m/>
    <n v="160"/>
    <x v="0"/>
    <x v="34"/>
    <n v="31250"/>
    <m/>
    <n v="781.25"/>
    <n v="781.25"/>
    <x v="59"/>
    <n v="0.05"/>
  </r>
  <r>
    <x v="5"/>
    <d v="2022-09-11T00:00:00"/>
    <s v="Cash"/>
    <m/>
    <n v="161"/>
    <x v="0"/>
    <x v="2"/>
    <n v="10000"/>
    <m/>
    <n v="250"/>
    <n v="250"/>
    <x v="3"/>
    <n v="0.05"/>
  </r>
  <r>
    <x v="5"/>
    <d v="2022-09-13T00:00:00"/>
    <s v="Gruha Shree"/>
    <s v="21CQLPM3445E1Z2"/>
    <n v="162"/>
    <x v="0"/>
    <x v="3"/>
    <n v="20000"/>
    <m/>
    <n v="500"/>
    <n v="500"/>
    <x v="15"/>
    <n v="0.05"/>
  </r>
  <r>
    <x v="5"/>
    <d v="2022-09-14T00:00:00"/>
    <s v="Cash"/>
    <m/>
    <n v="163"/>
    <x v="0"/>
    <x v="4"/>
    <n v="10000"/>
    <m/>
    <n v="250"/>
    <n v="250"/>
    <x v="3"/>
    <n v="0.05"/>
  </r>
  <r>
    <x v="5"/>
    <d v="2022-09-16T00:00:00"/>
    <s v="Cash"/>
    <m/>
    <n v="164"/>
    <x v="0"/>
    <x v="0"/>
    <n v="12000"/>
    <m/>
    <n v="300"/>
    <n v="300"/>
    <x v="54"/>
    <n v="0.05"/>
  </r>
  <r>
    <x v="5"/>
    <d v="2022-09-18T00:00:00"/>
    <s v="Cash"/>
    <m/>
    <n v="165"/>
    <x v="0"/>
    <x v="6"/>
    <n v="16500"/>
    <m/>
    <n v="412.5"/>
    <n v="412.5"/>
    <x v="60"/>
    <n v="0.05"/>
  </r>
  <r>
    <x v="5"/>
    <d v="2022-09-18T00:00:00"/>
    <s v="Cash"/>
    <m/>
    <n v="166"/>
    <x v="0"/>
    <x v="9"/>
    <n v="10000"/>
    <m/>
    <n v="250"/>
    <n v="250"/>
    <x v="3"/>
    <n v="0.05"/>
  </r>
  <r>
    <x v="5"/>
    <d v="2022-09-19T00:00:00"/>
    <s v="Cash"/>
    <m/>
    <n v="167"/>
    <x v="0"/>
    <x v="3"/>
    <n v="16000"/>
    <m/>
    <n v="400"/>
    <n v="400"/>
    <x v="4"/>
    <n v="0.05"/>
  </r>
  <r>
    <x v="5"/>
    <d v="2022-09-19T00:00:00"/>
    <s v="Cash"/>
    <m/>
    <n v="168"/>
    <x v="5"/>
    <x v="29"/>
    <n v="21000"/>
    <m/>
    <n v="525"/>
    <n v="525"/>
    <x v="1"/>
    <n v="0.05"/>
  </r>
  <r>
    <x v="5"/>
    <d v="2022-09-20T00:00:00"/>
    <s v="Cash"/>
    <m/>
    <n v="169"/>
    <x v="5"/>
    <x v="18"/>
    <n v="29400"/>
    <m/>
    <n v="735"/>
    <n v="735"/>
    <x v="61"/>
    <n v="0.05"/>
  </r>
  <r>
    <x v="5"/>
    <d v="2022-09-22T00:00:00"/>
    <s v="Cash"/>
    <m/>
    <n v="170"/>
    <x v="3"/>
    <x v="3"/>
    <n v="16000"/>
    <m/>
    <n v="400"/>
    <n v="400"/>
    <x v="4"/>
    <n v="0.05"/>
  </r>
  <r>
    <x v="5"/>
    <d v="2022-09-24T00:00:00"/>
    <s v="Cash"/>
    <m/>
    <n v="171"/>
    <x v="0"/>
    <x v="1"/>
    <n v="20000"/>
    <m/>
    <n v="500"/>
    <n v="500"/>
    <x v="15"/>
    <n v="0.05"/>
  </r>
  <r>
    <x v="5"/>
    <d v="2022-09-26T00:00:00"/>
    <s v="Cash"/>
    <m/>
    <n v="172"/>
    <x v="0"/>
    <x v="7"/>
    <n v="20000"/>
    <m/>
    <n v="500"/>
    <n v="500"/>
    <x v="15"/>
    <n v="0.05"/>
  </r>
  <r>
    <x v="5"/>
    <d v="2022-09-27T00:00:00"/>
    <s v="Cash"/>
    <m/>
    <n v="173"/>
    <x v="0"/>
    <x v="3"/>
    <n v="22000"/>
    <m/>
    <n v="550"/>
    <n v="550"/>
    <x v="37"/>
    <n v="0.05"/>
  </r>
  <r>
    <x v="5"/>
    <d v="2022-09-29T00:00:00"/>
    <s v="Cash"/>
    <m/>
    <n v="174"/>
    <x v="0"/>
    <x v="7"/>
    <n v="22400"/>
    <m/>
    <n v="560"/>
    <n v="560"/>
    <x v="12"/>
    <n v="0.05"/>
  </r>
  <r>
    <x v="5"/>
    <d v="2022-09-30T00:00:00"/>
    <s v="Cash"/>
    <m/>
    <n v="175"/>
    <x v="0"/>
    <x v="7"/>
    <n v="22400"/>
    <m/>
    <n v="560"/>
    <n v="560"/>
    <x v="12"/>
    <n v="0.05"/>
  </r>
  <r>
    <x v="6"/>
    <d v="2022-10-01T00:00:00"/>
    <s v="Cash"/>
    <m/>
    <n v="176"/>
    <x v="0"/>
    <x v="3"/>
    <n v="20000"/>
    <m/>
    <n v="500"/>
    <n v="500"/>
    <x v="15"/>
    <n v="0.05"/>
  </r>
  <r>
    <x v="6"/>
    <d v="2022-10-02T00:00:00"/>
    <s v="Cash"/>
    <m/>
    <n v="177"/>
    <x v="3"/>
    <x v="3"/>
    <n v="12000"/>
    <m/>
    <n v="300"/>
    <n v="300"/>
    <x v="54"/>
    <n v="0.05"/>
  </r>
  <r>
    <x v="6"/>
    <d v="2022-10-03T00:00:00"/>
    <s v="Cash"/>
    <m/>
    <n v="178"/>
    <x v="0"/>
    <x v="5"/>
    <n v="16000"/>
    <m/>
    <n v="400"/>
    <n v="400"/>
    <x v="4"/>
    <n v="0.05"/>
  </r>
  <r>
    <x v="6"/>
    <d v="2022-10-04T00:00:00"/>
    <s v="Gruha Shree"/>
    <s v="21CQLPM3445E1Z2"/>
    <n v="179"/>
    <x v="0"/>
    <x v="8"/>
    <n v="35000"/>
    <m/>
    <n v="875"/>
    <n v="875"/>
    <x v="62"/>
    <n v="0.05"/>
  </r>
  <r>
    <x v="6"/>
    <d v="2022-10-05T00:00:00"/>
    <s v="Cash"/>
    <m/>
    <n v="180"/>
    <x v="0"/>
    <x v="2"/>
    <n v="10000"/>
    <m/>
    <n v="250"/>
    <n v="250"/>
    <x v="3"/>
    <n v="0.05"/>
  </r>
  <r>
    <x v="6"/>
    <d v="2022-10-06T00:00:00"/>
    <s v="Cash"/>
    <m/>
    <n v="181"/>
    <x v="0"/>
    <x v="24"/>
    <n v="27000"/>
    <m/>
    <n v="675"/>
    <n v="675"/>
    <x v="18"/>
    <n v="0.05"/>
  </r>
  <r>
    <x v="6"/>
    <d v="2022-10-07T00:00:00"/>
    <s v="Cash"/>
    <m/>
    <n v="182"/>
    <x v="0"/>
    <x v="7"/>
    <n v="19400"/>
    <m/>
    <n v="485"/>
    <n v="485"/>
    <x v="63"/>
    <n v="0.05"/>
  </r>
  <r>
    <x v="6"/>
    <d v="2022-10-08T00:00:00"/>
    <s v="Cash"/>
    <m/>
    <n v="183"/>
    <x v="0"/>
    <x v="2"/>
    <n v="15000"/>
    <m/>
    <n v="375"/>
    <n v="375"/>
    <x v="2"/>
    <n v="0.05"/>
  </r>
  <r>
    <x v="6"/>
    <d v="2022-10-09T00:00:00"/>
    <s v="Cash"/>
    <m/>
    <n v="184"/>
    <x v="0"/>
    <x v="7"/>
    <n v="16000"/>
    <m/>
    <n v="400"/>
    <n v="400"/>
    <x v="4"/>
    <n v="0.05"/>
  </r>
  <r>
    <x v="6"/>
    <d v="2022-10-10T00:00:00"/>
    <s v="Gruha Shree"/>
    <s v="21CQLPM3445E1Z2"/>
    <n v="185"/>
    <x v="7"/>
    <x v="17"/>
    <n v="25000"/>
    <m/>
    <n v="625"/>
    <n v="625"/>
    <x v="7"/>
    <n v="0.05"/>
  </r>
  <r>
    <x v="6"/>
    <d v="2022-10-11T00:00:00"/>
    <s v="Cash"/>
    <m/>
    <n v="186"/>
    <x v="7"/>
    <x v="3"/>
    <n v="20000"/>
    <m/>
    <n v="500"/>
    <n v="500"/>
    <x v="15"/>
    <n v="0.05"/>
  </r>
  <r>
    <x v="6"/>
    <d v="2022-10-12T00:00:00"/>
    <s v="Cash"/>
    <m/>
    <n v="187"/>
    <x v="3"/>
    <x v="3"/>
    <n v="17000"/>
    <m/>
    <n v="425"/>
    <n v="425"/>
    <x v="57"/>
    <n v="0.05"/>
  </r>
  <r>
    <x v="6"/>
    <d v="2022-10-13T00:00:00"/>
    <s v="Cash"/>
    <m/>
    <n v="188"/>
    <x v="7"/>
    <x v="28"/>
    <n v="21000"/>
    <m/>
    <n v="525"/>
    <n v="525"/>
    <x v="1"/>
    <n v="0.05"/>
  </r>
  <r>
    <x v="6"/>
    <d v="2022-10-14T00:00:00"/>
    <s v="Cash"/>
    <m/>
    <n v="189"/>
    <x v="7"/>
    <x v="17"/>
    <n v="15000"/>
    <m/>
    <n v="375"/>
    <n v="375"/>
    <x v="2"/>
    <n v="0.05"/>
  </r>
  <r>
    <x v="6"/>
    <d v="2022-10-15T00:00:00"/>
    <s v="Cash"/>
    <m/>
    <n v="190"/>
    <x v="3"/>
    <x v="3"/>
    <n v="15000"/>
    <m/>
    <n v="375"/>
    <n v="375"/>
    <x v="2"/>
    <n v="0.05"/>
  </r>
  <r>
    <x v="6"/>
    <d v="2022-10-20T00:00:00"/>
    <s v="Gruha Shree"/>
    <s v="21CQLPM3445E1Z2"/>
    <n v="191"/>
    <x v="0"/>
    <x v="2"/>
    <n v="20000"/>
    <m/>
    <n v="500"/>
    <n v="500"/>
    <x v="15"/>
    <n v="0.05"/>
  </r>
  <r>
    <x v="6"/>
    <d v="2022-10-21T00:00:00"/>
    <s v="Cash"/>
    <m/>
    <n v="192"/>
    <x v="0"/>
    <x v="2"/>
    <n v="10000"/>
    <m/>
    <n v="250"/>
    <n v="250"/>
    <x v="3"/>
    <n v="0.05"/>
  </r>
  <r>
    <x v="6"/>
    <d v="2022-10-22T00:00:00"/>
    <s v="Cash"/>
    <m/>
    <n v="193"/>
    <x v="0"/>
    <x v="2"/>
    <n v="15000"/>
    <m/>
    <n v="375"/>
    <n v="375"/>
    <x v="2"/>
    <n v="0.05"/>
  </r>
  <r>
    <x v="6"/>
    <d v="2022-10-23T00:00:00"/>
    <s v="Cash"/>
    <m/>
    <n v="194"/>
    <x v="0"/>
    <x v="4"/>
    <n v="12000"/>
    <m/>
    <n v="300"/>
    <n v="300"/>
    <x v="54"/>
    <n v="0.05"/>
  </r>
  <r>
    <x v="6"/>
    <d v="2022-10-25T00:00:00"/>
    <s v="Gruha Shree"/>
    <s v="21CQLPM3445E1Z2"/>
    <n v="195"/>
    <x v="0"/>
    <x v="4"/>
    <n v="12000"/>
    <m/>
    <n v="300"/>
    <n v="300"/>
    <x v="54"/>
    <n v="0.05"/>
  </r>
  <r>
    <x v="6"/>
    <d v="2022-10-26T00:00:00"/>
    <s v="Cash"/>
    <m/>
    <n v="196"/>
    <x v="0"/>
    <x v="2"/>
    <n v="10000"/>
    <m/>
    <n v="250"/>
    <n v="250"/>
    <x v="3"/>
    <n v="0.05"/>
  </r>
  <r>
    <x v="6"/>
    <d v="2022-10-27T00:00:00"/>
    <s v="Cash"/>
    <m/>
    <n v="197"/>
    <x v="0"/>
    <x v="35"/>
    <n v="10000"/>
    <m/>
    <n v="250"/>
    <n v="250"/>
    <x v="3"/>
    <n v="0.05"/>
  </r>
  <r>
    <x v="6"/>
    <d v="2022-10-28T00:00:00"/>
    <s v="Cash"/>
    <m/>
    <n v="198"/>
    <x v="0"/>
    <x v="9"/>
    <n v="18000"/>
    <m/>
    <n v="450"/>
    <n v="450"/>
    <x v="10"/>
    <n v="0.05"/>
  </r>
  <r>
    <x v="6"/>
    <d v="2022-10-29T00:00:00"/>
    <s v="Cash"/>
    <m/>
    <n v="199"/>
    <x v="0"/>
    <x v="9"/>
    <n v="10000"/>
    <m/>
    <n v="250"/>
    <n v="250"/>
    <x v="3"/>
    <n v="0.05"/>
  </r>
  <r>
    <x v="6"/>
    <d v="2022-10-30T00:00:00"/>
    <s v="Gruha Shree"/>
    <s v="21CQLPM3445E1Z2"/>
    <n v="200"/>
    <x v="0"/>
    <x v="1"/>
    <n v="28000"/>
    <m/>
    <n v="700"/>
    <n v="700"/>
    <x v="28"/>
    <n v="0.05"/>
  </r>
  <r>
    <x v="7"/>
    <d v="2022-11-01T00:00:00"/>
    <s v="Cash"/>
    <m/>
    <n v="201"/>
    <x v="0"/>
    <x v="0"/>
    <n v="9000"/>
    <m/>
    <n v="225"/>
    <n v="225"/>
    <x v="0"/>
    <n v="0.05"/>
  </r>
  <r>
    <x v="7"/>
    <d v="2022-11-02T00:00:00"/>
    <s v="Cash"/>
    <m/>
    <n v="202"/>
    <x v="0"/>
    <x v="4"/>
    <n v="10000"/>
    <m/>
    <n v="250"/>
    <n v="250"/>
    <x v="3"/>
    <n v="0.05"/>
  </r>
  <r>
    <x v="7"/>
    <d v="2022-11-03T00:00:00"/>
    <s v="Gruha Shree"/>
    <s v="21CQLPM3445E1Z2"/>
    <n v="203"/>
    <x v="0"/>
    <x v="0"/>
    <n v="10500"/>
    <m/>
    <n v="262.5"/>
    <n v="262.5"/>
    <x v="64"/>
    <n v="0.05"/>
  </r>
  <r>
    <x v="7"/>
    <d v="2022-11-04T00:00:00"/>
    <s v="Cash"/>
    <m/>
    <n v="204"/>
    <x v="0"/>
    <x v="1"/>
    <n v="14400"/>
    <m/>
    <n v="360"/>
    <n v="360"/>
    <x v="65"/>
    <n v="0.05"/>
  </r>
  <r>
    <x v="7"/>
    <d v="2022-11-05T00:00:00"/>
    <s v="Cash"/>
    <m/>
    <n v="205"/>
    <x v="8"/>
    <x v="8"/>
    <n v="45000"/>
    <m/>
    <n v="1125"/>
    <n v="1125"/>
    <x v="25"/>
    <n v="0.05"/>
  </r>
  <r>
    <x v="7"/>
    <d v="2022-11-06T00:00:00"/>
    <s v="Cash"/>
    <m/>
    <n v="206"/>
    <x v="0"/>
    <x v="3"/>
    <n v="10000"/>
    <m/>
    <n v="250"/>
    <n v="250"/>
    <x v="3"/>
    <n v="0.05"/>
  </r>
  <r>
    <x v="7"/>
    <d v="2022-11-07T00:00:00"/>
    <s v="Cash"/>
    <m/>
    <n v="207"/>
    <x v="0"/>
    <x v="9"/>
    <n v="12000"/>
    <m/>
    <n v="300"/>
    <n v="300"/>
    <x v="54"/>
    <n v="0.05"/>
  </r>
  <r>
    <x v="7"/>
    <d v="2022-11-08T00:00:00"/>
    <s v="Cash"/>
    <m/>
    <n v="208"/>
    <x v="8"/>
    <x v="8"/>
    <n v="45000"/>
    <m/>
    <n v="1125"/>
    <n v="1125"/>
    <x v="25"/>
    <n v="0.05"/>
  </r>
  <r>
    <x v="7"/>
    <d v="2022-11-09T00:00:00"/>
    <s v="Cash"/>
    <m/>
    <n v="209"/>
    <x v="0"/>
    <x v="0"/>
    <n v="14000"/>
    <m/>
    <n v="350"/>
    <n v="350"/>
    <x v="53"/>
    <n v="0.05"/>
  </r>
  <r>
    <x v="7"/>
    <d v="2022-11-10T00:00:00"/>
    <s v="Gruha Shree"/>
    <s v="21CQLPM3445E1Z2"/>
    <n v="210"/>
    <x v="0"/>
    <x v="2"/>
    <n v="16000"/>
    <m/>
    <n v="400"/>
    <n v="400"/>
    <x v="4"/>
    <n v="0.05"/>
  </r>
  <r>
    <x v="7"/>
    <d v="2022-11-11T00:00:00"/>
    <s v="Cash"/>
    <m/>
    <n v="211"/>
    <x v="8"/>
    <x v="8"/>
    <n v="45000"/>
    <m/>
    <n v="1125"/>
    <n v="1125"/>
    <x v="25"/>
    <n v="0.05"/>
  </r>
  <r>
    <x v="7"/>
    <d v="2022-11-12T00:00:00"/>
    <s v="Cash"/>
    <m/>
    <n v="212"/>
    <x v="0"/>
    <x v="2"/>
    <n v="10000"/>
    <m/>
    <n v="250"/>
    <n v="250"/>
    <x v="3"/>
    <n v="0.05"/>
  </r>
  <r>
    <x v="7"/>
    <d v="2022-11-13T00:00:00"/>
    <s v="Cash"/>
    <m/>
    <n v="213"/>
    <x v="0"/>
    <x v="35"/>
    <n v="10000"/>
    <m/>
    <n v="250"/>
    <n v="250"/>
    <x v="3"/>
    <n v="0.05"/>
  </r>
  <r>
    <x v="7"/>
    <d v="2022-11-14T00:00:00"/>
    <s v="Cash"/>
    <m/>
    <n v="214"/>
    <x v="7"/>
    <x v="1"/>
    <n v="8400"/>
    <m/>
    <n v="210"/>
    <n v="210"/>
    <x v="66"/>
    <n v="0.05"/>
  </r>
  <r>
    <x v="7"/>
    <d v="2022-11-15T00:00:00"/>
    <s v="Cash"/>
    <m/>
    <n v="215"/>
    <x v="8"/>
    <x v="8"/>
    <n v="45000"/>
    <m/>
    <n v="1125"/>
    <n v="1125"/>
    <x v="25"/>
    <n v="0.05"/>
  </r>
  <r>
    <x v="7"/>
    <d v="2022-11-16T00:00:00"/>
    <s v="Gruha Shree"/>
    <s v="21CQLPM3445E1Z2"/>
    <n v="216"/>
    <x v="7"/>
    <x v="3"/>
    <n v="16000"/>
    <m/>
    <n v="400"/>
    <n v="400"/>
    <x v="4"/>
    <n v="0.05"/>
  </r>
  <r>
    <x v="7"/>
    <d v="2022-11-17T00:00:00"/>
    <s v="Cash"/>
    <m/>
    <n v="217"/>
    <x v="7"/>
    <x v="3"/>
    <n v="10000"/>
    <m/>
    <n v="250"/>
    <n v="250"/>
    <x v="3"/>
    <n v="0.05"/>
  </r>
  <r>
    <x v="7"/>
    <d v="2022-11-18T00:00:00"/>
    <s v="Cash"/>
    <m/>
    <n v="218"/>
    <x v="0"/>
    <x v="5"/>
    <n v="15000"/>
    <m/>
    <n v="375"/>
    <n v="375"/>
    <x v="2"/>
    <n v="0.05"/>
  </r>
  <r>
    <x v="7"/>
    <d v="2022-11-19T00:00:00"/>
    <s v="Cash"/>
    <m/>
    <n v="219"/>
    <x v="0"/>
    <x v="2"/>
    <n v="10000"/>
    <m/>
    <n v="250"/>
    <n v="250"/>
    <x v="3"/>
    <n v="0.05"/>
  </r>
  <r>
    <x v="7"/>
    <d v="2022-11-20T00:00:00"/>
    <s v="Cash"/>
    <m/>
    <n v="220"/>
    <x v="8"/>
    <x v="8"/>
    <n v="45000"/>
    <m/>
    <n v="1125"/>
    <n v="1125"/>
    <x v="25"/>
    <n v="0.05"/>
  </r>
  <r>
    <x v="7"/>
    <d v="2022-11-22T00:00:00"/>
    <s v="Gruha Shree"/>
    <s v="21CQLPM3445E1Z2"/>
    <n v="221"/>
    <x v="3"/>
    <x v="11"/>
    <n v="22500"/>
    <m/>
    <n v="562.5"/>
    <n v="562.5"/>
    <x v="48"/>
    <n v="0.05"/>
  </r>
  <r>
    <x v="7"/>
    <d v="2022-11-24T00:00:00"/>
    <s v="Cash"/>
    <m/>
    <n v="222"/>
    <x v="3"/>
    <x v="3"/>
    <n v="10000"/>
    <m/>
    <n v="250"/>
    <n v="250"/>
    <x v="3"/>
    <n v="0.05"/>
  </r>
  <r>
    <x v="7"/>
    <d v="2022-11-26T00:00:00"/>
    <s v="Cash"/>
    <m/>
    <n v="223"/>
    <x v="3"/>
    <x v="10"/>
    <n v="24000"/>
    <m/>
    <n v="600"/>
    <n v="600"/>
    <x v="45"/>
    <n v="0.05"/>
  </r>
  <r>
    <x v="7"/>
    <d v="2022-11-28T00:00:00"/>
    <s v="Gruha Shree"/>
    <s v="21CQLPM3445E1Z2"/>
    <n v="224"/>
    <x v="7"/>
    <x v="28"/>
    <n v="26000"/>
    <m/>
    <n v="650"/>
    <n v="650"/>
    <x v="20"/>
    <n v="0.05"/>
  </r>
  <r>
    <x v="7"/>
    <d v="2022-11-28T00:00:00"/>
    <s v="Cash"/>
    <m/>
    <n v="225"/>
    <x v="8"/>
    <x v="8"/>
    <n v="45000"/>
    <m/>
    <n v="1125"/>
    <n v="1125"/>
    <x v="25"/>
    <n v="0.05"/>
  </r>
  <r>
    <x v="7"/>
    <d v="2022-11-28T00:00:00"/>
    <s v="Cash"/>
    <m/>
    <n v="226"/>
    <x v="7"/>
    <x v="3"/>
    <n v="15000"/>
    <m/>
    <n v="375"/>
    <n v="375"/>
    <x v="2"/>
    <n v="0.05"/>
  </r>
  <r>
    <x v="7"/>
    <d v="2022-11-29T00:00:00"/>
    <s v="Cash"/>
    <m/>
    <n v="227"/>
    <x v="8"/>
    <x v="8"/>
    <n v="45000"/>
    <m/>
    <n v="1125"/>
    <n v="1125"/>
    <x v="25"/>
    <n v="0.05"/>
  </r>
  <r>
    <x v="7"/>
    <d v="2022-11-29T00:00:00"/>
    <s v="Cash"/>
    <m/>
    <n v="228"/>
    <x v="7"/>
    <x v="5"/>
    <n v="9800"/>
    <m/>
    <n v="245"/>
    <n v="245"/>
    <x v="67"/>
    <n v="0.05"/>
  </r>
  <r>
    <x v="7"/>
    <d v="2022-11-29T00:00:00"/>
    <s v="Cash"/>
    <m/>
    <n v="229"/>
    <x v="7"/>
    <x v="3"/>
    <n v="8000"/>
    <m/>
    <n v="200"/>
    <n v="200"/>
    <x v="68"/>
    <n v="0.05"/>
  </r>
  <r>
    <x v="7"/>
    <d v="2022-11-30T00:00:00"/>
    <s v="Cash"/>
    <m/>
    <n v="230"/>
    <x v="7"/>
    <x v="21"/>
    <n v="12000"/>
    <m/>
    <n v="300"/>
    <n v="300"/>
    <x v="54"/>
    <n v="0.05"/>
  </r>
  <r>
    <x v="7"/>
    <d v="2022-11-30T00:00:00"/>
    <s v="Cash"/>
    <m/>
    <n v="231"/>
    <x v="7"/>
    <x v="14"/>
    <n v="16000"/>
    <m/>
    <n v="400"/>
    <n v="400"/>
    <x v="4"/>
    <n v="0.05"/>
  </r>
  <r>
    <x v="7"/>
    <d v="2022-11-30T00:00:00"/>
    <s v="Cash"/>
    <m/>
    <n v="232"/>
    <x v="8"/>
    <x v="8"/>
    <n v="45000"/>
    <m/>
    <n v="1125"/>
    <n v="1125"/>
    <x v="25"/>
    <n v="0.05"/>
  </r>
  <r>
    <x v="8"/>
    <d v="2022-12-01T00:00:00"/>
    <s v="Gruha Shree"/>
    <s v="21CQLPM3445E1Z2"/>
    <n v="233"/>
    <x v="0"/>
    <x v="3"/>
    <n v="24000"/>
    <m/>
    <n v="600"/>
    <n v="600"/>
    <x v="45"/>
    <n v="0.05"/>
  </r>
  <r>
    <x v="8"/>
    <d v="2022-12-02T00:00:00"/>
    <s v="Gruha Shree"/>
    <s v="21CQLPM3445E1Z2"/>
    <n v="234"/>
    <x v="3"/>
    <x v="14"/>
    <n v="36000"/>
    <m/>
    <n v="900"/>
    <n v="900"/>
    <x v="51"/>
    <n v="0.05"/>
  </r>
  <r>
    <x v="8"/>
    <d v="2022-12-03T00:00:00"/>
    <s v="Gruha Shree"/>
    <s v="21CQLPM3445E1Z2"/>
    <n v="235"/>
    <x v="0"/>
    <x v="8"/>
    <n v="35000"/>
    <m/>
    <n v="875"/>
    <n v="875"/>
    <x v="62"/>
    <n v="0.05"/>
  </r>
  <r>
    <x v="8"/>
    <d v="2022-12-06T00:00:00"/>
    <s v="AE Traders"/>
    <s v="21AEVPN6407K1Z5"/>
    <n v="237"/>
    <x v="7"/>
    <x v="3"/>
    <n v="25000"/>
    <m/>
    <n v="625"/>
    <n v="625"/>
    <x v="7"/>
    <n v="0.05"/>
  </r>
  <r>
    <x v="8"/>
    <d v="2022-12-09T00:00:00"/>
    <s v="Cash"/>
    <s v="21AEVPN6407K1Z5"/>
    <n v="238"/>
    <x v="7"/>
    <x v="17"/>
    <n v="35000"/>
    <m/>
    <n v="875"/>
    <n v="875"/>
    <x v="62"/>
    <n v="0.05"/>
  </r>
  <r>
    <x v="8"/>
    <d v="2022-11-10T00:00:00"/>
    <s v="Cash"/>
    <m/>
    <n v="239"/>
    <x v="8"/>
    <x v="8"/>
    <n v="45000"/>
    <m/>
    <n v="1125"/>
    <n v="1125"/>
    <x v="25"/>
    <n v="0.05"/>
  </r>
  <r>
    <x v="8"/>
    <d v="2022-12-11T00:00:00"/>
    <s v="Cash"/>
    <m/>
    <n v="240"/>
    <x v="8"/>
    <x v="3"/>
    <n v="32000"/>
    <m/>
    <n v="800"/>
    <n v="800"/>
    <x v="32"/>
    <n v="0.05"/>
  </r>
  <r>
    <x v="8"/>
    <d v="2022-12-12T00:00:00"/>
    <s v="AE Traders"/>
    <m/>
    <n v="241"/>
    <x v="0"/>
    <x v="3"/>
    <n v="30000"/>
    <m/>
    <n v="750"/>
    <n v="750"/>
    <x v="39"/>
    <n v="0.05"/>
  </r>
  <r>
    <x v="8"/>
    <d v="2022-12-14T00:00:00"/>
    <s v="Cash"/>
    <s v="21AEVPN6407K1Z5"/>
    <n v="242"/>
    <x v="8"/>
    <x v="36"/>
    <n v="45000"/>
    <m/>
    <n v="1125"/>
    <n v="1125"/>
    <x v="25"/>
    <n v="0.05"/>
  </r>
  <r>
    <x v="8"/>
    <d v="2022-12-14T00:00:00"/>
    <s v="Cash"/>
    <m/>
    <n v="243"/>
    <x v="7"/>
    <x v="37"/>
    <n v="36000"/>
    <m/>
    <n v="900"/>
    <n v="900"/>
    <x v="51"/>
    <n v="0.05"/>
  </r>
  <r>
    <x v="8"/>
    <d v="2022-12-15T00:00:00"/>
    <s v="Cash"/>
    <m/>
    <n v="244"/>
    <x v="0"/>
    <x v="3"/>
    <n v="28000"/>
    <m/>
    <n v="700"/>
    <n v="700"/>
    <x v="28"/>
    <n v="0.05"/>
  </r>
  <r>
    <x v="8"/>
    <d v="2022-12-16T00:00:00"/>
    <s v="AE Traders"/>
    <m/>
    <n v="245"/>
    <x v="3"/>
    <x v="23"/>
    <n v="39000"/>
    <m/>
    <n v="975"/>
    <n v="975"/>
    <x v="21"/>
    <n v="0.05"/>
  </r>
  <r>
    <x v="8"/>
    <d v="2022-12-17T00:00:00"/>
    <s v="Cash"/>
    <s v="21AEVPN6407K1Z5"/>
    <n v="246"/>
    <x v="8"/>
    <x v="8"/>
    <n v="45000"/>
    <m/>
    <n v="1125"/>
    <n v="1125"/>
    <x v="25"/>
    <n v="0.05"/>
  </r>
  <r>
    <x v="8"/>
    <d v="2022-12-18T00:00:00"/>
    <s v="Cash"/>
    <m/>
    <n v="247"/>
    <x v="0"/>
    <x v="38"/>
    <n v="40600"/>
    <m/>
    <n v="1015"/>
    <n v="1015"/>
    <x v="69"/>
    <n v="0.05"/>
  </r>
  <r>
    <x v="8"/>
    <d v="2022-12-19T00:00:00"/>
    <s v="Cash"/>
    <m/>
    <n v="248"/>
    <x v="0"/>
    <x v="8"/>
    <n v="40000"/>
    <m/>
    <n v="1000"/>
    <n v="1000"/>
    <x v="70"/>
    <n v="0.05"/>
  </r>
  <r>
    <x v="8"/>
    <d v="2022-12-28T00:00:00"/>
    <s v="AE Traders"/>
    <m/>
    <n v="249"/>
    <x v="0"/>
    <x v="39"/>
    <n v="12800"/>
    <m/>
    <n v="320"/>
    <n v="320"/>
    <x v="71"/>
    <n v="0.05"/>
  </r>
  <r>
    <x v="8"/>
    <d v="2022-12-30T00:00:00"/>
    <s v="Cash"/>
    <s v="21AEVPN6407K1Z5"/>
    <n v="250"/>
    <x v="8"/>
    <x v="8"/>
    <n v="45000"/>
    <m/>
    <n v="1125"/>
    <n v="1125"/>
    <x v="25"/>
    <n v="0.05"/>
  </r>
  <r>
    <x v="8"/>
    <d v="2022-12-31T00:00:00"/>
    <m/>
    <m/>
    <n v="251"/>
    <x v="8"/>
    <x v="40"/>
    <n v="28800"/>
    <m/>
    <n v="720"/>
    <n v="720"/>
    <x v="72"/>
    <n v="0.05"/>
  </r>
  <r>
    <x v="9"/>
    <d v="2023-01-02T00:00:00"/>
    <s v="Cash"/>
    <m/>
    <n v="252"/>
    <x v="0"/>
    <x v="3"/>
    <n v="22000"/>
    <m/>
    <n v="550"/>
    <n v="550"/>
    <x v="37"/>
    <n v="0.05"/>
  </r>
  <r>
    <x v="9"/>
    <d v="2023-01-02T00:00:00"/>
    <s v="Cash"/>
    <m/>
    <n v="252"/>
    <x v="7"/>
    <x v="3"/>
    <n v="10000"/>
    <m/>
    <n v="250"/>
    <n v="250"/>
    <x v="3"/>
    <n v="0.05"/>
  </r>
  <r>
    <x v="9"/>
    <d v="2023-01-03T00:00:00"/>
    <s v="AE Traders"/>
    <s v="21AEVPN6407K1Z5"/>
    <n v="253"/>
    <x v="0"/>
    <x v="21"/>
    <n v="38200"/>
    <m/>
    <n v="955"/>
    <n v="955"/>
    <x v="73"/>
    <n v="0.05"/>
  </r>
  <r>
    <x v="9"/>
    <d v="2023-01-04T00:00:00"/>
    <s v="AE Traders"/>
    <s v="21AEVPN6407K1Z5"/>
    <n v="254"/>
    <x v="0"/>
    <x v="23"/>
    <n v="42000"/>
    <m/>
    <n v="1050"/>
    <n v="1050"/>
    <x v="74"/>
    <n v="0.05"/>
  </r>
  <r>
    <x v="9"/>
    <d v="2023-01-05T00:00:00"/>
    <s v="Gruha Shree"/>
    <s v="21CQLPM3445E1Z2"/>
    <n v="255"/>
    <x v="0"/>
    <x v="41"/>
    <n v="46400"/>
    <m/>
    <n v="1160"/>
    <n v="1160"/>
    <x v="75"/>
    <n v="0.05"/>
  </r>
  <r>
    <x v="9"/>
    <d v="2023-01-06T00:00:00"/>
    <s v="Gruha Shree"/>
    <s v="21CQLPM3445E1Z2"/>
    <n v="256"/>
    <x v="8"/>
    <x v="8"/>
    <n v="43500"/>
    <m/>
    <n v="1087.5"/>
    <n v="1087.5"/>
    <x v="76"/>
    <n v="0.05"/>
  </r>
  <r>
    <x v="9"/>
    <d v="2023-01-07T00:00:00"/>
    <s v="Cash"/>
    <m/>
    <n v="257"/>
    <x v="8"/>
    <x v="40"/>
    <n v="28800"/>
    <m/>
    <n v="720"/>
    <n v="720"/>
    <x v="72"/>
    <n v="0.05"/>
  </r>
  <r>
    <x v="9"/>
    <d v="2023-01-08T00:00:00"/>
    <s v="Cash"/>
    <m/>
    <n v="258"/>
    <x v="0"/>
    <x v="42"/>
    <n v="37200"/>
    <m/>
    <n v="930"/>
    <n v="930"/>
    <x v="77"/>
    <n v="0.05"/>
  </r>
  <r>
    <x v="9"/>
    <d v="2023-01-09T00:00:00"/>
    <m/>
    <m/>
    <m/>
    <x v="8"/>
    <x v="42"/>
    <n v="37200"/>
    <m/>
    <n v="930"/>
    <n v="930"/>
    <x v="77"/>
    <n v="0.05"/>
  </r>
  <r>
    <x v="9"/>
    <d v="2023-01-09T00:00:00"/>
    <s v="Cash"/>
    <m/>
    <n v="259"/>
    <x v="3"/>
    <x v="14"/>
    <n v="42000"/>
    <m/>
    <n v="1050"/>
    <n v="1050"/>
    <x v="74"/>
    <n v="0.05"/>
  </r>
  <r>
    <x v="9"/>
    <d v="2023-01-10T00:00:00"/>
    <s v="Cash"/>
    <m/>
    <n v="260"/>
    <x v="8"/>
    <x v="43"/>
    <n v="19200"/>
    <m/>
    <n v="480"/>
    <n v="480"/>
    <x v="8"/>
    <n v="0.05"/>
  </r>
  <r>
    <x v="9"/>
    <d v="2023-01-11T00:00:00"/>
    <s v="Cash"/>
    <m/>
    <n v="260"/>
    <x v="0"/>
    <x v="2"/>
    <n v="20000"/>
    <m/>
    <n v="500"/>
    <n v="500"/>
    <x v="15"/>
    <n v="0.05"/>
  </r>
  <r>
    <x v="9"/>
    <d v="2023-01-11T00:00:00"/>
    <s v="AE Traders"/>
    <s v="21AEVPN6407K1Z5"/>
    <n v="261"/>
    <x v="8"/>
    <x v="41"/>
    <n v="46400"/>
    <m/>
    <n v="1160"/>
    <n v="1160"/>
    <x v="75"/>
    <n v="0.05"/>
  </r>
  <r>
    <x v="9"/>
    <d v="2023-01-12T00:00:00"/>
    <s v="AE Traders"/>
    <s v="21AEVPN6407K1Z5"/>
    <n v="262"/>
    <x v="8"/>
    <x v="6"/>
    <n v="25200"/>
    <m/>
    <n v="630"/>
    <n v="630"/>
    <x v="78"/>
    <n v="0.05"/>
  </r>
  <r>
    <x v="9"/>
    <d v="2023-01-13T00:00:00"/>
    <s v="AE Traders"/>
    <s v="21AEVPN6407K1Z6"/>
    <n v="262"/>
    <x v="0"/>
    <x v="4"/>
    <n v="20000"/>
    <m/>
    <n v="500"/>
    <n v="500"/>
    <x v="15"/>
    <n v="0.05"/>
  </r>
  <r>
    <x v="9"/>
    <d v="2023-01-13T00:00:00"/>
    <s v="Cash"/>
    <m/>
    <n v="263"/>
    <x v="0"/>
    <x v="6"/>
    <n v="28000"/>
    <m/>
    <n v="700"/>
    <n v="700"/>
    <x v="28"/>
    <n v="0.05"/>
  </r>
  <r>
    <x v="9"/>
    <d v="2023-01-14T00:00:00"/>
    <s v="Cash"/>
    <m/>
    <n v="264"/>
    <x v="3"/>
    <x v="14"/>
    <n v="40000"/>
    <m/>
    <n v="1000"/>
    <n v="1000"/>
    <x v="70"/>
    <n v="0.05"/>
  </r>
  <r>
    <x v="9"/>
    <d v="2023-01-15T00:00:00"/>
    <s v="Cash"/>
    <m/>
    <n v="265"/>
    <x v="3"/>
    <x v="14"/>
    <n v="32000"/>
    <m/>
    <n v="800"/>
    <n v="800"/>
    <x v="32"/>
    <n v="0.05"/>
  </r>
  <r>
    <x v="9"/>
    <d v="2023-01-16T00:00:00"/>
    <s v="Cash"/>
    <m/>
    <n v="266"/>
    <x v="0"/>
    <x v="41"/>
    <n v="42600"/>
    <m/>
    <n v="1065"/>
    <n v="1065"/>
    <x v="79"/>
    <n v="0.05"/>
  </r>
  <r>
    <x v="9"/>
    <d v="2023-01-16T00:00:00"/>
    <s v="Cash"/>
    <m/>
    <n v="267"/>
    <x v="7"/>
    <x v="29"/>
    <n v="40000"/>
    <m/>
    <n v="1000"/>
    <n v="1000"/>
    <x v="70"/>
    <n v="0.05"/>
  </r>
  <r>
    <x v="9"/>
    <d v="2023-01-17T00:00:00"/>
    <s v="Cash"/>
    <m/>
    <n v="268"/>
    <x v="3"/>
    <x v="44"/>
    <n v="17230"/>
    <m/>
    <n v="430.75"/>
    <n v="430.75"/>
    <x v="80"/>
    <n v="0.05"/>
  </r>
  <r>
    <x v="9"/>
    <d v="2023-01-19T00:00:00"/>
    <s v="Cash"/>
    <m/>
    <n v="269"/>
    <x v="3"/>
    <x v="3"/>
    <n v="16000"/>
    <m/>
    <n v="400"/>
    <n v="400"/>
    <x v="4"/>
    <n v="0.05"/>
  </r>
  <r>
    <x v="9"/>
    <d v="2023-01-20T00:00:00"/>
    <s v="Cash"/>
    <m/>
    <n v="269"/>
    <x v="7"/>
    <x v="22"/>
    <n v="29000"/>
    <m/>
    <n v="725"/>
    <n v="725"/>
    <x v="81"/>
    <n v="0.05"/>
  </r>
  <r>
    <x v="9"/>
    <d v="2023-01-20T00:00:00"/>
    <s v="Cash"/>
    <m/>
    <n v="270"/>
    <x v="7"/>
    <x v="15"/>
    <n v="44000"/>
    <m/>
    <n v="1100"/>
    <n v="1100"/>
    <x v="50"/>
    <n v="0.05"/>
  </r>
  <r>
    <x v="9"/>
    <d v="2023-01-21T00:00:00"/>
    <s v="Cash"/>
    <m/>
    <n v="271"/>
    <x v="7"/>
    <x v="14"/>
    <n v="39000"/>
    <m/>
    <n v="975"/>
    <n v="975"/>
    <x v="21"/>
    <n v="0.05"/>
  </r>
  <r>
    <x v="9"/>
    <d v="2023-01-25T00:00:00"/>
    <s v="AE Traders"/>
    <s v="21AEVPN6407K1Z5"/>
    <n v="272"/>
    <x v="7"/>
    <x v="14"/>
    <n v="44000"/>
    <m/>
    <n v="1100"/>
    <n v="1100"/>
    <x v="50"/>
    <n v="0.05"/>
  </r>
  <r>
    <x v="9"/>
    <d v="2023-01-27T00:00:00"/>
    <s v="Cash"/>
    <m/>
    <n v="273"/>
    <x v="7"/>
    <x v="14"/>
    <n v="32000"/>
    <m/>
    <n v="800"/>
    <n v="800"/>
    <x v="32"/>
    <n v="0.05"/>
  </r>
  <r>
    <x v="9"/>
    <d v="2023-01-29T00:00:00"/>
    <s v="Cash"/>
    <m/>
    <n v="274"/>
    <x v="0"/>
    <x v="45"/>
    <n v="42600"/>
    <m/>
    <n v="1065"/>
    <n v="1065"/>
    <x v="79"/>
    <n v="0.05"/>
  </r>
  <r>
    <x v="9"/>
    <d v="2023-01-31T00:00:00"/>
    <s v="Cash"/>
    <m/>
    <n v="275"/>
    <x v="0"/>
    <x v="21"/>
    <n v="31000"/>
    <m/>
    <n v="775"/>
    <n v="775"/>
    <x v="82"/>
    <n v="0.05"/>
  </r>
  <r>
    <x v="10"/>
    <d v="2023-02-01T00:00:00"/>
    <m/>
    <m/>
    <n v="276"/>
    <x v="7"/>
    <x v="14"/>
    <n v="35000"/>
    <m/>
    <n v="875"/>
    <n v="875"/>
    <x v="62"/>
    <n v="0.05"/>
  </r>
  <r>
    <x v="10"/>
    <d v="2023-02-01T00:00:00"/>
    <s v="Cash"/>
    <m/>
    <n v="277"/>
    <x v="7"/>
    <x v="46"/>
    <n v="15480"/>
    <m/>
    <n v="387"/>
    <n v="387"/>
    <x v="83"/>
    <n v="0.05"/>
  </r>
  <r>
    <x v="10"/>
    <d v="2023-02-02T00:00:00"/>
    <s v="Cash"/>
    <s v="21AAACS8577K1Z1"/>
    <n v="278"/>
    <x v="7"/>
    <x v="2"/>
    <n v="12700"/>
    <m/>
    <n v="317.5"/>
    <n v="317.5"/>
    <x v="84"/>
    <n v="0.05"/>
  </r>
  <r>
    <x v="10"/>
    <d v="2023-02-03T00:00:00"/>
    <s v="Biswanath (SBI)"/>
    <m/>
    <n v="279"/>
    <x v="7"/>
    <x v="14"/>
    <n v="46000"/>
    <m/>
    <n v="1150"/>
    <n v="1150"/>
    <x v="24"/>
    <n v="0.05"/>
  </r>
  <r>
    <x v="10"/>
    <d v="2023-02-04T00:00:00"/>
    <s v="Cash"/>
    <s v="21AEVPN6407K1Z5"/>
    <n v="280"/>
    <x v="7"/>
    <x v="47"/>
    <n v="46000"/>
    <m/>
    <n v="1150"/>
    <n v="1150"/>
    <x v="24"/>
    <n v="0.05"/>
  </r>
  <r>
    <x v="10"/>
    <d v="2023-02-05T00:00:00"/>
    <s v="AE Traders"/>
    <m/>
    <n v="281"/>
    <x v="0"/>
    <x v="48"/>
    <n v="44000"/>
    <m/>
    <n v="1100"/>
    <n v="1100"/>
    <x v="50"/>
    <n v="0.05"/>
  </r>
  <r>
    <x v="10"/>
    <d v="2023-02-06T00:00:00"/>
    <s v="Cash"/>
    <m/>
    <n v="282"/>
    <x v="0"/>
    <x v="15"/>
    <n v="44000"/>
    <m/>
    <n v="1100"/>
    <n v="1100"/>
    <x v="50"/>
    <n v="0.05"/>
  </r>
  <r>
    <x v="10"/>
    <d v="2023-02-07T00:00:00"/>
    <s v="Cash"/>
    <m/>
    <n v="283"/>
    <x v="0"/>
    <x v="14"/>
    <n v="45000"/>
    <m/>
    <n v="1125"/>
    <n v="1125"/>
    <x v="25"/>
    <n v="0.05"/>
  </r>
  <r>
    <x v="10"/>
    <d v="2023-02-08T00:00:00"/>
    <s v="Cash"/>
    <m/>
    <n v="284"/>
    <x v="3"/>
    <x v="28"/>
    <n v="46000"/>
    <m/>
    <n v="1150"/>
    <n v="1150"/>
    <x v="24"/>
    <n v="0.05"/>
  </r>
  <r>
    <x v="10"/>
    <d v="2023-02-09T00:00:00"/>
    <s v="Cash"/>
    <m/>
    <n v="285"/>
    <x v="3"/>
    <x v="22"/>
    <n v="40000"/>
    <m/>
    <n v="1000"/>
    <n v="1000"/>
    <x v="70"/>
    <n v="0.05"/>
  </r>
  <r>
    <x v="10"/>
    <d v="2023-02-10T00:00:00"/>
    <s v="Cash"/>
    <s v="21AEVPN6407K1Z5"/>
    <n v="286"/>
    <x v="3"/>
    <x v="28"/>
    <n v="45000"/>
    <m/>
    <n v="1125"/>
    <n v="1125"/>
    <x v="25"/>
    <n v="0.05"/>
  </r>
  <r>
    <x v="10"/>
    <d v="2023-02-11T00:00:00"/>
    <s v="AE Traders"/>
    <s v="21AEVPN6407K1Z5"/>
    <n v="287"/>
    <x v="3"/>
    <x v="14"/>
    <n v="44000"/>
    <m/>
    <n v="1100"/>
    <n v="1100"/>
    <x v="50"/>
    <n v="0.05"/>
  </r>
  <r>
    <x v="10"/>
    <d v="2023-02-12T00:00:00"/>
    <s v="AE Traders"/>
    <m/>
    <n v="288"/>
    <x v="0"/>
    <x v="14"/>
    <n v="38300"/>
    <m/>
    <n v="957.5"/>
    <n v="957.5"/>
    <x v="85"/>
    <n v="0.05"/>
  </r>
  <r>
    <x v="10"/>
    <d v="2023-02-13T00:00:00"/>
    <s v="Cash"/>
    <m/>
    <n v="289"/>
    <x v="0"/>
    <x v="28"/>
    <n v="44000"/>
    <m/>
    <n v="1100"/>
    <n v="1100"/>
    <x v="50"/>
    <n v="0.05"/>
  </r>
  <r>
    <x v="10"/>
    <d v="2023-02-14T00:00:00"/>
    <s v="Cash"/>
    <m/>
    <n v="290"/>
    <x v="0"/>
    <x v="45"/>
    <n v="35000"/>
    <m/>
    <n v="875"/>
    <n v="875"/>
    <x v="62"/>
    <n v="0.05"/>
  </r>
  <r>
    <x v="10"/>
    <d v="2023-02-15T00:00:00"/>
    <s v="Cash"/>
    <s v="21AAACS8577K1Z1"/>
    <n v="291"/>
    <x v="3"/>
    <x v="1"/>
    <n v="12700"/>
    <m/>
    <n v="317.5"/>
    <n v="317.5"/>
    <x v="84"/>
    <n v="0.05"/>
  </r>
  <r>
    <x v="10"/>
    <d v="2023-02-22T00:00:00"/>
    <s v="Biswanath (SBI)"/>
    <s v="21AEVPN6407K1Z5"/>
    <n v="292"/>
    <x v="0"/>
    <x v="14"/>
    <n v="45600"/>
    <m/>
    <n v="1140"/>
    <n v="1140"/>
    <x v="86"/>
    <n v="0.05"/>
  </r>
  <r>
    <x v="10"/>
    <d v="2023-02-23T00:00:00"/>
    <s v="AE Traders"/>
    <m/>
    <n v="293"/>
    <x v="0"/>
    <x v="14"/>
    <n v="46000"/>
    <m/>
    <n v="1150"/>
    <n v="1150"/>
    <x v="24"/>
    <n v="0.05"/>
  </r>
  <r>
    <x v="10"/>
    <d v="2023-02-21T00:00:00"/>
    <s v="Cash"/>
    <m/>
    <n v="294"/>
    <x v="0"/>
    <x v="21"/>
    <n v="44200"/>
    <m/>
    <n v="1105"/>
    <n v="1105"/>
    <x v="87"/>
    <n v="0.05"/>
  </r>
  <r>
    <x v="10"/>
    <d v="2023-02-22T00:00:00"/>
    <s v="Cash"/>
    <s v="21AEVPN6407K1Z5"/>
    <n v="295"/>
    <x v="0"/>
    <x v="3"/>
    <n v="44000"/>
    <m/>
    <n v="1100"/>
    <n v="1100"/>
    <x v="50"/>
    <n v="0.05"/>
  </r>
  <r>
    <x v="10"/>
    <d v="2023-02-23T00:00:00"/>
    <s v="AE Traders"/>
    <m/>
    <n v="296"/>
    <x v="0"/>
    <x v="3"/>
    <n v="36000"/>
    <m/>
    <n v="900"/>
    <n v="900"/>
    <x v="51"/>
    <n v="0.05"/>
  </r>
  <r>
    <x v="10"/>
    <d v="2023-02-23T00:00:00"/>
    <s v="Cash"/>
    <m/>
    <n v="297"/>
    <x v="7"/>
    <x v="17"/>
    <n v="45000"/>
    <m/>
    <n v="1125"/>
    <n v="1125"/>
    <x v="25"/>
    <n v="0.05"/>
  </r>
  <r>
    <x v="10"/>
    <d v="2023-02-24T00:00:00"/>
    <s v="Cash"/>
    <m/>
    <n v="298"/>
    <x v="7"/>
    <x v="14"/>
    <n v="47000"/>
    <m/>
    <n v="1175"/>
    <n v="1175"/>
    <x v="88"/>
    <n v="0.05"/>
  </r>
  <r>
    <x v="10"/>
    <d v="2023-02-25T00:00:00"/>
    <s v="Cash"/>
    <m/>
    <n v="299"/>
    <x v="0"/>
    <x v="15"/>
    <n v="41600"/>
    <m/>
    <n v="1040"/>
    <n v="1040"/>
    <x v="41"/>
    <n v="0.05"/>
  </r>
  <r>
    <x v="10"/>
    <d v="2023-02-27T00:00:00"/>
    <s v="Cash"/>
    <m/>
    <n v="300"/>
    <x v="0"/>
    <x v="10"/>
    <n v="36000"/>
    <m/>
    <n v="900"/>
    <n v="900"/>
    <x v="51"/>
    <n v="0.05"/>
  </r>
  <r>
    <x v="11"/>
    <d v="2023-03-01T00:00:00"/>
    <m/>
    <m/>
    <n v="301"/>
    <x v="0"/>
    <x v="49"/>
    <n v="45100"/>
    <m/>
    <n v="1127.5"/>
    <n v="1127.5"/>
    <x v="89"/>
    <n v="0.05"/>
  </r>
  <r>
    <x v="11"/>
    <d v="2023-03-01T00:00:00"/>
    <s v="Cash"/>
    <m/>
    <n v="302"/>
    <x v="0"/>
    <x v="22"/>
    <n v="44000"/>
    <m/>
    <n v="1100"/>
    <n v="1100"/>
    <x v="50"/>
    <n v="0.05"/>
  </r>
  <r>
    <x v="11"/>
    <d v="2023-03-01T00:00:00"/>
    <s v="Cash"/>
    <m/>
    <n v="303"/>
    <x v="9"/>
    <x v="14"/>
    <n v="40000"/>
    <m/>
    <n v="1000"/>
    <n v="1000"/>
    <x v="70"/>
    <n v="0.05"/>
  </r>
  <r>
    <x v="11"/>
    <d v="2023-03-02T00:00:00"/>
    <s v="Cash"/>
    <m/>
    <n v="304"/>
    <x v="7"/>
    <x v="22"/>
    <n v="44000"/>
    <m/>
    <n v="1100"/>
    <n v="1100"/>
    <x v="50"/>
    <n v="0.05"/>
  </r>
  <r>
    <x v="11"/>
    <d v="2023-03-03T00:00:00"/>
    <s v="Cash"/>
    <s v="21AEVPN6407K1Z5"/>
    <n v="305"/>
    <x v="0"/>
    <x v="14"/>
    <n v="45000"/>
    <m/>
    <n v="1125"/>
    <n v="1125"/>
    <x v="25"/>
    <n v="0.05"/>
  </r>
  <r>
    <x v="11"/>
    <d v="2023-03-04T00:00:00"/>
    <s v="AE Traders"/>
    <m/>
    <n v="306"/>
    <x v="0"/>
    <x v="10"/>
    <n v="45000"/>
    <m/>
    <n v="1125"/>
    <n v="1125"/>
    <x v="25"/>
    <n v="0.05"/>
  </r>
  <r>
    <x v="11"/>
    <d v="2023-03-05T00:00:00"/>
    <s v="Cash"/>
    <s v="21AEVPN6407K1Z5"/>
    <n v="307"/>
    <x v="0"/>
    <x v="11"/>
    <n v="45600"/>
    <m/>
    <n v="1140"/>
    <n v="1140"/>
    <x v="86"/>
    <n v="0.05"/>
  </r>
  <r>
    <x v="11"/>
    <d v="2023-03-06T00:00:00"/>
    <s v="AE Traders"/>
    <m/>
    <n v="308"/>
    <x v="7"/>
    <x v="15"/>
    <n v="29200"/>
    <m/>
    <n v="730"/>
    <n v="730"/>
    <x v="90"/>
    <n v="0.05"/>
  </r>
  <r>
    <x v="11"/>
    <d v="2023-03-07T00:00:00"/>
    <s v="Cash"/>
    <m/>
    <n v="309"/>
    <x v="3"/>
    <x v="28"/>
    <n v="46000"/>
    <m/>
    <n v="1150"/>
    <n v="1150"/>
    <x v="24"/>
    <n v="0.05"/>
  </r>
  <r>
    <x v="11"/>
    <d v="2023-03-08T00:00:00"/>
    <s v="Cash"/>
    <s v="21CQLPM3445E1Z2"/>
    <n v="310"/>
    <x v="3"/>
    <x v="8"/>
    <n v="30000"/>
    <m/>
    <n v="750"/>
    <n v="750"/>
    <x v="39"/>
    <n v="0.05"/>
  </r>
  <r>
    <x v="11"/>
    <d v="2023-03-09T00:00:00"/>
    <s v="Gruha Shree"/>
    <s v="21AOWPS1511G1Z0"/>
    <n v="311"/>
    <x v="3"/>
    <x v="50"/>
    <n v="3080"/>
    <m/>
    <n v="77"/>
    <n v="77"/>
    <x v="91"/>
    <n v="0.05"/>
  </r>
  <r>
    <x v="11"/>
    <d v="2023-03-10T00:00:00"/>
    <s v="Avaya Enterprises"/>
    <m/>
    <n v="312"/>
    <x v="3"/>
    <x v="8"/>
    <n v="26000"/>
    <m/>
    <n v="650"/>
    <n v="650"/>
    <x v="20"/>
    <n v="0.05"/>
  </r>
  <r>
    <x v="11"/>
    <d v="2023-03-11T00:00:00"/>
    <s v="Cash"/>
    <s v="21CQLPM3445E1Z2"/>
    <n v="313"/>
    <x v="3"/>
    <x v="28"/>
    <n v="46000"/>
    <m/>
    <n v="1150"/>
    <n v="1150"/>
    <x v="24"/>
    <n v="0.05"/>
  </r>
  <r>
    <x v="11"/>
    <d v="2023-03-12T00:00:00"/>
    <s v="Gruha Shree"/>
    <m/>
    <n v="314"/>
    <x v="0"/>
    <x v="45"/>
    <n v="42000"/>
    <m/>
    <n v="1050"/>
    <n v="1050"/>
    <x v="74"/>
    <n v="0.05"/>
  </r>
  <r>
    <x v="11"/>
    <d v="2023-03-13T00:00:00"/>
    <s v="Cash"/>
    <m/>
    <n v="315"/>
    <x v="7"/>
    <x v="29"/>
    <n v="35000"/>
    <m/>
    <n v="875"/>
    <n v="875"/>
    <x v="62"/>
    <n v="0.05"/>
  </r>
  <r>
    <x v="11"/>
    <d v="2023-03-14T00:00:00"/>
    <s v="Cash"/>
    <s v="10CXCPK8931K1ZG"/>
    <n v="316"/>
    <x v="7"/>
    <x v="8"/>
    <n v="21000"/>
    <n v="1050"/>
    <m/>
    <m/>
    <x v="1"/>
    <n v="0.05"/>
  </r>
  <r>
    <x v="11"/>
    <d v="2023-03-15T00:00:00"/>
    <s v="Kazmi Furninshing"/>
    <m/>
    <n v="317"/>
    <x v="0"/>
    <x v="19"/>
    <n v="45600"/>
    <m/>
    <n v="1140"/>
    <n v="1140"/>
    <x v="86"/>
    <n v="0.05"/>
  </r>
  <r>
    <x v="11"/>
    <d v="2023-03-16T00:00:00"/>
    <s v="Cash"/>
    <s v="21AEVPN6407K1Z5"/>
    <n v="318"/>
    <x v="0"/>
    <x v="37"/>
    <n v="46000"/>
    <m/>
    <n v="1150"/>
    <n v="1150"/>
    <x v="24"/>
    <n v="0.05"/>
  </r>
  <r>
    <x v="11"/>
    <d v="2023-03-17T00:00:00"/>
    <s v="AE Traders"/>
    <m/>
    <n v="319"/>
    <x v="3"/>
    <x v="10"/>
    <n v="45700"/>
    <m/>
    <n v="1142.5"/>
    <n v="1142.5"/>
    <x v="92"/>
    <n v="0.05"/>
  </r>
  <r>
    <x v="11"/>
    <d v="2023-03-18T00:00:00"/>
    <s v="Cash"/>
    <m/>
    <n v="320"/>
    <x v="0"/>
    <x v="11"/>
    <n v="39000"/>
    <m/>
    <n v="975"/>
    <n v="975"/>
    <x v="21"/>
    <n v="0.05"/>
  </r>
  <r>
    <x v="11"/>
    <d v="2023-03-19T00:00:00"/>
    <s v="Cash"/>
    <s v="21AEVPN6407K1Z5"/>
    <n v="321"/>
    <x v="7"/>
    <x v="47"/>
    <n v="46000"/>
    <m/>
    <n v="1150"/>
    <n v="1150"/>
    <x v="24"/>
    <n v="0.05"/>
  </r>
  <r>
    <x v="11"/>
    <d v="2023-03-20T00:00:00"/>
    <s v="AE Traders"/>
    <m/>
    <n v="322"/>
    <x v="0"/>
    <x v="3"/>
    <n v="37000"/>
    <m/>
    <n v="925"/>
    <n v="925"/>
    <x v="93"/>
    <n v="0.05"/>
  </r>
  <r>
    <x v="11"/>
    <d v="2023-03-21T00:00:00"/>
    <s v="Cash"/>
    <m/>
    <n v="323"/>
    <x v="0"/>
    <x v="3"/>
    <n v="30000"/>
    <m/>
    <n v="750"/>
    <n v="750"/>
    <x v="39"/>
    <n v="0.05"/>
  </r>
  <r>
    <x v="11"/>
    <d v="2023-03-22T00:00:00"/>
    <s v="Cash"/>
    <m/>
    <n v="324"/>
    <x v="7"/>
    <x v="29"/>
    <n v="46000"/>
    <m/>
    <n v="1150"/>
    <n v="1150"/>
    <x v="24"/>
    <n v="0.05"/>
  </r>
  <r>
    <x v="11"/>
    <d v="2023-03-23T00:00:00"/>
    <s v="Cash"/>
    <m/>
    <n v="325"/>
    <x v="7"/>
    <x v="14"/>
    <n v="46400"/>
    <m/>
    <n v="1160"/>
    <n v="1160"/>
    <x v="75"/>
    <n v="0.05"/>
  </r>
  <r>
    <x v="11"/>
    <d v="2023-03-24T00:00:00"/>
    <s v="Cash"/>
    <m/>
    <n v="326"/>
    <x v="8"/>
    <x v="14"/>
    <n v="46000"/>
    <m/>
    <n v="1150"/>
    <n v="1150"/>
    <x v="24"/>
    <n v="0.05"/>
  </r>
  <r>
    <x v="11"/>
    <d v="2023-03-25T00:00:00"/>
    <s v="Cash"/>
    <m/>
    <n v="327"/>
    <x v="8"/>
    <x v="3"/>
    <n v="44000"/>
    <m/>
    <n v="1100"/>
    <n v="1100"/>
    <x v="50"/>
    <n v="0.05"/>
  </r>
  <r>
    <x v="11"/>
    <d v="2023-03-26T00:00:00"/>
    <s v="Cash"/>
    <s v="21AEVPN6407K1Z5"/>
    <n v="328"/>
    <x v="8"/>
    <x v="14"/>
    <n v="44000"/>
    <m/>
    <n v="1100"/>
    <n v="1100"/>
    <x v="50"/>
    <n v="0.05"/>
  </r>
  <r>
    <x v="11"/>
    <d v="2023-03-27T00:00:00"/>
    <s v="AE Traders"/>
    <m/>
    <n v="329"/>
    <x v="8"/>
    <x v="14"/>
    <n v="44000"/>
    <m/>
    <n v="1100"/>
    <n v="1100"/>
    <x v="50"/>
    <n v="0.05"/>
  </r>
  <r>
    <x v="11"/>
    <d v="2023-03-28T00:00:00"/>
    <s v="Cash"/>
    <s v="21CQLPM3445E1Z2"/>
    <n v="330"/>
    <x v="8"/>
    <x v="14"/>
    <n v="44000"/>
    <m/>
    <n v="1100"/>
    <n v="1100"/>
    <x v="50"/>
    <n v="0.05"/>
  </r>
  <r>
    <x v="12"/>
    <d v="2023-04-01T00:00:00"/>
    <m/>
    <m/>
    <n v="331"/>
    <x v="7"/>
    <x v="29"/>
    <n v="42000"/>
    <m/>
    <n v="1050"/>
    <n v="1050"/>
    <x v="74"/>
    <n v="0.05"/>
  </r>
  <r>
    <x v="12"/>
    <d v="2023-04-02T00:00:00"/>
    <s v="Cash"/>
    <m/>
    <n v="332"/>
    <x v="7"/>
    <x v="8"/>
    <n v="30000"/>
    <m/>
    <n v="750"/>
    <n v="750"/>
    <x v="39"/>
    <n v="0.05"/>
  </r>
  <r>
    <x v="12"/>
    <d v="2023-04-03T00:00:00"/>
    <s v="Cash"/>
    <m/>
    <n v="333"/>
    <x v="0"/>
    <x v="8"/>
    <n v="35000"/>
    <m/>
    <n v="875"/>
    <n v="875"/>
    <x v="62"/>
    <n v="0.05"/>
  </r>
  <r>
    <x v="12"/>
    <d v="2023-04-04T00:00:00"/>
    <s v="Cash"/>
    <m/>
    <n v="334"/>
    <x v="7"/>
    <x v="37"/>
    <n v="39000"/>
    <m/>
    <n v="975"/>
    <n v="975"/>
    <x v="21"/>
    <n v="0.05"/>
  </r>
  <r>
    <x v="12"/>
    <d v="2023-04-05T00:00:00"/>
    <s v="Cash"/>
    <m/>
    <n v="335"/>
    <x v="7"/>
    <x v="14"/>
    <n v="39000"/>
    <m/>
    <n v="975"/>
    <n v="975"/>
    <x v="21"/>
    <n v="0.05"/>
  </r>
  <r>
    <x v="12"/>
    <d v="2023-04-06T00:00:00"/>
    <s v="Cash"/>
    <m/>
    <n v="336"/>
    <x v="0"/>
    <x v="19"/>
    <n v="40000"/>
    <m/>
    <n v="1000"/>
    <n v="1000"/>
    <x v="70"/>
    <n v="0.05"/>
  </r>
  <r>
    <x v="12"/>
    <d v="2023-04-07T00:00:00"/>
    <s v="Cash"/>
    <m/>
    <n v="337"/>
    <x v="7"/>
    <x v="10"/>
    <n v="42000"/>
    <m/>
    <n v="1050"/>
    <n v="1050"/>
    <x v="74"/>
    <n v="0.05"/>
  </r>
  <r>
    <x v="12"/>
    <d v="2023-04-08T00:00:00"/>
    <s v="Cash"/>
    <m/>
    <n v="338"/>
    <x v="7"/>
    <x v="14"/>
    <n v="24000"/>
    <m/>
    <n v="600"/>
    <n v="600"/>
    <x v="45"/>
    <n v="0.05"/>
  </r>
  <r>
    <x v="12"/>
    <d v="2023-04-09T00:00:00"/>
    <s v="Cash"/>
    <m/>
    <n v="339"/>
    <x v="0"/>
    <x v="3"/>
    <n v="36000"/>
    <m/>
    <n v="900"/>
    <n v="900"/>
    <x v="51"/>
    <n v="0.05"/>
  </r>
  <r>
    <x v="12"/>
    <d v="2023-04-10T00:00:00"/>
    <s v="Cash"/>
    <m/>
    <n v="340"/>
    <x v="0"/>
    <x v="14"/>
    <n v="36000"/>
    <m/>
    <n v="900"/>
    <n v="900"/>
    <x v="51"/>
    <n v="0.05"/>
  </r>
  <r>
    <x v="12"/>
    <d v="2023-04-11T00:00:00"/>
    <s v="Cash"/>
    <m/>
    <n v="341"/>
    <x v="7"/>
    <x v="28"/>
    <n v="25000"/>
    <m/>
    <n v="625"/>
    <n v="625"/>
    <x v="7"/>
    <n v="0.05"/>
  </r>
  <r>
    <x v="12"/>
    <d v="2023-04-12T00:00:00"/>
    <s v="Cash"/>
    <m/>
    <n v="342"/>
    <x v="0"/>
    <x v="1"/>
    <n v="40000"/>
    <m/>
    <n v="1000"/>
    <n v="1000"/>
    <x v="70"/>
    <n v="0.05"/>
  </r>
  <r>
    <x v="12"/>
    <d v="2023-04-13T00:00:00"/>
    <s v="Cash"/>
    <s v="21CQLPM3445E1Z2"/>
    <n v="343"/>
    <x v="0"/>
    <x v="21"/>
    <n v="43000"/>
    <m/>
    <n v="1075"/>
    <n v="1075"/>
    <x v="94"/>
    <n v="0.05"/>
  </r>
  <r>
    <x v="12"/>
    <d v="2023-04-16T00:00:00"/>
    <s v="Gruha Shree"/>
    <m/>
    <n v="344"/>
    <x v="0"/>
    <x v="10"/>
    <n v="36000"/>
    <m/>
    <n v="900"/>
    <n v="900"/>
    <x v="51"/>
    <n v="0.05"/>
  </r>
  <r>
    <x v="12"/>
    <d v="2023-04-17T00:00:00"/>
    <s v="Cash"/>
    <m/>
    <n v="345"/>
    <x v="0"/>
    <x v="1"/>
    <n v="24000"/>
    <m/>
    <n v="600"/>
    <n v="600"/>
    <x v="45"/>
    <n v="0.05"/>
  </r>
  <r>
    <x v="12"/>
    <d v="2023-04-18T00:00:00"/>
    <s v="Cash"/>
    <m/>
    <n v="346"/>
    <x v="0"/>
    <x v="19"/>
    <n v="36000"/>
    <m/>
    <n v="900"/>
    <n v="900"/>
    <x v="51"/>
    <n v="0.05"/>
  </r>
  <r>
    <x v="12"/>
    <d v="2023-04-19T00:00:00"/>
    <s v="Cash"/>
    <s v="21CQLPM3445E1Z2"/>
    <n v="347"/>
    <x v="0"/>
    <x v="24"/>
    <n v="35400"/>
    <m/>
    <n v="885"/>
    <n v="885"/>
    <x v="95"/>
    <n v="0.05"/>
  </r>
  <r>
    <x v="12"/>
    <d v="2023-04-25T00:00:00"/>
    <s v="Gruha Shree"/>
    <m/>
    <n v="348"/>
    <x v="7"/>
    <x v="28"/>
    <n v="45000"/>
    <m/>
    <n v="1125"/>
    <n v="1125"/>
    <x v="25"/>
    <n v="0.05"/>
  </r>
  <r>
    <x v="12"/>
    <d v="2023-04-26T00:00:00"/>
    <s v="Cash"/>
    <m/>
    <n v="349"/>
    <x v="7"/>
    <x v="51"/>
    <n v="33000"/>
    <m/>
    <n v="825"/>
    <n v="825"/>
    <x v="96"/>
    <n v="0.05"/>
  </r>
  <r>
    <x v="12"/>
    <d v="2023-04-27T00:00:00"/>
    <s v="Cash"/>
    <m/>
    <n v="350"/>
    <x v="7"/>
    <x v="28"/>
    <n v="43000"/>
    <m/>
    <n v="1075"/>
    <n v="1075"/>
    <x v="94"/>
    <n v="0.05"/>
  </r>
  <r>
    <x v="13"/>
    <d v="2023-05-01T00:00:00"/>
    <m/>
    <m/>
    <n v="351"/>
    <x v="0"/>
    <x v="14"/>
    <n v="33000"/>
    <m/>
    <n v="825"/>
    <n v="825"/>
    <x v="96"/>
    <n v="0.05"/>
  </r>
  <r>
    <x v="13"/>
    <d v="2023-05-02T00:00:00"/>
    <s v="Cash"/>
    <m/>
    <n v="352"/>
    <x v="0"/>
    <x v="8"/>
    <n v="30000"/>
    <m/>
    <n v="750"/>
    <n v="750"/>
    <x v="39"/>
    <n v="0.05"/>
  </r>
  <r>
    <x v="13"/>
    <d v="2023-05-03T00:00:00"/>
    <s v="Cash"/>
    <s v="21CQLPM3445E1Z2"/>
    <n v="353"/>
    <x v="8"/>
    <x v="52"/>
    <n v="44800"/>
    <m/>
    <n v="1120"/>
    <n v="1120"/>
    <x v="97"/>
    <n v="0.05"/>
  </r>
  <r>
    <x v="13"/>
    <d v="2023-05-04T00:00:00"/>
    <s v="Gruha Shree"/>
    <m/>
    <n v="354"/>
    <x v="8"/>
    <x v="6"/>
    <n v="27000"/>
    <m/>
    <n v="675"/>
    <n v="675"/>
    <x v="18"/>
    <n v="0.05"/>
  </r>
  <r>
    <x v="13"/>
    <d v="2023-05-05T00:00:00"/>
    <s v="Cash"/>
    <m/>
    <n v="355"/>
    <x v="8"/>
    <x v="6"/>
    <n v="27000"/>
    <m/>
    <n v="675"/>
    <n v="675"/>
    <x v="18"/>
    <n v="0.05"/>
  </r>
  <r>
    <x v="13"/>
    <d v="2023-05-06T00:00:00"/>
    <s v="Cash"/>
    <m/>
    <n v="356"/>
    <x v="8"/>
    <x v="28"/>
    <n v="30000"/>
    <m/>
    <n v="750"/>
    <n v="750"/>
    <x v="39"/>
    <n v="0.05"/>
  </r>
  <r>
    <x v="13"/>
    <d v="2023-05-07T00:00:00"/>
    <s v="Cash"/>
    <m/>
    <n v="357"/>
    <x v="8"/>
    <x v="6"/>
    <n v="27000"/>
    <m/>
    <n v="675"/>
    <n v="675"/>
    <x v="18"/>
    <n v="0.05"/>
  </r>
  <r>
    <x v="13"/>
    <d v="2023-05-08T00:00:00"/>
    <s v="Cash"/>
    <m/>
    <n v="358"/>
    <x v="3"/>
    <x v="14"/>
    <n v="31000"/>
    <m/>
    <n v="775"/>
    <n v="775"/>
    <x v="82"/>
    <n v="0.05"/>
  </r>
  <r>
    <x v="13"/>
    <d v="2023-05-09T00:00:00"/>
    <s v="Cash"/>
    <m/>
    <n v="359"/>
    <x v="3"/>
    <x v="14"/>
    <n v="32000"/>
    <m/>
    <n v="800"/>
    <n v="800"/>
    <x v="32"/>
    <n v="0.05"/>
  </r>
  <r>
    <x v="13"/>
    <d v="2023-05-10T00:00:00"/>
    <s v="Cash"/>
    <m/>
    <n v="360"/>
    <x v="8"/>
    <x v="3"/>
    <n v="32000"/>
    <m/>
    <n v="800"/>
    <n v="800"/>
    <x v="32"/>
    <n v="0.05"/>
  </r>
  <r>
    <x v="13"/>
    <d v="2023-05-11T00:00:00"/>
    <s v="Cash"/>
    <m/>
    <n v="361"/>
    <x v="8"/>
    <x v="6"/>
    <n v="36000"/>
    <m/>
    <n v="900"/>
    <n v="900"/>
    <x v="51"/>
    <n v="0.05"/>
  </r>
  <r>
    <x v="13"/>
    <d v="2023-05-12T00:00:00"/>
    <s v="Cash"/>
    <s v="21CQLPM3445E1Z2"/>
    <n v="362"/>
    <x v="8"/>
    <x v="6"/>
    <n v="36000"/>
    <m/>
    <n v="900"/>
    <n v="900"/>
    <x v="51"/>
    <n v="0.05"/>
  </r>
  <r>
    <x v="13"/>
    <d v="2023-05-13T00:00:00"/>
    <s v="Gruha Shree"/>
    <m/>
    <n v="363"/>
    <x v="8"/>
    <x v="53"/>
    <n v="28000"/>
    <m/>
    <n v="700"/>
    <n v="700"/>
    <x v="28"/>
    <n v="0.05"/>
  </r>
  <r>
    <x v="13"/>
    <d v="2023-05-14T00:00:00"/>
    <s v="Cash"/>
    <m/>
    <n v="364"/>
    <x v="8"/>
    <x v="6"/>
    <n v="36000"/>
    <m/>
    <n v="900"/>
    <n v="900"/>
    <x v="51"/>
    <n v="0.05"/>
  </r>
  <r>
    <x v="13"/>
    <d v="2023-05-15T00:00:00"/>
    <s v="Cash"/>
    <m/>
    <n v="365"/>
    <x v="8"/>
    <x v="3"/>
    <n v="30000"/>
    <m/>
    <n v="750"/>
    <n v="750"/>
    <x v="39"/>
    <n v="0.05"/>
  </r>
  <r>
    <x v="13"/>
    <d v="2023-05-16T00:00:00"/>
    <s v="Cash"/>
    <s v="21CQLPM3445E1Z2"/>
    <n v="366"/>
    <x v="8"/>
    <x v="3"/>
    <n v="40000"/>
    <m/>
    <n v="1000"/>
    <n v="1000"/>
    <x v="70"/>
    <n v="0.05"/>
  </r>
  <r>
    <x v="13"/>
    <d v="2023-05-18T00:00:00"/>
    <s v="Gruha Shree"/>
    <m/>
    <n v="367"/>
    <x v="8"/>
    <x v="3"/>
    <n v="30000"/>
    <m/>
    <n v="750"/>
    <n v="750"/>
    <x v="39"/>
    <n v="0.05"/>
  </r>
  <r>
    <x v="13"/>
    <d v="2023-05-19T00:00:00"/>
    <s v="Cash"/>
    <m/>
    <n v="368"/>
    <x v="8"/>
    <x v="3"/>
    <n v="25000"/>
    <m/>
    <n v="625"/>
    <n v="625"/>
    <x v="7"/>
    <n v="0.05"/>
  </r>
  <r>
    <x v="13"/>
    <d v="2023-05-20T00:00:00"/>
    <s v="Cash"/>
    <m/>
    <n v="369"/>
    <x v="8"/>
    <x v="3"/>
    <n v="35000"/>
    <m/>
    <n v="875"/>
    <n v="875"/>
    <x v="62"/>
    <n v="0.05"/>
  </r>
  <r>
    <x v="13"/>
    <d v="2023-05-21T00:00:00"/>
    <s v="Cash"/>
    <m/>
    <n v="370"/>
    <x v="8"/>
    <x v="3"/>
    <n v="30000"/>
    <m/>
    <n v="750"/>
    <n v="750"/>
    <x v="39"/>
    <n v="0.05"/>
  </r>
  <r>
    <x v="13"/>
    <d v="2023-05-22T00:00:00"/>
    <s v="Cash"/>
    <m/>
    <n v="371"/>
    <x v="3"/>
    <x v="14"/>
    <n v="24000"/>
    <m/>
    <n v="600"/>
    <n v="600"/>
    <x v="45"/>
    <n v="0.05"/>
  </r>
  <r>
    <x v="13"/>
    <d v="2023-05-23T00:00:00"/>
    <s v="Cash"/>
    <m/>
    <n v="372"/>
    <x v="10"/>
    <x v="4"/>
    <n v="8000"/>
    <m/>
    <n v="720"/>
    <n v="720"/>
    <x v="98"/>
    <n v="0.18"/>
  </r>
  <r>
    <x v="13"/>
    <d v="2023-05-24T00:00:00"/>
    <s v="Cash"/>
    <m/>
    <n v="373"/>
    <x v="8"/>
    <x v="2"/>
    <n v="15000"/>
    <m/>
    <n v="375"/>
    <n v="375"/>
    <x v="2"/>
    <n v="0.05"/>
  </r>
  <r>
    <x v="13"/>
    <d v="2023-05-25T00:00:00"/>
    <s v="Cash"/>
    <m/>
    <n v="374"/>
    <x v="3"/>
    <x v="21"/>
    <n v="20000"/>
    <m/>
    <n v="500"/>
    <n v="500"/>
    <x v="15"/>
    <n v="0.05"/>
  </r>
  <r>
    <x v="13"/>
    <d v="2023-05-26T00:00:00"/>
    <s v="Cash"/>
    <m/>
    <n v="375"/>
    <x v="8"/>
    <x v="0"/>
    <n v="12000"/>
    <m/>
    <n v="300"/>
    <n v="300"/>
    <x v="54"/>
    <n v="0.05"/>
  </r>
  <r>
    <x v="14"/>
    <d v="2023-06-01T00:00:00"/>
    <m/>
    <m/>
    <n v="376"/>
    <x v="0"/>
    <x v="3"/>
    <n v="36000"/>
    <m/>
    <n v="900"/>
    <n v="900"/>
    <x v="51"/>
    <n v="0.05"/>
  </r>
  <r>
    <x v="14"/>
    <d v="2023-06-02T00:00:00"/>
    <s v="Cash"/>
    <m/>
    <n v="377"/>
    <x v="0"/>
    <x v="21"/>
    <n v="42400"/>
    <m/>
    <n v="1060"/>
    <n v="1060"/>
    <x v="99"/>
    <n v="0.05"/>
  </r>
  <r>
    <x v="14"/>
    <d v="2023-06-03T00:00:00"/>
    <s v="Cash"/>
    <m/>
    <n v="378"/>
    <x v="3"/>
    <x v="23"/>
    <n v="46600"/>
    <m/>
    <n v="1165"/>
    <n v="1165"/>
    <x v="100"/>
    <n v="0.05"/>
  </r>
  <r>
    <x v="14"/>
    <d v="2023-06-04T00:00:00"/>
    <s v="Cash"/>
    <m/>
    <n v="379"/>
    <x v="0"/>
    <x v="3"/>
    <n v="45000"/>
    <m/>
    <n v="1125"/>
    <n v="1125"/>
    <x v="25"/>
    <n v="0.05"/>
  </r>
  <r>
    <x v="14"/>
    <d v="2023-06-05T00:00:00"/>
    <s v="Cash"/>
    <m/>
    <n v="380"/>
    <x v="0"/>
    <x v="6"/>
    <n v="45000"/>
    <m/>
    <n v="1125"/>
    <n v="1125"/>
    <x v="25"/>
    <n v="0.05"/>
  </r>
  <r>
    <x v="14"/>
    <d v="2023-06-06T00:00:00"/>
    <s v="Cash"/>
    <s v="21CQLPM3445E1Z2"/>
    <n v="381"/>
    <x v="0"/>
    <x v="3"/>
    <n v="40000"/>
    <m/>
    <n v="1000"/>
    <n v="1000"/>
    <x v="70"/>
    <n v="0.05"/>
  </r>
  <r>
    <x v="14"/>
    <d v="2023-06-07T00:00:00"/>
    <s v="Gruha Shree"/>
    <m/>
    <n v="382"/>
    <x v="0"/>
    <x v="6"/>
    <n v="28000"/>
    <m/>
    <n v="700"/>
    <n v="700"/>
    <x v="28"/>
    <n v="0.05"/>
  </r>
  <r>
    <x v="14"/>
    <d v="2023-06-08T00:00:00"/>
    <s v="Cash"/>
    <s v="21CQLPM3445E1Z2"/>
    <n v="383"/>
    <x v="7"/>
    <x v="28"/>
    <n v="46000"/>
    <m/>
    <n v="1150"/>
    <n v="1150"/>
    <x v="24"/>
    <n v="0.05"/>
  </r>
  <r>
    <x v="14"/>
    <d v="2023-06-09T00:00:00"/>
    <s v="Gruha Shree"/>
    <m/>
    <n v="384"/>
    <x v="3"/>
    <x v="54"/>
    <n v="1620"/>
    <m/>
    <n v="40.5"/>
    <n v="40.5"/>
    <x v="101"/>
    <n v="0.05"/>
  </r>
  <r>
    <x v="14"/>
    <d v="2023-06-10T00:00:00"/>
    <s v="Cash"/>
    <m/>
    <n v="385"/>
    <x v="7"/>
    <x v="14"/>
    <n v="36000"/>
    <m/>
    <n v="900"/>
    <n v="900"/>
    <x v="51"/>
    <n v="0.05"/>
  </r>
  <r>
    <x v="14"/>
    <d v="2023-06-11T00:00:00"/>
    <s v="Cash"/>
    <m/>
    <n v="386"/>
    <x v="7"/>
    <x v="29"/>
    <n v="43000"/>
    <m/>
    <n v="1075"/>
    <n v="1075"/>
    <x v="94"/>
    <n v="0.05"/>
  </r>
  <r>
    <x v="14"/>
    <d v="2023-06-12T00:00:00"/>
    <s v="Cash"/>
    <m/>
    <n v="387"/>
    <x v="7"/>
    <x v="28"/>
    <n v="46000"/>
    <m/>
    <n v="1150"/>
    <n v="1150"/>
    <x v="24"/>
    <n v="0.05"/>
  </r>
  <r>
    <x v="14"/>
    <d v="2023-06-13T00:00:00"/>
    <s v="Cash"/>
    <s v="21CQLPM3445E1Z2"/>
    <n v="388"/>
    <x v="7"/>
    <x v="55"/>
    <n v="44800"/>
    <m/>
    <n v="1120"/>
    <n v="1120"/>
    <x v="97"/>
    <n v="0.05"/>
  </r>
  <r>
    <x v="14"/>
    <d v="2023-06-14T00:00:00"/>
    <s v="Gruha Shree"/>
    <m/>
    <n v="389"/>
    <x v="7"/>
    <x v="54"/>
    <n v="1620"/>
    <m/>
    <n v="40.5"/>
    <n v="40.5"/>
    <x v="101"/>
    <n v="0.05"/>
  </r>
  <r>
    <x v="14"/>
    <d v="2023-06-15T00:00:00"/>
    <s v="Cash"/>
    <m/>
    <n v="390"/>
    <x v="0"/>
    <x v="5"/>
    <n v="34000"/>
    <m/>
    <n v="850"/>
    <n v="850"/>
    <x v="26"/>
    <n v="0.05"/>
  </r>
  <r>
    <x v="14"/>
    <d v="2023-06-16T00:00:00"/>
    <s v="Cash"/>
    <m/>
    <n v="391"/>
    <x v="0"/>
    <x v="5"/>
    <n v="26000"/>
    <m/>
    <n v="650"/>
    <n v="650"/>
    <x v="20"/>
    <n v="0.05"/>
  </r>
  <r>
    <x v="14"/>
    <d v="2023-06-17T00:00:00"/>
    <s v="Cash"/>
    <m/>
    <n v="392"/>
    <x v="0"/>
    <x v="3"/>
    <n v="28000"/>
    <m/>
    <n v="700"/>
    <n v="700"/>
    <x v="28"/>
    <n v="0.05"/>
  </r>
  <r>
    <x v="14"/>
    <d v="2023-06-18T00:00:00"/>
    <s v="Cash"/>
    <m/>
    <n v="393"/>
    <x v="7"/>
    <x v="22"/>
    <n v="46000"/>
    <m/>
    <n v="1150"/>
    <n v="1150"/>
    <x v="24"/>
    <n v="0.05"/>
  </r>
  <r>
    <x v="14"/>
    <d v="2023-06-19T00:00:00"/>
    <s v="Cash"/>
    <s v="21CIAPM9228A1ZS"/>
    <n v="394"/>
    <x v="0"/>
    <x v="0"/>
    <n v="13214"/>
    <m/>
    <n v="330.35"/>
    <n v="330.35"/>
    <x v="102"/>
    <n v="0.05"/>
  </r>
  <r>
    <x v="14"/>
    <d v="2023-06-20T00:00:00"/>
    <s v="Bharat Bazar"/>
    <m/>
    <n v="395"/>
    <x v="7"/>
    <x v="14"/>
    <n v="32000"/>
    <m/>
    <n v="800"/>
    <n v="800"/>
    <x v="32"/>
    <n v="0.05"/>
  </r>
  <r>
    <x v="14"/>
    <d v="2023-06-21T00:00:00"/>
    <s v="Cash"/>
    <m/>
    <n v="396"/>
    <x v="7"/>
    <x v="14"/>
    <n v="38000"/>
    <m/>
    <n v="950"/>
    <n v="950"/>
    <x v="52"/>
    <n v="0.05"/>
  </r>
  <r>
    <x v="14"/>
    <d v="2023-06-22T00:00:00"/>
    <s v="Cash"/>
    <m/>
    <n v="397"/>
    <x v="7"/>
    <x v="28"/>
    <n v="42000"/>
    <m/>
    <n v="1050"/>
    <n v="1050"/>
    <x v="74"/>
    <n v="0.05"/>
  </r>
  <r>
    <x v="14"/>
    <d v="2023-06-23T00:00:00"/>
    <s v="Cash"/>
    <m/>
    <n v="398"/>
    <x v="7"/>
    <x v="29"/>
    <n v="35000"/>
    <m/>
    <n v="875"/>
    <n v="875"/>
    <x v="62"/>
    <n v="0.05"/>
  </r>
  <r>
    <x v="14"/>
    <d v="2023-06-24T00:00:00"/>
    <s v="Cash"/>
    <m/>
    <n v="399"/>
    <x v="7"/>
    <x v="18"/>
    <n v="45000"/>
    <m/>
    <n v="1125"/>
    <n v="1125"/>
    <x v="25"/>
    <n v="0.05"/>
  </r>
  <r>
    <x v="14"/>
    <d v="2023-06-25T00:00:00"/>
    <s v="Cash"/>
    <m/>
    <n v="400"/>
    <x v="7"/>
    <x v="28"/>
    <n v="44000"/>
    <m/>
    <n v="1100"/>
    <n v="1100"/>
    <x v="50"/>
    <n v="0.05"/>
  </r>
  <r>
    <x v="15"/>
    <d v="2023-07-01T00:00:00"/>
    <m/>
    <m/>
    <n v="401"/>
    <x v="0"/>
    <x v="3"/>
    <n v="38000"/>
    <m/>
    <n v="950"/>
    <n v="950"/>
    <x v="52"/>
    <n v="0.05"/>
  </r>
  <r>
    <x v="15"/>
    <d v="2023-07-02T00:00:00"/>
    <s v="Cash"/>
    <m/>
    <n v="402"/>
    <x v="3"/>
    <x v="56"/>
    <n v="39600"/>
    <m/>
    <n v="990"/>
    <n v="990"/>
    <x v="103"/>
    <n v="0.05"/>
  </r>
  <r>
    <x v="15"/>
    <d v="2023-07-03T00:00:00"/>
    <s v="Cash"/>
    <s v="21CQLPM3445E1Z2"/>
    <n v="403"/>
    <x v="3"/>
    <x v="14"/>
    <n v="40000"/>
    <m/>
    <n v="1000"/>
    <n v="1000"/>
    <x v="70"/>
    <n v="0.05"/>
  </r>
  <r>
    <x v="15"/>
    <d v="2023-07-04T00:00:00"/>
    <s v="Gruha Shree"/>
    <m/>
    <n v="404"/>
    <x v="7"/>
    <x v="22"/>
    <n v="40000"/>
    <m/>
    <n v="1000"/>
    <n v="1000"/>
    <x v="70"/>
    <n v="0.05"/>
  </r>
  <r>
    <x v="15"/>
    <d v="2023-07-05T00:00:00"/>
    <s v="Cash"/>
    <m/>
    <n v="405"/>
    <x v="7"/>
    <x v="14"/>
    <n v="44000"/>
    <m/>
    <n v="1100"/>
    <n v="1100"/>
    <x v="50"/>
    <n v="0.05"/>
  </r>
  <r>
    <x v="15"/>
    <d v="2023-07-06T00:00:00"/>
    <s v="Cash"/>
    <s v="21AXGPA2315R1ZP"/>
    <n v="406"/>
    <x v="7"/>
    <x v="37"/>
    <n v="36000"/>
    <m/>
    <n v="900"/>
    <n v="900"/>
    <x v="51"/>
    <n v="0.05"/>
  </r>
  <r>
    <x v="15"/>
    <d v="2023-07-07T00:00:00"/>
    <s v="Handloom World"/>
    <s v="21CQLPM3445E1Z2"/>
    <n v="407"/>
    <x v="0"/>
    <x v="28"/>
    <n v="44000"/>
    <m/>
    <n v="1100"/>
    <n v="1100"/>
    <x v="50"/>
    <n v="0.05"/>
  </r>
  <r>
    <x v="15"/>
    <d v="2023-07-08T00:00:00"/>
    <s v="Gruha Shree"/>
    <m/>
    <n v="408"/>
    <x v="3"/>
    <x v="28"/>
    <n v="36000"/>
    <m/>
    <n v="900"/>
    <n v="900"/>
    <x v="51"/>
    <n v="0.05"/>
  </r>
  <r>
    <x v="15"/>
    <d v="2023-07-09T00:00:00"/>
    <s v="Cash"/>
    <s v="21CJHPA4635B1Z0"/>
    <n v="409"/>
    <x v="0"/>
    <x v="57"/>
    <n v="26400"/>
    <m/>
    <n v="660"/>
    <n v="660"/>
    <x v="104"/>
    <n v="0.05"/>
  </r>
  <r>
    <x v="15"/>
    <d v="2023-07-10T00:00:00"/>
    <s v="Rimjhim Collection"/>
    <m/>
    <n v="410"/>
    <x v="3"/>
    <x v="14"/>
    <n v="30000"/>
    <m/>
    <n v="750"/>
    <n v="750"/>
    <x v="39"/>
    <n v="0.05"/>
  </r>
  <r>
    <x v="15"/>
    <d v="2023-07-11T00:00:00"/>
    <s v="Cash"/>
    <m/>
    <n v="411"/>
    <x v="3"/>
    <x v="8"/>
    <n v="30000"/>
    <m/>
    <n v="750"/>
    <n v="750"/>
    <x v="39"/>
    <n v="0.05"/>
  </r>
  <r>
    <x v="15"/>
    <d v="2023-07-12T00:00:00"/>
    <s v="Cash"/>
    <m/>
    <n v="412"/>
    <x v="0"/>
    <x v="3"/>
    <n v="36000"/>
    <m/>
    <n v="900"/>
    <n v="900"/>
    <x v="51"/>
    <n v="0.05"/>
  </r>
  <r>
    <x v="15"/>
    <d v="2023-07-13T00:00:00"/>
    <s v="Cash"/>
    <m/>
    <n v="413"/>
    <x v="0"/>
    <x v="8"/>
    <n v="36000"/>
    <m/>
    <n v="900"/>
    <n v="900"/>
    <x v="51"/>
    <n v="0.05"/>
  </r>
  <r>
    <x v="15"/>
    <d v="2023-07-14T00:00:00"/>
    <s v="Cash"/>
    <m/>
    <n v="414"/>
    <x v="0"/>
    <x v="14"/>
    <n v="44000"/>
    <m/>
    <n v="1100"/>
    <n v="1100"/>
    <x v="50"/>
    <n v="0.05"/>
  </r>
  <r>
    <x v="15"/>
    <d v="2023-07-15T00:00:00"/>
    <s v="Cash"/>
    <m/>
    <n v="415"/>
    <x v="0"/>
    <x v="28"/>
    <n v="45000"/>
    <m/>
    <n v="1125"/>
    <n v="1125"/>
    <x v="25"/>
    <n v="0.05"/>
  </r>
  <r>
    <x v="15"/>
    <d v="2023-07-16T00:00:00"/>
    <s v="Cash"/>
    <s v="21CQLPM3445E1Z2"/>
    <n v="416"/>
    <x v="0"/>
    <x v="58"/>
    <n v="40200"/>
    <m/>
    <n v="1005"/>
    <n v="1005"/>
    <x v="105"/>
    <n v="0.05"/>
  </r>
  <r>
    <x v="15"/>
    <d v="2023-07-17T00:00:00"/>
    <s v="Gruha Shree"/>
    <m/>
    <n v="417"/>
    <x v="0"/>
    <x v="28"/>
    <n v="45000"/>
    <m/>
    <n v="1125"/>
    <n v="1125"/>
    <x v="25"/>
    <n v="0.05"/>
  </r>
  <r>
    <x v="15"/>
    <d v="2023-07-18T00:00:00"/>
    <s v="Cash"/>
    <s v="21AABCV8926G1ZD"/>
    <n v="418"/>
    <x v="0"/>
    <x v="59"/>
    <n v="33130"/>
    <m/>
    <n v="828.25"/>
    <n v="828.25"/>
    <x v="106"/>
    <n v="0.05"/>
  </r>
  <r>
    <x v="15"/>
    <d v="2023-07-19T00:00:00"/>
    <s v="Varsha Banita "/>
    <m/>
    <n v="419"/>
    <x v="0"/>
    <x v="28"/>
    <n v="33885"/>
    <m/>
    <n v="847.125"/>
    <n v="847.125"/>
    <x v="107"/>
    <n v="0.05"/>
  </r>
  <r>
    <x v="15"/>
    <d v="2023-07-20T00:00:00"/>
    <s v="Cash"/>
    <m/>
    <n v="420"/>
    <x v="0"/>
    <x v="28"/>
    <n v="33930"/>
    <m/>
    <n v="848.25"/>
    <n v="848.25"/>
    <x v="108"/>
    <n v="0.05"/>
  </r>
  <r>
    <x v="15"/>
    <d v="2023-07-21T00:00:00"/>
    <s v="Cash"/>
    <m/>
    <n v="421"/>
    <x v="0"/>
    <x v="60"/>
    <n v="33570"/>
    <m/>
    <n v="839.25"/>
    <n v="839.25"/>
    <x v="109"/>
    <n v="0.05"/>
  </r>
  <r>
    <x v="15"/>
    <d v="2023-07-22T00:00:00"/>
    <s v="Cash"/>
    <s v="21AABCV8926G1ZD"/>
    <n v="422"/>
    <x v="0"/>
    <x v="61"/>
    <n v="24750"/>
    <m/>
    <n v="618.75"/>
    <n v="618.75"/>
    <x v="110"/>
    <n v="0.05"/>
  </r>
  <r>
    <x v="15"/>
    <d v="2023-07-23T00:00:00"/>
    <s v="Varsha Banita "/>
    <s v="21AABCV8926G1ZD"/>
    <n v="423"/>
    <x v="0"/>
    <x v="0"/>
    <n v="20250"/>
    <m/>
    <n v="506.25"/>
    <n v="506.25"/>
    <x v="111"/>
    <n v="0.05"/>
  </r>
  <r>
    <x v="15"/>
    <d v="2023-07-24T00:00:00"/>
    <s v="Varsha Banita "/>
    <m/>
    <n v="424"/>
    <x v="0"/>
    <x v="21"/>
    <n v="32000"/>
    <m/>
    <n v="800"/>
    <n v="800"/>
    <x v="32"/>
    <n v="0.05"/>
  </r>
  <r>
    <x v="15"/>
    <d v="2023-07-25T00:00:00"/>
    <s v="Cash"/>
    <s v="21CQLPM3445E1Z2"/>
    <n v="425"/>
    <x v="0"/>
    <x v="3"/>
    <n v="25000"/>
    <m/>
    <n v="625"/>
    <n v="625"/>
    <x v="7"/>
    <n v="0.05"/>
  </r>
  <r>
    <x v="16"/>
    <d v="2023-08-01T00:00:00"/>
    <s v="Cash "/>
    <m/>
    <n v="426"/>
    <x v="0"/>
    <x v="14"/>
    <n v="44000"/>
    <m/>
    <n v="1100"/>
    <n v="1100"/>
    <x v="50"/>
    <n v="0.05"/>
  </r>
  <r>
    <x v="16"/>
    <d v="2023-08-02T00:00:00"/>
    <s v="Cash "/>
    <m/>
    <n v="427"/>
    <x v="0"/>
    <x v="14"/>
    <n v="44000"/>
    <m/>
    <n v="1100"/>
    <n v="1100"/>
    <x v="50"/>
    <n v="0.05"/>
  </r>
  <r>
    <x v="16"/>
    <d v="2023-08-03T00:00:00"/>
    <s v="Cash "/>
    <m/>
    <n v="428"/>
    <x v="0"/>
    <x v="21"/>
    <n v="36000"/>
    <m/>
    <n v="900"/>
    <n v="900"/>
    <x v="51"/>
    <n v="0.05"/>
  </r>
  <r>
    <x v="16"/>
    <d v="2023-08-04T00:00:00"/>
    <s v="Cash "/>
    <s v="21AXGPA2315R1ZP"/>
    <n v="429"/>
    <x v="0"/>
    <x v="3"/>
    <n v="30000"/>
    <m/>
    <n v="750"/>
    <n v="750"/>
    <x v="39"/>
    <n v="0.05"/>
  </r>
  <r>
    <x v="16"/>
    <d v="2023-08-04T00:00:00"/>
    <s v="Handloom World"/>
    <m/>
    <n v="430"/>
    <x v="0"/>
    <x v="45"/>
    <n v="36000"/>
    <m/>
    <n v="900"/>
    <n v="900"/>
    <x v="51"/>
    <n v="0.05"/>
  </r>
  <r>
    <x v="16"/>
    <d v="2023-08-06T00:00:00"/>
    <s v="Cash "/>
    <s v="21CQLPM3445E1Z2"/>
    <n v="431"/>
    <x v="0"/>
    <x v="21"/>
    <n v="37000"/>
    <m/>
    <n v="925"/>
    <n v="925"/>
    <x v="93"/>
    <n v="0.05"/>
  </r>
  <r>
    <x v="16"/>
    <d v="2023-08-07T00:00:00"/>
    <s v="Gruha Shree"/>
    <s v="21AABCV8926G1ZD"/>
    <n v="432"/>
    <x v="0"/>
    <x v="8"/>
    <n v="40000"/>
    <m/>
    <n v="1000"/>
    <n v="1000"/>
    <x v="70"/>
    <n v="0.05"/>
  </r>
  <r>
    <x v="16"/>
    <d v="2023-08-08T00:00:00"/>
    <s v="Varsha Banita "/>
    <s v="21AXGPA2315R1ZP"/>
    <n v="433"/>
    <x v="0"/>
    <x v="2"/>
    <n v="27850"/>
    <m/>
    <n v="696.25"/>
    <n v="696.25"/>
    <x v="112"/>
    <n v="0.05"/>
  </r>
  <r>
    <x v="16"/>
    <d v="2023-08-10T00:00:00"/>
    <s v="Handloom World"/>
    <m/>
    <n v="434"/>
    <x v="0"/>
    <x v="6"/>
    <n v="34000"/>
    <m/>
    <n v="850"/>
    <n v="850"/>
    <x v="26"/>
    <n v="0.05"/>
  </r>
  <r>
    <x v="16"/>
    <d v="2023-08-11T00:00:00"/>
    <s v="Cash "/>
    <m/>
    <n v="435"/>
    <x v="0"/>
    <x v="3"/>
    <n v="35000"/>
    <m/>
    <n v="875"/>
    <n v="875"/>
    <x v="62"/>
    <n v="0.05"/>
  </r>
  <r>
    <x v="16"/>
    <d v="2023-08-13T00:00:00"/>
    <s v="Cash "/>
    <s v="21CQLPM3445E1Z2"/>
    <n v="436"/>
    <x v="0"/>
    <x v="3"/>
    <n v="30000"/>
    <m/>
    <n v="750"/>
    <n v="750"/>
    <x v="39"/>
    <n v="0.05"/>
  </r>
  <r>
    <x v="16"/>
    <d v="2023-08-14T00:00:00"/>
    <s v="Gruha Shree"/>
    <m/>
    <n v="437"/>
    <x v="0"/>
    <x v="8"/>
    <n v="42000"/>
    <m/>
    <n v="1050"/>
    <n v="1050"/>
    <x v="74"/>
    <n v="0.05"/>
  </r>
  <r>
    <x v="16"/>
    <d v="2023-08-14T00:00:00"/>
    <s v="Cash "/>
    <m/>
    <n v="438"/>
    <x v="0"/>
    <x v="5"/>
    <n v="32000"/>
    <m/>
    <n v="800"/>
    <n v="800"/>
    <x v="32"/>
    <n v="0.05"/>
  </r>
  <r>
    <x v="16"/>
    <d v="2023-08-14T00:00:00"/>
    <s v="Cash "/>
    <s v="21AGQPP7753F1Z4"/>
    <n v="439"/>
    <x v="0"/>
    <x v="45"/>
    <n v="43200"/>
    <m/>
    <n v="1080"/>
    <n v="1080"/>
    <x v="113"/>
    <n v="0.05"/>
  </r>
  <r>
    <x v="16"/>
    <d v="2023-08-14T00:00:00"/>
    <s v="APARNA SAREE CENTRE"/>
    <m/>
    <n v="440"/>
    <x v="0"/>
    <x v="7"/>
    <n v="26800"/>
    <m/>
    <n v="670"/>
    <n v="670"/>
    <x v="114"/>
    <n v="0.05"/>
  </r>
  <r>
    <x v="16"/>
    <d v="2023-08-15T00:00:00"/>
    <s v="APARNA SAREE CENTRE"/>
    <s v="20ACVPG4643A1Z1"/>
    <n v="440"/>
    <x v="7"/>
    <x v="8"/>
    <n v="17250"/>
    <m/>
    <n v="431.25"/>
    <n v="431.25"/>
    <x v="115"/>
    <n v="0.05"/>
  </r>
  <r>
    <x v="16"/>
    <d v="2023-08-16T00:00:00"/>
    <s v="PARIDHAN FAMILY SHOP"/>
    <m/>
    <n v="441"/>
    <x v="0"/>
    <x v="62"/>
    <n v="21200"/>
    <m/>
    <n v="530"/>
    <n v="530"/>
    <x v="116"/>
    <n v="0.05"/>
  </r>
  <r>
    <x v="16"/>
    <d v="2023-08-18T00:00:00"/>
    <s v="Cash "/>
    <m/>
    <n v="442"/>
    <x v="0"/>
    <x v="3"/>
    <n v="30000"/>
    <m/>
    <n v="750"/>
    <n v="750"/>
    <x v="39"/>
    <n v="0.05"/>
  </r>
  <r>
    <x v="16"/>
    <d v="2023-08-19T00:00:00"/>
    <s v="Cash "/>
    <s v="21AXGPA2315R1ZP"/>
    <n v="443"/>
    <x v="0"/>
    <x v="14"/>
    <n v="40000"/>
    <m/>
    <n v="1000"/>
    <n v="1000"/>
    <x v="70"/>
    <n v="0.05"/>
  </r>
  <r>
    <x v="16"/>
    <d v="2023-08-20T00:00:00"/>
    <s v="Handloom World"/>
    <s v="21AABCV8926G1ZD"/>
    <n v="444"/>
    <x v="0"/>
    <x v="3"/>
    <n v="30500"/>
    <m/>
    <n v="762.5"/>
    <n v="762.5"/>
    <x v="117"/>
    <n v="0.05"/>
  </r>
  <r>
    <x v="16"/>
    <d v="2023-08-22T00:00:00"/>
    <s v="Varsha Banita "/>
    <m/>
    <n v="445"/>
    <x v="0"/>
    <x v="63"/>
    <n v="39780"/>
    <m/>
    <n v="994.5"/>
    <n v="994.5"/>
    <x v="118"/>
    <n v="0.05"/>
  </r>
  <r>
    <x v="16"/>
    <d v="2023-08-23T00:00:00"/>
    <s v="Cash "/>
    <m/>
    <n v="446"/>
    <x v="0"/>
    <x v="21"/>
    <n v="37000"/>
    <m/>
    <n v="925"/>
    <n v="925"/>
    <x v="93"/>
    <n v="0.05"/>
  </r>
  <r>
    <x v="16"/>
    <d v="2023-08-25T00:00:00"/>
    <s v="Cash "/>
    <m/>
    <n v="447"/>
    <x v="0"/>
    <x v="6"/>
    <n v="26000"/>
    <m/>
    <n v="650"/>
    <n v="650"/>
    <x v="20"/>
    <n v="0.05"/>
  </r>
  <r>
    <x v="16"/>
    <d v="2023-08-25T00:00:00"/>
    <s v="Cash "/>
    <m/>
    <n v="448"/>
    <x v="0"/>
    <x v="3"/>
    <n v="34000"/>
    <m/>
    <n v="850"/>
    <n v="850"/>
    <x v="26"/>
    <n v="0.05"/>
  </r>
  <r>
    <x v="16"/>
    <d v="2023-08-26T00:00:00"/>
    <s v="Cash "/>
    <m/>
    <n v="449"/>
    <x v="7"/>
    <x v="28"/>
    <n v="21000"/>
    <m/>
    <n v="525"/>
    <n v="525"/>
    <x v="1"/>
    <n v="0.05"/>
  </r>
  <r>
    <x v="16"/>
    <d v="2023-08-29T00:00:00"/>
    <s v="Cash "/>
    <s v="21AXGPA2315R1ZP"/>
    <n v="450"/>
    <x v="0"/>
    <x v="0"/>
    <n v="11400"/>
    <m/>
    <n v="285"/>
    <n v="285"/>
    <x v="58"/>
    <n v="0.05"/>
  </r>
  <r>
    <x v="16"/>
    <d v="2023-08-30T00:00:00"/>
    <s v="Varsha Banita "/>
    <m/>
    <n v="451"/>
    <x v="0"/>
    <x v="64"/>
    <n v="15960"/>
    <m/>
    <n v="399"/>
    <n v="399"/>
    <x v="119"/>
    <n v="0.05"/>
  </r>
  <r>
    <x v="16"/>
    <d v="2023-08-31T00:00:00"/>
    <s v="Cash "/>
    <m/>
    <n v="452"/>
    <x v="0"/>
    <x v="3"/>
    <n v="30000"/>
    <m/>
    <n v="750"/>
    <n v="750"/>
    <x v="39"/>
    <n v="0.05"/>
  </r>
  <r>
    <x v="16"/>
    <d v="2023-08-31T00:00:00"/>
    <s v="Cash "/>
    <m/>
    <n v="453"/>
    <x v="3"/>
    <x v="10"/>
    <n v="33000"/>
    <m/>
    <n v="825"/>
    <n v="825"/>
    <x v="96"/>
    <n v="0.05"/>
  </r>
  <r>
    <x v="16"/>
    <d v="2023-08-31T00:00:00"/>
    <s v="Cash "/>
    <m/>
    <n v="454"/>
    <x v="0"/>
    <x v="9"/>
    <n v="7000"/>
    <m/>
    <n v="175"/>
    <n v="175"/>
    <x v="120"/>
    <n v="0.05"/>
  </r>
  <r>
    <x v="16"/>
    <d v="2023-08-31T00:00:00"/>
    <s v="Cash "/>
    <m/>
    <n v="455"/>
    <x v="0"/>
    <x v="65"/>
    <n v="7000"/>
    <m/>
    <n v="175"/>
    <n v="175"/>
    <x v="120"/>
    <n v="0.05"/>
  </r>
  <r>
    <x v="17"/>
    <d v="2023-09-01T00:00:00"/>
    <s v="Cash"/>
    <m/>
    <n v="456"/>
    <x v="0"/>
    <x v="7"/>
    <n v="24000"/>
    <m/>
    <n v="600"/>
    <n v="600"/>
    <x v="45"/>
    <n v="0.05"/>
  </r>
  <r>
    <x v="17"/>
    <d v="2023-09-02T00:00:00"/>
    <s v="Cash"/>
    <m/>
    <n v="457"/>
    <x v="0"/>
    <x v="1"/>
    <n v="20000"/>
    <m/>
    <n v="500"/>
    <n v="500"/>
    <x v="15"/>
    <n v="0.05"/>
  </r>
  <r>
    <x v="17"/>
    <d v="2023-09-03T00:00:00"/>
    <s v="Cash"/>
    <m/>
    <n v="458"/>
    <x v="0"/>
    <x v="5"/>
    <n v="25000"/>
    <m/>
    <n v="625"/>
    <n v="625"/>
    <x v="7"/>
    <n v="0.05"/>
  </r>
  <r>
    <x v="17"/>
    <d v="2023-09-04T00:00:00"/>
    <s v="Cash"/>
    <s v="21CJHPA4635B1Z0"/>
    <n v="459"/>
    <x v="0"/>
    <x v="8"/>
    <n v="25000"/>
    <m/>
    <n v="625"/>
    <n v="625"/>
    <x v="7"/>
    <n v="0.05"/>
  </r>
  <r>
    <x v="17"/>
    <d v="2023-09-04T00:00:00"/>
    <s v="Rimjhim Collection"/>
    <s v="21AXGPA2315R1ZP"/>
    <n v="460"/>
    <x v="0"/>
    <x v="66"/>
    <n v="14400"/>
    <m/>
    <n v="360"/>
    <n v="360"/>
    <x v="65"/>
    <n v="0.05"/>
  </r>
  <r>
    <x v="17"/>
    <d v="2023-09-05T00:00:00"/>
    <s v="Handloom World"/>
    <m/>
    <n v="461"/>
    <x v="0"/>
    <x v="3"/>
    <n v="30000"/>
    <m/>
    <n v="750"/>
    <n v="750"/>
    <x v="39"/>
    <n v="0.05"/>
  </r>
  <r>
    <x v="17"/>
    <d v="2023-09-06T00:00:00"/>
    <s v="Cash"/>
    <m/>
    <n v="462"/>
    <x v="0"/>
    <x v="5"/>
    <n v="23000"/>
    <m/>
    <n v="575"/>
    <n v="575"/>
    <x v="46"/>
    <n v="0.05"/>
  </r>
  <r>
    <x v="17"/>
    <d v="2023-09-07T00:00:00"/>
    <s v="Cash"/>
    <m/>
    <n v="463"/>
    <x v="0"/>
    <x v="7"/>
    <n v="32000"/>
    <m/>
    <n v="800"/>
    <n v="800"/>
    <x v="32"/>
    <n v="0.05"/>
  </r>
  <r>
    <x v="17"/>
    <d v="2023-09-08T00:00:00"/>
    <s v="Cash"/>
    <m/>
    <n v="464"/>
    <x v="0"/>
    <x v="8"/>
    <n v="35000"/>
    <m/>
    <n v="875"/>
    <n v="875"/>
    <x v="62"/>
    <n v="0.05"/>
  </r>
  <r>
    <x v="17"/>
    <d v="2023-09-10T00:00:00"/>
    <s v="Cash"/>
    <m/>
    <n v="465"/>
    <x v="7"/>
    <x v="22"/>
    <n v="33000"/>
    <m/>
    <n v="825"/>
    <n v="825"/>
    <x v="96"/>
    <n v="0.05"/>
  </r>
  <r>
    <x v="17"/>
    <d v="2023-09-11T00:00:00"/>
    <s v="Cash"/>
    <m/>
    <n v="466"/>
    <x v="7"/>
    <x v="28"/>
    <n v="38000"/>
    <m/>
    <n v="950"/>
    <n v="950"/>
    <x v="52"/>
    <n v="0.05"/>
  </r>
  <r>
    <x v="17"/>
    <d v="2023-09-12T00:00:00"/>
    <s v="Cash"/>
    <m/>
    <n v="467"/>
    <x v="7"/>
    <x v="28"/>
    <n v="41000"/>
    <m/>
    <n v="1025"/>
    <n v="1025"/>
    <x v="121"/>
    <n v="0.05"/>
  </r>
  <r>
    <x v="17"/>
    <d v="2023-09-13T00:00:00"/>
    <s v="Cash"/>
    <s v="21CQLPM3445E1Z2"/>
    <n v="468"/>
    <x v="7"/>
    <x v="14"/>
    <n v="34000"/>
    <m/>
    <n v="850"/>
    <n v="850"/>
    <x v="26"/>
    <n v="0.05"/>
  </r>
  <r>
    <x v="17"/>
    <d v="2023-09-14T00:00:00"/>
    <s v="Gruha Shree"/>
    <m/>
    <n v="469"/>
    <x v="7"/>
    <x v="27"/>
    <n v="44900"/>
    <m/>
    <n v="1122.5"/>
    <n v="1122.5"/>
    <x v="122"/>
    <n v="0.05"/>
  </r>
  <r>
    <x v="17"/>
    <d v="2023-09-15T00:00:00"/>
    <s v="Varsha Banita "/>
    <s v="21CQLPM3445E1Z2"/>
    <n v="471"/>
    <x v="0"/>
    <x v="67"/>
    <n v="60500"/>
    <m/>
    <n v="1512.5"/>
    <n v="1512.5"/>
    <x v="123"/>
    <n v="0.05"/>
  </r>
  <r>
    <x v="17"/>
    <d v="2023-09-16T00:00:00"/>
    <s v="Gruha Shree"/>
    <m/>
    <n v="472"/>
    <x v="7"/>
    <x v="28"/>
    <n v="39000"/>
    <m/>
    <n v="975"/>
    <n v="975"/>
    <x v="21"/>
    <n v="0.05"/>
  </r>
  <r>
    <x v="17"/>
    <d v="2023-09-17T00:00:00"/>
    <s v="Cash"/>
    <m/>
    <n v="473"/>
    <x v="7"/>
    <x v="28"/>
    <n v="44000"/>
    <m/>
    <n v="1100"/>
    <n v="1100"/>
    <x v="50"/>
    <n v="0.05"/>
  </r>
  <r>
    <x v="17"/>
    <d v="2023-09-18T00:00:00"/>
    <s v="Cash"/>
    <m/>
    <n v="474"/>
    <x v="0"/>
    <x v="3"/>
    <n v="30000"/>
    <m/>
    <n v="750"/>
    <n v="750"/>
    <x v="39"/>
    <n v="0.05"/>
  </r>
  <r>
    <x v="17"/>
    <d v="2023-09-19T00:00:00"/>
    <s v="Cash"/>
    <s v="21CQLPM3445E1Z2"/>
    <n v="475"/>
    <x v="0"/>
    <x v="3"/>
    <n v="36000"/>
    <m/>
    <n v="900"/>
    <n v="900"/>
    <x v="51"/>
    <n v="0.05"/>
  </r>
  <r>
    <x v="17"/>
    <d v="2023-09-21T00:00:00"/>
    <s v="Gruha Shree"/>
    <s v="21AXGPA2315R1ZP"/>
    <n v="476"/>
    <x v="0"/>
    <x v="3"/>
    <n v="27000"/>
    <m/>
    <n v="675"/>
    <n v="675"/>
    <x v="18"/>
    <n v="0.05"/>
  </r>
  <r>
    <x v="17"/>
    <d v="2023-09-24T00:00:00"/>
    <s v="Handloom World"/>
    <m/>
    <n v="477"/>
    <x v="0"/>
    <x v="21"/>
    <n v="42000"/>
    <m/>
    <n v="1050"/>
    <n v="1050"/>
    <x v="74"/>
    <n v="0.05"/>
  </r>
  <r>
    <x v="17"/>
    <d v="2023-09-26T00:00:00"/>
    <s v="Cash"/>
    <m/>
    <n v="478"/>
    <x v="0"/>
    <x v="11"/>
    <n v="40500"/>
    <m/>
    <n v="1012.5"/>
    <n v="1012.5"/>
    <x v="124"/>
    <n v="0.05"/>
  </r>
  <r>
    <x v="17"/>
    <d v="2023-09-28T00:00:00"/>
    <s v="Cash"/>
    <m/>
    <n v="479"/>
    <x v="0"/>
    <x v="8"/>
    <n v="40000"/>
    <m/>
    <n v="1000"/>
    <n v="1000"/>
    <x v="70"/>
    <n v="0.05"/>
  </r>
  <r>
    <x v="18"/>
    <d v="2023-10-01T00:00:00"/>
    <s v="Cash"/>
    <m/>
    <n v="480"/>
    <x v="0"/>
    <x v="3"/>
    <n v="38000"/>
    <m/>
    <n v="950"/>
    <n v="950"/>
    <x v="52"/>
    <n v="0.05"/>
  </r>
  <r>
    <x v="18"/>
    <d v="2023-10-02T00:00:00"/>
    <s v="Cash"/>
    <m/>
    <n v="481"/>
    <x v="0"/>
    <x v="3"/>
    <n v="30000"/>
    <m/>
    <n v="750"/>
    <n v="750"/>
    <x v="39"/>
    <n v="0.05"/>
  </r>
  <r>
    <x v="18"/>
    <d v="2023-10-03T00:00:00"/>
    <s v="Cash"/>
    <m/>
    <n v="482"/>
    <x v="0"/>
    <x v="51"/>
    <n v="38000"/>
    <m/>
    <n v="950"/>
    <n v="950"/>
    <x v="52"/>
    <n v="0.05"/>
  </r>
  <r>
    <x v="18"/>
    <d v="2023-10-04T00:00:00"/>
    <s v="Cash"/>
    <m/>
    <n v="483"/>
    <x v="0"/>
    <x v="7"/>
    <n v="37000"/>
    <m/>
    <n v="925"/>
    <n v="925"/>
    <x v="93"/>
    <n v="0.05"/>
  </r>
  <r>
    <x v="18"/>
    <d v="2023-10-05T00:00:00"/>
    <s v="Cash"/>
    <s v="21CQLPM3445E1Z2"/>
    <n v="484"/>
    <x v="0"/>
    <x v="3"/>
    <n v="30000"/>
    <m/>
    <n v="750"/>
    <n v="750"/>
    <x v="39"/>
    <n v="0.05"/>
  </r>
  <r>
    <x v="18"/>
    <d v="2023-10-06T00:00:00"/>
    <s v="Gruha Shree"/>
    <m/>
    <n v="485"/>
    <x v="0"/>
    <x v="6"/>
    <n v="34000"/>
    <m/>
    <n v="850"/>
    <n v="850"/>
    <x v="26"/>
    <n v="0.05"/>
  </r>
  <r>
    <x v="18"/>
    <d v="2023-10-06T00:00:00"/>
    <s v="Cash"/>
    <m/>
    <n v="486"/>
    <x v="0"/>
    <x v="7"/>
    <n v="32000"/>
    <m/>
    <n v="800"/>
    <n v="800"/>
    <x v="32"/>
    <n v="0.05"/>
  </r>
  <r>
    <x v="18"/>
    <d v="2023-10-06T00:00:00"/>
    <s v="Cash"/>
    <m/>
    <n v="487"/>
    <x v="0"/>
    <x v="14"/>
    <n v="36000"/>
    <m/>
    <n v="900"/>
    <n v="900"/>
    <x v="51"/>
    <n v="0.05"/>
  </r>
  <r>
    <x v="18"/>
    <d v="2023-10-06T00:00:00"/>
    <s v="Cash"/>
    <m/>
    <n v="488"/>
    <x v="0"/>
    <x v="7"/>
    <n v="35000"/>
    <m/>
    <n v="875"/>
    <n v="875"/>
    <x v="62"/>
    <n v="0.05"/>
  </r>
  <r>
    <x v="18"/>
    <d v="2023-10-06T00:00:00"/>
    <s v="Cash"/>
    <m/>
    <n v="489"/>
    <x v="0"/>
    <x v="8"/>
    <n v="40000"/>
    <m/>
    <n v="1000"/>
    <n v="1000"/>
    <x v="70"/>
    <n v="0.05"/>
  </r>
  <r>
    <x v="18"/>
    <d v="2023-10-06T00:00:00"/>
    <s v="Cash"/>
    <s v="21CQLPM3445E1Z2"/>
    <n v="490"/>
    <x v="0"/>
    <x v="28"/>
    <n v="18000"/>
    <m/>
    <n v="450"/>
    <n v="450"/>
    <x v="10"/>
    <n v="0.05"/>
  </r>
  <r>
    <x v="18"/>
    <d v="2023-10-06T00:00:00"/>
    <s v="Gruha Shree"/>
    <m/>
    <n v="491"/>
    <x v="7"/>
    <x v="68"/>
    <n v="41000"/>
    <m/>
    <n v="1025"/>
    <n v="1025"/>
    <x v="121"/>
    <n v="0.05"/>
  </r>
  <r>
    <x v="18"/>
    <d v="2023-10-06T00:00:00"/>
    <s v="Cash"/>
    <s v="21AABCV8926G1ZD"/>
    <n v="492"/>
    <x v="7"/>
    <x v="3"/>
    <n v="40000"/>
    <m/>
    <n v="1000"/>
    <n v="1000"/>
    <x v="70"/>
    <n v="0.05"/>
  </r>
  <r>
    <x v="18"/>
    <d v="2023-10-06T00:00:00"/>
    <s v="Varsha Banita "/>
    <m/>
    <n v="493"/>
    <x v="0"/>
    <x v="4"/>
    <n v="30000"/>
    <m/>
    <n v="750"/>
    <n v="750"/>
    <x v="39"/>
    <n v="0.05"/>
  </r>
  <r>
    <x v="18"/>
    <d v="2023-10-07T00:00:00"/>
    <s v="Cash"/>
    <m/>
    <n v="494"/>
    <x v="7"/>
    <x v="14"/>
    <n v="27000"/>
    <m/>
    <n v="675"/>
    <n v="675"/>
    <x v="18"/>
    <n v="0.05"/>
  </r>
  <r>
    <x v="18"/>
    <d v="2023-10-10T00:00:00"/>
    <s v="Cash"/>
    <m/>
    <n v="495"/>
    <x v="0"/>
    <x v="8"/>
    <n v="40000"/>
    <m/>
    <n v="1000"/>
    <n v="1000"/>
    <x v="70"/>
    <n v="0.05"/>
  </r>
  <r>
    <x v="18"/>
    <d v="2023-10-12T00:00:00"/>
    <s v="Cash"/>
    <s v="21CQLPM3445E1Z2"/>
    <n v="496"/>
    <x v="7"/>
    <x v="14"/>
    <n v="32000"/>
    <m/>
    <n v="800"/>
    <n v="800"/>
    <x v="32"/>
    <n v="0.05"/>
  </r>
  <r>
    <x v="18"/>
    <d v="2023-10-10T00:00:00"/>
    <s v="Gruha Shree"/>
    <s v="21BCYPM9833N1ZO"/>
    <n v="497"/>
    <x v="0"/>
    <x v="5"/>
    <n v="42000"/>
    <m/>
    <n v="1050"/>
    <n v="1050"/>
    <x v="74"/>
    <n v="0.05"/>
  </r>
  <r>
    <x v="18"/>
    <d v="2023-10-10T00:00:00"/>
    <s v="Modi Furnishing House"/>
    <m/>
    <n v="498"/>
    <x v="0"/>
    <x v="11"/>
    <n v="26800"/>
    <m/>
    <n v="670"/>
    <n v="670"/>
    <x v="114"/>
    <n v="0.05"/>
  </r>
  <r>
    <x v="18"/>
    <d v="2023-10-11T00:00:00"/>
    <s v="Cash"/>
    <s v="21AABCV8926G1ZD"/>
    <n v="499"/>
    <x v="7"/>
    <x v="10"/>
    <n v="46000"/>
    <m/>
    <n v="1150"/>
    <n v="1150"/>
    <x v="24"/>
    <n v="0.05"/>
  </r>
  <r>
    <x v="18"/>
    <d v="2023-10-30T00:00:00"/>
    <s v="Varsha Banita "/>
    <m/>
    <n v="500"/>
    <x v="0"/>
    <x v="69"/>
    <n v="63000"/>
    <m/>
    <n v="1575"/>
    <n v="1575"/>
    <x v="125"/>
    <n v="0.05"/>
  </r>
  <r>
    <x v="19"/>
    <d v="2023-11-01T00:00:00"/>
    <s v="ASTIK HYDRAULICS"/>
    <m/>
    <n v="501"/>
    <x v="0"/>
    <x v="2"/>
    <n v="9550"/>
    <m/>
    <n v="238.75"/>
    <n v="238.75"/>
    <x v="126"/>
    <n v="0.05"/>
  </r>
  <r>
    <x v="19"/>
    <d v="2023-11-02T00:00:00"/>
    <s v="Cash"/>
    <s v="21CQLPM3445E1Z2"/>
    <n v="502"/>
    <x v="0"/>
    <x v="3"/>
    <n v="36000"/>
    <m/>
    <n v="900"/>
    <n v="900"/>
    <x v="51"/>
    <n v="0.05"/>
  </r>
  <r>
    <x v="19"/>
    <d v="2023-11-03T00:00:00"/>
    <s v="Gruha Shree"/>
    <m/>
    <n v="503"/>
    <x v="0"/>
    <x v="8"/>
    <n v="37000"/>
    <m/>
    <n v="925"/>
    <n v="925"/>
    <x v="93"/>
    <n v="0.05"/>
  </r>
  <r>
    <x v="19"/>
    <d v="2023-11-04T00:00:00"/>
    <s v="Cash"/>
    <m/>
    <n v="504"/>
    <x v="0"/>
    <x v="1"/>
    <n v="39000"/>
    <m/>
    <n v="975"/>
    <n v="975"/>
    <x v="21"/>
    <n v="0.05"/>
  </r>
  <r>
    <x v="19"/>
    <d v="2023-11-05T00:00:00"/>
    <s v="Cash"/>
    <m/>
    <n v="505"/>
    <x v="0"/>
    <x v="14"/>
    <n v="38000"/>
    <m/>
    <n v="950"/>
    <n v="950"/>
    <x v="52"/>
    <n v="0.05"/>
  </r>
  <r>
    <x v="19"/>
    <d v="2023-11-06T00:00:00"/>
    <s v="Cash"/>
    <m/>
    <n v="506"/>
    <x v="0"/>
    <x v="5"/>
    <n v="43000"/>
    <m/>
    <n v="1075"/>
    <n v="1075"/>
    <x v="94"/>
    <n v="0.05"/>
  </r>
  <r>
    <x v="19"/>
    <d v="2023-11-07T00:00:00"/>
    <s v="Cash"/>
    <s v="21CQLPM3445E1Z2"/>
    <n v="507"/>
    <x v="0"/>
    <x v="19"/>
    <n v="44000"/>
    <m/>
    <n v="1100"/>
    <n v="1100"/>
    <x v="50"/>
    <n v="0.05"/>
  </r>
  <r>
    <x v="19"/>
    <d v="2023-11-08T00:00:00"/>
    <s v="Gruha Shree"/>
    <m/>
    <n v="508"/>
    <x v="0"/>
    <x v="45"/>
    <n v="44000"/>
    <m/>
    <n v="1100"/>
    <n v="1100"/>
    <x v="50"/>
    <n v="0.05"/>
  </r>
  <r>
    <x v="19"/>
    <d v="2023-11-09T00:00:00"/>
    <s v="Cash"/>
    <m/>
    <n v="509"/>
    <x v="0"/>
    <x v="8"/>
    <n v="35000"/>
    <m/>
    <n v="875"/>
    <n v="875"/>
    <x v="62"/>
    <n v="0.05"/>
  </r>
  <r>
    <x v="19"/>
    <d v="2023-11-10T00:00:00"/>
    <s v="Cash"/>
    <m/>
    <n v="510"/>
    <x v="0"/>
    <x v="3"/>
    <n v="42000"/>
    <m/>
    <n v="1050"/>
    <n v="1050"/>
    <x v="74"/>
    <n v="0.05"/>
  </r>
  <r>
    <x v="19"/>
    <d v="2023-11-11T00:00:00"/>
    <s v="Cash"/>
    <s v="21CQLPM3445E1Z2"/>
    <n v="511"/>
    <x v="0"/>
    <x v="24"/>
    <n v="44000"/>
    <m/>
    <n v="1100"/>
    <n v="1100"/>
    <x v="50"/>
    <n v="0.05"/>
  </r>
  <r>
    <x v="19"/>
    <d v="2023-11-12T00:00:00"/>
    <s v="Gruha Shree"/>
    <m/>
    <n v="512"/>
    <x v="0"/>
    <x v="21"/>
    <n v="40000"/>
    <m/>
    <n v="1000"/>
    <n v="1000"/>
    <x v="70"/>
    <n v="0.05"/>
  </r>
  <r>
    <x v="19"/>
    <d v="2023-11-16T00:00:00"/>
    <s v="Cash"/>
    <m/>
    <n v="513"/>
    <x v="7"/>
    <x v="14"/>
    <n v="38000"/>
    <m/>
    <n v="950"/>
    <n v="950"/>
    <x v="52"/>
    <n v="0.05"/>
  </r>
  <r>
    <x v="19"/>
    <d v="2023-11-18T00:00:00"/>
    <s v="Cash"/>
    <m/>
    <n v="514"/>
    <x v="7"/>
    <x v="28"/>
    <n v="38000"/>
    <m/>
    <n v="950"/>
    <n v="950"/>
    <x v="52"/>
    <n v="0.05"/>
  </r>
  <r>
    <x v="19"/>
    <d v="2023-11-20T00:00:00"/>
    <s v="Cash"/>
    <m/>
    <n v="515"/>
    <x v="7"/>
    <x v="28"/>
    <n v="32000"/>
    <m/>
    <n v="800"/>
    <n v="800"/>
    <x v="32"/>
    <n v="0.05"/>
  </r>
  <r>
    <x v="19"/>
    <d v="2023-11-22T00:00:00"/>
    <s v="Cash"/>
    <s v="21CQLPM3445E1Z2"/>
    <n v="516"/>
    <x v="7"/>
    <x v="14"/>
    <n v="30000"/>
    <m/>
    <n v="750"/>
    <n v="750"/>
    <x v="39"/>
    <n v="0.05"/>
  </r>
  <r>
    <x v="19"/>
    <d v="2023-11-23T00:00:00"/>
    <s v="Gruha Shree"/>
    <m/>
    <n v="517"/>
    <x v="7"/>
    <x v="60"/>
    <n v="43200"/>
    <m/>
    <n v="1080"/>
    <n v="1080"/>
    <x v="113"/>
    <n v="0.05"/>
  </r>
  <r>
    <x v="19"/>
    <d v="2023-11-24T00:00:00"/>
    <s v="Cash"/>
    <s v="21FWJPK8398M1ZO"/>
    <n v="518"/>
    <x v="7"/>
    <x v="28"/>
    <n v="36000"/>
    <m/>
    <n v="900"/>
    <n v="900"/>
    <x v="51"/>
    <n v="0.05"/>
  </r>
  <r>
    <x v="19"/>
    <d v="2023-11-25T00:00:00"/>
    <s v="A.B Taxtiles"/>
    <m/>
    <n v="519"/>
    <x v="7"/>
    <x v="53"/>
    <n v="65000"/>
    <m/>
    <n v="1625"/>
    <n v="1625"/>
    <x v="127"/>
    <n v="0.05"/>
  </r>
  <r>
    <x v="19"/>
    <d v="2023-11-30T00:00:00"/>
    <s v="Cash"/>
    <m/>
    <n v="520"/>
    <x v="7"/>
    <x v="28"/>
    <n v="38000"/>
    <m/>
    <n v="950"/>
    <n v="950"/>
    <x v="52"/>
    <n v="0.05"/>
  </r>
  <r>
    <x v="20"/>
    <d v="2023-12-01T00:00:00"/>
    <s v="Ranchi Handloom"/>
    <s v="21AJBPA2370D1Z8"/>
    <n v="521"/>
    <x v="8"/>
    <x v="70"/>
    <n v="44000"/>
    <m/>
    <n v="1100"/>
    <n v="1100"/>
    <x v="50"/>
    <n v="0.05"/>
  </r>
  <r>
    <x v="20"/>
    <d v="2023-12-03T00:00:00"/>
    <s v="Ranchi Handloom"/>
    <m/>
    <n v="522"/>
    <x v="11"/>
    <x v="70"/>
    <n v="44000"/>
    <m/>
    <n v="1100"/>
    <n v="1100"/>
    <x v="50"/>
    <n v="0.05"/>
  </r>
  <r>
    <x v="20"/>
    <d v="2023-12-04T00:00:00"/>
    <s v="Cash"/>
    <s v="21AJBPA2370D1Z8"/>
    <n v="523"/>
    <x v="0"/>
    <x v="3"/>
    <n v="25000"/>
    <m/>
    <n v="625"/>
    <n v="625"/>
    <x v="7"/>
    <n v="0.05"/>
  </r>
  <r>
    <x v="20"/>
    <d v="2023-12-04T00:00:00"/>
    <s v="Ranchi Handloom"/>
    <s v="21AABCV8926G1ZD"/>
    <n v="524"/>
    <x v="11"/>
    <x v="70"/>
    <n v="44000"/>
    <m/>
    <n v="1100"/>
    <n v="1100"/>
    <x v="50"/>
    <n v="0.05"/>
  </r>
  <r>
    <x v="20"/>
    <d v="2023-12-05T00:00:00"/>
    <s v="Varsha Banita Foods (P) LTD."/>
    <m/>
    <n v="525"/>
    <x v="0"/>
    <x v="4"/>
    <n v="20000"/>
    <m/>
    <n v="500"/>
    <n v="500"/>
    <x v="15"/>
    <n v="0.05"/>
  </r>
  <r>
    <x v="20"/>
    <d v="2023-12-06T00:00:00"/>
    <s v="Cash"/>
    <s v="21AJBPA2370D1Z8"/>
    <n v="526"/>
    <x v="0"/>
    <x v="3"/>
    <n v="35000"/>
    <m/>
    <n v="875"/>
    <n v="875"/>
    <x v="62"/>
    <n v="0.05"/>
  </r>
  <r>
    <x v="20"/>
    <d v="2023-12-07T00:00:00"/>
    <s v="Ranchi Handloom"/>
    <s v="21AJBPA2370D1Z8"/>
    <n v="527"/>
    <x v="8"/>
    <x v="70"/>
    <n v="44000"/>
    <m/>
    <n v="1100"/>
    <n v="1100"/>
    <x v="50"/>
    <n v="0.05"/>
  </r>
  <r>
    <x v="20"/>
    <d v="2023-12-08T00:00:00"/>
    <s v="Ranchi Handloom"/>
    <m/>
    <n v="528"/>
    <x v="8"/>
    <x v="70"/>
    <n v="44000"/>
    <m/>
    <n v="1100"/>
    <n v="1100"/>
    <x v="50"/>
    <n v="0.05"/>
  </r>
  <r>
    <x v="20"/>
    <d v="2023-12-10T00:00:00"/>
    <s v="Cash"/>
    <m/>
    <n v="529"/>
    <x v="0"/>
    <x v="3"/>
    <n v="36000"/>
    <m/>
    <n v="900"/>
    <n v="900"/>
    <x v="51"/>
    <n v="0.05"/>
  </r>
  <r>
    <x v="20"/>
    <d v="2023-12-11T00:00:00"/>
    <s v="Cash"/>
    <m/>
    <n v="530"/>
    <x v="7"/>
    <x v="14"/>
    <n v="33000"/>
    <m/>
    <n v="825"/>
    <n v="825"/>
    <x v="96"/>
    <n v="0.05"/>
  </r>
  <r>
    <x v="20"/>
    <d v="2023-12-12T00:00:00"/>
    <s v="Cash"/>
    <s v="21AJBPA2370D1Z8"/>
    <n v="531"/>
    <x v="7"/>
    <x v="14"/>
    <n v="33000"/>
    <m/>
    <n v="825"/>
    <n v="825"/>
    <x v="96"/>
    <n v="0.05"/>
  </r>
  <r>
    <x v="20"/>
    <d v="2023-12-13T00:00:00"/>
    <s v="Ranchi Handloom"/>
    <m/>
    <n v="532"/>
    <x v="8"/>
    <x v="70"/>
    <n v="44000"/>
    <m/>
    <n v="1100"/>
    <n v="1100"/>
    <x v="50"/>
    <n v="0.05"/>
  </r>
  <r>
    <x v="20"/>
    <d v="2023-12-15T00:00:00"/>
    <s v="Cash"/>
    <s v="21AJBPA2370D1Z8"/>
    <n v="533"/>
    <x v="0"/>
    <x v="7"/>
    <n v="40000"/>
    <m/>
    <n v="1000"/>
    <n v="1000"/>
    <x v="70"/>
    <n v="0.05"/>
  </r>
  <r>
    <x v="20"/>
    <d v="2023-12-17T00:00:00"/>
    <s v="Ranchi Handloom"/>
    <s v="21CQLPM3445E1Z2"/>
    <n v="534"/>
    <x v="8"/>
    <x v="70"/>
    <n v="44000"/>
    <m/>
    <n v="1100"/>
    <n v="1100"/>
    <x v="50"/>
    <n v="0.05"/>
  </r>
  <r>
    <x v="20"/>
    <d v="2023-12-18T00:00:00"/>
    <s v="Gruha Shree"/>
    <m/>
    <n v="535"/>
    <x v="7"/>
    <x v="14"/>
    <n v="31000"/>
    <m/>
    <n v="775"/>
    <n v="775"/>
    <x v="82"/>
    <n v="0.05"/>
  </r>
  <r>
    <x v="20"/>
    <d v="2023-12-19T00:00:00"/>
    <s v="Cash"/>
    <s v="21CQLPM3445E1Z2"/>
    <n v="536"/>
    <x v="3"/>
    <x v="14"/>
    <n v="30000"/>
    <m/>
    <n v="750"/>
    <n v="750"/>
    <x v="39"/>
    <n v="0.05"/>
  </r>
  <r>
    <x v="20"/>
    <d v="2023-12-24T00:00:00"/>
    <s v="Gruha Shree"/>
    <s v="21CQLPM3445E1Z2"/>
    <n v="537"/>
    <x v="0"/>
    <x v="21"/>
    <n v="41000"/>
    <m/>
    <n v="1025"/>
    <n v="1025"/>
    <x v="121"/>
    <n v="0.05"/>
  </r>
  <r>
    <x v="20"/>
    <d v="2023-12-25T00:00:00"/>
    <s v="Gruha Shree"/>
    <m/>
    <n v="538"/>
    <x v="0"/>
    <x v="8"/>
    <n v="41000"/>
    <m/>
    <n v="1025"/>
    <n v="1025"/>
    <x v="121"/>
    <n v="0.05"/>
  </r>
  <r>
    <x v="20"/>
    <d v="2023-12-27T00:00:00"/>
    <s v="Cash"/>
    <m/>
    <n v="539"/>
    <x v="0"/>
    <x v="5"/>
    <n v="39000"/>
    <m/>
    <n v="975"/>
    <n v="975"/>
    <x v="21"/>
    <n v="0.05"/>
  </r>
  <r>
    <x v="20"/>
    <d v="2023-12-28T00:00:00"/>
    <s v="Cash"/>
    <m/>
    <n v="540"/>
    <x v="0"/>
    <x v="14"/>
    <n v="45000"/>
    <m/>
    <n v="1125"/>
    <n v="1125"/>
    <x v="25"/>
    <n v="0.05"/>
  </r>
  <r>
    <x v="20"/>
    <d v="2023-12-29T00:00:00"/>
    <s v="Cash"/>
    <m/>
    <n v="541"/>
    <x v="0"/>
    <x v="3"/>
    <n v="32000"/>
    <m/>
    <n v="800"/>
    <n v="800"/>
    <x v="32"/>
    <n v="0.05"/>
  </r>
  <r>
    <x v="20"/>
    <d v="2023-12-29T00:00:00"/>
    <s v="Cash"/>
    <m/>
    <n v="542"/>
    <x v="7"/>
    <x v="41"/>
    <n v="38000"/>
    <m/>
    <n v="950"/>
    <n v="950"/>
    <x v="52"/>
    <n v="0.05"/>
  </r>
  <r>
    <x v="20"/>
    <d v="2023-12-30T00:00:00"/>
    <s v="Cash"/>
    <m/>
    <n v="543"/>
    <x v="0"/>
    <x v="3"/>
    <n v="40000"/>
    <m/>
    <n v="1000"/>
    <n v="1000"/>
    <x v="70"/>
    <n v="0.05"/>
  </r>
  <r>
    <x v="20"/>
    <d v="2023-12-30T00:00:00"/>
    <s v="Cash"/>
    <s v="10CXCPK8931K1ZG"/>
    <n v="544"/>
    <x v="0"/>
    <x v="3"/>
    <n v="21000"/>
    <m/>
    <n v="525"/>
    <n v="525"/>
    <x v="1"/>
    <n v="0.05"/>
  </r>
  <r>
    <x v="20"/>
    <d v="2023-12-30T00:00:00"/>
    <s v="KAZMI FURNISHING"/>
    <m/>
    <n v="545"/>
    <x v="7"/>
    <x v="8"/>
    <n v="21600"/>
    <n v="1080"/>
    <m/>
    <m/>
    <x v="31"/>
    <n v="0.05"/>
  </r>
  <r>
    <x v="21"/>
    <d v="2024-01-01T00:00:00"/>
    <s v="Cash"/>
    <s v="21AJBPA2370D1Z8"/>
    <n v="546"/>
    <x v="7"/>
    <x v="14"/>
    <n v="42000"/>
    <m/>
    <n v="1050"/>
    <n v="1050"/>
    <x v="74"/>
    <n v="0.05"/>
  </r>
  <r>
    <x v="21"/>
    <d v="2024-01-01T00:00:00"/>
    <s v="Ranchi Handloom"/>
    <s v="21AJBPA2370D1Z8"/>
    <n v="547"/>
    <x v="8"/>
    <x v="70"/>
    <n v="44000"/>
    <m/>
    <n v="1100"/>
    <n v="1100"/>
    <x v="50"/>
    <n v="0.05"/>
  </r>
  <r>
    <x v="21"/>
    <d v="2024-01-01T00:00:00"/>
    <s v="Ranchi Handloom"/>
    <s v="21AJBPA2370D1Z8"/>
    <n v="548"/>
    <x v="8"/>
    <x v="70"/>
    <n v="44000"/>
    <m/>
    <n v="1100"/>
    <n v="1100"/>
    <x v="50"/>
    <n v="0.05"/>
  </r>
  <r>
    <x v="21"/>
    <d v="2024-01-01T00:00:00"/>
    <s v="Ranchi Handloom"/>
    <s v="21AJBPA2370D1Z8"/>
    <n v="549"/>
    <x v="8"/>
    <x v="70"/>
    <n v="44000"/>
    <m/>
    <n v="1100"/>
    <n v="1100"/>
    <x v="50"/>
    <n v="0.05"/>
  </r>
  <r>
    <x v="21"/>
    <d v="2024-01-01T00:00:00"/>
    <s v="Ranchi Handloom"/>
    <m/>
    <n v="550"/>
    <x v="8"/>
    <x v="70"/>
    <n v="44000"/>
    <m/>
    <n v="1100"/>
    <n v="1100"/>
    <x v="50"/>
    <n v="0.05"/>
  </r>
  <r>
    <x v="21"/>
    <d v="2024-01-02T00:00:00"/>
    <s v="Cash"/>
    <s v="21AJBPA2370D1Z8"/>
    <n v="551"/>
    <x v="8"/>
    <x v="70"/>
    <n v="44000"/>
    <m/>
    <n v="1100"/>
    <n v="1100"/>
    <x v="50"/>
    <n v="0.05"/>
  </r>
  <r>
    <x v="21"/>
    <d v="2024-01-02T00:00:00"/>
    <s v="Ranchi Handloom"/>
    <s v="21AGQPP7753F1Z4"/>
    <n v="552"/>
    <x v="8"/>
    <x v="70"/>
    <n v="44000"/>
    <m/>
    <n v="1100"/>
    <n v="1100"/>
    <x v="50"/>
    <n v="0.05"/>
  </r>
  <r>
    <x v="21"/>
    <d v="2024-01-08T00:00:00"/>
    <s v="APARNA SAREE CENTRE"/>
    <s v="21AGQPP7753F1Z4"/>
    <n v="553"/>
    <x v="7"/>
    <x v="71"/>
    <n v="15525"/>
    <m/>
    <n v="388.125"/>
    <n v="388.125"/>
    <x v="128"/>
    <n v="0.05"/>
  </r>
  <r>
    <x v="21"/>
    <d v="2024-01-09T00:00:00"/>
    <s v="APARNA SAREE CENTRE"/>
    <m/>
    <n v="553"/>
    <x v="0"/>
    <x v="3"/>
    <n v="21000"/>
    <m/>
    <n v="525"/>
    <n v="525"/>
    <x v="1"/>
    <n v="0.05"/>
  </r>
  <r>
    <x v="21"/>
    <d v="2024-01-04T00:00:00"/>
    <s v="Cash"/>
    <s v="21AJBPA2370D1Z8"/>
    <n v="554"/>
    <x v="0"/>
    <x v="8"/>
    <n v="20000"/>
    <m/>
    <n v="500"/>
    <n v="500"/>
    <x v="15"/>
    <n v="0.05"/>
  </r>
  <r>
    <x v="21"/>
    <d v="2024-01-04T00:00:00"/>
    <s v="Ranchi Handloom"/>
    <m/>
    <n v="555"/>
    <x v="8"/>
    <x v="70"/>
    <n v="24381"/>
    <m/>
    <n v="609.52499999999998"/>
    <n v="609.52499999999998"/>
    <x v="129"/>
    <n v="0.05"/>
  </r>
  <r>
    <x v="21"/>
    <d v="2024-01-06T00:00:00"/>
    <s v="Cash"/>
    <m/>
    <n v="556"/>
    <x v="8"/>
    <x v="70"/>
    <n v="44000"/>
    <m/>
    <n v="1100"/>
    <n v="1100"/>
    <x v="50"/>
    <n v="0.05"/>
  </r>
  <r>
    <x v="21"/>
    <d v="2024-01-07T00:00:00"/>
    <s v="Cash"/>
    <m/>
    <n v="557"/>
    <x v="0"/>
    <x v="3"/>
    <n v="36000"/>
    <m/>
    <n v="900"/>
    <n v="900"/>
    <x v="51"/>
    <n v="0.05"/>
  </r>
  <r>
    <x v="21"/>
    <d v="2024-01-08T00:00:00"/>
    <s v="Cash"/>
    <m/>
    <n v="558"/>
    <x v="0"/>
    <x v="5"/>
    <n v="21700"/>
    <m/>
    <n v="542.5"/>
    <n v="542.5"/>
    <x v="130"/>
    <n v="0.05"/>
  </r>
  <r>
    <x v="21"/>
    <d v="2024-01-09T00:00:00"/>
    <s v="Cash"/>
    <m/>
    <n v="559"/>
    <x v="0"/>
    <x v="7"/>
    <n v="32000"/>
    <m/>
    <n v="800"/>
    <n v="800"/>
    <x v="32"/>
    <n v="0.05"/>
  </r>
  <r>
    <x v="21"/>
    <d v="2024-01-10T00:00:00"/>
    <s v="Cash"/>
    <m/>
    <n v="560"/>
    <x v="7"/>
    <x v="14"/>
    <n v="34000"/>
    <m/>
    <n v="850"/>
    <n v="850"/>
    <x v="26"/>
    <n v="0.05"/>
  </r>
  <r>
    <x v="21"/>
    <d v="2024-01-14T00:00:00"/>
    <s v="Cash"/>
    <s v="21AXGPA2315R1ZP"/>
    <n v="561"/>
    <x v="7"/>
    <x v="11"/>
    <n v="19825"/>
    <m/>
    <n v="495.625"/>
    <n v="495.625"/>
    <x v="131"/>
    <n v="0.05"/>
  </r>
  <r>
    <x v="21"/>
    <d v="2024-01-20T00:00:00"/>
    <s v="M/S Handloom Worlds"/>
    <s v="21AGQPP7753F1Z4"/>
    <n v="562"/>
    <x v="0"/>
    <x v="3"/>
    <n v="30000"/>
    <m/>
    <n v="750"/>
    <n v="750"/>
    <x v="39"/>
    <n v="0.05"/>
  </r>
  <r>
    <x v="21"/>
    <d v="2024-01-20T00:00:00"/>
    <s v="APARNA SAREE CENTRE"/>
    <m/>
    <n v="563"/>
    <x v="7"/>
    <x v="11"/>
    <n v="19325"/>
    <m/>
    <n v="483.125"/>
    <n v="483.125"/>
    <x v="132"/>
    <n v="0.05"/>
  </r>
  <r>
    <x v="21"/>
    <d v="2024-01-20T00:00:00"/>
    <s v="Cash"/>
    <m/>
    <n v="564"/>
    <x v="7"/>
    <x v="18"/>
    <n v="42000"/>
    <m/>
    <n v="1050"/>
    <n v="1050"/>
    <x v="74"/>
    <n v="0.05"/>
  </r>
  <r>
    <x v="21"/>
    <d v="2024-01-21T00:00:00"/>
    <s v="Cash"/>
    <s v="21FWJPK8398M1Z0"/>
    <n v="565"/>
    <x v="7"/>
    <x v="28"/>
    <n v="21000"/>
    <m/>
    <n v="525"/>
    <n v="525"/>
    <x v="1"/>
    <n v="0.05"/>
  </r>
  <r>
    <x v="21"/>
    <d v="2024-01-22T00:00:00"/>
    <s v="A.B Textiles"/>
    <m/>
    <n v="566"/>
    <x v="7"/>
    <x v="72"/>
    <n v="68355"/>
    <m/>
    <n v="1708.875"/>
    <n v="1708.875"/>
    <x v="133"/>
    <n v="0.05"/>
  </r>
  <r>
    <x v="21"/>
    <d v="2024-01-24T00:00:00"/>
    <s v="Cash"/>
    <m/>
    <n v="567"/>
    <x v="0"/>
    <x v="18"/>
    <n v="45000"/>
    <m/>
    <n v="1125"/>
    <n v="1125"/>
    <x v="25"/>
    <n v="0.05"/>
  </r>
  <r>
    <x v="21"/>
    <d v="2024-01-26T00:00:00"/>
    <s v="Cash"/>
    <m/>
    <n v="568"/>
    <x v="3"/>
    <x v="14"/>
    <n v="46000"/>
    <m/>
    <n v="1150"/>
    <n v="1150"/>
    <x v="24"/>
    <n v="0.05"/>
  </r>
  <r>
    <x v="21"/>
    <d v="2024-01-27T00:00:00"/>
    <m/>
    <m/>
    <n v="568"/>
    <x v="0"/>
    <x v="73"/>
    <m/>
    <m/>
    <m/>
    <m/>
    <x v="134"/>
    <m/>
  </r>
  <r>
    <x v="21"/>
    <d v="2024-01-28T00:00:00"/>
    <s v="Cash"/>
    <m/>
    <n v="569"/>
    <x v="0"/>
    <x v="14"/>
    <n v="43000"/>
    <m/>
    <n v="1075"/>
    <n v="1075"/>
    <x v="94"/>
    <n v="0.05"/>
  </r>
  <r>
    <x v="21"/>
    <d v="2024-01-30T00:00:00"/>
    <s v="Cash"/>
    <m/>
    <n v="570"/>
    <x v="0"/>
    <x v="23"/>
    <n v="42000"/>
    <m/>
    <n v="1050"/>
    <n v="1050"/>
    <x v="74"/>
    <n v="0.05"/>
  </r>
  <r>
    <x v="22"/>
    <d v="2024-02-01T00:00:00"/>
    <s v="Cash"/>
    <m/>
    <n v="571"/>
    <x v="0"/>
    <x v="0"/>
    <n v="24000"/>
    <m/>
    <n v="600"/>
    <n v="600"/>
    <x v="45"/>
    <n v="0.05"/>
  </r>
  <r>
    <x v="22"/>
    <d v="2024-02-02T00:00:00"/>
    <s v="Cash"/>
    <m/>
    <n v="572"/>
    <x v="0"/>
    <x v="7"/>
    <n v="19200"/>
    <m/>
    <n v="480"/>
    <n v="480"/>
    <x v="8"/>
    <n v="0.05"/>
  </r>
  <r>
    <x v="22"/>
    <d v="2024-02-03T00:00:00"/>
    <s v="Cash"/>
    <m/>
    <n v="573"/>
    <x v="0"/>
    <x v="2"/>
    <n v="20000"/>
    <m/>
    <n v="500"/>
    <n v="500"/>
    <x v="15"/>
    <n v="0.05"/>
  </r>
  <r>
    <x v="22"/>
    <d v="2024-02-04T00:00:00"/>
    <s v="Cash"/>
    <m/>
    <n v="574"/>
    <x v="0"/>
    <x v="1"/>
    <n v="17000"/>
    <m/>
    <n v="425"/>
    <n v="425"/>
    <x v="57"/>
    <n v="0.05"/>
  </r>
  <r>
    <x v="22"/>
    <d v="2024-02-05T00:00:00"/>
    <s v="Cash"/>
    <m/>
    <n v="575"/>
    <x v="0"/>
    <x v="2"/>
    <n v="23000"/>
    <m/>
    <n v="575"/>
    <n v="575"/>
    <x v="46"/>
    <n v="0.05"/>
  </r>
  <r>
    <x v="22"/>
    <d v="2024-02-06T00:00:00"/>
    <s v="Cash"/>
    <m/>
    <n v="576"/>
    <x v="0"/>
    <x v="0"/>
    <n v="18000"/>
    <m/>
    <n v="450"/>
    <n v="450"/>
    <x v="10"/>
    <n v="0.05"/>
  </r>
  <r>
    <x v="22"/>
    <d v="2024-02-07T00:00:00"/>
    <s v="Cash"/>
    <m/>
    <n v="577"/>
    <x v="0"/>
    <x v="4"/>
    <n v="20000"/>
    <m/>
    <n v="500"/>
    <n v="500"/>
    <x v="15"/>
    <n v="0.05"/>
  </r>
  <r>
    <x v="22"/>
    <d v="2024-02-08T00:00:00"/>
    <s v="Cash"/>
    <m/>
    <n v="578"/>
    <x v="0"/>
    <x v="0"/>
    <n v="21000"/>
    <m/>
    <n v="525"/>
    <n v="525"/>
    <x v="1"/>
    <n v="0.05"/>
  </r>
  <r>
    <x v="22"/>
    <d v="2024-02-09T00:00:00"/>
    <s v="Cash"/>
    <m/>
    <n v="579"/>
    <x v="0"/>
    <x v="0"/>
    <n v="12000"/>
    <m/>
    <n v="300"/>
    <n v="300"/>
    <x v="54"/>
    <n v="0.05"/>
  </r>
  <r>
    <x v="22"/>
    <d v="2024-02-10T00:00:00"/>
    <s v="Cash"/>
    <m/>
    <n v="580"/>
    <x v="7"/>
    <x v="3"/>
    <n v="12000"/>
    <m/>
    <n v="300"/>
    <n v="300"/>
    <x v="54"/>
    <n v="0.05"/>
  </r>
  <r>
    <x v="22"/>
    <d v="2024-02-11T00:00:00"/>
    <s v="Cash"/>
    <m/>
    <n v="581"/>
    <x v="7"/>
    <x v="3"/>
    <n v="12000"/>
    <m/>
    <n v="300"/>
    <n v="300"/>
    <x v="54"/>
    <n v="0.05"/>
  </r>
  <r>
    <x v="22"/>
    <d v="2024-02-12T00:00:00"/>
    <s v="Cash"/>
    <m/>
    <n v="582"/>
    <x v="7"/>
    <x v="21"/>
    <n v="15400"/>
    <m/>
    <n v="385"/>
    <n v="385"/>
    <x v="135"/>
    <n v="0.05"/>
  </r>
  <r>
    <x v="22"/>
    <d v="2024-02-13T00:00:00"/>
    <s v="Cash"/>
    <s v="21AABCV8926G1ZD"/>
    <n v="583"/>
    <x v="7"/>
    <x v="14"/>
    <n v="14000"/>
    <m/>
    <n v="350"/>
    <n v="350"/>
    <x v="53"/>
    <n v="0.05"/>
  </r>
  <r>
    <x v="22"/>
    <d v="2024-02-10T00:00:00"/>
    <s v="varsha banita foods Pvt Ltd."/>
    <m/>
    <n v="584"/>
    <x v="0"/>
    <x v="7"/>
    <n v="20740"/>
    <m/>
    <n v="518.5"/>
    <n v="518.5"/>
    <x v="136"/>
    <n v="0.05"/>
  </r>
  <r>
    <x v="22"/>
    <d v="2024-02-11T00:00:00"/>
    <s v="Cash"/>
    <s v="21AABCV8926G1ZD"/>
    <n v="585"/>
    <x v="7"/>
    <x v="28"/>
    <n v="21000"/>
    <m/>
    <n v="525"/>
    <n v="525"/>
    <x v="1"/>
    <n v="0.05"/>
  </r>
  <r>
    <x v="22"/>
    <d v="2024-02-12T00:00:00"/>
    <s v="varsha banita foods Pvt Ltd."/>
    <m/>
    <n v="586"/>
    <x v="0"/>
    <x v="74"/>
    <n v="8316"/>
    <m/>
    <n v="207.9"/>
    <n v="207.9"/>
    <x v="137"/>
    <n v="0.05"/>
  </r>
  <r>
    <x v="22"/>
    <d v="2024-02-17T00:00:00"/>
    <s v="Cash"/>
    <m/>
    <n v="587"/>
    <x v="7"/>
    <x v="41"/>
    <n v="16000"/>
    <m/>
    <n v="400"/>
    <n v="400"/>
    <x v="4"/>
    <n v="0.05"/>
  </r>
  <r>
    <x v="22"/>
    <d v="2024-02-22T00:00:00"/>
    <s v="Cash"/>
    <s v="21AGQPP7753F1Z4"/>
    <n v="589"/>
    <x v="0"/>
    <x v="4"/>
    <n v="21200"/>
    <m/>
    <n v="530"/>
    <n v="530"/>
    <x v="116"/>
    <n v="0.05"/>
  </r>
  <r>
    <x v="22"/>
    <d v="2024-02-26T00:00:00"/>
    <s v="Aparna saree center"/>
    <s v="21BCYPM9833N1ZO"/>
    <n v="590"/>
    <x v="12"/>
    <x v="71"/>
    <n v="18018"/>
    <m/>
    <n v="450.45000000000005"/>
    <n v="450.45000000000005"/>
    <x v="138"/>
    <n v="0.05"/>
  </r>
  <r>
    <x v="22"/>
    <d v="2024-02-27T00:00:00"/>
    <s v="Modi Furnishing House"/>
    <m/>
    <n v="591"/>
    <x v="0"/>
    <x v="61"/>
    <n v="23600"/>
    <m/>
    <n v="590"/>
    <n v="590"/>
    <x v="139"/>
    <n v="0.05"/>
  </r>
  <r>
    <x v="23"/>
    <d v="2024-03-01T00:00:00"/>
    <s v="Cash"/>
    <m/>
    <n v="592"/>
    <x v="0"/>
    <x v="7"/>
    <n v="35000"/>
    <m/>
    <n v="875"/>
    <n v="875"/>
    <x v="62"/>
    <n v="0.05"/>
  </r>
  <r>
    <x v="23"/>
    <d v="2024-03-02T00:00:00"/>
    <s v="Cash"/>
    <m/>
    <n v="593"/>
    <x v="0"/>
    <x v="1"/>
    <n v="22200"/>
    <m/>
    <n v="555"/>
    <n v="555"/>
    <x v="140"/>
    <n v="0.05"/>
  </r>
  <r>
    <x v="23"/>
    <d v="2024-03-02T00:00:00"/>
    <s v="Cash"/>
    <m/>
    <n v="594"/>
    <x v="0"/>
    <x v="75"/>
    <n v="31300"/>
    <m/>
    <n v="782.5"/>
    <n v="782.5"/>
    <x v="141"/>
    <n v="0.05"/>
  </r>
  <r>
    <x v="23"/>
    <d v="2024-03-12T00:00:00"/>
    <s v="Cash"/>
    <m/>
    <n v="595"/>
    <x v="0"/>
    <x v="59"/>
    <n v="27021"/>
    <m/>
    <n v="675.52500000000009"/>
    <n v="675.52500000000009"/>
    <x v="142"/>
    <n v="0.05"/>
  </r>
  <r>
    <x v="23"/>
    <d v="2024-03-14T00:00:00"/>
    <s v="Cash"/>
    <m/>
    <n v="596"/>
    <x v="0"/>
    <x v="1"/>
    <n v="21000"/>
    <m/>
    <n v="525"/>
    <n v="525"/>
    <x v="1"/>
    <n v="0.05"/>
  </r>
  <r>
    <x v="23"/>
    <d v="2024-03-14T00:00:00"/>
    <s v="Cash"/>
    <m/>
    <n v="597"/>
    <x v="0"/>
    <x v="2"/>
    <n v="35000"/>
    <m/>
    <n v="875"/>
    <n v="875"/>
    <x v="62"/>
    <n v="0.05"/>
  </r>
  <r>
    <x v="23"/>
    <d v="2024-03-15T00:00:00"/>
    <s v="Cash"/>
    <m/>
    <n v="598"/>
    <x v="0"/>
    <x v="6"/>
    <n v="30400"/>
    <m/>
    <n v="760"/>
    <n v="760"/>
    <x v="143"/>
    <n v="0.05"/>
  </r>
  <r>
    <x v="23"/>
    <d v="2024-03-16T00:00:00"/>
    <s v="Cash"/>
    <m/>
    <n v="599"/>
    <x v="0"/>
    <x v="14"/>
    <n v="34000"/>
    <m/>
    <n v="850"/>
    <n v="850"/>
    <x v="26"/>
    <n v="0.05"/>
  </r>
  <r>
    <x v="23"/>
    <d v="2024-03-18T00:00:00"/>
    <s v="Cash"/>
    <m/>
    <n v="600"/>
    <x v="7"/>
    <x v="29"/>
    <n v="38000"/>
    <m/>
    <n v="950"/>
    <n v="950"/>
    <x v="52"/>
    <n v="0.05"/>
  </r>
  <r>
    <x v="23"/>
    <d v="2024-03-19T00:00:00"/>
    <s v="Cash"/>
    <m/>
    <n v="1"/>
    <x v="7"/>
    <x v="14"/>
    <n v="25000"/>
    <m/>
    <n v="625"/>
    <n v="625"/>
    <x v="7"/>
    <n v="0.05"/>
  </r>
  <r>
    <x v="23"/>
    <d v="2024-03-20T00:00:00"/>
    <s v="Cash"/>
    <m/>
    <n v="2"/>
    <x v="0"/>
    <x v="5"/>
    <n v="32000"/>
    <m/>
    <n v="800"/>
    <n v="800"/>
    <x v="32"/>
    <n v="0.05"/>
  </r>
  <r>
    <x v="23"/>
    <d v="2024-03-21T00:00:00"/>
    <s v="Cash"/>
    <m/>
    <n v="3"/>
    <x v="0"/>
    <x v="1"/>
    <n v="24000"/>
    <m/>
    <n v="600"/>
    <n v="600"/>
    <x v="45"/>
    <n v="0.05"/>
  </r>
  <r>
    <x v="23"/>
    <d v="2024-03-22T00:00:00"/>
    <s v="Cash"/>
    <m/>
    <n v="4"/>
    <x v="0"/>
    <x v="6"/>
    <n v="30000"/>
    <m/>
    <n v="750"/>
    <n v="750"/>
    <x v="39"/>
    <n v="0.05"/>
  </r>
  <r>
    <x v="23"/>
    <d v="2024-03-24T00:00:00"/>
    <s v="Cash"/>
    <m/>
    <n v="5"/>
    <x v="0"/>
    <x v="2"/>
    <n v="30000"/>
    <m/>
    <n v="750"/>
    <n v="750"/>
    <x v="39"/>
    <n v="0.05"/>
  </r>
  <r>
    <x v="23"/>
    <d v="2024-03-25T00:00:00"/>
    <s v="Cash"/>
    <m/>
    <n v="6"/>
    <x v="0"/>
    <x v="3"/>
    <n v="24000"/>
    <m/>
    <n v="600"/>
    <n v="600"/>
    <x v="45"/>
    <n v="0.05"/>
  </r>
  <r>
    <x v="23"/>
    <d v="2024-03-27T00:00:00"/>
    <s v="Cash"/>
    <m/>
    <n v="7"/>
    <x v="7"/>
    <x v="29"/>
    <n v="40000"/>
    <m/>
    <n v="1000"/>
    <n v="1000"/>
    <x v="70"/>
    <n v="0.05"/>
  </r>
  <r>
    <x v="23"/>
    <d v="2024-03-28T00:00:00"/>
    <s v="Cash"/>
    <m/>
    <n v="8"/>
    <x v="7"/>
    <x v="22"/>
    <n v="36000"/>
    <m/>
    <n v="900"/>
    <n v="900"/>
    <x v="51"/>
    <n v="0.05"/>
  </r>
  <r>
    <x v="23"/>
    <d v="2024-03-29T00:00:00"/>
    <s v="Cash"/>
    <m/>
    <n v="9"/>
    <x v="7"/>
    <x v="14"/>
    <n v="32000"/>
    <m/>
    <n v="800"/>
    <n v="800"/>
    <x v="32"/>
    <n v="0.05"/>
  </r>
  <r>
    <x v="23"/>
    <d v="2024-03-31T00:00:00"/>
    <s v="Cash"/>
    <m/>
    <n v="10"/>
    <x v="7"/>
    <x v="14"/>
    <n v="29000"/>
    <m/>
    <n v="725"/>
    <n v="725"/>
    <x v="81"/>
    <n v="0.05"/>
  </r>
  <r>
    <x v="24"/>
    <d v="2024-04-01T00:00:00"/>
    <s v="Cash"/>
    <m/>
    <n v="11"/>
    <x v="7"/>
    <x v="22"/>
    <n v="28000"/>
    <m/>
    <n v="700"/>
    <n v="700"/>
    <x v="28"/>
    <n v="0.05"/>
  </r>
  <r>
    <x v="24"/>
    <d v="2024-04-02T00:00:00"/>
    <s v="Cash"/>
    <m/>
    <n v="12"/>
    <x v="0"/>
    <x v="3"/>
    <n v="20000"/>
    <m/>
    <n v="500"/>
    <n v="500"/>
    <x v="15"/>
    <n v="0.05"/>
  </r>
  <r>
    <x v="24"/>
    <d v="2024-04-03T00:00:00"/>
    <s v="Cash"/>
    <m/>
    <n v="13"/>
    <x v="0"/>
    <x v="17"/>
    <n v="21000"/>
    <m/>
    <n v="525"/>
    <n v="525"/>
    <x v="1"/>
    <n v="0.05"/>
  </r>
  <r>
    <x v="24"/>
    <d v="2024-04-04T00:00:00"/>
    <s v="Cash"/>
    <m/>
    <n v="14"/>
    <x v="7"/>
    <x v="20"/>
    <n v="41775"/>
    <m/>
    <n v="1044.375"/>
    <n v="1044.375"/>
    <x v="144"/>
    <n v="0.05"/>
  </r>
  <r>
    <x v="24"/>
    <d v="2024-04-05T00:00:00"/>
    <s v="Cash"/>
    <m/>
    <n v="15"/>
    <x v="0"/>
    <x v="3"/>
    <n v="18000"/>
    <m/>
    <n v="450"/>
    <n v="450"/>
    <x v="10"/>
    <n v="0.05"/>
  </r>
  <r>
    <x v="24"/>
    <d v="2024-04-06T00:00:00"/>
    <s v="Cash"/>
    <m/>
    <n v="16"/>
    <x v="7"/>
    <x v="8"/>
    <n v="18000"/>
    <m/>
    <n v="450"/>
    <n v="450"/>
    <x v="10"/>
    <n v="0.05"/>
  </r>
  <r>
    <x v="24"/>
    <d v="2024-04-07T00:00:00"/>
    <m/>
    <m/>
    <n v="16"/>
    <x v="0"/>
    <x v="2"/>
    <n v="15000"/>
    <m/>
    <n v="375"/>
    <n v="375"/>
    <x v="2"/>
    <n v="0.05"/>
  </r>
  <r>
    <x v="24"/>
    <d v="2024-04-07T00:00:00"/>
    <s v="Cash"/>
    <m/>
    <n v="17"/>
    <x v="0"/>
    <x v="3"/>
    <n v="2000"/>
    <m/>
    <n v="50"/>
    <n v="50"/>
    <x v="145"/>
    <n v="0.05"/>
  </r>
  <r>
    <x v="24"/>
    <d v="2024-04-08T00:00:00"/>
    <s v="Cash"/>
    <m/>
    <n v="18"/>
    <x v="0"/>
    <x v="3"/>
    <n v="26500"/>
    <m/>
    <n v="662.5"/>
    <n v="662.5"/>
    <x v="146"/>
    <n v="0.05"/>
  </r>
  <r>
    <x v="24"/>
    <d v="2024-04-09T00:00:00"/>
    <s v="Cash"/>
    <m/>
    <n v="19"/>
    <x v="0"/>
    <x v="3"/>
    <n v="30000"/>
    <m/>
    <n v="750"/>
    <n v="750"/>
    <x v="39"/>
    <n v="0.05"/>
  </r>
  <r>
    <x v="24"/>
    <d v="2024-04-10T00:00:00"/>
    <s v="Cash"/>
    <m/>
    <n v="20"/>
    <x v="0"/>
    <x v="2"/>
    <n v="20000"/>
    <m/>
    <n v="500"/>
    <n v="500"/>
    <x v="15"/>
    <n v="0.05"/>
  </r>
  <r>
    <x v="24"/>
    <d v="2024-04-11T00:00:00"/>
    <s v="Cash"/>
    <m/>
    <n v="21"/>
    <x v="0"/>
    <x v="6"/>
    <n v="40000"/>
    <m/>
    <n v="1000"/>
    <n v="1000"/>
    <x v="70"/>
    <n v="0.05"/>
  </r>
  <r>
    <x v="24"/>
    <d v="2024-04-12T00:00:00"/>
    <s v="Cash"/>
    <m/>
    <n v="22"/>
    <x v="0"/>
    <x v="2"/>
    <n v="20000"/>
    <m/>
    <n v="500"/>
    <n v="500"/>
    <x v="15"/>
    <n v="0.05"/>
  </r>
  <r>
    <x v="24"/>
    <d v="2024-04-13T00:00:00"/>
    <s v="Cash"/>
    <m/>
    <n v="23"/>
    <x v="0"/>
    <x v="6"/>
    <n v="31000"/>
    <m/>
    <n v="775"/>
    <n v="775"/>
    <x v="82"/>
    <n v="0.05"/>
  </r>
  <r>
    <x v="24"/>
    <d v="2024-04-14T00:00:00"/>
    <s v="Cash"/>
    <m/>
    <n v="24"/>
    <x v="0"/>
    <x v="8"/>
    <n v="36000"/>
    <m/>
    <n v="900"/>
    <n v="900"/>
    <x v="51"/>
    <n v="0.05"/>
  </r>
  <r>
    <x v="24"/>
    <d v="2024-04-15T00:00:00"/>
    <s v="Cash"/>
    <m/>
    <n v="25"/>
    <x v="0"/>
    <x v="4"/>
    <n v="20000"/>
    <m/>
    <n v="500"/>
    <n v="500"/>
    <x v="15"/>
    <n v="0.05"/>
  </r>
  <r>
    <x v="24"/>
    <d v="2024-04-16T00:00:00"/>
    <s v="Cash"/>
    <m/>
    <n v="26"/>
    <x v="0"/>
    <x v="2"/>
    <n v="26000"/>
    <m/>
    <n v="650"/>
    <n v="650"/>
    <x v="20"/>
    <n v="0.05"/>
  </r>
  <r>
    <x v="24"/>
    <d v="2024-04-17T00:00:00"/>
    <s v="Cash"/>
    <m/>
    <n v="27"/>
    <x v="0"/>
    <x v="9"/>
    <n v="20000"/>
    <m/>
    <n v="500"/>
    <n v="500"/>
    <x v="15"/>
    <n v="0.05"/>
  </r>
  <r>
    <x v="24"/>
    <d v="2024-04-18T00:00:00"/>
    <s v="Cash"/>
    <m/>
    <n v="28"/>
    <x v="0"/>
    <x v="2"/>
    <n v="27000"/>
    <m/>
    <n v="675"/>
    <n v="675"/>
    <x v="18"/>
    <n v="0.05"/>
  </r>
  <r>
    <x v="24"/>
    <d v="2024-04-19T00:00:00"/>
    <s v="Cash"/>
    <m/>
    <n v="29"/>
    <x v="0"/>
    <x v="4"/>
    <n v="28000"/>
    <m/>
    <n v="700"/>
    <n v="700"/>
    <x v="28"/>
    <n v="0.05"/>
  </r>
  <r>
    <x v="24"/>
    <d v="2024-04-20T00:00:00"/>
    <s v="Cash"/>
    <m/>
    <n v="30"/>
    <x v="0"/>
    <x v="4"/>
    <n v="12000"/>
    <m/>
    <n v="300"/>
    <n v="300"/>
    <x v="54"/>
    <n v="0.05"/>
  </r>
  <r>
    <x v="24"/>
    <d v="2024-04-21T00:00:00"/>
    <m/>
    <m/>
    <m/>
    <x v="3"/>
    <x v="3"/>
    <n v="16000"/>
    <m/>
    <n v="400"/>
    <n v="400"/>
    <x v="4"/>
    <n v="0.05"/>
  </r>
  <r>
    <x v="25"/>
    <m/>
    <m/>
    <m/>
    <m/>
    <x v="13"/>
    <x v="73"/>
    <m/>
    <m/>
    <m/>
    <m/>
    <x v="134"/>
    <m/>
  </r>
  <r>
    <x v="25"/>
    <m/>
    <m/>
    <m/>
    <m/>
    <x v="13"/>
    <x v="73"/>
    <m/>
    <m/>
    <m/>
    <m/>
    <x v="13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2">
  <r>
    <x v="0"/>
    <d v="2022-04-12T00:00:00"/>
    <s v="Piyush Textiles"/>
    <s v="PT015"/>
    <n v="6304"/>
    <n v="100"/>
    <n v="28000"/>
    <n v="1400"/>
    <n v="0"/>
    <n v="0"/>
    <n v="29400"/>
    <n v="0.05"/>
    <s v="yes"/>
  </r>
  <r>
    <x v="0"/>
    <d v="2022-04-18T00:00:00"/>
    <s v="Piyush Textiles"/>
    <s v="PT024"/>
    <n v="6304"/>
    <n v="160"/>
    <n v="32000"/>
    <n v="1600"/>
    <n v="0"/>
    <n v="0"/>
    <n v="33600"/>
    <n v="0.05"/>
    <s v="yes"/>
  </r>
  <r>
    <x v="0"/>
    <d v="2022-04-08T00:00:00"/>
    <s v="Piyush Textiles"/>
    <s v="PT09"/>
    <n v="6304"/>
    <n v="400"/>
    <n v="27250"/>
    <n v="1362.5"/>
    <n v="0"/>
    <n v="0"/>
    <n v="28613"/>
    <n v="0.05"/>
    <s v="yes"/>
  </r>
  <r>
    <x v="0"/>
    <d v="2022-04-05T00:00:00"/>
    <s v="Radhika Furnishing"/>
    <n v="22"/>
    <n v="6303"/>
    <n v="160"/>
    <n v="38720"/>
    <n v="1936"/>
    <n v="0"/>
    <n v="0"/>
    <n v="40656"/>
    <n v="0.05"/>
    <s v="yes"/>
  </r>
  <r>
    <x v="0"/>
    <d v="2022-04-11T00:00:00"/>
    <s v="Radhika Furnishing"/>
    <n v="42"/>
    <n v="6304"/>
    <n v="144"/>
    <n v="37440"/>
    <n v="1872"/>
    <n v="0"/>
    <n v="0"/>
    <n v="39312"/>
    <n v="0.05"/>
    <s v="yes"/>
  </r>
  <r>
    <x v="0"/>
    <d v="2022-04-13T00:00:00"/>
    <s v="Radhika Furnishing"/>
    <n v="48"/>
    <n v="6303"/>
    <n v="600"/>
    <n v="78000"/>
    <n v="3900"/>
    <n v="0"/>
    <n v="0"/>
    <n v="81900"/>
    <n v="0.05"/>
    <s v="yes"/>
  </r>
  <r>
    <x v="0"/>
    <d v="2022-04-15T00:00:00"/>
    <s v="Radhika Furnishing"/>
    <n v="52"/>
    <n v="6303"/>
    <n v="268"/>
    <n v="47168"/>
    <n v="2358.4"/>
    <n v="0"/>
    <n v="0"/>
    <n v="49526"/>
    <n v="0.05"/>
    <s v="yes"/>
  </r>
  <r>
    <x v="0"/>
    <d v="2022-04-25T00:00:00"/>
    <s v="Radhika Furnishing"/>
    <n v="81"/>
    <n v="6303"/>
    <n v="280"/>
    <n v="47040"/>
    <n v="2352"/>
    <m/>
    <m/>
    <n v="49392"/>
    <n v="0.05"/>
    <s v="yes"/>
  </r>
  <r>
    <x v="0"/>
    <d v="2022-04-21T00:00:00"/>
    <s v="Sudhir Khadi Ashram"/>
    <n v="102"/>
    <n v="6304"/>
    <n v="107"/>
    <n v="16371"/>
    <n v="818.55000000000007"/>
    <n v="0"/>
    <n v="0"/>
    <n v="17190"/>
    <n v="0.05"/>
    <s v="yes"/>
  </r>
  <r>
    <x v="0"/>
    <d v="2022-04-06T00:00:00"/>
    <s v="Sudhir Khadi Ashram"/>
    <n v="33"/>
    <n v="6304"/>
    <n v="800"/>
    <n v="24800"/>
    <n v="1240"/>
    <n v="0"/>
    <n v="0"/>
    <n v="26040"/>
    <n v="0.05"/>
    <s v="yes"/>
  </r>
  <r>
    <x v="0"/>
    <s v="02.04.2022"/>
    <s v="Sudhir Khadi Ashram"/>
    <s v="19x2"/>
    <n v="6304"/>
    <n v="40"/>
    <n v="51200"/>
    <n v="2560"/>
    <n v="0"/>
    <n v="0"/>
    <n v="53760"/>
    <n v="0.05"/>
    <s v="yes"/>
  </r>
  <r>
    <x v="0"/>
    <s v="12.04.2022"/>
    <s v="Sudhir Khadi Ashram"/>
    <s v="65x2"/>
    <n v="6304"/>
    <n v="160"/>
    <n v="50400"/>
    <n v="2520"/>
    <n v="0"/>
    <n v="0"/>
    <n v="52920"/>
    <n v="0.05"/>
    <s v="yes"/>
  </r>
  <r>
    <x v="0"/>
    <s v="10.04.2022"/>
    <s v="Sudhir Khadi Ashram"/>
    <s v="50x2"/>
    <n v="6304"/>
    <n v="240"/>
    <n v="43200"/>
    <n v="2160"/>
    <n v="0"/>
    <n v="0"/>
    <n v="45360"/>
    <n v="0.05"/>
    <s v="yes"/>
  </r>
  <r>
    <x v="0"/>
    <s v="13.04.2022"/>
    <s v="Sri Ram Handlooms"/>
    <s v="200/22"/>
    <n v="6307"/>
    <n v="4000"/>
    <n v="80001.600000000006"/>
    <m/>
    <n v="2000.0400000000002"/>
    <n v="2000.0400000000002"/>
    <n v="84001.68"/>
    <n v="0.05"/>
    <s v="yes"/>
  </r>
  <r>
    <x v="0"/>
    <s v="12.04.2022"/>
    <s v="Sri Ram Handlooms"/>
    <s v="182/22"/>
    <n v="6307"/>
    <n v="2000"/>
    <n v="40000.800000000003"/>
    <m/>
    <n v="1000.0200000000001"/>
    <n v="1000.0200000000001"/>
    <n v="42000.84"/>
    <n v="0.05"/>
    <s v="yes"/>
  </r>
  <r>
    <x v="0"/>
    <s v="21.04.2022"/>
    <s v="Sri Ram Handlooms"/>
    <s v="348/22"/>
    <n v="6307"/>
    <n v="4000"/>
    <n v="80382.600000000006"/>
    <m/>
    <n v="2009.5650000000003"/>
    <n v="2009.5650000000003"/>
    <n v="84401.73000000001"/>
    <n v="0.05"/>
    <s v="yes"/>
  </r>
  <r>
    <x v="0"/>
    <s v="24.04.2022"/>
    <s v="Sudhir Khadi Ashram"/>
    <n v="110"/>
    <n v="6304"/>
    <n v="80"/>
    <n v="24200"/>
    <n v="1210"/>
    <n v="0"/>
    <n v="0"/>
    <n v="25410"/>
    <n v="0.05"/>
    <s v="yes"/>
  </r>
  <r>
    <x v="0"/>
    <s v="18.04.2022"/>
    <s v="Arihant Enterprises"/>
    <n v="38"/>
    <n v="6304"/>
    <n v="160"/>
    <n v="30200"/>
    <n v="1510"/>
    <n v="0"/>
    <n v="0"/>
    <n v="31710"/>
    <n v="0.05"/>
    <s v="yes"/>
  </r>
  <r>
    <x v="1"/>
    <s v="21.05.2022"/>
    <s v="Sethia Tex Fab"/>
    <s v="T000131/2223"/>
    <n v="6304"/>
    <n v="112"/>
    <n v="48011.85"/>
    <n v="2400.5925000000002"/>
    <n v="0"/>
    <n v="0"/>
    <n v="50412"/>
    <n v="0.05"/>
    <s v="yes"/>
  </r>
  <r>
    <x v="1"/>
    <s v="21.05.2022"/>
    <s v="Sethia Tex Fab"/>
    <s v="T000132/2223"/>
    <n v="6304"/>
    <n v="119"/>
    <n v="34254"/>
    <n v="1712.7"/>
    <n v="0"/>
    <n v="0"/>
    <n v="35967"/>
    <n v="0.05"/>
    <s v="yes"/>
  </r>
  <r>
    <x v="1"/>
    <s v="14.05.2022"/>
    <s v="Piyush Textiles"/>
    <s v="PT057/22-23"/>
    <n v="6304"/>
    <n v="180"/>
    <n v="36000"/>
    <n v="1800"/>
    <n v="0"/>
    <n v="0"/>
    <n v="37800"/>
    <n v="0.05"/>
    <s v="yes"/>
  </r>
  <r>
    <x v="1"/>
    <s v="31.05.2022"/>
    <s v="Piyush Textiles"/>
    <s v="PT082/22-23"/>
    <m/>
    <m/>
    <n v="36800"/>
    <n v="1840"/>
    <m/>
    <m/>
    <n v="38640"/>
    <n v="0.05"/>
    <s v="yes"/>
  </r>
  <r>
    <x v="1"/>
    <s v="24.05.2022"/>
    <s v="Piyush Textiles"/>
    <s v="PT071/22-23"/>
    <n v="6304"/>
    <n v="200"/>
    <n v="56000"/>
    <n v="2800"/>
    <n v="0"/>
    <n v="0"/>
    <n v="58800"/>
    <n v="0.05"/>
    <s v="yes"/>
  </r>
  <r>
    <x v="1"/>
    <s v="19.05.2022"/>
    <s v="Nirupam Mills"/>
    <s v="N-10"/>
    <n v="5516"/>
    <n v="100"/>
    <n v="16250"/>
    <n v="812.5"/>
    <n v="0"/>
    <n v="0"/>
    <n v="17063"/>
    <n v="0.05"/>
    <s v="yes"/>
  </r>
  <r>
    <x v="1"/>
    <s v="19.05.2022"/>
    <s v="Nirupam Mills"/>
    <s v="N-11"/>
    <n v="5516"/>
    <n v="80"/>
    <n v="21200"/>
    <n v="1060"/>
    <n v="0"/>
    <n v="0"/>
    <n v="22260"/>
    <n v="0.05"/>
    <s v="yes"/>
  </r>
  <r>
    <x v="1"/>
    <s v="19.05.2022"/>
    <s v="Nirupam Mills"/>
    <s v="N-12"/>
    <n v="5516"/>
    <n v="80"/>
    <n v="19450"/>
    <n v="972.5"/>
    <n v="0"/>
    <n v="0"/>
    <n v="20423"/>
    <n v="0.05"/>
    <s v="yes"/>
  </r>
  <r>
    <x v="1"/>
    <s v="19.05.2022"/>
    <s v="Nirupam Mills"/>
    <s v="N-13"/>
    <n v="5516"/>
    <n v="100"/>
    <n v="20500"/>
    <n v="1025"/>
    <n v="0"/>
    <n v="0"/>
    <n v="21525"/>
    <n v="0.05"/>
    <s v="yes"/>
  </r>
  <r>
    <x v="1"/>
    <s v="21.05.2022"/>
    <s v="Nirupam Mills"/>
    <s v="N-16"/>
    <n v="5516"/>
    <n v="89"/>
    <n v="25000"/>
    <n v="1250"/>
    <n v="0"/>
    <n v="0"/>
    <n v="26250"/>
    <n v="0.05"/>
    <s v="yes"/>
  </r>
  <r>
    <x v="1"/>
    <s v="21.05.2022"/>
    <s v="Nirupam Mills"/>
    <s v="N-17"/>
    <n v="5516"/>
    <n v="80"/>
    <n v="18400"/>
    <n v="920"/>
    <n v="0"/>
    <n v="0"/>
    <n v="19320"/>
    <n v="0.05"/>
    <s v="yes"/>
  </r>
  <r>
    <x v="1"/>
    <s v="28.05.2022"/>
    <s v="Nirupam Mills"/>
    <s v="N-30"/>
    <m/>
    <m/>
    <n v="21645"/>
    <n v="1082.25"/>
    <m/>
    <m/>
    <n v="22727"/>
    <n v="0.05"/>
    <s v="yes"/>
  </r>
  <r>
    <x v="1"/>
    <s v="26.05.2022"/>
    <s v="Banka Sales Corporation"/>
    <n v="266"/>
    <n v="6304"/>
    <n v="165"/>
    <n v="70155.5"/>
    <n v="3507.7750000000001"/>
    <n v="0"/>
    <n v="0"/>
    <n v="73663"/>
    <n v="0.05"/>
    <s v="yes"/>
  </r>
  <r>
    <x v="1"/>
    <s v="24.05.2022"/>
    <s v="Banka Sales Corporation"/>
    <n v="253"/>
    <n v="6304"/>
    <n v="88"/>
    <n v="54483.9"/>
    <n v="2724.1950000000002"/>
    <n v="0"/>
    <n v="0"/>
    <n v="57208"/>
    <n v="0.05"/>
    <s v="yes"/>
  </r>
  <r>
    <x v="1"/>
    <s v="21.05.2022"/>
    <s v="Vardan Fab"/>
    <n v="127"/>
    <n v="6005"/>
    <n v="1337"/>
    <n v="38783.440000000002"/>
    <n v="1939.1720000000003"/>
    <m/>
    <m/>
    <n v="40723"/>
    <n v="0.05"/>
    <s v="yes"/>
  </r>
  <r>
    <x v="1"/>
    <s v="23.05.2022"/>
    <s v="Radhika Furnishing"/>
    <s v="RF/22-23/000160"/>
    <n v="6303"/>
    <n v="197"/>
    <n v="15760"/>
    <n v="788"/>
    <m/>
    <m/>
    <n v="16548"/>
    <n v="0.05"/>
    <s v="yes"/>
  </r>
  <r>
    <x v="1"/>
    <s v="25.05.2022"/>
    <s v="Vardan Fab"/>
    <n v="134"/>
    <n v="6005"/>
    <n v="1982"/>
    <n v="57510"/>
    <n v="2875.5"/>
    <m/>
    <m/>
    <n v="60386"/>
    <n v="0.05"/>
    <s v="yes"/>
  </r>
  <r>
    <x v="1"/>
    <s v="27.05.2022"/>
    <s v="Vardan Fab"/>
    <m/>
    <m/>
    <m/>
    <n v="34560"/>
    <n v="1728"/>
    <m/>
    <m/>
    <n v="36288"/>
    <n v="0.05"/>
    <s v="yes"/>
  </r>
  <r>
    <x v="1"/>
    <s v="31.05.2022"/>
    <s v="Vardan Fab"/>
    <m/>
    <m/>
    <m/>
    <n v="25000"/>
    <n v="1250"/>
    <m/>
    <m/>
    <n v="26250"/>
    <n v="0.05"/>
    <s v="yes"/>
  </r>
  <r>
    <x v="1"/>
    <s v="15.5.2022"/>
    <s v="Sanjay Textiles"/>
    <n v="44"/>
    <m/>
    <m/>
    <n v="47428"/>
    <m/>
    <n v="1185.7"/>
    <n v="1185.7"/>
    <n v="49799"/>
    <n v="0.05"/>
    <s v="yes"/>
  </r>
  <r>
    <x v="1"/>
    <s v="06.05.2002"/>
    <s v="Sanjay Textiles"/>
    <n v="39"/>
    <m/>
    <m/>
    <n v="47428"/>
    <m/>
    <n v="1185.7"/>
    <n v="1185.7"/>
    <n v="49799"/>
    <n v="0.05"/>
    <s v="yes"/>
  </r>
  <r>
    <x v="1"/>
    <s v="04.05.2022"/>
    <s v="Sanjay Textiles"/>
    <n v="36"/>
    <n v="5407"/>
    <n v="1200"/>
    <n v="47428"/>
    <m/>
    <n v="1185.7"/>
    <n v="1185.7"/>
    <n v="49799.399999999994"/>
    <n v="0.05"/>
    <s v="yes"/>
  </r>
  <r>
    <x v="1"/>
    <s v="21.05.2022"/>
    <s v="Radhika Furnishing"/>
    <s v="RF/22-23/000146"/>
    <n v="6303"/>
    <n v="120"/>
    <n v="19680"/>
    <n v="984"/>
    <m/>
    <m/>
    <n v="20664"/>
    <n v="0.05"/>
    <s v="yes"/>
  </r>
  <r>
    <x v="1"/>
    <s v="16.05.2022"/>
    <s v="Radhika Furnishing"/>
    <s v="RF/22-23/000133"/>
    <n v="6303"/>
    <n v="191"/>
    <n v="15280"/>
    <n v="764"/>
    <m/>
    <m/>
    <n v="16044"/>
    <n v="0.05"/>
    <s v="yes"/>
  </r>
  <r>
    <x v="1"/>
    <s v="24.05.2022"/>
    <s v="Sudhir Khadi Ashram"/>
    <s v="150x2"/>
    <n v="6304"/>
    <n v="240"/>
    <n v="36720"/>
    <n v="1836"/>
    <m/>
    <m/>
    <n v="38556"/>
    <n v="0.05"/>
    <s v="yes"/>
  </r>
  <r>
    <x v="1"/>
    <s v="27.05.2022"/>
    <s v="Sudhir Khadi Ashram"/>
    <n v="176"/>
    <m/>
    <m/>
    <n v="18360"/>
    <n v="918"/>
    <m/>
    <m/>
    <n v="19278"/>
    <n v="0.05"/>
    <s v="yes"/>
  </r>
  <r>
    <x v="1"/>
    <s v="1.5.2022"/>
    <s v="Sudhir Khadi Ashram"/>
    <s v="114x2"/>
    <n v="6304"/>
    <n v="160"/>
    <n v="56000"/>
    <n v="2800"/>
    <m/>
    <m/>
    <n v="58800"/>
    <n v="0.05"/>
    <s v="yes"/>
  </r>
  <r>
    <x v="1"/>
    <s v="31.5.2022"/>
    <s v="Radhika Furnishing"/>
    <s v="RF/22-23/000173"/>
    <n v="6303"/>
    <n v="426"/>
    <n v="66234"/>
    <n v="3311.7000000000003"/>
    <m/>
    <m/>
    <n v="69546"/>
    <n v="0.05"/>
    <s v="yes"/>
  </r>
  <r>
    <x v="2"/>
    <s v="16.06.2022"/>
    <s v="Vardan Fab"/>
    <n v="164"/>
    <n v="6005"/>
    <n v="1501"/>
    <n v="41359.51"/>
    <n v="2067.9755"/>
    <m/>
    <m/>
    <n v="43427"/>
    <n v="0.05"/>
    <s v="yes"/>
  </r>
  <r>
    <x v="2"/>
    <d v="2022-06-27T00:00:00"/>
    <s v="Vardan Fab"/>
    <n v="200"/>
    <n v="6005"/>
    <m/>
    <n v="22400"/>
    <n v="1120"/>
    <m/>
    <m/>
    <n v="23520"/>
    <n v="0.05"/>
    <s v="yes"/>
  </r>
  <r>
    <x v="2"/>
    <d v="2022-06-28T00:00:00"/>
    <s v="Vardan Fab"/>
    <n v="206"/>
    <n v="6005"/>
    <m/>
    <n v="30310"/>
    <n v="1515.5"/>
    <m/>
    <m/>
    <n v="31826"/>
    <n v="0.05"/>
    <s v="yes"/>
  </r>
  <r>
    <x v="2"/>
    <d v="2022-06-29T00:00:00"/>
    <s v="Vardan Fab"/>
    <n v="210"/>
    <n v="6005"/>
    <m/>
    <n v="17650"/>
    <n v="882.5"/>
    <m/>
    <m/>
    <n v="18533"/>
    <n v="0.05"/>
    <s v="yes"/>
  </r>
  <r>
    <x v="2"/>
    <s v="01.06.2022"/>
    <s v="Sudhir Khadi Ashram"/>
    <n v="185"/>
    <n v="6304"/>
    <n v="187"/>
    <n v="50900"/>
    <n v="2545"/>
    <m/>
    <m/>
    <n v="53445"/>
    <n v="0.05"/>
    <s v="yes"/>
  </r>
  <r>
    <x v="2"/>
    <s v="02.06.2022"/>
    <s v="Vardan Fab"/>
    <n v="152"/>
    <n v="6005"/>
    <n v="220"/>
    <n v="19800"/>
    <n v="990"/>
    <m/>
    <m/>
    <n v="20790"/>
    <n v="0.05"/>
    <s v="yes"/>
  </r>
  <r>
    <x v="2"/>
    <s v="14.06.2022"/>
    <s v="Sudhir Khadi Ashram"/>
    <n v="225"/>
    <n v="6304"/>
    <n v="240"/>
    <n v="43200"/>
    <n v="2160"/>
    <m/>
    <m/>
    <n v="45360"/>
    <n v="0.05"/>
    <s v="yes"/>
  </r>
  <r>
    <x v="2"/>
    <s v="21.6.2022"/>
    <s v="Radhika Furnishing"/>
    <n v="249"/>
    <n v="6304"/>
    <n v="96"/>
    <n v="26880"/>
    <n v="1344"/>
    <m/>
    <m/>
    <n v="28224"/>
    <n v="0.05"/>
    <s v="yes"/>
  </r>
  <r>
    <x v="2"/>
    <s v="20.06.2022"/>
    <s v="Nirupam Mills"/>
    <s v="N-53"/>
    <n v="6304"/>
    <n v="35"/>
    <n v="8950"/>
    <n v="447.5"/>
    <m/>
    <m/>
    <n v="9398"/>
    <n v="0.05"/>
    <s v="yes"/>
  </r>
  <r>
    <x v="2"/>
    <s v="06.06.2022"/>
    <s v="Nirupam Mills"/>
    <s v="N-38"/>
    <n v="5516"/>
    <n v="30"/>
    <n v="17100"/>
    <n v="855"/>
    <m/>
    <m/>
    <n v="17955"/>
    <n v="0.05"/>
    <s v="yes"/>
  </r>
  <r>
    <x v="2"/>
    <s v="08.06.2022"/>
    <s v="Vardan Fab"/>
    <n v="158"/>
    <n v="6005"/>
    <n v="158"/>
    <n v="25970"/>
    <n v="1298.5"/>
    <m/>
    <m/>
    <n v="27269"/>
    <n v="0.05"/>
    <s v="yes"/>
  </r>
  <r>
    <x v="2"/>
    <s v="06.06.2022"/>
    <s v="Banka Sales Corporation"/>
    <n v="324"/>
    <n v="6304"/>
    <n v="75"/>
    <n v="29674"/>
    <n v="1483.7"/>
    <m/>
    <m/>
    <n v="31158"/>
    <n v="0.05"/>
    <s v="yes"/>
  </r>
  <r>
    <x v="2"/>
    <s v="30.06.2022"/>
    <s v="Porwal Handloom"/>
    <n v="69"/>
    <m/>
    <m/>
    <n v="37095"/>
    <n v="1854.75"/>
    <m/>
    <m/>
    <n v="38950"/>
    <n v="0.05"/>
    <s v="yes"/>
  </r>
  <r>
    <x v="2"/>
    <s v="20.06.2022"/>
    <s v="Rajkamal Stores"/>
    <m/>
    <m/>
    <m/>
    <n v="15120"/>
    <n v="2721.6"/>
    <m/>
    <m/>
    <n v="17842"/>
    <n v="0.05"/>
    <s v="yes"/>
  </r>
  <r>
    <x v="2"/>
    <s v="08.04.2022"/>
    <s v="Rajkamal Stores"/>
    <m/>
    <m/>
    <m/>
    <n v="7560"/>
    <n v="1360.8"/>
    <m/>
    <m/>
    <n v="8921"/>
    <n v="0.05"/>
    <s v="yes"/>
  </r>
  <r>
    <x v="2"/>
    <s v="23.06.2022"/>
    <s v="Arihant Enterprises"/>
    <n v="106"/>
    <m/>
    <m/>
    <n v="31620"/>
    <n v="1581"/>
    <m/>
    <m/>
    <n v="33201"/>
    <n v="0.05"/>
    <s v="yes"/>
  </r>
  <r>
    <x v="2"/>
    <s v="24.06.2022"/>
    <s v="Arihant Enterprises"/>
    <n v="108"/>
    <m/>
    <m/>
    <n v="38320"/>
    <n v="1916"/>
    <m/>
    <m/>
    <n v="40236"/>
    <n v="0.05"/>
    <s v="yes"/>
  </r>
  <r>
    <x v="3"/>
    <s v="21.07.2022"/>
    <s v="Vardan Fab"/>
    <n v="262"/>
    <n v="6005"/>
    <n v="395"/>
    <n v="64825"/>
    <n v="3241.25"/>
    <m/>
    <m/>
    <n v="68066"/>
    <n v="0.05"/>
    <s v="yes"/>
  </r>
  <r>
    <x v="3"/>
    <s v="26.07.2022"/>
    <s v="Vardan Fab"/>
    <n v="276"/>
    <n v="6005"/>
    <n v="160"/>
    <n v="20400"/>
    <n v="1020"/>
    <m/>
    <m/>
    <n v="21420"/>
    <n v="0.05"/>
    <s v="yes"/>
  </r>
  <r>
    <x v="3"/>
    <s v="25.07.2022"/>
    <s v="Vardan Fab"/>
    <n v="271"/>
    <n v="6005"/>
    <m/>
    <n v="60947.56"/>
    <n v="3047.3780000000002"/>
    <m/>
    <m/>
    <n v="63995"/>
    <n v="0.05"/>
    <s v="yes"/>
  </r>
  <r>
    <x v="3"/>
    <s v="22.07.2022"/>
    <s v="Vardan Fab"/>
    <n v="267"/>
    <n v="6005"/>
    <n v="160"/>
    <n v="26400"/>
    <n v="1320"/>
    <m/>
    <m/>
    <n v="27720"/>
    <n v="0.05"/>
    <s v="yes"/>
  </r>
  <r>
    <x v="3"/>
    <s v="26.07.2022"/>
    <s v="Vardan Fab"/>
    <n v="275"/>
    <n v="6005"/>
    <n v="320"/>
    <n v="40800"/>
    <n v="2040"/>
    <m/>
    <m/>
    <n v="42840"/>
    <n v="0.05"/>
    <s v="yes"/>
  </r>
  <r>
    <x v="3"/>
    <s v="28.07.2022"/>
    <s v="Vardan Fab"/>
    <n v="280"/>
    <n v="6005"/>
    <n v="320"/>
    <n v="41000"/>
    <n v="2050"/>
    <m/>
    <m/>
    <n v="43050"/>
    <n v="0.05"/>
    <s v="yes"/>
  </r>
  <r>
    <x v="3"/>
    <s v="28.07.2022"/>
    <s v="Vardan Fab"/>
    <n v="281"/>
    <n v="6005"/>
    <n v="320"/>
    <n v="40800"/>
    <n v="2040"/>
    <m/>
    <m/>
    <n v="42840"/>
    <n v="0.05"/>
    <s v="yes"/>
  </r>
  <r>
    <x v="3"/>
    <s v="28.07.2022"/>
    <s v="Vardan Fab"/>
    <n v="282"/>
    <n v="6005"/>
    <n v="320"/>
    <n v="41600"/>
    <n v="2080"/>
    <m/>
    <m/>
    <n v="43680"/>
    <n v="0.05"/>
    <s v="yes"/>
  </r>
  <r>
    <x v="3"/>
    <s v="30.07.2022"/>
    <s v="Vardan Fab"/>
    <n v="290"/>
    <n v="6005"/>
    <n v="120"/>
    <n v="20400"/>
    <n v="1020"/>
    <m/>
    <m/>
    <n v="21420"/>
    <n v="0.05"/>
    <s v="yes"/>
  </r>
  <r>
    <x v="3"/>
    <s v="05.07.2022"/>
    <s v="Radhika Furnishing"/>
    <n v="334"/>
    <n v="6303"/>
    <n v="278"/>
    <n v="45876"/>
    <n v="2293.8000000000002"/>
    <m/>
    <m/>
    <n v="48170"/>
    <n v="0.05"/>
    <s v="yes"/>
  </r>
  <r>
    <x v="3"/>
    <s v="17.07.2022"/>
    <s v="Radhika Furnishing"/>
    <n v="374"/>
    <n v="6303"/>
    <n v="177"/>
    <n v="26346"/>
    <n v="1317.3000000000002"/>
    <m/>
    <m/>
    <n v="27663"/>
    <n v="5.000000000000001E-2"/>
    <s v="yes"/>
  </r>
  <r>
    <x v="3"/>
    <s v="20.07.2022"/>
    <s v="Radhika Furnishing"/>
    <n v="386"/>
    <n v="6303"/>
    <n v="244"/>
    <n v="44604"/>
    <n v="2230.2000000000003"/>
    <m/>
    <m/>
    <n v="46834"/>
    <n v="0.05"/>
    <s v="yes"/>
  </r>
  <r>
    <x v="3"/>
    <s v="20.07.2022"/>
    <s v="Tulsiram Rajendra Prasad"/>
    <n v="446"/>
    <n v="6304"/>
    <n v="80"/>
    <n v="18400"/>
    <n v="920"/>
    <m/>
    <m/>
    <n v="19320"/>
    <n v="0.05"/>
    <s v="yes"/>
  </r>
  <r>
    <x v="3"/>
    <s v="25.07.2022"/>
    <s v="Tulsiram Rajendra Prasad"/>
    <n v="460"/>
    <n v="6304"/>
    <n v="100"/>
    <n v="16000"/>
    <n v="800"/>
    <m/>
    <m/>
    <n v="16800"/>
    <n v="0.05"/>
    <s v="yes"/>
  </r>
  <r>
    <x v="3"/>
    <s v="28.07.2022"/>
    <s v="Tulsiram Rajendra Prasad"/>
    <n v="471"/>
    <m/>
    <m/>
    <n v="9900"/>
    <n v="495"/>
    <m/>
    <m/>
    <n v="10395"/>
    <n v="0.05"/>
    <s v="yes"/>
  </r>
  <r>
    <x v="3"/>
    <s v="03.07.2022"/>
    <s v="Sudhir Khadi Ashram"/>
    <n v="259"/>
    <n v="6304"/>
    <n v="240"/>
    <n v="36720"/>
    <n v="1836"/>
    <m/>
    <m/>
    <n v="38556"/>
    <n v="0.05"/>
    <s v="yes"/>
  </r>
  <r>
    <x v="3"/>
    <s v="02.07.2022"/>
    <s v="Sudhir Khadi Ashram"/>
    <n v="254"/>
    <n v="6304"/>
    <n v="240"/>
    <n v="36720"/>
    <n v="1836"/>
    <m/>
    <m/>
    <n v="38556"/>
    <n v="0.05"/>
    <s v="yes"/>
  </r>
  <r>
    <x v="3"/>
    <s v="27.07.2022"/>
    <s v="Sudhir Khadi Ashram"/>
    <n v="303"/>
    <n v="6304"/>
    <n v="100"/>
    <n v="25000"/>
    <n v="1250"/>
    <m/>
    <m/>
    <n v="26250"/>
    <n v="0.05"/>
    <s v="yes"/>
  </r>
  <r>
    <x v="3"/>
    <s v="17.07.2022"/>
    <s v="Sudhir Khadi Ashram"/>
    <n v="279"/>
    <n v="6304"/>
    <n v="82"/>
    <n v="28740"/>
    <n v="1437"/>
    <m/>
    <m/>
    <n v="30177"/>
    <n v="0.05"/>
    <s v="yes"/>
  </r>
  <r>
    <x v="3"/>
    <s v="31.07.2022"/>
    <s v="Sudhir Khadi Ashram"/>
    <n v="317"/>
    <n v="6304"/>
    <n v="75"/>
    <n v="23040"/>
    <n v="1152"/>
    <m/>
    <m/>
    <n v="24192"/>
    <n v="0.05"/>
    <s v="yes"/>
  </r>
  <r>
    <x v="3"/>
    <s v="18.07.2022"/>
    <s v="Sri Ram Handlooms"/>
    <n v="1954"/>
    <m/>
    <m/>
    <n v="23905.24"/>
    <m/>
    <n v="597.63"/>
    <n v="597.63"/>
    <n v="25101"/>
    <n v="4.9999916336334625E-2"/>
    <s v="yes"/>
  </r>
  <r>
    <x v="3"/>
    <s v="01.07.2022"/>
    <s v="Nirupam Mills"/>
    <n v="63"/>
    <m/>
    <m/>
    <n v="19175"/>
    <n v="958.75"/>
    <m/>
    <m/>
    <n v="20134"/>
    <n v="0.05"/>
    <s v="yes"/>
  </r>
  <r>
    <x v="4"/>
    <d v="2022-08-04T00:00:00"/>
    <s v="Radhika Furnishing"/>
    <n v="451"/>
    <n v="6303"/>
    <n v="241"/>
    <n v="31330"/>
    <n v="1566.5"/>
    <m/>
    <m/>
    <n v="32897"/>
    <n v="0.05"/>
    <m/>
  </r>
  <r>
    <x v="4"/>
    <d v="2022-08-09T00:00:00"/>
    <s v="Vardan Fab"/>
    <n v="368"/>
    <n v="6005"/>
    <n v="140"/>
    <n v="18900"/>
    <n v="945"/>
    <m/>
    <m/>
    <n v="19845"/>
    <n v="0.05"/>
    <s v="yes"/>
  </r>
  <r>
    <x v="4"/>
    <d v="2022-08-11T00:00:00"/>
    <s v="Sudhir Khadi Ashram"/>
    <n v="332"/>
    <n v="6304"/>
    <n v="100"/>
    <n v="39000"/>
    <n v="1950"/>
    <m/>
    <m/>
    <n v="40950"/>
    <n v="0.05"/>
    <s v="yes"/>
  </r>
  <r>
    <x v="4"/>
    <d v="2022-08-17T00:00:00"/>
    <s v="Sudhir Khadi Ashram"/>
    <n v="346"/>
    <n v="6304"/>
    <n v="120"/>
    <n v="21120"/>
    <n v="1056"/>
    <m/>
    <m/>
    <n v="22176"/>
    <n v="0.05"/>
    <s v="yes"/>
  </r>
  <r>
    <x v="4"/>
    <d v="2022-08-20T00:00:00"/>
    <s v="Sudhir Khadi Ashram"/>
    <n v="355"/>
    <n v="6304"/>
    <n v="120"/>
    <n v="18000"/>
    <n v="900"/>
    <m/>
    <m/>
    <n v="18900"/>
    <n v="0.05"/>
    <s v="yes"/>
  </r>
  <r>
    <x v="4"/>
    <d v="2022-08-12T00:00:00"/>
    <s v="Tulsiram Rajendra Prasad"/>
    <n v="545"/>
    <n v="6304"/>
    <n v="180"/>
    <n v="19800"/>
    <n v="990"/>
    <m/>
    <m/>
    <n v="20790"/>
    <n v="0.05"/>
    <m/>
  </r>
  <r>
    <x v="5"/>
    <d v="2022-09-26T00:00:00"/>
    <s v="Bhagwan Shri Wooltex"/>
    <n v="308"/>
    <m/>
    <n v="1600"/>
    <n v="489813.12"/>
    <n v="24490.656000000003"/>
    <m/>
    <m/>
    <n v="514304"/>
    <n v="0.05"/>
    <s v="yes"/>
  </r>
  <r>
    <x v="5"/>
    <d v="2022-09-04T00:00:00"/>
    <s v="Radhika Furnishing"/>
    <n v="601"/>
    <n v="6303"/>
    <n v="481"/>
    <n v="74656"/>
    <n v="3732.8"/>
    <m/>
    <m/>
    <n v="78389"/>
    <n v="0.05"/>
    <s v="yes"/>
  </r>
  <r>
    <x v="5"/>
    <d v="2022-09-04T00:00:00"/>
    <s v="Radhika Furnishing"/>
    <n v="602"/>
    <n v="5705"/>
    <n v="400"/>
    <n v="6000"/>
    <n v="300"/>
    <m/>
    <m/>
    <n v="6300"/>
    <n v="0.05"/>
    <s v="yes"/>
  </r>
  <r>
    <x v="5"/>
    <d v="2022-09-04T00:00:00"/>
    <s v="Radhika Furnishing"/>
    <n v="603"/>
    <n v="6304"/>
    <n v="96"/>
    <n v="26880"/>
    <n v="1344"/>
    <m/>
    <m/>
    <n v="28224"/>
    <n v="0.05"/>
    <s v="yes"/>
  </r>
  <r>
    <x v="5"/>
    <d v="2022-09-14T00:00:00"/>
    <s v="Radhika Furnishing"/>
    <n v="666"/>
    <n v="6303"/>
    <n v="619"/>
    <n v="104620"/>
    <n v="5231"/>
    <m/>
    <m/>
    <n v="109851"/>
    <n v="0.05"/>
    <s v="yes"/>
  </r>
  <r>
    <x v="5"/>
    <d v="2022-09-20T00:00:00"/>
    <s v="Radhika Furnishing"/>
    <n v="718"/>
    <n v="5705"/>
    <n v="800"/>
    <n v="12000"/>
    <n v="600"/>
    <m/>
    <m/>
    <n v="12600"/>
    <n v="0.05"/>
    <s v="yes"/>
  </r>
  <r>
    <x v="5"/>
    <d v="2022-09-20T00:00:00"/>
    <s v="Sudhir Khadi Ashram"/>
    <n v="413"/>
    <n v="6304"/>
    <n v="200"/>
    <n v="70000"/>
    <n v="3500"/>
    <m/>
    <m/>
    <n v="73500"/>
    <n v="0.05"/>
    <s v="yes"/>
  </r>
  <r>
    <x v="5"/>
    <d v="2022-09-10T00:00:00"/>
    <s v="Sudhir Khadi Ashram"/>
    <n v="394"/>
    <n v="6304"/>
    <n v="80"/>
    <n v="26920"/>
    <n v="1346"/>
    <m/>
    <m/>
    <n v="28266"/>
    <n v="0.05"/>
    <s v="yes"/>
  </r>
  <r>
    <x v="5"/>
    <d v="2022-09-22T00:00:00"/>
    <s v="Sudhir Khadi Ashram"/>
    <n v="424"/>
    <n v="6304"/>
    <n v="200"/>
    <n v="47320"/>
    <n v="2366"/>
    <m/>
    <m/>
    <n v="49686"/>
    <n v="0.05"/>
    <s v="yes"/>
  </r>
  <r>
    <x v="5"/>
    <d v="2022-09-18T00:00:00"/>
    <s v="Sudhir Khadi Ashram"/>
    <n v="402"/>
    <n v="6504"/>
    <n v="70"/>
    <n v="26600"/>
    <n v="1330"/>
    <m/>
    <m/>
    <n v="27930"/>
    <n v="0.05"/>
    <s v="yes"/>
  </r>
  <r>
    <x v="5"/>
    <d v="2022-09-18T00:00:00"/>
    <s v="Sudhir Khadi Ashram"/>
    <n v="434"/>
    <n v="6504"/>
    <m/>
    <n v="57600"/>
    <n v="2880"/>
    <m/>
    <m/>
    <n v="60480"/>
    <n v="0.05"/>
    <s v="yes"/>
  </r>
  <r>
    <x v="5"/>
    <d v="2022-09-10T00:00:00"/>
    <s v="Mukul Prints"/>
    <n v="116"/>
    <n v="6304"/>
    <n v="60"/>
    <n v="18600"/>
    <n v="930"/>
    <m/>
    <m/>
    <n v="19530"/>
    <n v="0.05"/>
    <s v="yes"/>
  </r>
  <r>
    <x v="5"/>
    <d v="2022-09-24T00:00:00"/>
    <s v="Mukul Prints"/>
    <n v="129"/>
    <n v="6304"/>
    <n v="200"/>
    <n v="50000"/>
    <n v="2500"/>
    <m/>
    <m/>
    <n v="52500"/>
    <n v="0.05"/>
    <s v="yes"/>
  </r>
  <r>
    <x v="5"/>
    <d v="2022-09-13T00:00:00"/>
    <s v="Tulsiram Rajendra Prasad"/>
    <n v="683"/>
    <n v="6304"/>
    <n v="50"/>
    <n v="8000"/>
    <n v="400"/>
    <m/>
    <m/>
    <n v="8400"/>
    <n v="0.05"/>
    <s v="yes"/>
  </r>
  <r>
    <x v="5"/>
    <d v="2022-09-27T00:00:00"/>
    <s v="Tulsiram Rajendra Prasad"/>
    <n v="744"/>
    <n v="6304"/>
    <n v="50"/>
    <n v="8000"/>
    <n v="400"/>
    <m/>
    <m/>
    <n v="8400"/>
    <n v="0.05"/>
    <s v="yes"/>
  </r>
  <r>
    <x v="5"/>
    <d v="2022-09-23T00:00:00"/>
    <s v="Vardan Fab"/>
    <n v="380"/>
    <n v="6005"/>
    <n v="320"/>
    <n v="43200"/>
    <n v="2160"/>
    <m/>
    <m/>
    <n v="45360"/>
    <n v="0.05"/>
    <s v="yes"/>
  </r>
  <r>
    <x v="5"/>
    <d v="2022-09-22T00:00:00"/>
    <s v="Vardan Fab"/>
    <n v="377"/>
    <n v="6005"/>
    <n v="322"/>
    <n v="43470"/>
    <n v="2173.5"/>
    <m/>
    <m/>
    <n v="45644"/>
    <n v="0.05"/>
    <s v="yes"/>
  </r>
  <r>
    <x v="5"/>
    <d v="2022-09-16T00:00:00"/>
    <s v="Vardan Fab"/>
    <n v="360"/>
    <n v="6005"/>
    <n v="10"/>
    <n v="17028"/>
    <n v="851.40000000000009"/>
    <m/>
    <m/>
    <n v="17879"/>
    <n v="0.05"/>
    <s v="yes"/>
  </r>
  <r>
    <x v="5"/>
    <d v="2022-09-01T00:00:00"/>
    <s v="Dashmesh Fabrics"/>
    <n v="4281"/>
    <n v="5402"/>
    <n v="110"/>
    <n v="66380"/>
    <n v="3319"/>
    <m/>
    <m/>
    <n v="69699"/>
    <n v="0.05"/>
    <s v="yes"/>
  </r>
  <r>
    <x v="5"/>
    <d v="2022-09-09T00:00:00"/>
    <s v="Sri Ram Handlooms"/>
    <n v="3324"/>
    <m/>
    <m/>
    <n v="17143.2"/>
    <n v="857.16000000000008"/>
    <m/>
    <m/>
    <n v="18000"/>
    <n v="0.05"/>
    <s v="yes"/>
  </r>
  <r>
    <x v="5"/>
    <d v="2022-09-07T00:00:00"/>
    <s v="Raj kamal Stores"/>
    <n v="59"/>
    <m/>
    <m/>
    <n v="7560"/>
    <n v="1360.8"/>
    <m/>
    <m/>
    <n v="8921"/>
    <n v="0.18"/>
    <s v="yes"/>
  </r>
  <r>
    <x v="5"/>
    <d v="2022-09-02T00:00:00"/>
    <s v="M k Enterprises"/>
    <n v="266"/>
    <m/>
    <m/>
    <n v="34200"/>
    <n v="1710"/>
    <m/>
    <m/>
    <n v="35910"/>
    <n v="0.05"/>
    <s v="yes"/>
  </r>
  <r>
    <x v="6"/>
    <d v="2022-10-02T00:00:00"/>
    <s v="Sudhir Khadi Ashram"/>
    <n v="453"/>
    <n v="6304"/>
    <n v="240"/>
    <n v="35280"/>
    <n v="1764"/>
    <m/>
    <m/>
    <n v="37044"/>
    <n v="0.05"/>
    <s v="yes"/>
  </r>
  <r>
    <x v="6"/>
    <d v="2022-10-03T00:00:00"/>
    <s v="Vardan Fab"/>
    <n v="398"/>
    <n v="6005"/>
    <n v="682"/>
    <n v="18471.990000000002"/>
    <n v="923.59950000000015"/>
    <m/>
    <m/>
    <n v="19396"/>
    <n v="0.05"/>
    <s v="yes"/>
  </r>
  <r>
    <x v="6"/>
    <d v="2022-10-03T00:00:00"/>
    <s v="Radhika Furnishing"/>
    <s v="RF/22-23/000818"/>
    <n v="6303"/>
    <n v="249"/>
    <n v="62735"/>
    <n v="3136.75"/>
    <m/>
    <m/>
    <n v="65872"/>
    <n v="0.05"/>
    <s v="yes"/>
  </r>
  <r>
    <x v="6"/>
    <d v="2022-10-05T00:00:00"/>
    <s v="Mukul Prints"/>
    <n v="145"/>
    <n v="6304"/>
    <n v="70"/>
    <n v="21700"/>
    <n v="1085"/>
    <m/>
    <m/>
    <n v="22785"/>
    <n v="0.05"/>
    <s v="yes"/>
  </r>
  <r>
    <x v="6"/>
    <d v="2022-10-13T00:00:00"/>
    <s v="Vardan Fab"/>
    <n v="411"/>
    <n v="6005"/>
    <n v="12"/>
    <n v="30752.93"/>
    <n v="1537.6465000000001"/>
    <m/>
    <m/>
    <n v="32291"/>
    <n v="0.05"/>
    <s v="yes"/>
  </r>
  <r>
    <x v="6"/>
    <d v="2022-10-19T00:00:00"/>
    <s v="Sudhir Khadi Ashram"/>
    <n v="496"/>
    <n v="6304"/>
    <n v="80"/>
    <n v="23200"/>
    <n v="1160"/>
    <m/>
    <m/>
    <n v="24360"/>
    <n v="0.05"/>
    <s v="yes"/>
  </r>
  <r>
    <x v="6"/>
    <d v="2022-10-11T00:00:00"/>
    <s v="Vardan Fab"/>
    <n v="404"/>
    <n v="6005"/>
    <n v="54"/>
    <n v="29958"/>
    <n v="1497.9"/>
    <m/>
    <m/>
    <n v="31456"/>
    <n v="0.05"/>
    <s v="yes"/>
  </r>
  <r>
    <x v="6"/>
    <d v="2022-10-08T00:00:00"/>
    <s v="Radhika Furnishing"/>
    <s v="RF/22-23/000850"/>
    <n v="6303"/>
    <n v="131"/>
    <n v="22925"/>
    <n v="1146.25"/>
    <m/>
    <m/>
    <n v="24071"/>
    <n v="0.05"/>
    <s v="yes"/>
  </r>
  <r>
    <x v="6"/>
    <d v="2022-10-24T00:00:00"/>
    <s v="Sudhir Khadi Ashram"/>
    <n v="509"/>
    <n v="6304"/>
    <n v="100"/>
    <n v="23800"/>
    <n v="1190"/>
    <m/>
    <m/>
    <n v="24990"/>
    <n v="0.05"/>
    <s v="yes"/>
  </r>
  <r>
    <x v="6"/>
    <d v="2022-10-13T00:00:00"/>
    <s v="Radhika Furnishing"/>
    <s v="RF/22-23/000878"/>
    <n v="6303"/>
    <n v="16"/>
    <n v="2926"/>
    <n v="146.30000000000001"/>
    <m/>
    <m/>
    <n v="3072"/>
    <n v="0.05"/>
    <s v="yes"/>
  </r>
  <r>
    <x v="6"/>
    <d v="2022-10-18T00:00:00"/>
    <s v="Sudhir Khadi Ashram"/>
    <n v="492"/>
    <n v="6304"/>
    <n v="80"/>
    <n v="26400"/>
    <n v="1320"/>
    <m/>
    <m/>
    <n v="27720"/>
    <n v="0.05"/>
    <s v="yes"/>
  </r>
  <r>
    <x v="6"/>
    <d v="2022-10-25T00:00:00"/>
    <s v="Sudhir Khadi Ashram"/>
    <n v="511"/>
    <n v="6304"/>
    <n v="200"/>
    <n v="42440"/>
    <n v="2122"/>
    <m/>
    <m/>
    <n v="44562"/>
    <n v="0.05"/>
    <s v="yes"/>
  </r>
  <r>
    <x v="6"/>
    <d v="2022-10-11T00:00:00"/>
    <s v="Tulsiram Rajendra Prasad"/>
    <s v="T- 821"/>
    <n v="630419"/>
    <n v="130"/>
    <n v="18790"/>
    <n v="939.5"/>
    <m/>
    <m/>
    <n v="19730"/>
    <n v="0.05"/>
    <s v="yes"/>
  </r>
  <r>
    <x v="6"/>
    <d v="2022-10-18T00:00:00"/>
    <s v="Radhika Furnishing"/>
    <s v="RF/22-23/000910"/>
    <n v="6303"/>
    <n v="230"/>
    <n v="43240"/>
    <n v="2162"/>
    <m/>
    <m/>
    <n v="45402"/>
    <n v="0.05"/>
    <s v="yes"/>
  </r>
  <r>
    <x v="6"/>
    <d v="2022-10-20T00:00:00"/>
    <s v="Tulsiram Rajendra Prasad"/>
    <s v="T- 873"/>
    <n v="6304"/>
    <n v="50"/>
    <n v="8000"/>
    <n v="400"/>
    <m/>
    <m/>
    <n v="8400"/>
    <n v="0.05"/>
    <s v="yes"/>
  </r>
  <r>
    <x v="6"/>
    <d v="2022-10-19T00:00:00"/>
    <s v="Tulsiram Rajendra Prasad"/>
    <s v="T- 870"/>
    <n v="6304"/>
    <n v="100"/>
    <n v="10500"/>
    <n v="525"/>
    <m/>
    <m/>
    <n v="11025"/>
    <n v="0.05"/>
    <s v="yes"/>
  </r>
  <r>
    <x v="6"/>
    <d v="2022-10-15T00:00:00"/>
    <s v="Arihant Enterprises"/>
    <n v="233"/>
    <m/>
    <m/>
    <n v="43080"/>
    <n v="2154"/>
    <m/>
    <m/>
    <n v="45234"/>
    <n v="0.05"/>
    <s v="yes"/>
  </r>
  <r>
    <x v="6"/>
    <d v="2022-10-31T00:00:00"/>
    <s v="Radhika Furnishing"/>
    <n v="955"/>
    <m/>
    <m/>
    <n v="26880"/>
    <n v="1344"/>
    <m/>
    <m/>
    <n v="28224"/>
    <n v="0.05"/>
    <s v="yes"/>
  </r>
  <r>
    <x v="7"/>
    <d v="2022-11-21T00:00:00"/>
    <s v="Tulsiram Rajendra Prasad"/>
    <s v="T- 952"/>
    <m/>
    <n v="100"/>
    <n v="15500"/>
    <n v="775"/>
    <m/>
    <m/>
    <n v="16275"/>
    <n v="0.05"/>
    <m/>
  </r>
  <r>
    <x v="7"/>
    <d v="2022-11-09T00:00:00"/>
    <s v="Mukul Prints"/>
    <n v="180"/>
    <n v="6304"/>
    <n v="240"/>
    <n v="60000"/>
    <m/>
    <n v="1500"/>
    <n v="1500"/>
    <n v="63000"/>
    <n v="0.05"/>
    <s v="yes"/>
  </r>
  <r>
    <x v="7"/>
    <d v="2022-11-12T00:00:00"/>
    <s v="Radhika Furnishing"/>
    <s v="RF/22-23/001039"/>
    <n v="5705"/>
    <n v="1200"/>
    <n v="18000"/>
    <n v="900"/>
    <m/>
    <m/>
    <n v="18900"/>
    <n v="0.05"/>
    <s v="yes"/>
  </r>
  <r>
    <x v="7"/>
    <d v="2022-11-26T00:00:00"/>
    <s v="Radhika Furnishing"/>
    <s v="RF/22-23/001123"/>
    <m/>
    <m/>
    <n v="41553"/>
    <n v="2077.65"/>
    <m/>
    <m/>
    <n v="43631"/>
    <n v="0.05"/>
    <s v="yes"/>
  </r>
  <r>
    <x v="7"/>
    <d v="2022-11-11T00:00:00"/>
    <s v="Vardan Fab"/>
    <n v="458"/>
    <m/>
    <m/>
    <n v="40558.35"/>
    <n v="2027.9175"/>
    <m/>
    <m/>
    <n v="42586"/>
    <n v="0.05"/>
    <s v="yes"/>
  </r>
  <r>
    <x v="7"/>
    <d v="2022-11-11T00:00:00"/>
    <s v="Vardan Fab"/>
    <n v="460"/>
    <m/>
    <m/>
    <n v="16803.599999999999"/>
    <n v="840.18"/>
    <m/>
    <m/>
    <n v="17644"/>
    <n v="0.05"/>
    <s v="yes"/>
  </r>
  <r>
    <x v="7"/>
    <d v="2022-11-17T00:00:00"/>
    <s v="Vardan Fab"/>
    <n v="483"/>
    <n v="6005"/>
    <n v="480"/>
    <n v="67200"/>
    <n v="3360"/>
    <m/>
    <m/>
    <n v="70560"/>
    <n v="0.05"/>
    <s v="yes"/>
  </r>
  <r>
    <x v="7"/>
    <d v="2022-11-11T00:00:00"/>
    <s v="Vardan Fab"/>
    <n v="460"/>
    <n v="6005"/>
    <n v="9"/>
    <n v="16803.599999999999"/>
    <n v="840.18"/>
    <m/>
    <m/>
    <n v="17644"/>
    <n v="0.05"/>
    <s v="yes"/>
  </r>
  <r>
    <x v="7"/>
    <d v="2022-11-12T00:00:00"/>
    <s v="Vardan Fab"/>
    <n v="467"/>
    <n v="6005"/>
    <n v="10"/>
    <n v="19135.189999999999"/>
    <n v="956.7595"/>
    <m/>
    <m/>
    <n v="20092"/>
    <n v="0.05"/>
    <s v="yes"/>
  </r>
  <r>
    <x v="7"/>
    <d v="2022-11-14T00:00:00"/>
    <s v="Dashmesh Fabrics"/>
    <m/>
    <m/>
    <m/>
    <n v="19360"/>
    <n v="968"/>
    <m/>
    <m/>
    <n v="20328"/>
    <n v="0.05"/>
    <s v="yes"/>
  </r>
  <r>
    <x v="7"/>
    <d v="2022-11-05T00:00:00"/>
    <s v="Mukul Prints"/>
    <n v="177"/>
    <n v="6304"/>
    <n v="250"/>
    <n v="39700"/>
    <n v="1985"/>
    <m/>
    <m/>
    <n v="41685"/>
    <n v="0.05"/>
    <s v="yes"/>
  </r>
  <r>
    <x v="7"/>
    <d v="2022-11-22T00:00:00"/>
    <s v="Bhagwan Shri Wooltex"/>
    <n v="1122"/>
    <m/>
    <m/>
    <n v="478785"/>
    <n v="23939.25"/>
    <m/>
    <m/>
    <n v="502724"/>
    <n v="0.05"/>
    <s v="yes"/>
  </r>
  <r>
    <x v="7"/>
    <d v="2022-11-26T00:00:00"/>
    <s v="Radhika Furnishing"/>
    <n v="6"/>
    <m/>
    <m/>
    <n v="43240"/>
    <n v="2162"/>
    <m/>
    <m/>
    <n v="45402"/>
    <n v="0.05"/>
    <m/>
  </r>
  <r>
    <x v="8"/>
    <d v="2022-12-02T00:00:00"/>
    <s v="Vardan Fab"/>
    <n v="515"/>
    <n v="6005"/>
    <n v="320"/>
    <n v="48000"/>
    <n v="2400"/>
    <m/>
    <m/>
    <n v="50400"/>
    <n v="0.05"/>
    <s v="yes"/>
  </r>
  <r>
    <x v="8"/>
    <d v="2022-12-04T00:00:00"/>
    <s v="Mukul Prints"/>
    <s v="187/2"/>
    <n v="6304"/>
    <n v="192"/>
    <n v="37440"/>
    <n v="1872"/>
    <m/>
    <m/>
    <n v="39312"/>
    <n v="0.05"/>
    <s v="yes"/>
  </r>
  <r>
    <x v="8"/>
    <d v="2022-12-30T00:00:00"/>
    <s v="Mukul Prints"/>
    <m/>
    <m/>
    <m/>
    <n v="54710"/>
    <n v="2735.5"/>
    <m/>
    <m/>
    <n v="57446"/>
    <n v="0.05"/>
    <s v="yes"/>
  </r>
  <r>
    <x v="8"/>
    <d v="2022-12-05T00:00:00"/>
    <s v="Vardan Fab"/>
    <n v="519"/>
    <n v="6005"/>
    <n v="30"/>
    <n v="58482.29"/>
    <n v="2924.1145000000001"/>
    <m/>
    <m/>
    <n v="61406"/>
    <m/>
    <s v="yes"/>
  </r>
  <r>
    <x v="8"/>
    <d v="2022-12-06T00:00:00"/>
    <s v="Vardan Fab"/>
    <n v="522"/>
    <n v="6005"/>
    <n v="16"/>
    <n v="28591.200000000001"/>
    <n v="1429.5600000000002"/>
    <m/>
    <m/>
    <n v="30021"/>
    <m/>
    <s v="yes"/>
  </r>
  <r>
    <x v="8"/>
    <d v="2022-12-06T00:00:00"/>
    <s v="Tulsiram Rajendra Prasad"/>
    <s v="T-1011"/>
    <n v="630419"/>
    <n v="30"/>
    <n v="10080"/>
    <n v="504"/>
    <m/>
    <m/>
    <n v="10584"/>
    <n v="0.05"/>
    <s v="yes"/>
  </r>
  <r>
    <x v="8"/>
    <d v="2022-12-13T00:00:00"/>
    <s v="Arihant Enterprises"/>
    <n v="287"/>
    <n v="6304"/>
    <n v="171"/>
    <n v="30700"/>
    <n v="1535"/>
    <m/>
    <m/>
    <n v="32235"/>
    <n v="0.05"/>
    <s v="yes"/>
  </r>
  <r>
    <x v="8"/>
    <d v="2022-12-14T00:00:00"/>
    <s v="Tulsiram Rajendra Prasad"/>
    <s v="T-1036"/>
    <n v="630419"/>
    <n v="90"/>
    <n v="18500"/>
    <n v="925"/>
    <m/>
    <m/>
    <n v="19425"/>
    <m/>
    <s v="yes"/>
  </r>
  <r>
    <x v="8"/>
    <d v="2022-12-14T00:00:00"/>
    <s v="Vardan Fab"/>
    <n v="546"/>
    <n v="6005"/>
    <n v="160"/>
    <n v="20800"/>
    <n v="1040"/>
    <m/>
    <m/>
    <n v="21840"/>
    <n v="0.05"/>
    <s v="yes"/>
  </r>
  <r>
    <x v="8"/>
    <d v="2022-12-09T00:00:00"/>
    <s v="Sudhir Khadi Ashram"/>
    <n v="11"/>
    <n v="6304"/>
    <n v="72"/>
    <n v="28368"/>
    <n v="1418.4"/>
    <m/>
    <m/>
    <n v="29786"/>
    <n v="0.05"/>
    <s v="yes"/>
  </r>
  <r>
    <x v="8"/>
    <d v="2022-12-19T00:00:00"/>
    <s v="Radhika Furnishing"/>
    <s v="001225"/>
    <n v="6303"/>
    <n v="16"/>
    <n v="2688"/>
    <n v="134.4"/>
    <m/>
    <m/>
    <n v="2822"/>
    <n v="0.05"/>
    <s v="yes"/>
  </r>
  <r>
    <x v="8"/>
    <d v="2022-12-17T00:00:00"/>
    <s v="Sudhir Khadi Ashram"/>
    <s v="27x2"/>
    <n v="6304"/>
    <n v="160"/>
    <n v="51100"/>
    <n v="2555"/>
    <m/>
    <m/>
    <n v="53655"/>
    <n v="0.05"/>
    <s v="yes"/>
  </r>
  <r>
    <x v="8"/>
    <d v="2022-12-18T00:00:00"/>
    <s v="Sudhir Khadi Ashram"/>
    <s v="32x2"/>
    <n v="6304"/>
    <n v="240"/>
    <n v="35280"/>
    <n v="1764"/>
    <m/>
    <m/>
    <n v="37044"/>
    <n v="0.05"/>
    <s v="yes"/>
  </r>
  <r>
    <x v="8"/>
    <d v="2022-12-19T00:00:00"/>
    <s v="Bhagwan Shri Wooltex"/>
    <s v="FP0IN3/0045/1222"/>
    <n v="6301"/>
    <n v="2073"/>
    <n v="483700"/>
    <n v="24185"/>
    <m/>
    <m/>
    <n v="507885"/>
    <m/>
    <s v="yes"/>
  </r>
  <r>
    <x v="8"/>
    <d v="2022-12-20T00:00:00"/>
    <s v="Sudhir Khadi Ashram"/>
    <s v="37x2"/>
    <n v="6304"/>
    <n v="160"/>
    <n v="52800"/>
    <n v="2640"/>
    <m/>
    <m/>
    <n v="55440"/>
    <n v="0.05"/>
    <s v="yes"/>
  </r>
  <r>
    <x v="8"/>
    <d v="2022-12-20T00:00:00"/>
    <s v="Tulsiram Rajendra Prasad"/>
    <s v="T-1068"/>
    <n v="630419"/>
    <n v="100"/>
    <n v="15500"/>
    <n v="775"/>
    <m/>
    <m/>
    <n v="16275"/>
    <n v="0.05"/>
    <s v="yes"/>
  </r>
  <r>
    <x v="8"/>
    <d v="2022-12-21T00:00:00"/>
    <s v="Vardan Fab"/>
    <n v="566"/>
    <n v="6005"/>
    <n v="30"/>
    <n v="58184.47"/>
    <n v="2909.2235000000001"/>
    <m/>
    <m/>
    <n v="61094"/>
    <n v="0.05"/>
    <s v="yes"/>
  </r>
  <r>
    <x v="8"/>
    <d v="2022-12-22T00:00:00"/>
    <s v="Laxmi Handloom (Ranchi)"/>
    <s v="00826"/>
    <n v="6304"/>
    <n v="74"/>
    <n v="33720"/>
    <n v="1686"/>
    <m/>
    <m/>
    <n v="35406"/>
    <n v="0.05"/>
    <m/>
  </r>
  <r>
    <x v="8"/>
    <d v="2022-11-22T00:00:00"/>
    <s v="Rajkamal Stores"/>
    <n v="148"/>
    <n v="3926"/>
    <n v="90"/>
    <n v="7560"/>
    <n v="1360.8"/>
    <m/>
    <m/>
    <n v="8921"/>
    <n v="0.18"/>
    <s v="yes"/>
  </r>
  <r>
    <x v="8"/>
    <d v="2022-12-23T00:00:00"/>
    <s v="Vardan Fab"/>
    <n v="576"/>
    <n v="6005"/>
    <n v="325"/>
    <n v="37450"/>
    <n v="1872.5"/>
    <m/>
    <m/>
    <n v="39323"/>
    <n v="0.05"/>
    <s v="yes"/>
  </r>
  <r>
    <x v="8"/>
    <d v="2022-12-30T00:00:00"/>
    <s v="Radhika Furnishing"/>
    <s v="001269"/>
    <n v="6303"/>
    <n v="701"/>
    <n v="86450"/>
    <n v="4322.5"/>
    <m/>
    <m/>
    <n v="90773"/>
    <n v="0.05"/>
    <s v="yes"/>
  </r>
  <r>
    <x v="9"/>
    <d v="2023-01-03T00:00:00"/>
    <s v="Mukul Prints"/>
    <s v="216"/>
    <n v="6304"/>
    <n v="100"/>
    <n v="21000"/>
    <n v="1050"/>
    <m/>
    <m/>
    <n v="22050"/>
    <n v="0.05"/>
    <m/>
  </r>
  <r>
    <x v="9"/>
    <d v="2023-01-07T00:00:00"/>
    <s v="Vardan Fab"/>
    <s v="613"/>
    <n v="6005"/>
    <n v="481"/>
    <n v="70146"/>
    <n v="3507.3"/>
    <m/>
    <m/>
    <n v="73653"/>
    <n v="0.05"/>
    <m/>
  </r>
  <r>
    <x v="9"/>
    <d v="2023-01-08T00:00:00"/>
    <s v="Sudhir Khadi Ashram"/>
    <s v="69"/>
    <n v="6304"/>
    <n v="160"/>
    <n v="48800"/>
    <n v="2440"/>
    <m/>
    <m/>
    <n v="51240"/>
    <n v="0.05"/>
    <m/>
  </r>
  <r>
    <x v="9"/>
    <d v="2023-01-09T00:00:00"/>
    <s v="Vardan Fab"/>
    <s v="668"/>
    <n v="6005"/>
    <n v="320"/>
    <n v="41600"/>
    <n v="2080"/>
    <m/>
    <m/>
    <n v="43680"/>
    <n v="0.05"/>
    <m/>
  </r>
  <r>
    <x v="9"/>
    <d v="2023-01-10T00:00:00"/>
    <s v="Vardan Fab"/>
    <s v="633"/>
    <n v="6005"/>
    <n v="320"/>
    <n v="32640"/>
    <n v="1632"/>
    <m/>
    <m/>
    <n v="34272"/>
    <n v="0.05"/>
    <m/>
  </r>
  <r>
    <x v="9"/>
    <d v="2023-01-11T00:00:00"/>
    <s v="Sudhir Khadi Ashram"/>
    <n v="86"/>
    <n v="6304"/>
    <n v="80"/>
    <n v="26400"/>
    <n v="1320"/>
    <m/>
    <m/>
    <n v="27720"/>
    <n v="0.05"/>
    <m/>
  </r>
  <r>
    <x v="9"/>
    <d v="2023-01-20T00:00:00"/>
    <s v="Jayatri Enterprises"/>
    <s v="03915"/>
    <n v="6304"/>
    <n v="72"/>
    <n v="21960"/>
    <n v="1098"/>
    <m/>
    <m/>
    <n v="23058"/>
    <n v="0.05"/>
    <m/>
  </r>
  <r>
    <x v="9"/>
    <d v="2023-01-11T00:00:00"/>
    <s v="Radhika Furnishing"/>
    <m/>
    <n v="6304"/>
    <n v="60"/>
    <n v="17700"/>
    <n v="885"/>
    <m/>
    <m/>
    <n v="18585"/>
    <n v="0.05"/>
    <m/>
  </r>
  <r>
    <x v="9"/>
    <d v="2023-01-12T00:00:00"/>
    <s v="Vardan Fab"/>
    <n v="622"/>
    <n v="6005"/>
    <n v="31"/>
    <n v="59118.41"/>
    <n v="2955.9205000000002"/>
    <m/>
    <m/>
    <n v="62074"/>
    <n v="0.05"/>
    <m/>
  </r>
  <r>
    <x v="9"/>
    <d v="2023-01-19T00:00:00"/>
    <s v="Vardan Fab"/>
    <n v="370"/>
    <n v="6005"/>
    <n v="370"/>
    <n v="47780"/>
    <n v="2389"/>
    <m/>
    <m/>
    <n v="50169"/>
    <n v="0.05"/>
    <m/>
  </r>
  <r>
    <x v="9"/>
    <d v="2023-01-21T00:00:00"/>
    <s v="Radhika Furnishing"/>
    <n v="1360"/>
    <n v="6303"/>
    <n v="492"/>
    <n v="63210"/>
    <n v="3160.5"/>
    <m/>
    <m/>
    <n v="66371"/>
    <n v="0.05"/>
    <m/>
  </r>
  <r>
    <x v="9"/>
    <d v="2023-01-21T00:00:00"/>
    <s v="Janhit Khadi Udyog"/>
    <n v="1293"/>
    <n v="6304"/>
    <n v="380"/>
    <n v="97500"/>
    <n v="4875"/>
    <m/>
    <m/>
    <n v="102375"/>
    <n v="0.05"/>
    <m/>
  </r>
  <r>
    <x v="9"/>
    <d v="2023-01-25T00:00:00"/>
    <s v="Jayatri Enterprises"/>
    <m/>
    <n v="6304"/>
    <n v="60"/>
    <n v="23700"/>
    <n v="1185"/>
    <m/>
    <m/>
    <n v="24885"/>
    <n v="0.05"/>
    <m/>
  </r>
  <r>
    <x v="9"/>
    <d v="2023-01-26T00:00:00"/>
    <s v="Jayatri Enterprises"/>
    <m/>
    <n v="6304"/>
    <n v="84"/>
    <n v="16380"/>
    <n v="819"/>
    <m/>
    <m/>
    <n v="17199"/>
    <n v="0.05"/>
    <m/>
  </r>
  <r>
    <x v="10"/>
    <d v="2023-02-01T00:00:00"/>
    <s v="Jayatri Enterprises"/>
    <s v="JE/22-23/04144"/>
    <n v="6304"/>
    <n v="81"/>
    <n v="18630"/>
    <n v="931.5"/>
    <m/>
    <m/>
    <n v="19562"/>
    <n v="0.05"/>
    <s v="yes"/>
  </r>
  <r>
    <x v="10"/>
    <d v="2023-02-05T00:00:00"/>
    <s v="Vardan Fab"/>
    <n v="694"/>
    <n v="6005"/>
    <n v="16"/>
    <n v="30608.16"/>
    <n v="1530.4080000000001"/>
    <m/>
    <m/>
    <n v="32139"/>
    <n v="0.05"/>
    <s v="yes"/>
  </r>
  <r>
    <x v="10"/>
    <d v="2023-02-08T00:00:00"/>
    <s v="Radhika Furnishing"/>
    <s v="001423"/>
    <n v="6304"/>
    <n v="60"/>
    <n v="18900"/>
    <n v="945"/>
    <m/>
    <m/>
    <n v="19845"/>
    <n v="0.05"/>
    <s v="yes"/>
  </r>
  <r>
    <x v="10"/>
    <d v="2023-02-08T00:00:00"/>
    <s v="Sudhir Khadi Ashram"/>
    <s v="156"/>
    <n v="6304"/>
    <n v="130"/>
    <n v="16900"/>
    <n v="845"/>
    <m/>
    <m/>
    <n v="17745"/>
    <n v="0.05"/>
    <s v="yes"/>
  </r>
  <r>
    <x v="10"/>
    <d v="2023-02-10T00:00:00"/>
    <s v="Sudhir Khadi Ashram"/>
    <s v="161"/>
    <n v="6304"/>
    <n v="175"/>
    <n v="39310"/>
    <n v="1965.5"/>
    <m/>
    <m/>
    <n v="41276"/>
    <n v="0.05"/>
    <s v="yes"/>
  </r>
  <r>
    <x v="10"/>
    <d v="2023-02-10T00:00:00"/>
    <s v="Vardan Fab"/>
    <s v="705"/>
    <n v="6005"/>
    <n v="320"/>
    <n v="41600"/>
    <n v="2080"/>
    <m/>
    <m/>
    <n v="43680"/>
    <n v="0.05"/>
    <s v="yes"/>
  </r>
  <r>
    <x v="10"/>
    <d v="2023-02-13T00:00:00"/>
    <s v="Sudhir Khadi Ashram"/>
    <s v="201"/>
    <n v="6304"/>
    <n v="156"/>
    <n v="45090"/>
    <n v="2254.5"/>
    <m/>
    <m/>
    <n v="47345"/>
    <n v="0.05"/>
    <s v="yes"/>
  </r>
  <r>
    <x v="10"/>
    <d v="2023-02-16T00:00:00"/>
    <s v="Radhika Furnishing"/>
    <s v="001458"/>
    <n v="5705"/>
    <n v="15"/>
    <n v="9000"/>
    <n v="450"/>
    <m/>
    <m/>
    <n v="9450"/>
    <n v="0.05"/>
    <s v="yes"/>
  </r>
  <r>
    <x v="10"/>
    <d v="2023-02-16T00:00:00"/>
    <s v="Sudhir Khadi Ashram"/>
    <n v="175"/>
    <n v="6304"/>
    <n v="80"/>
    <n v="24400"/>
    <n v="1220"/>
    <m/>
    <m/>
    <n v="25620"/>
    <n v="0.05"/>
    <s v="yes"/>
  </r>
  <r>
    <x v="10"/>
    <d v="2023-02-22T00:00:00"/>
    <s v="Tulsiram Rajendra Prasad"/>
    <n v="1244"/>
    <n v="6304"/>
    <m/>
    <n v="19222.5"/>
    <n v="961.125"/>
    <m/>
    <m/>
    <n v="20184"/>
    <n v="0.05"/>
    <s v="yes"/>
  </r>
  <r>
    <x v="10"/>
    <d v="2023-02-13T00:00:00"/>
    <s v="Tulsiram Rajendra Prasad"/>
    <s v="T-1216"/>
    <n v="6304"/>
    <n v="50"/>
    <n v="9000"/>
    <n v="450"/>
    <m/>
    <m/>
    <n v="9450"/>
    <n v="0.05"/>
    <s v="yes"/>
  </r>
  <r>
    <x v="10"/>
    <d v="2023-02-20T00:00:00"/>
    <s v="Vardan Fab"/>
    <n v="754"/>
    <n v="6005"/>
    <n v="27"/>
    <n v="52412.69"/>
    <n v="2620.6345000000001"/>
    <m/>
    <m/>
    <n v="55033"/>
    <n v="0.05"/>
    <s v="yes"/>
  </r>
  <r>
    <x v="10"/>
    <d v="2023-02-20T00:00:00"/>
    <s v="Vardan Fab"/>
    <n v="742"/>
    <n v="6005"/>
    <n v="12"/>
    <n v="17978.53"/>
    <n v="898.92650000000003"/>
    <m/>
    <m/>
    <n v="18877"/>
    <n v="0.05"/>
    <s v="yes"/>
  </r>
  <r>
    <x v="10"/>
    <d v="2023-02-28T00:00:00"/>
    <s v="Vardan Fab"/>
    <n v="764"/>
    <n v="6005"/>
    <m/>
    <n v="32196.560000000001"/>
    <n v="1609.8280000000002"/>
    <m/>
    <m/>
    <n v="33806"/>
    <n v="0.05"/>
    <s v="yes"/>
  </r>
  <r>
    <x v="10"/>
    <d v="2023-02-23T00:00:00"/>
    <s v="Jayatri Enterprises"/>
    <s v="04674"/>
    <n v="6304"/>
    <n v="120"/>
    <n v="39600"/>
    <n v="1980"/>
    <m/>
    <m/>
    <n v="41580"/>
    <n v="0.05"/>
    <s v="yes"/>
  </r>
  <r>
    <x v="10"/>
    <d v="2023-02-24T00:00:00"/>
    <s v="Radhika Furnishing"/>
    <s v="001495"/>
    <n v="6304"/>
    <n v="60"/>
    <n v="18900"/>
    <n v="945"/>
    <m/>
    <m/>
    <n v="19845"/>
    <n v="0.05"/>
    <s v="yes"/>
  </r>
  <r>
    <x v="10"/>
    <d v="2023-02-21T00:00:00"/>
    <s v="Radhika Furnishing"/>
    <s v="001483"/>
    <n v="6303"/>
    <n v="270"/>
    <n v="16200"/>
    <n v="810"/>
    <m/>
    <m/>
    <n v="17010"/>
    <n v="0.05"/>
    <s v="yes"/>
  </r>
  <r>
    <x v="10"/>
    <m/>
    <m/>
    <m/>
    <n v="5705"/>
    <n v="150"/>
    <n v="2250"/>
    <n v="112.5"/>
    <m/>
    <m/>
    <n v="2363"/>
    <n v="0.05"/>
    <s v="yes"/>
  </r>
  <r>
    <x v="10"/>
    <d v="2023-02-25T00:00:00"/>
    <s v="Jayatri Enterprises"/>
    <s v="04747"/>
    <n v="6304"/>
    <n v="45"/>
    <n v="17100"/>
    <n v="855"/>
    <m/>
    <m/>
    <n v="17955"/>
    <n v="0.05"/>
    <s v="yes"/>
  </r>
  <r>
    <x v="10"/>
    <d v="2023-02-26T00:00:00"/>
    <s v="Jayatri Enterprises"/>
    <s v="04748"/>
    <n v="6304"/>
    <n v="90"/>
    <n v="30150"/>
    <n v="1507.5"/>
    <m/>
    <m/>
    <n v="31658"/>
    <n v="0.05"/>
    <s v="yes"/>
  </r>
  <r>
    <x v="10"/>
    <d v="2023-02-27T00:00:00"/>
    <s v="Deepanshi Handloom"/>
    <s v="10XA9Z/0140/0622"/>
    <m/>
    <m/>
    <n v="2190.48"/>
    <n v="109.524"/>
    <m/>
    <m/>
    <n v="2300"/>
    <n v="0.05"/>
    <s v="yes"/>
  </r>
  <r>
    <x v="10"/>
    <d v="2023-02-28T00:00:00"/>
    <s v="Deepanshi Handloom"/>
    <s v="10XA9Z/0140/1022"/>
    <m/>
    <m/>
    <n v="4755.8"/>
    <n v="237.79000000000002"/>
    <m/>
    <m/>
    <n v="4994"/>
    <n v="0.05"/>
    <s v="yes"/>
  </r>
  <r>
    <x v="11"/>
    <d v="2023-04-05T00:00:00"/>
    <s v="Bhagwan Sri Wooltex"/>
    <n v="423"/>
    <m/>
    <m/>
    <n v="106666.67"/>
    <n v="5333.3335000000006"/>
    <n v="0"/>
    <n v="0"/>
    <n v="112000"/>
    <n v="5.000000000000001E-2"/>
    <s v="yes"/>
  </r>
  <r>
    <x v="11"/>
    <d v="2023-04-05T00:00:00"/>
    <s v="Vardan Fab"/>
    <n v="14"/>
    <n v="6005"/>
    <n v="160"/>
    <n v="19675"/>
    <n v="983.75"/>
    <n v="0"/>
    <n v="0"/>
    <n v="20659"/>
    <n v="0.05"/>
    <s v="yes"/>
  </r>
  <r>
    <x v="11"/>
    <d v="2023-04-06T00:00:00"/>
    <s v="Vardan Fab"/>
    <n v="18"/>
    <n v="6005"/>
    <n v="290"/>
    <n v="40200"/>
    <n v="2010"/>
    <n v="0"/>
    <n v="0"/>
    <n v="42210"/>
    <n v="0.05"/>
    <s v="yes"/>
  </r>
  <r>
    <x v="11"/>
    <d v="2023-04-07T00:00:00"/>
    <s v="Vardan Fab"/>
    <n v="22"/>
    <n v="6005"/>
    <n v="378"/>
    <n v="38556"/>
    <n v="1927.8000000000002"/>
    <n v="0"/>
    <n v="0"/>
    <n v="40484"/>
    <n v="0.05"/>
    <s v="yes"/>
  </r>
  <r>
    <x v="11"/>
    <d v="2023-04-12T00:00:00"/>
    <s v="Vardan Fab"/>
    <n v="41"/>
    <n v="6005"/>
    <n v="800"/>
    <n v="20000"/>
    <n v="1000"/>
    <n v="0"/>
    <n v="0"/>
    <n v="21000"/>
    <n v="0.05"/>
    <s v="yes"/>
  </r>
  <r>
    <x v="11"/>
    <d v="2023-04-01T00:00:00"/>
    <s v="Sudhir Khadi Ashram"/>
    <n v="14"/>
    <m/>
    <m/>
    <n v="27300"/>
    <n v="1365"/>
    <n v="0"/>
    <n v="0"/>
    <n v="28665"/>
    <n v="0.05"/>
    <s v="yes"/>
  </r>
  <r>
    <x v="11"/>
    <d v="2023-04-13T00:00:00"/>
    <s v="Sudhir Khadi Ashram"/>
    <s v="41*2"/>
    <n v="6304"/>
    <n v="240"/>
    <n v="35280"/>
    <n v="1764"/>
    <n v="0"/>
    <n v="0"/>
    <n v="37044"/>
    <n v="0.05"/>
    <s v="yes"/>
  </r>
  <r>
    <x v="11"/>
    <d v="2023-04-14T00:00:00"/>
    <s v="Jayatri Enterprises"/>
    <n v="240"/>
    <n v="6304"/>
    <n v="77"/>
    <n v="36280"/>
    <n v="1814"/>
    <n v="0"/>
    <n v="0"/>
    <n v="38094"/>
    <n v="0.05"/>
    <s v="yes"/>
  </r>
  <r>
    <x v="11"/>
    <d v="2023-04-14T00:00:00"/>
    <s v="Jayatri Enterprises"/>
    <n v="241"/>
    <n v="6304"/>
    <n v="73"/>
    <n v="54050"/>
    <n v="2702.5"/>
    <n v="0"/>
    <n v="0"/>
    <n v="56753"/>
    <n v="0.05"/>
    <s v="yes"/>
  </r>
  <r>
    <x v="11"/>
    <d v="2023-04-03T00:00:00"/>
    <s v="Jayatri Enterprises"/>
    <n v="42"/>
    <m/>
    <m/>
    <n v="22020"/>
    <n v="1101"/>
    <n v="0"/>
    <n v="0"/>
    <n v="23121"/>
    <n v="0.05"/>
    <s v="yes"/>
  </r>
  <r>
    <x v="11"/>
    <d v="2023-04-14T00:00:00"/>
    <s v="Jayatri Enterprises"/>
    <n v="239"/>
    <n v="6304"/>
    <n v="84"/>
    <n v="16380"/>
    <n v="819"/>
    <n v="0"/>
    <n v="0"/>
    <n v="17199"/>
    <n v="0.05"/>
    <s v="yes"/>
  </r>
  <r>
    <x v="11"/>
    <d v="2023-04-22T00:00:00"/>
    <s v="Mukul Prints"/>
    <n v="11"/>
    <n v="6304"/>
    <n v="100"/>
    <n v="21000"/>
    <n v="1050"/>
    <n v="0"/>
    <n v="0"/>
    <n v="22050"/>
    <n v="0.05"/>
    <s v="yes"/>
  </r>
  <r>
    <x v="11"/>
    <d v="2023-04-25T00:00:00"/>
    <s v="Vardan Fab"/>
    <n v="65"/>
    <m/>
    <m/>
    <n v="58300"/>
    <n v="2915"/>
    <n v="0"/>
    <n v="0"/>
    <n v="61215"/>
    <n v="0.05"/>
    <s v="yes"/>
  </r>
  <r>
    <x v="11"/>
    <d v="2023-04-26T00:00:00"/>
    <s v="Sparsh Traders"/>
    <n v="78"/>
    <n v="6304"/>
    <n v="50"/>
    <n v="45000"/>
    <n v="2250"/>
    <n v="0"/>
    <n v="0"/>
    <n v="47250"/>
    <n v="0.05"/>
    <s v="yes"/>
  </r>
  <r>
    <x v="11"/>
    <d v="2023-04-28T00:00:00"/>
    <s v="Sri Ram Handlooms"/>
    <s v="1096/23"/>
    <n v="6307"/>
    <n v="4000"/>
    <n v="77144.399999999994"/>
    <n v="0"/>
    <n v="1928.61"/>
    <n v="1928.61"/>
    <n v="81002"/>
    <n v="0.05"/>
    <s v="yes"/>
  </r>
  <r>
    <x v="11"/>
    <d v="2023-04-26T00:00:00"/>
    <s v="Tulsiram Rajendra"/>
    <n v="97"/>
    <m/>
    <m/>
    <n v="11220"/>
    <n v="561"/>
    <n v="0"/>
    <n v="0"/>
    <n v="11781"/>
    <n v="0.05"/>
    <s v="yes"/>
  </r>
  <r>
    <x v="11"/>
    <d v="2023-04-29T00:00:00"/>
    <s v="Tulsiram Rajendra"/>
    <n v="109"/>
    <m/>
    <m/>
    <n v="7750"/>
    <n v="387.5"/>
    <n v="0"/>
    <n v="0"/>
    <n v="8138"/>
    <n v="0.05"/>
    <s v="yes"/>
  </r>
  <r>
    <x v="11"/>
    <d v="2023-04-27T00:00:00"/>
    <s v="Janhit Khadi Udyog"/>
    <n v="158"/>
    <m/>
    <m/>
    <n v="25800"/>
    <n v="1290"/>
    <n v="0"/>
    <n v="0"/>
    <n v="27090"/>
    <n v="0.05"/>
    <s v="yes"/>
  </r>
  <r>
    <x v="12"/>
    <d v="2023-05-08T00:00:00"/>
    <s v="Jayatri Enterprises"/>
    <n v="678"/>
    <m/>
    <m/>
    <n v="24096"/>
    <n v="1204.8"/>
    <n v="0"/>
    <n v="0"/>
    <n v="25301"/>
    <n v="4.9999999999999996E-2"/>
    <s v="yes"/>
  </r>
  <r>
    <x v="12"/>
    <d v="2023-05-06T00:00:00"/>
    <s v="Jayatri Enterprises"/>
    <n v="634"/>
    <m/>
    <m/>
    <n v="84810"/>
    <n v="4240.5"/>
    <n v="0"/>
    <n v="0"/>
    <n v="89051"/>
    <n v="0.05"/>
    <s v="yes"/>
  </r>
  <r>
    <x v="12"/>
    <d v="2023-05-10T00:00:00"/>
    <s v="Jayatri Enterprises"/>
    <n v="741"/>
    <m/>
    <m/>
    <n v="16195"/>
    <n v="809.75"/>
    <n v="0"/>
    <n v="0"/>
    <n v="17005"/>
    <n v="0.05"/>
    <s v="yes"/>
  </r>
  <r>
    <x v="12"/>
    <d v="2023-05-06T00:00:00"/>
    <s v="Jayatri Enterprises"/>
    <n v="635"/>
    <m/>
    <m/>
    <n v="19800"/>
    <n v="990"/>
    <n v="0"/>
    <n v="0"/>
    <n v="20790"/>
    <n v="0.05"/>
    <s v="yes"/>
  </r>
  <r>
    <x v="12"/>
    <d v="2023-05-27T00:00:00"/>
    <s v="Jayatri Enterprises Pvt Ltd"/>
    <n v="17"/>
    <m/>
    <m/>
    <n v="12700"/>
    <n v="635"/>
    <n v="0"/>
    <n v="0"/>
    <n v="13335"/>
    <n v="0.05"/>
    <s v="yes"/>
  </r>
  <r>
    <x v="12"/>
    <d v="2023-05-28T00:00:00"/>
    <s v="Jayatri Enterprises Pvt Ltd"/>
    <n v="35"/>
    <m/>
    <m/>
    <n v="18000"/>
    <n v="900"/>
    <n v="0"/>
    <n v="0"/>
    <n v="18900"/>
    <n v="0.05"/>
    <s v="yes"/>
  </r>
  <r>
    <x v="12"/>
    <d v="2023-05-29T00:00:00"/>
    <s v="Jayatri Enterprises Pvt Ltd"/>
    <n v="121"/>
    <m/>
    <m/>
    <n v="14400"/>
    <n v="720"/>
    <n v="0"/>
    <n v="0"/>
    <n v="15120"/>
    <n v="0.05"/>
    <s v="yes"/>
  </r>
  <r>
    <x v="12"/>
    <d v="2023-05-19T00:00:00"/>
    <s v="Jayatri Enterprises Pvt Ltd"/>
    <n v="1"/>
    <m/>
    <m/>
    <n v="19570"/>
    <n v="978.5"/>
    <n v="0"/>
    <n v="0"/>
    <n v="20549"/>
    <n v="0.05"/>
    <s v="yes"/>
  </r>
  <r>
    <x v="12"/>
    <d v="2023-05-18T00:00:00"/>
    <s v="Radhika Furnishing"/>
    <n v="149"/>
    <m/>
    <m/>
    <n v="10640"/>
    <n v="532"/>
    <n v="0"/>
    <n v="0"/>
    <n v="11172"/>
    <n v="0.05"/>
    <s v="yes"/>
  </r>
  <r>
    <x v="12"/>
    <d v="2023-05-15T00:00:00"/>
    <s v="Tulsiram Rajendra"/>
    <n v="163"/>
    <m/>
    <m/>
    <n v="7500"/>
    <n v="375"/>
    <n v="0"/>
    <n v="0"/>
    <n v="7875"/>
    <n v="0.05"/>
    <s v="yes"/>
  </r>
  <r>
    <x v="12"/>
    <d v="2023-05-03T00:00:00"/>
    <s v="Tulsiram Rajendra"/>
    <n v="121"/>
    <m/>
    <m/>
    <n v="8400"/>
    <n v="420"/>
    <n v="0"/>
    <n v="0"/>
    <n v="8820"/>
    <n v="0.05"/>
    <s v="yes"/>
  </r>
  <r>
    <x v="12"/>
    <d v="2023-05-18T00:00:00"/>
    <s v="Tulsiram Rajendra"/>
    <n v="184"/>
    <m/>
    <m/>
    <n v="7500"/>
    <n v="375"/>
    <n v="0"/>
    <n v="0"/>
    <n v="7875"/>
    <n v="0.05"/>
    <s v="yes"/>
  </r>
  <r>
    <x v="12"/>
    <d v="2023-05-23T00:00:00"/>
    <s v="Janhit Khadi Udyog"/>
    <n v="274"/>
    <m/>
    <m/>
    <n v="56000"/>
    <n v="2800"/>
    <n v="0"/>
    <n v="0"/>
    <n v="58800"/>
    <n v="0.05"/>
    <s v="yes"/>
  </r>
  <r>
    <x v="12"/>
    <d v="2023-05-07T00:00:00"/>
    <s v="Sudhir Khadi Ashram"/>
    <n v="89"/>
    <m/>
    <m/>
    <n v="30000"/>
    <n v="1500"/>
    <n v="0"/>
    <n v="0"/>
    <n v="31500"/>
    <n v="0.05"/>
    <s v="yes"/>
  </r>
  <r>
    <x v="12"/>
    <d v="2023-05-05T00:00:00"/>
    <s v="Sudhir Khadi Ashram"/>
    <n v="87"/>
    <m/>
    <m/>
    <n v="29800"/>
    <n v="1490"/>
    <n v="0"/>
    <n v="0"/>
    <n v="31290"/>
    <n v="0.05"/>
    <s v="yes"/>
  </r>
  <r>
    <x v="12"/>
    <d v="2023-05-26T00:00:00"/>
    <s v="Sudhir Khadi Ashram"/>
    <n v="125"/>
    <m/>
    <m/>
    <n v="32400"/>
    <n v="1620"/>
    <n v="0"/>
    <n v="0"/>
    <n v="34020"/>
    <n v="0.05"/>
    <s v="yes"/>
  </r>
  <r>
    <x v="12"/>
    <d v="2023-05-18T00:00:00"/>
    <s v="Vardan Fab"/>
    <n v="133"/>
    <m/>
    <m/>
    <n v="29385.84"/>
    <n v="1469.2920000000001"/>
    <n v="0"/>
    <n v="0"/>
    <n v="30855"/>
    <n v="0.05"/>
    <s v="yes"/>
  </r>
  <r>
    <x v="12"/>
    <d v="2023-05-20T00:00:00"/>
    <s v="Vardan Fab"/>
    <n v="139"/>
    <m/>
    <m/>
    <n v="25000"/>
    <n v="1250"/>
    <n v="0"/>
    <n v="0"/>
    <n v="26250"/>
    <n v="0.05"/>
    <s v="yes"/>
  </r>
  <r>
    <x v="12"/>
    <d v="2023-05-24T00:00:00"/>
    <s v="Vardan Fab"/>
    <n v="150"/>
    <m/>
    <m/>
    <n v="57872.63"/>
    <n v="2893.6315"/>
    <n v="0"/>
    <n v="0"/>
    <n v="60766"/>
    <n v="0.05"/>
    <s v="yes"/>
  </r>
  <r>
    <x v="12"/>
    <d v="2023-05-20T00:00:00"/>
    <s v="Vardan Fab"/>
    <n v="143"/>
    <m/>
    <m/>
    <n v="22750"/>
    <n v="1137.5"/>
    <n v="0"/>
    <n v="0"/>
    <n v="23888"/>
    <n v="0.05"/>
    <s v="yes"/>
  </r>
  <r>
    <x v="12"/>
    <d v="2023-05-29T00:00:00"/>
    <s v="Vardan Fab"/>
    <n v="161"/>
    <m/>
    <m/>
    <n v="69455"/>
    <n v="3472.75"/>
    <n v="0"/>
    <n v="0"/>
    <n v="72928"/>
    <n v="0.05"/>
    <s v="yes"/>
  </r>
  <r>
    <x v="12"/>
    <d v="2023-05-23T00:00:00"/>
    <s v="Vardan Fab"/>
    <n v="148"/>
    <m/>
    <m/>
    <n v="54780"/>
    <n v="2739"/>
    <n v="0"/>
    <n v="0"/>
    <n v="57519"/>
    <n v="0.05"/>
    <s v="yes"/>
  </r>
  <r>
    <x v="12"/>
    <d v="2023-05-30T00:00:00"/>
    <s v="Vardan Fab"/>
    <n v="162"/>
    <m/>
    <m/>
    <n v="59400"/>
    <n v="2970"/>
    <n v="0"/>
    <n v="0"/>
    <n v="62370"/>
    <n v="0.05"/>
    <s v="yes"/>
  </r>
  <r>
    <x v="13"/>
    <d v="2023-06-06T00:00:00"/>
    <s v="Jayatri Enterprises"/>
    <n v="339"/>
    <m/>
    <m/>
    <n v="21888"/>
    <n v="1094.4000000000001"/>
    <n v="0"/>
    <n v="0"/>
    <n v="22982"/>
    <n v="0.05"/>
    <s v="yes"/>
  </r>
  <r>
    <x v="13"/>
    <d v="2023-06-12T00:00:00"/>
    <s v="Radhika Furnishing"/>
    <n v="232"/>
    <m/>
    <m/>
    <n v="18900"/>
    <n v="945"/>
    <n v="0"/>
    <n v="0"/>
    <n v="19845"/>
    <n v="0.05"/>
    <s v="yes"/>
  </r>
  <r>
    <x v="13"/>
    <d v="2023-06-06T00:00:00"/>
    <s v="Sudhir Khadi Ashram"/>
    <n v="158"/>
    <m/>
    <m/>
    <n v="39880"/>
    <n v="1994"/>
    <n v="0"/>
    <n v="0"/>
    <n v="41874"/>
    <n v="0.05"/>
    <s v="yes"/>
  </r>
  <r>
    <x v="13"/>
    <d v="2023-06-14T00:00:00"/>
    <s v="Sudhir Khadi Ashram"/>
    <n v="177"/>
    <m/>
    <m/>
    <n v="18200"/>
    <n v="910"/>
    <n v="0"/>
    <n v="0"/>
    <n v="19110"/>
    <n v="0.05"/>
    <s v="yes"/>
  </r>
  <r>
    <x v="13"/>
    <d v="2023-06-06T00:00:00"/>
    <s v="Tulsiram Rajendra"/>
    <n v="275"/>
    <m/>
    <m/>
    <n v="7500"/>
    <n v="375"/>
    <n v="0"/>
    <n v="0"/>
    <n v="7875"/>
    <n v="0.05"/>
    <s v="yes"/>
  </r>
  <r>
    <x v="13"/>
    <d v="2023-06-19T00:00:00"/>
    <s v="Tulsiram Rajendra"/>
    <n v="313"/>
    <m/>
    <m/>
    <n v="7500"/>
    <n v="375"/>
    <n v="0"/>
    <n v="0"/>
    <n v="7875"/>
    <n v="0.05"/>
    <s v="yes"/>
  </r>
  <r>
    <x v="13"/>
    <d v="2023-06-13T00:00:00"/>
    <s v="Vardan Fab"/>
    <n v="203"/>
    <m/>
    <m/>
    <n v="69142.710000000006"/>
    <n v="3457.1355000000003"/>
    <n v="0"/>
    <n v="0"/>
    <n v="72600"/>
    <n v="0.05"/>
    <s v="yes"/>
  </r>
  <r>
    <x v="13"/>
    <d v="2023-06-17T00:00:00"/>
    <s v="Vardan Fab"/>
    <n v="211"/>
    <m/>
    <m/>
    <n v="41400"/>
    <n v="2070"/>
    <n v="0"/>
    <n v="0"/>
    <n v="43470"/>
    <n v="0.05"/>
    <s v="yes"/>
  </r>
  <r>
    <x v="14"/>
    <d v="2023-07-04T00:00:00"/>
    <s v="Jayatri Enterprises Pvt Ltd"/>
    <n v="732"/>
    <m/>
    <m/>
    <n v="18900"/>
    <n v="945"/>
    <m/>
    <m/>
    <n v="19845"/>
    <n v="0.05"/>
    <m/>
  </r>
  <r>
    <x v="14"/>
    <d v="2023-07-10T00:00:00"/>
    <s v="Jayatri Enterprises Pvt Ltd"/>
    <n v="811"/>
    <m/>
    <m/>
    <n v="18810"/>
    <n v="940.5"/>
    <m/>
    <m/>
    <n v="19750.5"/>
    <n v="0.05"/>
    <m/>
  </r>
  <r>
    <x v="14"/>
    <d v="2023-07-04T00:00:00"/>
    <s v="Jayatri Enterprises Pvt Ltd"/>
    <n v="734"/>
    <m/>
    <m/>
    <n v="22120"/>
    <n v="1106"/>
    <m/>
    <m/>
    <n v="23226"/>
    <n v="0.05"/>
    <m/>
  </r>
  <r>
    <x v="14"/>
    <d v="2023-07-10T00:00:00"/>
    <s v="Jayatri Enterprises Pvt Ltd"/>
    <n v="812"/>
    <m/>
    <m/>
    <n v="19500"/>
    <n v="975"/>
    <m/>
    <m/>
    <n v="20475"/>
    <n v="0.05"/>
    <m/>
  </r>
  <r>
    <x v="14"/>
    <d v="2023-07-10T00:00:00"/>
    <s v="Jayatri Enterprises Pvt Ltd"/>
    <n v="829"/>
    <m/>
    <m/>
    <n v="19200"/>
    <n v="960"/>
    <m/>
    <m/>
    <n v="20160"/>
    <n v="0.05"/>
    <m/>
  </r>
  <r>
    <x v="14"/>
    <d v="2023-07-03T00:00:00"/>
    <s v="Jayatri Enterprises Pvt Ltd"/>
    <n v="898"/>
    <m/>
    <m/>
    <n v="50805"/>
    <n v="2540.25"/>
    <m/>
    <m/>
    <n v="53345.25"/>
    <n v="0.05"/>
    <m/>
  </r>
  <r>
    <x v="14"/>
    <d v="2023-07-21T00:00:00"/>
    <s v="Jayatri Enterprises Pvt Ltd"/>
    <n v="982"/>
    <m/>
    <m/>
    <n v="18900"/>
    <n v="945"/>
    <m/>
    <m/>
    <n v="19845"/>
    <n v="0.05"/>
    <m/>
  </r>
  <r>
    <x v="14"/>
    <d v="2023-07-05T00:00:00"/>
    <s v="Jayatri Enterprises Pvt Ltd"/>
    <n v="763"/>
    <m/>
    <m/>
    <n v="31590"/>
    <n v="1579.5"/>
    <m/>
    <m/>
    <n v="33169.5"/>
    <n v="0.05"/>
    <m/>
  </r>
  <r>
    <x v="14"/>
    <d v="2023-07-18T00:00:00"/>
    <s v="Tulsiram Rajendra"/>
    <n v="406"/>
    <m/>
    <m/>
    <n v="7500"/>
    <n v="375"/>
    <m/>
    <m/>
    <n v="7875"/>
    <n v="0.05"/>
    <m/>
  </r>
  <r>
    <x v="14"/>
    <d v="2023-07-10T00:00:00"/>
    <s v="Vardan Fab"/>
    <n v="282"/>
    <m/>
    <m/>
    <n v="34645"/>
    <n v="1732.25"/>
    <m/>
    <m/>
    <n v="36377.25"/>
    <n v="0.05"/>
    <m/>
  </r>
  <r>
    <x v="14"/>
    <d v="2023-07-10T00:00:00"/>
    <s v="Jayatri Enterprises Pvt Ltd"/>
    <n v="821"/>
    <m/>
    <m/>
    <n v="18240"/>
    <n v="912"/>
    <m/>
    <m/>
    <n v="19152"/>
    <n v="0.05"/>
    <m/>
  </r>
  <r>
    <x v="14"/>
    <d v="2023-07-03T00:00:00"/>
    <s v="Vardan Fab"/>
    <n v="256"/>
    <m/>
    <m/>
    <n v="19430"/>
    <n v="971.5"/>
    <m/>
    <m/>
    <n v="20401.5"/>
    <n v="0.05"/>
    <m/>
  </r>
  <r>
    <x v="14"/>
    <d v="2023-07-03T00:00:00"/>
    <s v="Jayatri Enterprises Pvt Ltd"/>
    <n v="707"/>
    <m/>
    <m/>
    <n v="34890"/>
    <n v="1744.5"/>
    <m/>
    <m/>
    <n v="36634.5"/>
    <n v="0.05"/>
    <m/>
  </r>
  <r>
    <x v="14"/>
    <d v="2023-07-20T00:00:00"/>
    <s v="Arihant Enterprises"/>
    <n v="107"/>
    <m/>
    <m/>
    <n v="36200"/>
    <n v="1810"/>
    <m/>
    <m/>
    <n v="38010"/>
    <n v="0.05"/>
    <m/>
  </r>
  <r>
    <x v="15"/>
    <d v="2023-08-10T00:00:00"/>
    <s v="Jayatri Enterprises Pvt Ltd"/>
    <n v="394"/>
    <m/>
    <m/>
    <n v="22500"/>
    <n v="1125"/>
    <m/>
    <m/>
    <n v="23625"/>
    <n v="0.05"/>
    <m/>
  </r>
  <r>
    <x v="15"/>
    <d v="2023-08-13T00:00:00"/>
    <s v="Sparsh Enterprises"/>
    <n v="56"/>
    <m/>
    <m/>
    <n v="27000"/>
    <n v="1350"/>
    <m/>
    <m/>
    <n v="28350"/>
    <n v="0.05"/>
    <m/>
  </r>
  <r>
    <x v="15"/>
    <d v="2023-08-03T00:00:00"/>
    <s v="Sudhir Khadi Ashram"/>
    <n v="336"/>
    <m/>
    <m/>
    <n v="25420"/>
    <n v="1271"/>
    <m/>
    <m/>
    <n v="26691"/>
    <n v="0.05"/>
    <m/>
  </r>
  <r>
    <x v="15"/>
    <d v="2023-08-05T00:00:00"/>
    <s v="Vardan Fab"/>
    <n v="328"/>
    <m/>
    <m/>
    <n v="53600"/>
    <n v="2680"/>
    <m/>
    <m/>
    <n v="56280"/>
    <n v="0.05"/>
    <m/>
  </r>
  <r>
    <x v="15"/>
    <d v="2023-08-18T00:00:00"/>
    <s v="Sudhir Khadi Ashram"/>
    <n v="302"/>
    <m/>
    <m/>
    <n v="25600"/>
    <n v="1280"/>
    <m/>
    <m/>
    <n v="26880"/>
    <n v="0.05"/>
    <m/>
  </r>
  <r>
    <x v="15"/>
    <d v="2023-08-22T00:00:00"/>
    <s v="Jayatri Enterprises Pvt Ltd"/>
    <n v="434"/>
    <m/>
    <m/>
    <n v="35490"/>
    <n v="1774.5"/>
    <m/>
    <m/>
    <n v="37264.5"/>
    <n v="0.05"/>
    <m/>
  </r>
  <r>
    <x v="15"/>
    <d v="2023-08-18T00:00:00"/>
    <s v="Arihant Enterprises"/>
    <n v="147"/>
    <m/>
    <m/>
    <n v="16040"/>
    <n v="802"/>
    <m/>
    <m/>
    <n v="16842"/>
    <n v="0.05"/>
    <m/>
  </r>
  <r>
    <x v="15"/>
    <d v="2023-08-14T00:00:00"/>
    <s v="Jayatri Enterprises Pvt Ltd"/>
    <n v="1327"/>
    <m/>
    <m/>
    <n v="28050"/>
    <n v="1402.5"/>
    <m/>
    <m/>
    <n v="29452.5"/>
    <n v="0.05"/>
    <m/>
  </r>
  <r>
    <x v="15"/>
    <d v="2023-08-19T00:00:00"/>
    <s v="Jayatri Enterprises Pvt Ltd"/>
    <n v="1327"/>
    <m/>
    <m/>
    <n v="13825"/>
    <n v="691.25"/>
    <m/>
    <m/>
    <n v="14516.25"/>
    <n v="0.05"/>
    <m/>
  </r>
  <r>
    <x v="15"/>
    <d v="2023-08-05T00:00:00"/>
    <s v="Jayatri Enterprises Pvt Ltd"/>
    <n v="1162"/>
    <m/>
    <m/>
    <n v="34500"/>
    <n v="1725"/>
    <m/>
    <m/>
    <n v="36225"/>
    <n v="0.05"/>
    <m/>
  </r>
  <r>
    <x v="15"/>
    <d v="2023-08-19T00:00:00"/>
    <s v="Jayatri Enterprises Pvt Ltd"/>
    <n v="1398"/>
    <m/>
    <m/>
    <n v="15390"/>
    <n v="769.5"/>
    <m/>
    <m/>
    <n v="16159.5"/>
    <n v="0.05"/>
    <m/>
  </r>
  <r>
    <x v="15"/>
    <d v="2023-08-16T00:00:00"/>
    <s v="Dashmesh Fabrics"/>
    <n v="4544"/>
    <m/>
    <m/>
    <n v="15525"/>
    <n v="776.25"/>
    <m/>
    <m/>
    <n v="16301.25"/>
    <n v="0.05"/>
    <m/>
  </r>
  <r>
    <x v="15"/>
    <d v="2023-08-08T00:00:00"/>
    <s v="Vardan Fab"/>
    <n v="334"/>
    <m/>
    <m/>
    <n v="36935"/>
    <n v="1846.75"/>
    <m/>
    <m/>
    <n v="38781.75"/>
    <n v="0.05"/>
    <m/>
  </r>
  <r>
    <x v="15"/>
    <d v="2023-08-23T00:00:00"/>
    <s v="Jayatri Enterprises Pvt Ltd"/>
    <n v="1466"/>
    <m/>
    <m/>
    <n v="20450"/>
    <n v="1022.5"/>
    <m/>
    <m/>
    <n v="21472.5"/>
    <n v="0.05"/>
    <m/>
  </r>
  <r>
    <x v="16"/>
    <d v="2023-09-02T00:00:00"/>
    <s v="Vardan Fab"/>
    <n v="383"/>
    <m/>
    <m/>
    <n v="44900"/>
    <n v="2245"/>
    <m/>
    <m/>
    <n v="47145"/>
    <n v="0.05"/>
    <m/>
  </r>
  <r>
    <x v="16"/>
    <d v="2023-09-24T00:00:00"/>
    <s v="Sudhir Khadi Ashram"/>
    <n v="396"/>
    <m/>
    <m/>
    <n v="24800"/>
    <n v="1240"/>
    <m/>
    <m/>
    <n v="26040"/>
    <n v="0.05"/>
    <m/>
  </r>
  <r>
    <x v="16"/>
    <d v="2023-09-05T00:00:00"/>
    <s v="Vardan Fab"/>
    <n v="389"/>
    <m/>
    <m/>
    <n v="23090"/>
    <n v="1154.5"/>
    <m/>
    <m/>
    <n v="24244.5"/>
    <n v="0.05"/>
    <m/>
  </r>
  <r>
    <x v="16"/>
    <d v="2023-09-05T00:00:00"/>
    <s v="Vardan Fab"/>
    <n v="387"/>
    <m/>
    <m/>
    <n v="38751.17"/>
    <n v="1937.5585000000001"/>
    <m/>
    <m/>
    <n v="40688.728499999997"/>
    <n v="0.05"/>
    <m/>
  </r>
  <r>
    <x v="16"/>
    <d v="2023-09-06T00:00:00"/>
    <s v="Vardan Fab"/>
    <n v="391"/>
    <m/>
    <m/>
    <n v="19494"/>
    <n v="974.7"/>
    <m/>
    <m/>
    <n v="20468.7"/>
    <n v="0.05"/>
    <m/>
  </r>
  <r>
    <x v="16"/>
    <d v="2023-09-21T00:00:00"/>
    <s v="Arihant Enterprises"/>
    <n v="185"/>
    <m/>
    <m/>
    <n v="40635"/>
    <n v="2031.75"/>
    <m/>
    <m/>
    <n v="42666.75"/>
    <n v="0.05"/>
    <m/>
  </r>
  <r>
    <x v="16"/>
    <d v="2023-09-09T00:00:00"/>
    <s v="Sudhir Khadi Ashram"/>
    <n v="355"/>
    <m/>
    <m/>
    <n v="24800"/>
    <n v="1240"/>
    <m/>
    <m/>
    <n v="26040"/>
    <n v="0.05"/>
    <m/>
  </r>
  <r>
    <x v="16"/>
    <d v="2023-09-07T00:00:00"/>
    <s v="Dashmesh Fabrics"/>
    <n v="4562"/>
    <m/>
    <m/>
    <n v="29800"/>
    <n v="1490"/>
    <m/>
    <m/>
    <n v="31290"/>
    <n v="0.05"/>
    <m/>
  </r>
  <r>
    <x v="16"/>
    <d v="2023-09-08T00:00:00"/>
    <s v="Jayatri Enterprises Pvt Ltd"/>
    <n v="1683"/>
    <m/>
    <m/>
    <n v="48300"/>
    <n v="2415"/>
    <m/>
    <m/>
    <n v="50715"/>
    <n v="0.05"/>
    <m/>
  </r>
  <r>
    <x v="16"/>
    <d v="2023-09-21T00:00:00"/>
    <s v="Tulsiram Rajendra"/>
    <n v="681"/>
    <m/>
    <m/>
    <n v="14500"/>
    <n v="725"/>
    <m/>
    <m/>
    <n v="15225"/>
    <n v="0.05"/>
    <m/>
  </r>
  <r>
    <x v="16"/>
    <d v="2023-09-20T00:00:00"/>
    <s v="Jayatri Enterprises Pvt Ltd"/>
    <n v="1861"/>
    <m/>
    <m/>
    <n v="49500"/>
    <n v="2475"/>
    <m/>
    <m/>
    <n v="51975"/>
    <n v="0.05"/>
    <m/>
  </r>
  <r>
    <x v="16"/>
    <d v="2023-09-18T00:00:00"/>
    <s v="Jayatri Enterprises Pvt Ltd"/>
    <n v="1833"/>
    <m/>
    <m/>
    <n v="19200"/>
    <n v="960"/>
    <m/>
    <m/>
    <n v="20160"/>
    <n v="0.05"/>
    <m/>
  </r>
  <r>
    <x v="16"/>
    <d v="2023-09-19T00:00:00"/>
    <s v="Sudhir Khadi Ashram"/>
    <n v="379"/>
    <m/>
    <m/>
    <n v="31500"/>
    <n v="1575"/>
    <m/>
    <m/>
    <n v="33075"/>
    <n v="0.05"/>
    <m/>
  </r>
  <r>
    <x v="16"/>
    <d v="2023-09-16T00:00:00"/>
    <s v="Jayatri Enterprises Pvt Ltd"/>
    <n v="1851"/>
    <m/>
    <m/>
    <n v="18600"/>
    <n v="930"/>
    <m/>
    <m/>
    <n v="19530"/>
    <n v="0.05"/>
    <m/>
  </r>
  <r>
    <x v="16"/>
    <d v="2023-09-07T00:00:00"/>
    <s v="Jayatri Enterprises Pvt Ltd"/>
    <n v="1692"/>
    <m/>
    <m/>
    <n v="16920"/>
    <n v="846"/>
    <m/>
    <m/>
    <n v="17766"/>
    <n v="0.05"/>
    <m/>
  </r>
  <r>
    <x v="16"/>
    <d v="2023-09-18T00:00:00"/>
    <s v="Vardan Fab"/>
    <n v="411"/>
    <m/>
    <m/>
    <n v="20477.98"/>
    <n v="1023.899"/>
    <m/>
    <m/>
    <n v="21501.879000000001"/>
    <n v="0.05"/>
    <m/>
  </r>
  <r>
    <x v="17"/>
    <d v="2023-10-12T00:00:00"/>
    <s v="Vardan Fab"/>
    <n v="463"/>
    <m/>
    <m/>
    <n v="57013.4"/>
    <n v="2850.67"/>
    <m/>
    <m/>
    <n v="59864"/>
    <n v="0.05"/>
    <m/>
  </r>
  <r>
    <x v="17"/>
    <d v="2023-10-14T00:00:00"/>
    <s v="Vardan Fab"/>
    <n v="468"/>
    <m/>
    <m/>
    <n v="18532"/>
    <n v="926.6"/>
    <m/>
    <m/>
    <n v="19459"/>
    <n v="0.05"/>
    <m/>
  </r>
  <r>
    <x v="17"/>
    <d v="2023-10-14T00:00:00"/>
    <s v="Vardan Fab"/>
    <n v="473"/>
    <m/>
    <m/>
    <n v="62845"/>
    <n v="3142.25"/>
    <m/>
    <m/>
    <n v="65987"/>
    <n v="0.05"/>
    <m/>
  </r>
  <r>
    <x v="17"/>
    <d v="2023-10-25T00:00:00"/>
    <s v="Vardan Fab"/>
    <n v="490"/>
    <m/>
    <m/>
    <n v="33695.760000000002"/>
    <n v="1684.7880000000002"/>
    <m/>
    <m/>
    <n v="35381"/>
    <n v="0.05"/>
    <m/>
  </r>
  <r>
    <x v="17"/>
    <d v="2023-10-11T00:00:00"/>
    <s v="Jayatri Enterprises Pvt Ltd"/>
    <n v="2294"/>
    <m/>
    <m/>
    <n v="16200"/>
    <n v="810"/>
    <m/>
    <m/>
    <n v="17010"/>
    <n v="0.05"/>
    <m/>
  </r>
  <r>
    <x v="17"/>
    <d v="2023-10-11T00:00:00"/>
    <s v="Jayatri Enterprises Pvt Ltd"/>
    <n v="2295"/>
    <m/>
    <m/>
    <n v="15957"/>
    <n v="797.85"/>
    <m/>
    <m/>
    <n v="16755"/>
    <n v="0.05"/>
    <m/>
  </r>
  <r>
    <x v="17"/>
    <d v="2023-10-12T00:00:00"/>
    <s v="Jayatri Enterprises Pvt Ltd"/>
    <n v="2314"/>
    <m/>
    <m/>
    <n v="25375"/>
    <n v="1268.75"/>
    <m/>
    <m/>
    <n v="26644"/>
    <n v="0.05"/>
    <m/>
  </r>
  <r>
    <x v="17"/>
    <d v="2023-10-12T00:00:00"/>
    <s v="Jayatri Enterprises Pvt Ltd"/>
    <n v="2316"/>
    <m/>
    <m/>
    <n v="112500"/>
    <n v="5625"/>
    <m/>
    <m/>
    <n v="118125"/>
    <n v="0.05"/>
    <m/>
  </r>
  <r>
    <x v="17"/>
    <d v="2023-10-12T00:00:00"/>
    <s v="Jayatri Enterprises Pvt Ltd"/>
    <n v="2339"/>
    <m/>
    <m/>
    <n v="55800"/>
    <n v="2790"/>
    <m/>
    <m/>
    <n v="58590"/>
    <n v="0.05"/>
    <m/>
  </r>
  <r>
    <x v="17"/>
    <d v="2023-10-26T00:00:00"/>
    <s v="Jayatri Enterprises Pvt Ltd"/>
    <n v="2435"/>
    <m/>
    <m/>
    <n v="38400"/>
    <n v="1920"/>
    <m/>
    <m/>
    <n v="40320"/>
    <n v="0.05"/>
    <m/>
  </r>
  <r>
    <x v="17"/>
    <d v="2023-10-28T00:00:00"/>
    <s v="Jayatri Enterprises Pvt Ltd"/>
    <n v="2454"/>
    <m/>
    <m/>
    <n v="19200"/>
    <n v="960"/>
    <m/>
    <m/>
    <n v="20160"/>
    <n v="0.05"/>
    <m/>
  </r>
  <r>
    <x v="17"/>
    <d v="2023-10-30T00:00:00"/>
    <s v="Jayatri Enterprises Pvt Ltd"/>
    <n v="2475"/>
    <m/>
    <m/>
    <n v="24900"/>
    <n v="1245"/>
    <m/>
    <m/>
    <n v="26145"/>
    <n v="0.05"/>
    <m/>
  </r>
  <r>
    <x v="17"/>
    <d v="2023-10-30T00:00:00"/>
    <s v="Jayatri Enterprises Pvt Ltd"/>
    <n v="2476"/>
    <m/>
    <m/>
    <n v="16430"/>
    <n v="821.5"/>
    <m/>
    <m/>
    <n v="17252"/>
    <n v="0.05"/>
    <m/>
  </r>
  <r>
    <x v="17"/>
    <d v="2023-10-30T00:00:00"/>
    <s v="Jayatri Enterprises Pvt Ltd"/>
    <n v="2478"/>
    <m/>
    <m/>
    <n v="45000"/>
    <n v="2250"/>
    <m/>
    <m/>
    <n v="47250"/>
    <n v="0.05"/>
    <m/>
  </r>
  <r>
    <x v="17"/>
    <d v="2023-10-30T00:00:00"/>
    <s v="Jayatri Enterprises Pvt Ltd"/>
    <n v="2479"/>
    <m/>
    <m/>
    <n v="26670"/>
    <n v="1333.5"/>
    <m/>
    <m/>
    <n v="28004"/>
    <n v="0.05"/>
    <m/>
  </r>
  <r>
    <x v="17"/>
    <d v="2023-10-31T00:00:00"/>
    <s v="Jayatri Enterprises Pvt Ltd"/>
    <n v="2495"/>
    <m/>
    <m/>
    <n v="28700"/>
    <n v="1435"/>
    <m/>
    <m/>
    <n v="30135"/>
    <n v="0.05"/>
    <m/>
  </r>
  <r>
    <x v="17"/>
    <d v="2023-10-31T00:00:00"/>
    <s v="Jayatri Enterprises Pvt Ltd"/>
    <n v="2521"/>
    <m/>
    <m/>
    <n v="27900"/>
    <n v="1395"/>
    <m/>
    <m/>
    <n v="29295"/>
    <n v="0.05"/>
    <m/>
  </r>
  <r>
    <x v="17"/>
    <d v="2023-10-03T00:00:00"/>
    <s v="Tulsiram Rajendra"/>
    <s v="T-715"/>
    <m/>
    <m/>
    <n v="7500"/>
    <n v="375"/>
    <m/>
    <m/>
    <n v="7875"/>
    <n v="0.05"/>
    <m/>
  </r>
  <r>
    <x v="17"/>
    <d v="2023-10-12T00:00:00"/>
    <s v="Tulsiram Rajendra"/>
    <s v="T-761"/>
    <m/>
    <m/>
    <n v="16770"/>
    <n v="838.5"/>
    <m/>
    <m/>
    <n v="17609"/>
    <n v="0.05"/>
    <m/>
  </r>
  <r>
    <x v="17"/>
    <d v="2023-10-09T00:00:00"/>
    <s v="Dashmesh Fabrics"/>
    <n v="4594"/>
    <m/>
    <m/>
    <n v="29800"/>
    <n v="1490"/>
    <m/>
    <m/>
    <n v="31290"/>
    <n v="0.05"/>
    <m/>
  </r>
  <r>
    <x v="17"/>
    <d v="2023-10-01T00:00:00"/>
    <s v="Sudhir Khadi Ashram"/>
    <n v="427"/>
    <m/>
    <m/>
    <n v="62200"/>
    <n v="3110"/>
    <m/>
    <m/>
    <n v="65310"/>
    <n v="0.05"/>
    <m/>
  </r>
  <r>
    <x v="17"/>
    <d v="2023-10-05T00:00:00"/>
    <s v="Sudhir Khadi Ashram"/>
    <n v="438"/>
    <m/>
    <m/>
    <n v="35280"/>
    <n v="1764"/>
    <m/>
    <m/>
    <n v="37044"/>
    <n v="0.05"/>
    <m/>
  </r>
  <r>
    <x v="17"/>
    <d v="2023-10-11T00:00:00"/>
    <s v="Sudhir Khadi Ashram"/>
    <n v="450"/>
    <m/>
    <m/>
    <n v="25600"/>
    <n v="1280"/>
    <m/>
    <m/>
    <n v="26880"/>
    <n v="0.05"/>
    <m/>
  </r>
  <r>
    <x v="18"/>
    <d v="2023-11-03T00:00:00"/>
    <s v="Tulsiram Rajendra"/>
    <s v="T-890"/>
    <m/>
    <m/>
    <n v="8945"/>
    <n v="447.25"/>
    <m/>
    <m/>
    <n v="9392.25"/>
    <n v="0.05"/>
    <m/>
  </r>
  <r>
    <x v="18"/>
    <d v="2023-11-25T00:00:00"/>
    <s v="Jayatri Enterprises Pvt Ltd"/>
    <n v="2968"/>
    <m/>
    <m/>
    <n v="25500"/>
    <n v="1275"/>
    <m/>
    <m/>
    <n v="26775"/>
    <n v="0.05"/>
    <m/>
  </r>
  <r>
    <x v="18"/>
    <d v="2023-11-04T00:00:00"/>
    <s v="Vardan Fab"/>
    <n v="511"/>
    <m/>
    <m/>
    <n v="50220"/>
    <n v="2511"/>
    <m/>
    <m/>
    <n v="52731"/>
    <n v="0.05"/>
    <m/>
  </r>
  <r>
    <x v="18"/>
    <d v="2023-11-25T00:00:00"/>
    <s v="Jayatri Enterprises Pvt Ltd"/>
    <n v="2929"/>
    <m/>
    <m/>
    <n v="72000"/>
    <n v="3600"/>
    <m/>
    <m/>
    <n v="75600"/>
    <n v="0.05"/>
    <m/>
  </r>
  <r>
    <x v="18"/>
    <d v="2023-11-04T00:00:00"/>
    <s v="Vardan Fab"/>
    <n v="509"/>
    <m/>
    <m/>
    <n v="51780"/>
    <n v="2589"/>
    <m/>
    <m/>
    <n v="54369"/>
    <n v="0.05"/>
    <m/>
  </r>
  <r>
    <x v="18"/>
    <d v="2023-11-23T00:00:00"/>
    <s v="Dashmesh Fabrics"/>
    <n v="4645"/>
    <m/>
    <m/>
    <n v="28850"/>
    <n v="1442.5"/>
    <m/>
    <m/>
    <n v="30292.5"/>
    <n v="0.05"/>
    <m/>
  </r>
  <r>
    <x v="18"/>
    <d v="2023-11-03T00:00:00"/>
    <s v="Sudhir Khadi Ashram"/>
    <n v="507"/>
    <m/>
    <m/>
    <n v="25600"/>
    <n v="1280"/>
    <m/>
    <m/>
    <n v="26880"/>
    <n v="0.05"/>
    <m/>
  </r>
  <r>
    <x v="18"/>
    <d v="2023-11-07T00:00:00"/>
    <s v="Sudhir Khadi Ashram"/>
    <n v="517"/>
    <m/>
    <m/>
    <n v="27000"/>
    <n v="1350"/>
    <m/>
    <m/>
    <n v="28350"/>
    <n v="0.05"/>
    <m/>
  </r>
  <r>
    <x v="18"/>
    <d v="2023-07-08T00:00:00"/>
    <s v="Sudhir Khadi Ashram"/>
    <n v="520"/>
    <m/>
    <m/>
    <n v="35000"/>
    <n v="1750"/>
    <m/>
    <m/>
    <n v="36750"/>
    <n v="0.05"/>
    <m/>
  </r>
  <r>
    <x v="18"/>
    <d v="2023-11-10T00:00:00"/>
    <s v="Sudhir Khadi Ashram"/>
    <n v="522"/>
    <m/>
    <m/>
    <n v="106300"/>
    <n v="5315"/>
    <m/>
    <m/>
    <n v="111615"/>
    <n v="0.05"/>
    <m/>
  </r>
  <r>
    <x v="18"/>
    <d v="2023-11-12T00:00:00"/>
    <s v="Sudhir Khadi Ashram"/>
    <n v="527"/>
    <m/>
    <m/>
    <n v="74400"/>
    <n v="3720"/>
    <m/>
    <m/>
    <n v="78120"/>
    <n v="0.05"/>
    <m/>
  </r>
  <r>
    <x v="18"/>
    <d v="2023-11-24T00:00:00"/>
    <s v="Sudhir Khadi Ashram"/>
    <n v="556"/>
    <m/>
    <m/>
    <n v="24800"/>
    <n v="1240"/>
    <m/>
    <m/>
    <n v="26040"/>
    <n v="0.05"/>
    <m/>
  </r>
  <r>
    <x v="18"/>
    <d v="2023-11-06T00:00:00"/>
    <s v="Jayatri Enterprises Pvt Ltd"/>
    <n v="2608"/>
    <m/>
    <m/>
    <n v="10500"/>
    <n v="525"/>
    <m/>
    <m/>
    <n v="11025"/>
    <n v="0.05"/>
    <m/>
  </r>
  <r>
    <x v="18"/>
    <d v="2023-11-21T00:00:00"/>
    <s v="Sri Ram Handlooms"/>
    <s v="9095/23"/>
    <m/>
    <m/>
    <n v="14743.15"/>
    <m/>
    <n v="368.57875000000001"/>
    <n v="368.57875000000001"/>
    <n v="15480"/>
    <n v="0.05"/>
    <m/>
  </r>
  <r>
    <x v="18"/>
    <d v="2023-11-29T00:00:00"/>
    <s v="Sri Ram Handlooms"/>
    <s v="9653/23"/>
    <m/>
    <m/>
    <n v="14468.86"/>
    <m/>
    <n v="361.72150000000005"/>
    <n v="361.72150000000005"/>
    <n v="15192"/>
    <n v="0.05"/>
    <m/>
  </r>
  <r>
    <x v="18"/>
    <d v="2023-11-24T00:00:00"/>
    <s v="Vardan Fab"/>
    <n v="527"/>
    <m/>
    <m/>
    <n v="60600"/>
    <n v="3030"/>
    <m/>
    <m/>
    <n v="63630"/>
    <n v="0.05"/>
    <m/>
  </r>
  <r>
    <x v="18"/>
    <d v="2023-11-24T00:00:00"/>
    <s v="Vardan Fab"/>
    <n v="528"/>
    <m/>
    <m/>
    <n v="40455"/>
    <n v="2022.75"/>
    <m/>
    <m/>
    <n v="42477.75"/>
    <n v="0.05"/>
    <m/>
  </r>
  <r>
    <x v="18"/>
    <d v="2023-11-24T00:00:00"/>
    <s v="Vardan Fab"/>
    <n v="529"/>
    <m/>
    <m/>
    <n v="26225"/>
    <n v="1311.25"/>
    <m/>
    <m/>
    <n v="27536"/>
    <n v="0.05"/>
    <m/>
  </r>
  <r>
    <x v="19"/>
    <d v="2023-12-10T00:00:00"/>
    <s v="Vardan Fab"/>
    <n v="543"/>
    <m/>
    <m/>
    <n v="43320"/>
    <n v="2166"/>
    <m/>
    <m/>
    <n v="45486"/>
    <n v="0.05"/>
    <m/>
  </r>
  <r>
    <x v="19"/>
    <d v="2023-12-12T00:00:00"/>
    <s v="Vardan Fab"/>
    <n v="545"/>
    <m/>
    <m/>
    <n v="31900"/>
    <n v="1595"/>
    <m/>
    <m/>
    <n v="33495"/>
    <n v="0.05"/>
    <m/>
  </r>
  <r>
    <x v="19"/>
    <d v="2023-12-16T00:00:00"/>
    <s v="Vardan Fab"/>
    <n v="554"/>
    <m/>
    <m/>
    <n v="37400"/>
    <n v="1870"/>
    <m/>
    <m/>
    <n v="39270"/>
    <n v="0.05"/>
    <m/>
  </r>
  <r>
    <x v="19"/>
    <d v="2023-12-18T00:00:00"/>
    <s v="Vardan Fab"/>
    <n v="556"/>
    <m/>
    <m/>
    <n v="50149.42"/>
    <n v="2507.471"/>
    <m/>
    <m/>
    <n v="52657"/>
    <n v="0.05"/>
    <m/>
  </r>
  <r>
    <x v="19"/>
    <d v="2023-12-19T00:00:00"/>
    <s v="Vardan Fab"/>
    <n v="562"/>
    <m/>
    <m/>
    <n v="48100"/>
    <n v="2405"/>
    <m/>
    <m/>
    <n v="50505"/>
    <n v="0.05"/>
    <m/>
  </r>
  <r>
    <x v="19"/>
    <d v="2023-12-22T00:00:00"/>
    <s v="Vardan Fab"/>
    <n v="572"/>
    <m/>
    <m/>
    <n v="57331.17"/>
    <n v="2866.5585000000001"/>
    <m/>
    <m/>
    <n v="60198"/>
    <n v="0.05"/>
    <m/>
  </r>
  <r>
    <x v="19"/>
    <d v="2023-12-30T00:00:00"/>
    <s v="Vardan Fab"/>
    <n v="604"/>
    <m/>
    <m/>
    <n v="15876"/>
    <n v="793.80000000000007"/>
    <m/>
    <m/>
    <n v="16670"/>
    <n v="0.05"/>
    <m/>
  </r>
  <r>
    <x v="19"/>
    <d v="2023-10-12T00:00:00"/>
    <s v="Porwal Handloom"/>
    <n v="66"/>
    <m/>
    <m/>
    <n v="38600"/>
    <n v="1930"/>
    <m/>
    <m/>
    <n v="40530"/>
    <n v="0.05"/>
    <m/>
  </r>
  <r>
    <x v="19"/>
    <d v="2023-12-08T00:00:00"/>
    <s v="Sudhir Khadi Ashram"/>
    <n v="585"/>
    <m/>
    <m/>
    <n v="51600"/>
    <n v="2580"/>
    <m/>
    <m/>
    <n v="54180"/>
    <n v="0.05"/>
    <m/>
  </r>
  <r>
    <x v="19"/>
    <d v="2023-12-17T00:00:00"/>
    <s v="Sudhir Khadi Ashram"/>
    <n v="610"/>
    <m/>
    <m/>
    <n v="49600"/>
    <n v="2480"/>
    <m/>
    <m/>
    <n v="52080"/>
    <n v="0.05"/>
    <m/>
  </r>
  <r>
    <x v="19"/>
    <d v="2023-12-20T00:00:00"/>
    <s v="Sudhir Khadi Ashram"/>
    <n v="620"/>
    <m/>
    <m/>
    <n v="49600"/>
    <n v="2480"/>
    <m/>
    <m/>
    <n v="52080"/>
    <n v="0.05"/>
    <m/>
  </r>
  <r>
    <x v="19"/>
    <d v="2023-12-23T00:00:00"/>
    <s v="Sudhir Khadi Ashram"/>
    <n v="627"/>
    <m/>
    <m/>
    <n v="21500"/>
    <n v="1075"/>
    <m/>
    <m/>
    <n v="22575"/>
    <n v="0.05"/>
    <m/>
  </r>
  <r>
    <x v="19"/>
    <d v="2023-12-24T00:00:00"/>
    <s v="Sudhir Khadi Ashram"/>
    <n v="638"/>
    <m/>
    <m/>
    <n v="27600"/>
    <n v="1380"/>
    <m/>
    <m/>
    <n v="28980"/>
    <n v="0.05"/>
    <m/>
  </r>
  <r>
    <x v="19"/>
    <d v="2023-12-28T00:00:00"/>
    <s v="Sudhir Khadi Ashram"/>
    <n v="648"/>
    <m/>
    <m/>
    <n v="22380"/>
    <n v="1119"/>
    <m/>
    <m/>
    <n v="23499"/>
    <n v="0.05"/>
    <m/>
  </r>
  <r>
    <x v="19"/>
    <d v="2023-12-06T00:00:00"/>
    <s v="Dashmesh Fabrics"/>
    <n v="4664"/>
    <m/>
    <m/>
    <n v="16380"/>
    <n v="819"/>
    <m/>
    <m/>
    <n v="17199"/>
    <n v="0.05"/>
    <m/>
  </r>
  <r>
    <x v="19"/>
    <d v="2023-12-15T00:00:00"/>
    <s v="Dashmesh Fabrics"/>
    <n v="4680"/>
    <m/>
    <m/>
    <n v="28850"/>
    <n v="1442.5"/>
    <m/>
    <m/>
    <n v="30293"/>
    <n v="0.05"/>
    <m/>
  </r>
  <r>
    <x v="19"/>
    <d v="2023-12-05T00:00:00"/>
    <s v="Jayatri Enterprises Pvt Ltd"/>
    <n v="3246"/>
    <m/>
    <m/>
    <n v="18000"/>
    <n v="900"/>
    <m/>
    <m/>
    <n v="18900"/>
    <n v="0.05"/>
    <m/>
  </r>
  <r>
    <x v="19"/>
    <d v="2023-12-05T00:00:00"/>
    <s v="Jayatri Enterprises Pvt Ltd"/>
    <n v="3252"/>
    <m/>
    <m/>
    <n v="19200"/>
    <n v="960"/>
    <m/>
    <m/>
    <n v="20160"/>
    <n v="0.05"/>
    <m/>
  </r>
  <r>
    <x v="19"/>
    <d v="2023-12-06T00:00:00"/>
    <s v="Jayatri Enterprises Pvt Ltd"/>
    <n v="3293"/>
    <m/>
    <m/>
    <n v="26500"/>
    <n v="1325"/>
    <m/>
    <m/>
    <n v="27825"/>
    <n v="0.05"/>
    <m/>
  </r>
  <r>
    <x v="19"/>
    <d v="2023-12-12T00:00:00"/>
    <s v="Jayatri Enterprises Pvt Ltd"/>
    <n v="3422"/>
    <m/>
    <m/>
    <n v="86625"/>
    <n v="4331.25"/>
    <m/>
    <m/>
    <n v="90956"/>
    <n v="0.05"/>
    <m/>
  </r>
  <r>
    <x v="19"/>
    <d v="2023-12-12T00:00:00"/>
    <s v="Jayatri Enterprises Pvt Ltd"/>
    <n v="3450"/>
    <m/>
    <m/>
    <n v="36000"/>
    <n v="1800"/>
    <m/>
    <m/>
    <n v="37800"/>
    <n v="0.05"/>
    <m/>
  </r>
  <r>
    <x v="19"/>
    <d v="2023-12-13T00:00:00"/>
    <s v="Jayatri Enterprises Pvt Ltd"/>
    <n v="3465"/>
    <m/>
    <m/>
    <n v="90000"/>
    <n v="4500"/>
    <m/>
    <m/>
    <n v="94500"/>
    <n v="0.05"/>
    <m/>
  </r>
  <r>
    <x v="19"/>
    <d v="2023-12-14T00:00:00"/>
    <s v="Jayatri Enterprises Pvt Ltd"/>
    <n v="3472"/>
    <m/>
    <m/>
    <n v="15200"/>
    <n v="760"/>
    <m/>
    <m/>
    <n v="15960"/>
    <n v="0.05"/>
    <m/>
  </r>
  <r>
    <x v="19"/>
    <d v="2023-12-15T00:00:00"/>
    <s v="Jayatri Enterprises Pvt Ltd"/>
    <n v="3515"/>
    <m/>
    <m/>
    <n v="43200"/>
    <n v="2160"/>
    <m/>
    <m/>
    <n v="45360"/>
    <n v="0.05"/>
    <m/>
  </r>
  <r>
    <x v="19"/>
    <d v="2023-12-18T00:00:00"/>
    <s v="Jayatri Enterprises Pvt Ltd"/>
    <n v="3544"/>
    <m/>
    <m/>
    <n v="32400"/>
    <n v="1620"/>
    <m/>
    <m/>
    <n v="34020"/>
    <n v="0.05"/>
    <m/>
  </r>
  <r>
    <x v="19"/>
    <d v="2023-12-20T00:00:00"/>
    <s v="Jayatri Enterprises Pvt Ltd"/>
    <n v="3625"/>
    <m/>
    <m/>
    <n v="32400"/>
    <n v="1620"/>
    <m/>
    <m/>
    <n v="34020"/>
    <n v="0.05"/>
    <m/>
  </r>
  <r>
    <x v="19"/>
    <d v="2023-12-22T00:00:00"/>
    <s v="Jayatri Enterprises Pvt Ltd"/>
    <n v="3678"/>
    <m/>
    <m/>
    <n v="35600"/>
    <n v="1780"/>
    <m/>
    <m/>
    <n v="37380"/>
    <n v="0.05"/>
    <m/>
  </r>
  <r>
    <x v="19"/>
    <d v="2023-12-25T00:00:00"/>
    <s v="Jayatri Enterprises Pvt Ltd"/>
    <n v="3711"/>
    <m/>
    <m/>
    <n v="24570"/>
    <n v="1228.5"/>
    <m/>
    <m/>
    <n v="25799"/>
    <n v="0.05"/>
    <m/>
  </r>
  <r>
    <x v="19"/>
    <d v="2023-12-25T00:00:00"/>
    <s v="Jayatri Enterprises Pvt Ltd"/>
    <n v="3717"/>
    <m/>
    <m/>
    <n v="23592"/>
    <n v="1179.6000000000001"/>
    <m/>
    <m/>
    <n v="24772"/>
    <n v="0.05"/>
    <m/>
  </r>
  <r>
    <x v="19"/>
    <d v="2023-12-08T00:00:00"/>
    <s v="Sri Ram Handlooms"/>
    <n v="10107"/>
    <m/>
    <m/>
    <n v="21333.759999999998"/>
    <m/>
    <n v="533.34399999999994"/>
    <n v="533.34399999999994"/>
    <n v="22400"/>
    <n v="0.05"/>
    <m/>
  </r>
  <r>
    <x v="19"/>
    <d v="2023-12-12T00:00:00"/>
    <s v="Sri Ram Handlooms"/>
    <n v="10377"/>
    <m/>
    <m/>
    <n v="12611.68"/>
    <m/>
    <n v="315.29200000000003"/>
    <n v="315.29200000000003"/>
    <n v="13242"/>
    <n v="0.05"/>
    <m/>
  </r>
  <r>
    <x v="19"/>
    <d v="2023-12-13T00:00:00"/>
    <s v="Sri Ram Handlooms"/>
    <n v="10469"/>
    <m/>
    <m/>
    <n v="15754.6"/>
    <m/>
    <n v="393.86500000000001"/>
    <n v="393.86500000000001"/>
    <n v="16542"/>
    <n v="0.05"/>
    <m/>
  </r>
  <r>
    <x v="19"/>
    <d v="2023-12-14T00:00:00"/>
    <s v="Sri Ram Handlooms"/>
    <n v="10541"/>
    <m/>
    <m/>
    <n v="12611.68"/>
    <m/>
    <n v="315.29200000000003"/>
    <n v="315.29200000000003"/>
    <n v="13242"/>
    <n v="0.05"/>
    <m/>
  </r>
  <r>
    <x v="19"/>
    <d v="2023-12-16T00:00:00"/>
    <s v="Sri Ram Handlooms"/>
    <n v="10718"/>
    <m/>
    <m/>
    <n v="18897.52"/>
    <m/>
    <n v="472.43800000000005"/>
    <n v="472.43800000000005"/>
    <n v="19842"/>
    <n v="0.05"/>
    <m/>
  </r>
  <r>
    <x v="19"/>
    <d v="2023-12-18T00:00:00"/>
    <s v="Sri Ram Handlooms"/>
    <n v="10886"/>
    <m/>
    <m/>
    <n v="14611.72"/>
    <m/>
    <n v="365.29300000000001"/>
    <n v="365.29300000000001"/>
    <n v="15342"/>
    <n v="0.05"/>
    <m/>
  </r>
  <r>
    <x v="19"/>
    <d v="2023-12-21T00:00:00"/>
    <s v="Sri Ram Handlooms"/>
    <n v="11179"/>
    <m/>
    <m/>
    <n v="11011.65"/>
    <m/>
    <n v="275.29124999999999"/>
    <n v="275.29124999999999"/>
    <n v="11562"/>
    <n v="0.05"/>
    <m/>
  </r>
  <r>
    <x v="19"/>
    <d v="2023-12-21T00:00:00"/>
    <s v="Sri Ram Handlooms"/>
    <n v="11250"/>
    <m/>
    <m/>
    <n v="43886.59"/>
    <m/>
    <n v="1097.1647499999999"/>
    <n v="1097.1647499999999"/>
    <n v="46081"/>
    <n v="0.05"/>
    <m/>
  </r>
  <r>
    <x v="19"/>
    <d v="2023-12-23T00:00:00"/>
    <s v="Sri Ram Handlooms"/>
    <n v="11398"/>
    <m/>
    <m/>
    <n v="16000.32"/>
    <m/>
    <n v="400.00800000000004"/>
    <n v="400.00800000000004"/>
    <n v="16800"/>
    <n v="0.05"/>
    <m/>
  </r>
  <r>
    <x v="19"/>
    <d v="2023-12-25T00:00:00"/>
    <s v="Sri Ram Handlooms"/>
    <n v="11552"/>
    <m/>
    <m/>
    <n v="36667.4"/>
    <m/>
    <n v="916.68500000000006"/>
    <n v="916.68500000000006"/>
    <n v="38501"/>
    <n v="0.05"/>
    <m/>
  </r>
  <r>
    <x v="19"/>
    <d v="2023-12-25T00:00:00"/>
    <s v="Sri Ram Handlooms"/>
    <n v="11553"/>
    <m/>
    <m/>
    <n v="8817.32"/>
    <m/>
    <n v="220.43299999999999"/>
    <n v="220.43299999999999"/>
    <n v="9258"/>
    <n v="0.05"/>
    <m/>
  </r>
  <r>
    <x v="19"/>
    <d v="2023-12-30T00:00:00"/>
    <s v="Sri Ram Handlooms"/>
    <n v="11910"/>
    <m/>
    <m/>
    <n v="17714.64"/>
    <m/>
    <n v="442.86599999999999"/>
    <n v="442.86599999999999"/>
    <n v="18600"/>
    <n v="0.05"/>
    <m/>
  </r>
  <r>
    <x v="19"/>
    <d v="2023-12-04T00:00:00"/>
    <s v="Sri Ram Handlooms"/>
    <n v="9931"/>
    <m/>
    <m/>
    <n v="46858.080000000002"/>
    <m/>
    <n v="1171.452"/>
    <n v="1171.452"/>
    <n v="49201"/>
    <n v="0.05"/>
    <m/>
  </r>
  <r>
    <x v="19"/>
    <d v="2023-12-29T00:00:00"/>
    <s v="M/S Ganesh Enterprises"/>
    <n v="221"/>
    <m/>
    <m/>
    <n v="40800"/>
    <m/>
    <n v="1020"/>
    <n v="1020"/>
    <n v="42840"/>
    <n v="0.05"/>
    <m/>
  </r>
  <r>
    <x v="19"/>
    <d v="2023-12-30T00:00:00"/>
    <s v="M/S Ganesh Enterprises"/>
    <n v="225"/>
    <m/>
    <m/>
    <n v="40800"/>
    <m/>
    <n v="1020"/>
    <n v="1020"/>
    <n v="42840"/>
    <n v="0.05"/>
    <m/>
  </r>
  <r>
    <x v="19"/>
    <d v="2023-12-31T00:00:00"/>
    <s v="M/S Ganesh Enterprises"/>
    <n v="228"/>
    <m/>
    <m/>
    <n v="40800"/>
    <m/>
    <n v="1020"/>
    <n v="1020"/>
    <n v="42840"/>
    <n v="0.05"/>
    <m/>
  </r>
  <r>
    <x v="19"/>
    <d v="2023-12-01T00:00:00"/>
    <s v="Tulsiram Rajendra"/>
    <s v="T-963"/>
    <m/>
    <m/>
    <n v="8200"/>
    <n v="410"/>
    <m/>
    <m/>
    <n v="8610"/>
    <n v="0.05"/>
    <m/>
  </r>
  <r>
    <x v="19"/>
    <d v="2023-12-11T00:00:00"/>
    <s v="Tulsiram Rajendra"/>
    <s v="T-993"/>
    <m/>
    <m/>
    <n v="9090"/>
    <n v="454.5"/>
    <m/>
    <m/>
    <n v="9545"/>
    <n v="0.05"/>
    <m/>
  </r>
  <r>
    <x v="19"/>
    <d v="2023-12-18T00:00:00"/>
    <s v="Tulsiram Rajendra"/>
    <s v="T-1015"/>
    <m/>
    <m/>
    <n v="10000"/>
    <n v="500"/>
    <m/>
    <m/>
    <n v="10500"/>
    <n v="0.05"/>
    <m/>
  </r>
  <r>
    <x v="19"/>
    <d v="2023-12-27T00:00:00"/>
    <s v="Tulsiram Rajendra"/>
    <s v="T-1046"/>
    <m/>
    <m/>
    <n v="10000"/>
    <n v="500"/>
    <m/>
    <m/>
    <n v="10500"/>
    <n v="0.05"/>
    <m/>
  </r>
  <r>
    <x v="20"/>
    <d v="2024-02-08T00:00:00"/>
    <s v="Jayatri Enterprises Pvt Ltd"/>
    <m/>
    <m/>
    <m/>
    <n v="7140"/>
    <m/>
    <n v="178.5"/>
    <n v="178.5"/>
    <n v="7497"/>
    <n v="0.05"/>
    <m/>
  </r>
  <r>
    <x v="20"/>
    <d v="2024-02-21T00:00:00"/>
    <s v="Jayatri Enterprises Pvt Ltd"/>
    <m/>
    <m/>
    <m/>
    <n v="19500"/>
    <n v="975"/>
    <m/>
    <m/>
    <n v="20475"/>
    <n v="0.05"/>
    <m/>
  </r>
  <r>
    <x v="20"/>
    <d v="2024-02-21T00:00:00"/>
    <s v="Vardan Fab"/>
    <m/>
    <m/>
    <m/>
    <n v="19073.400000000001"/>
    <n v="953.67000000000007"/>
    <m/>
    <m/>
    <n v="20027"/>
    <n v="0.05"/>
    <m/>
  </r>
  <r>
    <x v="20"/>
    <d v="2024-02-07T00:00:00"/>
    <s v="Janhit Khadi Udyog"/>
    <m/>
    <m/>
    <m/>
    <n v="19600"/>
    <n v="980"/>
    <m/>
    <m/>
    <n v="20580"/>
    <n v="0.05"/>
    <m/>
  </r>
  <r>
    <x v="20"/>
    <d v="2024-02-23T00:00:00"/>
    <s v="Janhit Khadi Udyog"/>
    <m/>
    <m/>
    <m/>
    <n v="29150"/>
    <n v="1457.5"/>
    <m/>
    <m/>
    <n v="30608"/>
    <n v="0.05"/>
    <m/>
  </r>
  <r>
    <x v="20"/>
    <d v="2024-02-01T00:00:00"/>
    <s v="Tulsiram Rajendra"/>
    <m/>
    <m/>
    <m/>
    <n v="8910"/>
    <n v="445.5"/>
    <m/>
    <m/>
    <n v="9356"/>
    <n v="0.05"/>
    <m/>
  </r>
  <r>
    <x v="20"/>
    <d v="2024-02-22T00:00:00"/>
    <s v="M.K enterprises"/>
    <m/>
    <m/>
    <m/>
    <n v="47100"/>
    <n v="2355"/>
    <m/>
    <m/>
    <n v="49455"/>
    <n v="0.05"/>
    <m/>
  </r>
  <r>
    <x v="20"/>
    <d v="2024-02-21T00:00:00"/>
    <s v="Tulsiram Rajendra"/>
    <m/>
    <m/>
    <m/>
    <n v="8910"/>
    <n v="445.5"/>
    <m/>
    <m/>
    <n v="9356"/>
    <n v="0.05"/>
    <m/>
  </r>
  <r>
    <x v="20"/>
    <d v="2024-02-21T00:00:00"/>
    <s v="Jayatri Enterprises Pvt Ltd"/>
    <m/>
    <m/>
    <m/>
    <n v="25200"/>
    <n v="1260"/>
    <m/>
    <m/>
    <n v="26460"/>
    <n v="0.05"/>
    <m/>
  </r>
  <r>
    <x v="20"/>
    <d v="2024-02-21T00:00:00"/>
    <s v="Jayatri Enterprises Pvt Ltd"/>
    <m/>
    <m/>
    <m/>
    <n v="21300"/>
    <n v="1065"/>
    <m/>
    <m/>
    <n v="22365"/>
    <n v="0.05"/>
    <m/>
  </r>
  <r>
    <x v="20"/>
    <d v="2024-02-07T00:00:00"/>
    <s v="Radhika Furnishing"/>
    <m/>
    <m/>
    <m/>
    <n v="17500"/>
    <n v="875"/>
    <m/>
    <m/>
    <n v="18375"/>
    <n v="0.05"/>
    <m/>
  </r>
  <r>
    <x v="20"/>
    <d v="2024-02-28T00:00:00"/>
    <s v="Sudhir Khadi Ashram"/>
    <m/>
    <m/>
    <m/>
    <n v="49600"/>
    <n v="2480"/>
    <m/>
    <m/>
    <n v="52080"/>
    <n v="0.05"/>
    <m/>
  </r>
  <r>
    <x v="20"/>
    <d v="2024-02-21T00:00:00"/>
    <s v="Jayatri Enterprises Pvt Ltd"/>
    <m/>
    <m/>
    <m/>
    <n v="14790"/>
    <n v="739.5"/>
    <m/>
    <m/>
    <n v="15530"/>
    <n v="0.05"/>
    <m/>
  </r>
  <r>
    <x v="21"/>
    <d v="2024-03-13T00:00:00"/>
    <s v="Rajkamal Stores"/>
    <m/>
    <m/>
    <m/>
    <n v="7560"/>
    <n v="1360.8"/>
    <m/>
    <m/>
    <n v="8921"/>
    <n v="0.18"/>
    <m/>
  </r>
  <r>
    <x v="21"/>
    <d v="2024-03-06T00:00:00"/>
    <s v="Jayatri Enterprises Pvt Ltd"/>
    <m/>
    <m/>
    <m/>
    <n v="14760"/>
    <n v="738"/>
    <m/>
    <m/>
    <n v="15498"/>
    <n v="0.05"/>
    <m/>
  </r>
  <r>
    <x v="21"/>
    <d v="2024-03-21T00:00:00"/>
    <s v="Vardhan Fab"/>
    <n v="856"/>
    <m/>
    <m/>
    <n v="40000"/>
    <n v="2000"/>
    <m/>
    <m/>
    <n v="42000"/>
    <n v="0.05"/>
    <m/>
  </r>
  <r>
    <x v="21"/>
    <d v="2024-03-20T00:00:00"/>
    <s v="Vardhan Fab"/>
    <n v="852"/>
    <m/>
    <m/>
    <n v="60615"/>
    <n v="3030.75"/>
    <m/>
    <m/>
    <n v="63646"/>
    <n v="0.05"/>
    <m/>
  </r>
  <r>
    <x v="21"/>
    <d v="2024-03-17T00:00:00"/>
    <s v="Sudhir Khadi Ashram"/>
    <n v="850"/>
    <m/>
    <m/>
    <n v="37800"/>
    <n v="1890"/>
    <m/>
    <m/>
    <n v="39690"/>
    <n v="0.05"/>
    <m/>
  </r>
  <r>
    <x v="21"/>
    <d v="2024-03-07T00:00:00"/>
    <s v="Vardhan Fab"/>
    <n v="820"/>
    <m/>
    <m/>
    <n v="25200"/>
    <n v="1260"/>
    <m/>
    <m/>
    <n v="26460"/>
    <n v="0.05"/>
    <m/>
  </r>
  <r>
    <x v="21"/>
    <d v="2024-03-18T00:00:00"/>
    <s v="Jayatri Enterprises Pvt Ltd"/>
    <m/>
    <m/>
    <m/>
    <n v="98175"/>
    <n v="4908.75"/>
    <m/>
    <m/>
    <n v="103084"/>
    <n v="0.05"/>
    <m/>
  </r>
  <r>
    <x v="21"/>
    <d v="2024-03-07T00:00:00"/>
    <s v="Vardhan Fab"/>
    <n v="821"/>
    <m/>
    <m/>
    <n v="33100"/>
    <n v="1655"/>
    <m/>
    <m/>
    <n v="34755"/>
    <n v="0.05"/>
    <m/>
  </r>
  <r>
    <x v="21"/>
    <d v="2024-03-02T00:00:00"/>
    <s v="Vardhan Fab"/>
    <n v="815"/>
    <m/>
    <m/>
    <n v="25480"/>
    <n v="1274"/>
    <m/>
    <m/>
    <n v="26754"/>
    <n v="0.05"/>
    <m/>
  </r>
  <r>
    <x v="21"/>
    <d v="2024-03-22T00:00:00"/>
    <s v="Sudhir Khadi Ashram"/>
    <n v="870"/>
    <m/>
    <m/>
    <n v="49200"/>
    <n v="2460"/>
    <m/>
    <m/>
    <n v="51660"/>
    <n v="0.05"/>
    <m/>
  </r>
  <r>
    <x v="22"/>
    <d v="2024-04-14T00:00:00"/>
    <s v="Sudhir Khadi Ashram"/>
    <n v="57"/>
    <m/>
    <m/>
    <n v="33400"/>
    <n v="1670"/>
    <m/>
    <m/>
    <n v="35070"/>
    <n v="0.05"/>
    <m/>
  </r>
  <r>
    <x v="22"/>
    <d v="2024-04-10T00:00:00"/>
    <s v="JANHIT KHADI UDYOG"/>
    <n v="77"/>
    <m/>
    <m/>
    <n v="78800"/>
    <n v="3940"/>
    <m/>
    <m/>
    <n v="82740"/>
    <n v="0.05"/>
    <m/>
  </r>
  <r>
    <x v="22"/>
    <d v="2024-04-04T00:00:00"/>
    <s v="Jayatri Enterprises Pvt Ltd"/>
    <s v="JEPL/24-25/00113"/>
    <m/>
    <m/>
    <n v="34590"/>
    <n v="1729.5"/>
    <m/>
    <m/>
    <n v="36320"/>
    <n v="0.05"/>
    <m/>
  </r>
  <r>
    <x v="22"/>
    <d v="2024-04-21T00:00:00"/>
    <s v="Vardhan Fab"/>
    <n v="46"/>
    <m/>
    <m/>
    <n v="44787.54"/>
    <n v="2239.377"/>
    <m/>
    <m/>
    <n v="47027"/>
    <n v="0.05"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  <r>
    <x v="23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G30" firstHeaderRow="1" firstDataRow="2" firstDataCol="1"/>
  <pivotFields count="13">
    <pivotField axis="axisRow" showAll="0">
      <items count="27">
        <item x="0"/>
        <item x="12"/>
        <item x="24"/>
        <item x="4"/>
        <item x="16"/>
        <item x="8"/>
        <item x="20"/>
        <item x="10"/>
        <item x="22"/>
        <item x="9"/>
        <item x="21"/>
        <item x="3"/>
        <item x="15"/>
        <item x="2"/>
        <item x="14"/>
        <item x="11"/>
        <item x="23"/>
        <item x="1"/>
        <item x="13"/>
        <item x="7"/>
        <item x="19"/>
        <item x="6"/>
        <item x="18"/>
        <item x="5"/>
        <item x="17"/>
        <item x="25"/>
        <item t="default"/>
      </items>
    </pivotField>
    <pivotField showAll="0"/>
    <pivotField showAll="0"/>
    <pivotField showAll="0"/>
    <pivotField showAll="0"/>
    <pivotField axis="axisCol" showAll="0">
      <items count="15">
        <item h="1" x="11"/>
        <item h="1" x="2"/>
        <item h="1" x="10"/>
        <item h="1" x="9"/>
        <item x="5"/>
        <item h="1" x="4"/>
        <item h="1" x="12"/>
        <item x="7"/>
        <item x="8"/>
        <item x="3"/>
        <item x="0"/>
        <item h="1" x="6"/>
        <item h="1" x="1"/>
        <item h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 v="4"/>
    </i>
    <i>
      <x v="7"/>
    </i>
    <i>
      <x v="8"/>
    </i>
    <i>
      <x v="9"/>
    </i>
    <i>
      <x v="10"/>
    </i>
    <i t="grand">
      <x/>
    </i>
  </colItems>
  <dataFields count="1">
    <dataField name="Sum of Qty" fld="6" baseField="0" baseItem="0"/>
  </dataFields>
  <chartFormats count="1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B29" firstHeaderRow="1" firstDataRow="1" firstDataCol="1"/>
  <pivotFields count="13">
    <pivotField axis="axisRow" showAll="0" nonAutoSortDefault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n="Null" h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8">
        <item x="101"/>
        <item x="145"/>
        <item x="17"/>
        <item x="91"/>
        <item x="16"/>
        <item x="120"/>
        <item x="68"/>
        <item x="137"/>
        <item x="66"/>
        <item x="34"/>
        <item x="98"/>
        <item x="0"/>
        <item x="126"/>
        <item x="67"/>
        <item x="3"/>
        <item x="64"/>
        <item x="36"/>
        <item x="58"/>
        <item x="54"/>
        <item x="11"/>
        <item x="84"/>
        <item x="71"/>
        <item x="19"/>
        <item x="102"/>
        <item x="53"/>
        <item x="65"/>
        <item x="2"/>
        <item x="135"/>
        <item x="83"/>
        <item x="128"/>
        <item x="119"/>
        <item x="4"/>
        <item x="60"/>
        <item x="57"/>
        <item x="80"/>
        <item x="115"/>
        <item x="23"/>
        <item x="10"/>
        <item x="138"/>
        <item x="47"/>
        <item x="8"/>
        <item x="132"/>
        <item x="63"/>
        <item x="6"/>
        <item x="131"/>
        <item x="15"/>
        <item x="111"/>
        <item x="136"/>
        <item x="1"/>
        <item x="116"/>
        <item x="49"/>
        <item x="31"/>
        <item x="130"/>
        <item x="37"/>
        <item x="140"/>
        <item x="12"/>
        <item x="48"/>
        <item x="13"/>
        <item x="46"/>
        <item x="14"/>
        <item x="139"/>
        <item x="45"/>
        <item x="43"/>
        <item x="129"/>
        <item x="44"/>
        <item x="110"/>
        <item x="7"/>
        <item x="78"/>
        <item x="33"/>
        <item x="20"/>
        <item x="5"/>
        <item x="104"/>
        <item x="146"/>
        <item x="114"/>
        <item x="18"/>
        <item x="142"/>
        <item x="29"/>
        <item x="40"/>
        <item x="112"/>
        <item x="28"/>
        <item x="72"/>
        <item x="81"/>
        <item x="35"/>
        <item x="90"/>
        <item x="61"/>
        <item x="38"/>
        <item x="39"/>
        <item x="143"/>
        <item x="117"/>
        <item x="30"/>
        <item x="42"/>
        <item x="82"/>
        <item x="59"/>
        <item x="141"/>
        <item x="22"/>
        <item x="32"/>
        <item x="96"/>
        <item x="106"/>
        <item x="56"/>
        <item x="109"/>
        <item x="55"/>
        <item x="107"/>
        <item x="108"/>
        <item x="26"/>
        <item x="27"/>
        <item x="62"/>
        <item x="95"/>
        <item x="51"/>
        <item x="93"/>
        <item x="77"/>
        <item x="52"/>
        <item x="73"/>
        <item x="9"/>
        <item x="85"/>
        <item x="21"/>
        <item x="103"/>
        <item x="118"/>
        <item x="70"/>
        <item x="105"/>
        <item x="124"/>
        <item x="69"/>
        <item x="121"/>
        <item x="41"/>
        <item x="144"/>
        <item x="74"/>
        <item x="99"/>
        <item x="79"/>
        <item x="94"/>
        <item x="113"/>
        <item x="76"/>
        <item x="50"/>
        <item x="87"/>
        <item x="97"/>
        <item x="122"/>
        <item x="25"/>
        <item x="89"/>
        <item x="86"/>
        <item x="92"/>
        <item x="24"/>
        <item x="75"/>
        <item x="100"/>
        <item x="88"/>
        <item x="123"/>
        <item x="125"/>
        <item x="127"/>
        <item x="133"/>
        <item x="134"/>
        <item t="default"/>
      </items>
    </pivotField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 Invoice" fld="11" baseField="0" baseItem="25"/>
  </dataFields>
  <formats count="1">
    <format dxfId="2">
      <pivotArea dataOnly="0" labelOnly="1" outline="0" axis="axisValues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1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otal Invoice" fld="10" baseField="0" baseItem="21"/>
  </dataFields>
  <formats count="1"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 colHeaderCaption="SKU Units with HSN code">
  <location ref="A3:P31" firstHeaderRow="1" firstDataRow="2" firstDataCol="1"/>
  <pivotFields count="13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axis="axisCol" showAll="0">
      <items count="15">
        <item x="11"/>
        <item x="2"/>
        <item x="10"/>
        <item x="9"/>
        <item x="5"/>
        <item x="4"/>
        <item x="12"/>
        <item x="7"/>
        <item x="8"/>
        <item x="3"/>
        <item x="0"/>
        <item x="6"/>
        <item x="1"/>
        <item x="13"/>
        <item t="default"/>
      </items>
    </pivotField>
    <pivotField dataField="1" showAll="0">
      <items count="77">
        <item x="54"/>
        <item x="50"/>
        <item x="46"/>
        <item x="9"/>
        <item x="12"/>
        <item x="35"/>
        <item x="0"/>
        <item x="39"/>
        <item x="64"/>
        <item x="4"/>
        <item x="74"/>
        <item x="2"/>
        <item x="61"/>
        <item x="66"/>
        <item x="1"/>
        <item x="43"/>
        <item x="63"/>
        <item x="59"/>
        <item x="5"/>
        <item x="65"/>
        <item x="7"/>
        <item x="68"/>
        <item x="6"/>
        <item x="40"/>
        <item x="38"/>
        <item x="3"/>
        <item x="69"/>
        <item x="67"/>
        <item x="57"/>
        <item x="24"/>
        <item x="13"/>
        <item x="21"/>
        <item x="42"/>
        <item x="26"/>
        <item x="52"/>
        <item x="11"/>
        <item x="71"/>
        <item x="45"/>
        <item x="8"/>
        <item x="36"/>
        <item x="41"/>
        <item x="23"/>
        <item x="70"/>
        <item x="19"/>
        <item x="58"/>
        <item x="14"/>
        <item x="51"/>
        <item x="15"/>
        <item x="48"/>
        <item x="37"/>
        <item x="49"/>
        <item x="10"/>
        <item x="55"/>
        <item x="27"/>
        <item x="56"/>
        <item x="28"/>
        <item x="32"/>
        <item x="75"/>
        <item x="62"/>
        <item x="47"/>
        <item x="60"/>
        <item x="44"/>
        <item x="22"/>
        <item x="25"/>
        <item x="53"/>
        <item x="72"/>
        <item x="29"/>
        <item x="18"/>
        <item x="20"/>
        <item x="30"/>
        <item x="16"/>
        <item x="31"/>
        <item x="17"/>
        <item x="33"/>
        <item x="34"/>
        <item x="7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5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Month and Year wise row" fld="6" baseField="0" baseItem="0"/>
  </dataFields>
  <chartFormats count="1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RowHeight="14.5" x14ac:dyDescent="0.35"/>
  <cols>
    <col min="1" max="1" width="14.6328125" bestFit="1" customWidth="1"/>
    <col min="2" max="2" width="12.54296875" bestFit="1" customWidth="1"/>
    <col min="3" max="3" width="24.08984375" customWidth="1"/>
    <col min="4" max="4" width="17" style="5" bestFit="1" customWidth="1"/>
    <col min="5" max="6" width="9.36328125" bestFit="1" customWidth="1"/>
    <col min="7" max="7" width="13.90625" style="10" customWidth="1"/>
    <col min="8" max="8" width="12.453125" customWidth="1"/>
    <col min="9" max="10" width="11.36328125" bestFit="1" customWidth="1"/>
    <col min="11" max="11" width="13.54296875" customWidth="1"/>
    <col min="12" max="12" width="9.36328125" bestFit="1" customWidth="1"/>
    <col min="15" max="15" width="10.6328125" bestFit="1" customWidth="1"/>
  </cols>
  <sheetData>
    <row r="1" spans="1:13" ht="18.5" x14ac:dyDescent="0.45">
      <c r="A1" s="2" t="s">
        <v>0</v>
      </c>
    </row>
    <row r="2" spans="1:13" x14ac:dyDescent="0.35">
      <c r="A2" s="1" t="s">
        <v>13</v>
      </c>
      <c r="B2" s="1" t="s">
        <v>1</v>
      </c>
      <c r="C2" s="1" t="s">
        <v>2</v>
      </c>
      <c r="D2" s="6" t="s">
        <v>3</v>
      </c>
      <c r="E2" s="1" t="s">
        <v>4</v>
      </c>
      <c r="F2" s="1" t="s">
        <v>5</v>
      </c>
      <c r="G2" s="38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12</v>
      </c>
      <c r="M2" s="1" t="s">
        <v>11</v>
      </c>
    </row>
    <row r="3" spans="1:13" x14ac:dyDescent="0.35">
      <c r="A3" s="139" t="s">
        <v>236</v>
      </c>
      <c r="B3" s="138">
        <v>44663</v>
      </c>
      <c r="C3" t="s">
        <v>14</v>
      </c>
      <c r="D3" s="5" t="s">
        <v>15</v>
      </c>
      <c r="E3">
        <v>6304</v>
      </c>
      <c r="F3">
        <v>100</v>
      </c>
      <c r="G3" s="22">
        <v>28000</v>
      </c>
      <c r="H3" s="10">
        <f t="shared" ref="H3:H15" si="0">G3*0.05</f>
        <v>1400</v>
      </c>
      <c r="I3" s="10">
        <v>0</v>
      </c>
      <c r="J3" s="10">
        <v>0</v>
      </c>
      <c r="K3" s="10">
        <f t="shared" ref="K3:K15" si="1">ROUND(SUM(G3:J3),0)</f>
        <v>29400</v>
      </c>
      <c r="L3" s="3">
        <f t="shared" ref="L3:L15" si="2">SUM(H3:J3)/G3</f>
        <v>0.05</v>
      </c>
      <c r="M3" s="13" t="s">
        <v>35</v>
      </c>
    </row>
    <row r="4" spans="1:13" x14ac:dyDescent="0.35">
      <c r="A4" s="139" t="s">
        <v>236</v>
      </c>
      <c r="B4" s="138">
        <v>44669</v>
      </c>
      <c r="C4" t="s">
        <v>14</v>
      </c>
      <c r="D4" s="5" t="s">
        <v>16</v>
      </c>
      <c r="E4">
        <v>6304</v>
      </c>
      <c r="F4">
        <v>160</v>
      </c>
      <c r="G4" s="22">
        <v>32000</v>
      </c>
      <c r="H4" s="10">
        <f t="shared" si="0"/>
        <v>1600</v>
      </c>
      <c r="I4" s="10">
        <v>0</v>
      </c>
      <c r="J4" s="10">
        <v>0</v>
      </c>
      <c r="K4" s="10">
        <f t="shared" si="1"/>
        <v>33600</v>
      </c>
      <c r="L4" s="3">
        <f t="shared" si="2"/>
        <v>0.05</v>
      </c>
      <c r="M4" s="13" t="s">
        <v>35</v>
      </c>
    </row>
    <row r="5" spans="1:13" x14ac:dyDescent="0.35">
      <c r="A5" s="139" t="s">
        <v>236</v>
      </c>
      <c r="B5" s="138">
        <v>44659</v>
      </c>
      <c r="C5" t="s">
        <v>14</v>
      </c>
      <c r="D5" s="5" t="s">
        <v>17</v>
      </c>
      <c r="E5">
        <v>6304</v>
      </c>
      <c r="F5">
        <v>400</v>
      </c>
      <c r="G5" s="22">
        <v>27250</v>
      </c>
      <c r="H5" s="10">
        <f t="shared" si="0"/>
        <v>1362.5</v>
      </c>
      <c r="I5" s="10">
        <v>0</v>
      </c>
      <c r="J5" s="10">
        <v>0</v>
      </c>
      <c r="K5" s="10">
        <f t="shared" si="1"/>
        <v>28613</v>
      </c>
      <c r="L5" s="3">
        <f t="shared" si="2"/>
        <v>0.05</v>
      </c>
      <c r="M5" s="13" t="s">
        <v>35</v>
      </c>
    </row>
    <row r="6" spans="1:13" x14ac:dyDescent="0.35">
      <c r="A6" s="139" t="s">
        <v>236</v>
      </c>
      <c r="B6" s="138">
        <v>44656</v>
      </c>
      <c r="C6" t="s">
        <v>18</v>
      </c>
      <c r="D6" s="4">
        <v>22</v>
      </c>
      <c r="E6">
        <v>6303</v>
      </c>
      <c r="F6">
        <v>160</v>
      </c>
      <c r="G6" s="22">
        <v>38720</v>
      </c>
      <c r="H6" s="10">
        <f t="shared" si="0"/>
        <v>1936</v>
      </c>
      <c r="I6" s="10">
        <v>0</v>
      </c>
      <c r="J6" s="10">
        <v>0</v>
      </c>
      <c r="K6" s="10">
        <f t="shared" si="1"/>
        <v>40656</v>
      </c>
      <c r="L6" s="3">
        <f t="shared" si="2"/>
        <v>0.05</v>
      </c>
      <c r="M6" s="13" t="s">
        <v>35</v>
      </c>
    </row>
    <row r="7" spans="1:13" x14ac:dyDescent="0.35">
      <c r="A7" s="139" t="s">
        <v>236</v>
      </c>
      <c r="B7" s="138">
        <v>44662</v>
      </c>
      <c r="C7" t="s">
        <v>18</v>
      </c>
      <c r="D7" s="5">
        <v>42</v>
      </c>
      <c r="E7">
        <v>6304</v>
      </c>
      <c r="F7">
        <v>144</v>
      </c>
      <c r="G7" s="22">
        <v>37440</v>
      </c>
      <c r="H7" s="10">
        <f t="shared" si="0"/>
        <v>1872</v>
      </c>
      <c r="I7" s="10">
        <v>0</v>
      </c>
      <c r="J7" s="10">
        <v>0</v>
      </c>
      <c r="K7" s="10">
        <f t="shared" si="1"/>
        <v>39312</v>
      </c>
      <c r="L7" s="3">
        <f t="shared" si="2"/>
        <v>0.05</v>
      </c>
      <c r="M7" s="13" t="s">
        <v>35</v>
      </c>
    </row>
    <row r="8" spans="1:13" x14ac:dyDescent="0.35">
      <c r="A8" s="139" t="s">
        <v>236</v>
      </c>
      <c r="B8" s="138">
        <v>44664</v>
      </c>
      <c r="C8" t="s">
        <v>18</v>
      </c>
      <c r="D8" s="5">
        <v>48</v>
      </c>
      <c r="E8">
        <v>6303</v>
      </c>
      <c r="F8">
        <v>600</v>
      </c>
      <c r="G8" s="22">
        <v>78000</v>
      </c>
      <c r="H8" s="10">
        <f t="shared" si="0"/>
        <v>3900</v>
      </c>
      <c r="I8" s="10">
        <v>0</v>
      </c>
      <c r="J8" s="10">
        <v>0</v>
      </c>
      <c r="K8" s="10">
        <f t="shared" si="1"/>
        <v>81900</v>
      </c>
      <c r="L8" s="3">
        <f t="shared" si="2"/>
        <v>0.05</v>
      </c>
      <c r="M8" s="13" t="s">
        <v>35</v>
      </c>
    </row>
    <row r="9" spans="1:13" x14ac:dyDescent="0.35">
      <c r="A9" s="139" t="s">
        <v>236</v>
      </c>
      <c r="B9" s="138">
        <v>44666</v>
      </c>
      <c r="C9" t="s">
        <v>18</v>
      </c>
      <c r="D9" s="5">
        <v>52</v>
      </c>
      <c r="E9">
        <v>6303</v>
      </c>
      <c r="F9">
        <v>268</v>
      </c>
      <c r="G9" s="22">
        <v>47168</v>
      </c>
      <c r="H9" s="10">
        <f t="shared" si="0"/>
        <v>2358.4</v>
      </c>
      <c r="I9" s="10">
        <v>0</v>
      </c>
      <c r="J9" s="10">
        <v>0</v>
      </c>
      <c r="K9" s="10">
        <f t="shared" si="1"/>
        <v>49526</v>
      </c>
      <c r="L9" s="3">
        <f t="shared" si="2"/>
        <v>0.05</v>
      </c>
      <c r="M9" s="13" t="s">
        <v>35</v>
      </c>
    </row>
    <row r="10" spans="1:13" x14ac:dyDescent="0.35">
      <c r="A10" s="139" t="s">
        <v>236</v>
      </c>
      <c r="B10" s="138">
        <v>44676</v>
      </c>
      <c r="C10" t="s">
        <v>18</v>
      </c>
      <c r="D10" s="5">
        <v>81</v>
      </c>
      <c r="E10">
        <v>6303</v>
      </c>
      <c r="F10">
        <v>280</v>
      </c>
      <c r="G10" s="22">
        <v>47040</v>
      </c>
      <c r="H10" s="10">
        <f t="shared" si="0"/>
        <v>2352</v>
      </c>
      <c r="I10" s="10"/>
      <c r="J10" s="10"/>
      <c r="K10" s="10">
        <f t="shared" si="1"/>
        <v>49392</v>
      </c>
      <c r="L10" s="3">
        <f t="shared" si="2"/>
        <v>0.05</v>
      </c>
      <c r="M10" s="13" t="s">
        <v>35</v>
      </c>
    </row>
    <row r="11" spans="1:13" x14ac:dyDescent="0.35">
      <c r="A11" s="139" t="s">
        <v>236</v>
      </c>
      <c r="B11" s="138">
        <v>44672</v>
      </c>
      <c r="C11" t="s">
        <v>64</v>
      </c>
      <c r="D11" s="5">
        <v>102</v>
      </c>
      <c r="E11">
        <v>6304</v>
      </c>
      <c r="F11">
        <v>107</v>
      </c>
      <c r="G11" s="22">
        <v>16371</v>
      </c>
      <c r="H11" s="10">
        <f t="shared" si="0"/>
        <v>818.55000000000007</v>
      </c>
      <c r="I11" s="10">
        <v>0</v>
      </c>
      <c r="J11" s="10">
        <v>0</v>
      </c>
      <c r="K11" s="10">
        <f t="shared" si="1"/>
        <v>17190</v>
      </c>
      <c r="L11" s="3">
        <f t="shared" si="2"/>
        <v>0.05</v>
      </c>
      <c r="M11" s="13" t="s">
        <v>35</v>
      </c>
    </row>
    <row r="12" spans="1:13" x14ac:dyDescent="0.35">
      <c r="A12" s="139" t="s">
        <v>236</v>
      </c>
      <c r="B12" s="138">
        <v>44657</v>
      </c>
      <c r="C12" t="s">
        <v>64</v>
      </c>
      <c r="D12" s="5">
        <v>33</v>
      </c>
      <c r="E12">
        <v>6304</v>
      </c>
      <c r="F12">
        <v>800</v>
      </c>
      <c r="G12" s="22">
        <v>24800</v>
      </c>
      <c r="H12" s="10">
        <f t="shared" si="0"/>
        <v>1240</v>
      </c>
      <c r="I12" s="10">
        <v>0</v>
      </c>
      <c r="J12" s="10">
        <v>0</v>
      </c>
      <c r="K12" s="10">
        <f t="shared" si="1"/>
        <v>26040</v>
      </c>
      <c r="L12" s="3">
        <f t="shared" si="2"/>
        <v>0.05</v>
      </c>
      <c r="M12" s="13" t="s">
        <v>35</v>
      </c>
    </row>
    <row r="13" spans="1:13" x14ac:dyDescent="0.35">
      <c r="A13" s="139" t="s">
        <v>236</v>
      </c>
      <c r="B13" s="140" t="s">
        <v>19</v>
      </c>
      <c r="C13" t="s">
        <v>64</v>
      </c>
      <c r="D13" s="5" t="s">
        <v>20</v>
      </c>
      <c r="E13">
        <v>6304</v>
      </c>
      <c r="F13">
        <v>40</v>
      </c>
      <c r="G13" s="22">
        <v>51200</v>
      </c>
      <c r="H13" s="10">
        <f t="shared" si="0"/>
        <v>2560</v>
      </c>
      <c r="I13" s="10">
        <v>0</v>
      </c>
      <c r="J13" s="10">
        <v>0</v>
      </c>
      <c r="K13" s="10">
        <f t="shared" si="1"/>
        <v>53760</v>
      </c>
      <c r="L13" s="3">
        <f t="shared" si="2"/>
        <v>0.05</v>
      </c>
      <c r="M13" s="13" t="s">
        <v>35</v>
      </c>
    </row>
    <row r="14" spans="1:13" x14ac:dyDescent="0.35">
      <c r="A14" s="139" t="s">
        <v>236</v>
      </c>
      <c r="B14" s="140" t="s">
        <v>21</v>
      </c>
      <c r="C14" t="s">
        <v>64</v>
      </c>
      <c r="D14" s="5" t="s">
        <v>22</v>
      </c>
      <c r="E14">
        <v>6304</v>
      </c>
      <c r="F14">
        <v>160</v>
      </c>
      <c r="G14" s="22">
        <v>50400</v>
      </c>
      <c r="H14" s="10">
        <f t="shared" si="0"/>
        <v>2520</v>
      </c>
      <c r="I14" s="10">
        <v>0</v>
      </c>
      <c r="J14" s="10">
        <v>0</v>
      </c>
      <c r="K14" s="10">
        <f t="shared" si="1"/>
        <v>52920</v>
      </c>
      <c r="L14" s="3">
        <f t="shared" si="2"/>
        <v>0.05</v>
      </c>
      <c r="M14" s="13" t="s">
        <v>35</v>
      </c>
    </row>
    <row r="15" spans="1:13" x14ac:dyDescent="0.35">
      <c r="A15" s="139" t="s">
        <v>236</v>
      </c>
      <c r="B15" s="140" t="s">
        <v>23</v>
      </c>
      <c r="C15" t="s">
        <v>64</v>
      </c>
      <c r="D15" s="5" t="s">
        <v>24</v>
      </c>
      <c r="E15">
        <v>6304</v>
      </c>
      <c r="F15">
        <v>240</v>
      </c>
      <c r="G15" s="22">
        <v>43200</v>
      </c>
      <c r="H15" s="10">
        <f t="shared" si="0"/>
        <v>2160</v>
      </c>
      <c r="I15" s="10">
        <v>0</v>
      </c>
      <c r="J15" s="10">
        <v>0</v>
      </c>
      <c r="K15" s="10">
        <f t="shared" si="1"/>
        <v>45360</v>
      </c>
      <c r="L15" s="3">
        <f t="shared" si="2"/>
        <v>0.05</v>
      </c>
      <c r="M15" s="13" t="s">
        <v>35</v>
      </c>
    </row>
    <row r="16" spans="1:13" x14ac:dyDescent="0.35">
      <c r="A16" s="139" t="s">
        <v>236</v>
      </c>
      <c r="B16" s="140" t="s">
        <v>25</v>
      </c>
      <c r="C16" t="s">
        <v>26</v>
      </c>
      <c r="D16" s="5" t="s">
        <v>27</v>
      </c>
      <c r="E16">
        <v>6307</v>
      </c>
      <c r="F16">
        <v>4000</v>
      </c>
      <c r="G16" s="22">
        <v>80001.600000000006</v>
      </c>
      <c r="H16" s="10"/>
      <c r="I16" s="10">
        <f>G16*0.025</f>
        <v>2000.0400000000002</v>
      </c>
      <c r="J16" s="10">
        <f>G16*0.025</f>
        <v>2000.0400000000002</v>
      </c>
      <c r="K16" s="10">
        <f>G16+I16+J16</f>
        <v>84001.68</v>
      </c>
      <c r="L16" s="3">
        <v>0.05</v>
      </c>
      <c r="M16" s="13" t="s">
        <v>35</v>
      </c>
    </row>
    <row r="17" spans="1:13" x14ac:dyDescent="0.35">
      <c r="A17" s="139" t="s">
        <v>236</v>
      </c>
      <c r="B17" s="140" t="s">
        <v>21</v>
      </c>
      <c r="C17" t="s">
        <v>26</v>
      </c>
      <c r="D17" s="5" t="s">
        <v>28</v>
      </c>
      <c r="E17">
        <v>6307</v>
      </c>
      <c r="F17">
        <v>2000</v>
      </c>
      <c r="G17" s="22">
        <v>40000.800000000003</v>
      </c>
      <c r="H17" s="10"/>
      <c r="I17" s="10">
        <f>G17*0.025</f>
        <v>1000.0200000000001</v>
      </c>
      <c r="J17" s="10">
        <f>G17*0.025</f>
        <v>1000.0200000000001</v>
      </c>
      <c r="K17" s="10">
        <f>G17+I17+J17</f>
        <v>42000.84</v>
      </c>
      <c r="L17" s="3">
        <v>0.05</v>
      </c>
      <c r="M17" s="13" t="s">
        <v>35</v>
      </c>
    </row>
    <row r="18" spans="1:13" x14ac:dyDescent="0.35">
      <c r="A18" s="139" t="s">
        <v>236</v>
      </c>
      <c r="B18" s="140" t="s">
        <v>37</v>
      </c>
      <c r="C18" t="s">
        <v>26</v>
      </c>
      <c r="D18" s="5" t="s">
        <v>38</v>
      </c>
      <c r="E18">
        <v>6307</v>
      </c>
      <c r="F18">
        <v>4000</v>
      </c>
      <c r="G18" s="22">
        <v>80382.600000000006</v>
      </c>
      <c r="H18" s="10"/>
      <c r="I18" s="10">
        <f>G18*0.025</f>
        <v>2009.5650000000003</v>
      </c>
      <c r="J18" s="10">
        <f>G18*0.025</f>
        <v>2009.5650000000003</v>
      </c>
      <c r="K18" s="10">
        <f>G18+I18+J18</f>
        <v>84401.73000000001</v>
      </c>
      <c r="L18" s="3">
        <v>0.05</v>
      </c>
      <c r="M18" s="13" t="s">
        <v>35</v>
      </c>
    </row>
    <row r="19" spans="1:13" x14ac:dyDescent="0.35">
      <c r="A19" s="139" t="s">
        <v>236</v>
      </c>
      <c r="B19" s="140" t="s">
        <v>269</v>
      </c>
      <c r="C19" t="s">
        <v>64</v>
      </c>
      <c r="D19" s="5">
        <v>110</v>
      </c>
      <c r="E19">
        <v>6304</v>
      </c>
      <c r="F19">
        <v>80</v>
      </c>
      <c r="G19" s="22">
        <v>24200</v>
      </c>
      <c r="H19" s="10">
        <f t="shared" ref="H19:H39" si="3">G19*0.05</f>
        <v>1210</v>
      </c>
      <c r="I19" s="10">
        <v>0</v>
      </c>
      <c r="J19" s="10">
        <v>0</v>
      </c>
      <c r="K19" s="10">
        <f t="shared" ref="K19:K41" si="4">ROUND(SUM(G19:J19),0)</f>
        <v>25410</v>
      </c>
      <c r="L19" s="3">
        <f t="shared" ref="L19:L34" si="5">SUM(H19:J19)/G19</f>
        <v>0.05</v>
      </c>
      <c r="M19" s="13" t="s">
        <v>35</v>
      </c>
    </row>
    <row r="20" spans="1:13" x14ac:dyDescent="0.35">
      <c r="A20" s="139" t="s">
        <v>236</v>
      </c>
      <c r="B20" s="140" t="s">
        <v>30</v>
      </c>
      <c r="C20" t="s">
        <v>36</v>
      </c>
      <c r="D20" s="5">
        <v>38</v>
      </c>
      <c r="E20">
        <v>6304</v>
      </c>
      <c r="F20">
        <v>160</v>
      </c>
      <c r="G20" s="22">
        <v>30200</v>
      </c>
      <c r="H20" s="10">
        <f t="shared" si="3"/>
        <v>1510</v>
      </c>
      <c r="I20" s="10">
        <v>0</v>
      </c>
      <c r="J20" s="10">
        <v>0</v>
      </c>
      <c r="K20" s="10">
        <f t="shared" si="4"/>
        <v>31710</v>
      </c>
      <c r="L20" s="3">
        <f t="shared" si="5"/>
        <v>0.05</v>
      </c>
      <c r="M20" s="13" t="s">
        <v>35</v>
      </c>
    </row>
    <row r="21" spans="1:13" s="14" customFormat="1" x14ac:dyDescent="0.35">
      <c r="A21" s="139" t="s">
        <v>237</v>
      </c>
      <c r="B21" s="141" t="s">
        <v>39</v>
      </c>
      <c r="C21" s="14" t="s">
        <v>40</v>
      </c>
      <c r="D21" s="15" t="s">
        <v>41</v>
      </c>
      <c r="E21" s="14">
        <v>6304</v>
      </c>
      <c r="F21" s="14">
        <v>112</v>
      </c>
      <c r="G21" s="24">
        <v>48011.85</v>
      </c>
      <c r="H21" s="16">
        <f t="shared" si="3"/>
        <v>2400.5925000000002</v>
      </c>
      <c r="I21" s="16">
        <v>0</v>
      </c>
      <c r="J21" s="16">
        <v>0</v>
      </c>
      <c r="K21" s="16">
        <f t="shared" si="4"/>
        <v>50412</v>
      </c>
      <c r="L21" s="19">
        <f t="shared" si="5"/>
        <v>0.05</v>
      </c>
      <c r="M21" s="23" t="s">
        <v>35</v>
      </c>
    </row>
    <row r="22" spans="1:13" s="14" customFormat="1" x14ac:dyDescent="0.35">
      <c r="A22" s="139" t="s">
        <v>237</v>
      </c>
      <c r="B22" s="141" t="s">
        <v>39</v>
      </c>
      <c r="C22" s="14" t="s">
        <v>40</v>
      </c>
      <c r="D22" s="15" t="s">
        <v>42</v>
      </c>
      <c r="E22" s="14">
        <v>6304</v>
      </c>
      <c r="F22" s="14">
        <v>119</v>
      </c>
      <c r="G22" s="24">
        <v>34254</v>
      </c>
      <c r="H22" s="16">
        <f t="shared" si="3"/>
        <v>1712.7</v>
      </c>
      <c r="I22" s="16">
        <v>0</v>
      </c>
      <c r="J22" s="16">
        <v>0</v>
      </c>
      <c r="K22" s="16">
        <f t="shared" si="4"/>
        <v>35967</v>
      </c>
      <c r="L22" s="19">
        <f t="shared" si="5"/>
        <v>0.05</v>
      </c>
      <c r="M22" s="23" t="s">
        <v>35</v>
      </c>
    </row>
    <row r="23" spans="1:13" s="14" customFormat="1" x14ac:dyDescent="0.35">
      <c r="A23" s="139" t="s">
        <v>237</v>
      </c>
      <c r="B23" s="142" t="s">
        <v>43</v>
      </c>
      <c r="C23" s="14" t="s">
        <v>14</v>
      </c>
      <c r="D23" s="15" t="s">
        <v>68</v>
      </c>
      <c r="E23" s="14">
        <v>6304</v>
      </c>
      <c r="F23" s="14">
        <v>180</v>
      </c>
      <c r="G23" s="24">
        <v>36000</v>
      </c>
      <c r="H23" s="16">
        <f t="shared" si="3"/>
        <v>1800</v>
      </c>
      <c r="I23" s="16">
        <v>0</v>
      </c>
      <c r="J23" s="16">
        <v>0</v>
      </c>
      <c r="K23" s="16">
        <f t="shared" si="4"/>
        <v>37800</v>
      </c>
      <c r="L23" s="19">
        <f t="shared" si="5"/>
        <v>0.05</v>
      </c>
      <c r="M23" s="23" t="s">
        <v>35</v>
      </c>
    </row>
    <row r="24" spans="1:13" s="14" customFormat="1" x14ac:dyDescent="0.35">
      <c r="A24" s="139" t="s">
        <v>237</v>
      </c>
      <c r="B24" s="142" t="s">
        <v>76</v>
      </c>
      <c r="C24" s="14" t="s">
        <v>14</v>
      </c>
      <c r="D24" s="15" t="s">
        <v>77</v>
      </c>
      <c r="G24" s="24">
        <v>36800</v>
      </c>
      <c r="H24" s="16">
        <f t="shared" si="3"/>
        <v>1840</v>
      </c>
      <c r="I24" s="16"/>
      <c r="J24" s="16"/>
      <c r="K24" s="16">
        <f t="shared" ref="K24" si="6">ROUND(SUM(G24:J24),0)</f>
        <v>38640</v>
      </c>
      <c r="L24" s="19">
        <f t="shared" ref="L24" si="7">SUM(H24:J24)/G24</f>
        <v>0.05</v>
      </c>
      <c r="M24" s="23" t="s">
        <v>35</v>
      </c>
    </row>
    <row r="25" spans="1:13" s="14" customFormat="1" x14ac:dyDescent="0.35">
      <c r="A25" s="139" t="s">
        <v>237</v>
      </c>
      <c r="B25" s="142" t="s">
        <v>44</v>
      </c>
      <c r="C25" s="14" t="s">
        <v>14</v>
      </c>
      <c r="D25" s="15" t="s">
        <v>69</v>
      </c>
      <c r="E25" s="14">
        <v>6304</v>
      </c>
      <c r="F25" s="14">
        <v>200</v>
      </c>
      <c r="G25" s="24">
        <v>56000</v>
      </c>
      <c r="H25" s="16">
        <f t="shared" si="3"/>
        <v>2800</v>
      </c>
      <c r="I25" s="16">
        <v>0</v>
      </c>
      <c r="J25" s="16">
        <v>0</v>
      </c>
      <c r="K25" s="16">
        <f t="shared" si="4"/>
        <v>58800</v>
      </c>
      <c r="L25" s="19">
        <f t="shared" si="5"/>
        <v>0.05</v>
      </c>
      <c r="M25" s="23" t="s">
        <v>35</v>
      </c>
    </row>
    <row r="26" spans="1:13" s="14" customFormat="1" x14ac:dyDescent="0.35">
      <c r="A26" s="139" t="s">
        <v>237</v>
      </c>
      <c r="B26" s="142" t="s">
        <v>45</v>
      </c>
      <c r="C26" s="14" t="s">
        <v>46</v>
      </c>
      <c r="D26" s="15" t="s">
        <v>47</v>
      </c>
      <c r="E26" s="14">
        <v>5516</v>
      </c>
      <c r="F26" s="14">
        <v>100</v>
      </c>
      <c r="G26" s="24">
        <v>16250</v>
      </c>
      <c r="H26" s="16">
        <f t="shared" si="3"/>
        <v>812.5</v>
      </c>
      <c r="I26" s="16">
        <v>0</v>
      </c>
      <c r="J26" s="16">
        <v>0</v>
      </c>
      <c r="K26" s="16">
        <f t="shared" si="4"/>
        <v>17063</v>
      </c>
      <c r="L26" s="19">
        <f t="shared" si="5"/>
        <v>0.05</v>
      </c>
      <c r="M26" s="23" t="s">
        <v>35</v>
      </c>
    </row>
    <row r="27" spans="1:13" s="14" customFormat="1" x14ac:dyDescent="0.35">
      <c r="A27" s="139" t="s">
        <v>237</v>
      </c>
      <c r="B27" s="142" t="s">
        <v>45</v>
      </c>
      <c r="C27" s="14" t="s">
        <v>46</v>
      </c>
      <c r="D27" s="15" t="s">
        <v>48</v>
      </c>
      <c r="E27" s="14">
        <v>5516</v>
      </c>
      <c r="F27" s="14">
        <v>80</v>
      </c>
      <c r="G27" s="24">
        <v>21200</v>
      </c>
      <c r="H27" s="16">
        <f t="shared" si="3"/>
        <v>1060</v>
      </c>
      <c r="I27" s="16">
        <v>0</v>
      </c>
      <c r="J27" s="16">
        <v>0</v>
      </c>
      <c r="K27" s="16">
        <f t="shared" si="4"/>
        <v>22260</v>
      </c>
      <c r="L27" s="19">
        <f t="shared" si="5"/>
        <v>0.05</v>
      </c>
      <c r="M27" s="23" t="s">
        <v>35</v>
      </c>
    </row>
    <row r="28" spans="1:13" s="14" customFormat="1" x14ac:dyDescent="0.35">
      <c r="A28" s="139" t="s">
        <v>237</v>
      </c>
      <c r="B28" s="142" t="s">
        <v>45</v>
      </c>
      <c r="C28" s="14" t="s">
        <v>46</v>
      </c>
      <c r="D28" s="15" t="s">
        <v>49</v>
      </c>
      <c r="E28" s="14">
        <v>5516</v>
      </c>
      <c r="F28" s="14">
        <v>80</v>
      </c>
      <c r="G28" s="24">
        <v>19450</v>
      </c>
      <c r="H28" s="16">
        <f t="shared" si="3"/>
        <v>972.5</v>
      </c>
      <c r="I28" s="16">
        <v>0</v>
      </c>
      <c r="J28" s="16">
        <v>0</v>
      </c>
      <c r="K28" s="16">
        <f t="shared" si="4"/>
        <v>20423</v>
      </c>
      <c r="L28" s="19">
        <f t="shared" si="5"/>
        <v>0.05</v>
      </c>
      <c r="M28" s="23" t="s">
        <v>35</v>
      </c>
    </row>
    <row r="29" spans="1:13" s="14" customFormat="1" x14ac:dyDescent="0.35">
      <c r="A29" s="139" t="s">
        <v>237</v>
      </c>
      <c r="B29" s="142" t="s">
        <v>45</v>
      </c>
      <c r="C29" s="14" t="s">
        <v>46</v>
      </c>
      <c r="D29" s="15" t="s">
        <v>50</v>
      </c>
      <c r="E29" s="14">
        <v>5516</v>
      </c>
      <c r="F29" s="14">
        <v>100</v>
      </c>
      <c r="G29" s="24">
        <v>20500</v>
      </c>
      <c r="H29" s="16">
        <f t="shared" si="3"/>
        <v>1025</v>
      </c>
      <c r="I29" s="16">
        <v>0</v>
      </c>
      <c r="J29" s="16">
        <v>0</v>
      </c>
      <c r="K29" s="16">
        <f t="shared" si="4"/>
        <v>21525</v>
      </c>
      <c r="L29" s="19">
        <f t="shared" si="5"/>
        <v>0.05</v>
      </c>
      <c r="M29" s="23" t="s">
        <v>35</v>
      </c>
    </row>
    <row r="30" spans="1:13" s="14" customFormat="1" x14ac:dyDescent="0.35">
      <c r="A30" s="139" t="s">
        <v>237</v>
      </c>
      <c r="B30" s="142" t="s">
        <v>39</v>
      </c>
      <c r="C30" s="14" t="s">
        <v>46</v>
      </c>
      <c r="D30" s="15" t="s">
        <v>51</v>
      </c>
      <c r="E30" s="14">
        <v>5516</v>
      </c>
      <c r="F30" s="14">
        <v>89</v>
      </c>
      <c r="G30" s="24">
        <v>25000</v>
      </c>
      <c r="H30" s="16">
        <f t="shared" si="3"/>
        <v>1250</v>
      </c>
      <c r="I30" s="16">
        <v>0</v>
      </c>
      <c r="J30" s="16">
        <v>0</v>
      </c>
      <c r="K30" s="16">
        <f t="shared" si="4"/>
        <v>26250</v>
      </c>
      <c r="L30" s="19">
        <f t="shared" si="5"/>
        <v>0.05</v>
      </c>
      <c r="M30" s="23" t="s">
        <v>35</v>
      </c>
    </row>
    <row r="31" spans="1:13" s="14" customFormat="1" x14ac:dyDescent="0.35">
      <c r="A31" s="139" t="s">
        <v>237</v>
      </c>
      <c r="B31" s="142" t="s">
        <v>39</v>
      </c>
      <c r="C31" s="14" t="s">
        <v>46</v>
      </c>
      <c r="D31" s="15" t="s">
        <v>52</v>
      </c>
      <c r="E31" s="14">
        <v>5516</v>
      </c>
      <c r="F31" s="14">
        <v>80</v>
      </c>
      <c r="G31" s="24">
        <v>18400</v>
      </c>
      <c r="H31" s="16">
        <f t="shared" si="3"/>
        <v>920</v>
      </c>
      <c r="I31" s="16">
        <v>0</v>
      </c>
      <c r="J31" s="16">
        <v>0</v>
      </c>
      <c r="K31" s="16">
        <f t="shared" si="4"/>
        <v>19320</v>
      </c>
      <c r="L31" s="19">
        <f t="shared" si="5"/>
        <v>0.05</v>
      </c>
      <c r="M31" s="23" t="s">
        <v>35</v>
      </c>
    </row>
    <row r="32" spans="1:13" s="14" customFormat="1" x14ac:dyDescent="0.35">
      <c r="A32" s="139" t="s">
        <v>237</v>
      </c>
      <c r="B32" s="142" t="s">
        <v>74</v>
      </c>
      <c r="C32" s="14" t="s">
        <v>46</v>
      </c>
      <c r="D32" s="15" t="s">
        <v>75</v>
      </c>
      <c r="G32" s="24">
        <v>21645</v>
      </c>
      <c r="H32" s="16">
        <f t="shared" si="3"/>
        <v>1082.25</v>
      </c>
      <c r="I32" s="16"/>
      <c r="J32" s="16"/>
      <c r="K32" s="16">
        <f t="shared" ref="K32" si="8">ROUND(SUM(G32:J32),0)</f>
        <v>22727</v>
      </c>
      <c r="L32" s="19">
        <f t="shared" ref="L32" si="9">SUM(H32:J32)/G32</f>
        <v>0.05</v>
      </c>
      <c r="M32" s="23" t="s">
        <v>35</v>
      </c>
    </row>
    <row r="33" spans="1:15" s="14" customFormat="1" x14ac:dyDescent="0.35">
      <c r="A33" s="139" t="s">
        <v>237</v>
      </c>
      <c r="B33" s="142" t="s">
        <v>53</v>
      </c>
      <c r="C33" s="14" t="s">
        <v>54</v>
      </c>
      <c r="D33" s="15">
        <v>266</v>
      </c>
      <c r="E33" s="14">
        <v>6304</v>
      </c>
      <c r="F33" s="14">
        <v>165</v>
      </c>
      <c r="G33" s="24">
        <v>70155.5</v>
      </c>
      <c r="H33" s="16">
        <f t="shared" si="3"/>
        <v>3507.7750000000001</v>
      </c>
      <c r="I33" s="16">
        <v>0</v>
      </c>
      <c r="J33" s="16">
        <v>0</v>
      </c>
      <c r="K33" s="16">
        <f t="shared" si="4"/>
        <v>73663</v>
      </c>
      <c r="L33" s="19">
        <f t="shared" si="5"/>
        <v>0.05</v>
      </c>
      <c r="M33" s="23" t="s">
        <v>35</v>
      </c>
    </row>
    <row r="34" spans="1:15" s="14" customFormat="1" x14ac:dyDescent="0.35">
      <c r="A34" s="139" t="s">
        <v>237</v>
      </c>
      <c r="B34" s="142" t="s">
        <v>44</v>
      </c>
      <c r="C34" s="14" t="s">
        <v>54</v>
      </c>
      <c r="D34" s="15">
        <v>253</v>
      </c>
      <c r="E34" s="14">
        <v>6304</v>
      </c>
      <c r="F34" s="14">
        <v>88</v>
      </c>
      <c r="G34" s="24">
        <v>54483.9</v>
      </c>
      <c r="H34" s="16">
        <f t="shared" si="3"/>
        <v>2724.1950000000002</v>
      </c>
      <c r="I34" s="16">
        <v>0</v>
      </c>
      <c r="J34" s="16">
        <v>0</v>
      </c>
      <c r="K34" s="16">
        <f t="shared" si="4"/>
        <v>57208</v>
      </c>
      <c r="L34" s="19">
        <f t="shared" si="5"/>
        <v>0.05</v>
      </c>
      <c r="M34" s="23" t="s">
        <v>35</v>
      </c>
    </row>
    <row r="35" spans="1:15" s="14" customFormat="1" x14ac:dyDescent="0.35">
      <c r="A35" s="139" t="s">
        <v>237</v>
      </c>
      <c r="B35" s="142" t="s">
        <v>39</v>
      </c>
      <c r="C35" s="14" t="s">
        <v>55</v>
      </c>
      <c r="D35" s="15">
        <v>127</v>
      </c>
      <c r="E35" s="14">
        <v>6005</v>
      </c>
      <c r="F35" s="14">
        <v>1337</v>
      </c>
      <c r="G35" s="24">
        <v>38783.440000000002</v>
      </c>
      <c r="H35" s="16">
        <f t="shared" si="3"/>
        <v>1939.1720000000003</v>
      </c>
      <c r="K35" s="16">
        <f t="shared" si="4"/>
        <v>40723</v>
      </c>
      <c r="L35" s="17">
        <v>0.05</v>
      </c>
      <c r="M35" s="23" t="s">
        <v>35</v>
      </c>
    </row>
    <row r="36" spans="1:15" s="14" customFormat="1" x14ac:dyDescent="0.35">
      <c r="A36" s="139" t="s">
        <v>237</v>
      </c>
      <c r="B36" s="142" t="s">
        <v>56</v>
      </c>
      <c r="C36" s="14" t="s">
        <v>18</v>
      </c>
      <c r="D36" s="15" t="s">
        <v>57</v>
      </c>
      <c r="E36" s="14">
        <v>6303</v>
      </c>
      <c r="F36" s="14">
        <v>197</v>
      </c>
      <c r="G36" s="24">
        <v>15760</v>
      </c>
      <c r="H36" s="16">
        <f t="shared" si="3"/>
        <v>788</v>
      </c>
      <c r="K36" s="16">
        <f t="shared" si="4"/>
        <v>16548</v>
      </c>
      <c r="L36" s="17">
        <v>0.05</v>
      </c>
      <c r="M36" s="23" t="s">
        <v>35</v>
      </c>
    </row>
    <row r="37" spans="1:15" s="14" customFormat="1" x14ac:dyDescent="0.35">
      <c r="A37" s="139" t="s">
        <v>237</v>
      </c>
      <c r="B37" s="142" t="s">
        <v>58</v>
      </c>
      <c r="C37" s="14" t="s">
        <v>55</v>
      </c>
      <c r="D37" s="15">
        <v>134</v>
      </c>
      <c r="E37" s="14">
        <v>6005</v>
      </c>
      <c r="F37" s="14">
        <f>640+655+687</f>
        <v>1982</v>
      </c>
      <c r="G37" s="24">
        <v>57510</v>
      </c>
      <c r="H37" s="16">
        <f t="shared" si="3"/>
        <v>2875.5</v>
      </c>
      <c r="K37" s="16">
        <f t="shared" si="4"/>
        <v>60386</v>
      </c>
      <c r="L37" s="17">
        <v>0.05</v>
      </c>
      <c r="M37" s="23" t="s">
        <v>35</v>
      </c>
    </row>
    <row r="38" spans="1:15" s="14" customFormat="1" x14ac:dyDescent="0.35">
      <c r="A38" s="139" t="s">
        <v>237</v>
      </c>
      <c r="B38" s="142" t="s">
        <v>78</v>
      </c>
      <c r="C38" s="14" t="s">
        <v>55</v>
      </c>
      <c r="D38" s="15"/>
      <c r="G38" s="24">
        <v>34560</v>
      </c>
      <c r="H38" s="16">
        <f t="shared" si="3"/>
        <v>1728</v>
      </c>
      <c r="K38" s="16">
        <f t="shared" si="4"/>
        <v>36288</v>
      </c>
      <c r="L38" s="17">
        <v>0.05</v>
      </c>
      <c r="M38" s="23" t="s">
        <v>35</v>
      </c>
    </row>
    <row r="39" spans="1:15" s="14" customFormat="1" x14ac:dyDescent="0.35">
      <c r="A39" s="139" t="s">
        <v>237</v>
      </c>
      <c r="B39" s="142" t="s">
        <v>76</v>
      </c>
      <c r="C39" s="14" t="s">
        <v>55</v>
      </c>
      <c r="D39" s="15"/>
      <c r="G39" s="24">
        <v>25000</v>
      </c>
      <c r="H39" s="16">
        <f t="shared" si="3"/>
        <v>1250</v>
      </c>
      <c r="K39" s="16">
        <f t="shared" si="4"/>
        <v>26250</v>
      </c>
      <c r="L39" s="17">
        <v>0.05</v>
      </c>
      <c r="M39" s="23" t="s">
        <v>35</v>
      </c>
    </row>
    <row r="40" spans="1:15" s="14" customFormat="1" x14ac:dyDescent="0.35">
      <c r="A40" s="139" t="s">
        <v>237</v>
      </c>
      <c r="B40" s="142" t="s">
        <v>79</v>
      </c>
      <c r="C40" s="14" t="s">
        <v>60</v>
      </c>
      <c r="D40" s="15">
        <v>44</v>
      </c>
      <c r="G40" s="24">
        <v>47428</v>
      </c>
      <c r="H40" s="16"/>
      <c r="I40" s="16">
        <f t="shared" ref="I40:I41" si="10">G40*0.025</f>
        <v>1185.7</v>
      </c>
      <c r="J40" s="16">
        <f t="shared" ref="J40:J41" si="11">G40*0.025</f>
        <v>1185.7</v>
      </c>
      <c r="K40" s="16">
        <f t="shared" si="4"/>
        <v>49799</v>
      </c>
      <c r="L40" s="17">
        <v>0.05</v>
      </c>
      <c r="M40" s="23" t="s">
        <v>35</v>
      </c>
    </row>
    <row r="41" spans="1:15" s="14" customFormat="1" x14ac:dyDescent="0.35">
      <c r="A41" s="139" t="s">
        <v>237</v>
      </c>
      <c r="B41" s="142" t="s">
        <v>80</v>
      </c>
      <c r="C41" s="14" t="s">
        <v>60</v>
      </c>
      <c r="D41" s="15">
        <v>39</v>
      </c>
      <c r="G41" s="24">
        <v>47428</v>
      </c>
      <c r="H41" s="16"/>
      <c r="I41" s="16">
        <f t="shared" si="10"/>
        <v>1185.7</v>
      </c>
      <c r="J41" s="16">
        <f t="shared" si="11"/>
        <v>1185.7</v>
      </c>
      <c r="K41" s="16">
        <f t="shared" si="4"/>
        <v>49799</v>
      </c>
      <c r="L41" s="17">
        <v>0.05</v>
      </c>
      <c r="M41" s="23" t="s">
        <v>35</v>
      </c>
      <c r="O41" s="40">
        <f>948321.69-SUM(G21:G48)</f>
        <v>-56000</v>
      </c>
    </row>
    <row r="42" spans="1:15" s="14" customFormat="1" x14ac:dyDescent="0.35">
      <c r="A42" s="139" t="s">
        <v>237</v>
      </c>
      <c r="B42" s="142" t="s">
        <v>59</v>
      </c>
      <c r="C42" s="14" t="s">
        <v>60</v>
      </c>
      <c r="D42" s="15">
        <v>36</v>
      </c>
      <c r="E42" s="14">
        <v>5407</v>
      </c>
      <c r="F42" s="14">
        <v>1200</v>
      </c>
      <c r="G42" s="24">
        <v>47428</v>
      </c>
      <c r="H42" s="16"/>
      <c r="I42" s="16">
        <f>G42*0.025</f>
        <v>1185.7</v>
      </c>
      <c r="J42" s="16">
        <f>G42*0.025</f>
        <v>1185.7</v>
      </c>
      <c r="K42" s="16">
        <f>G42+I42+J42</f>
        <v>49799.399999999994</v>
      </c>
      <c r="L42" s="17">
        <v>0.05</v>
      </c>
      <c r="M42" s="23" t="s">
        <v>35</v>
      </c>
    </row>
    <row r="43" spans="1:15" s="14" customFormat="1" x14ac:dyDescent="0.35">
      <c r="A43" s="139" t="s">
        <v>237</v>
      </c>
      <c r="B43" s="142" t="s">
        <v>39</v>
      </c>
      <c r="C43" s="14" t="s">
        <v>18</v>
      </c>
      <c r="D43" s="15" t="s">
        <v>61</v>
      </c>
      <c r="E43" s="14">
        <v>6303</v>
      </c>
      <c r="F43" s="14">
        <v>120</v>
      </c>
      <c r="G43" s="24">
        <v>19680</v>
      </c>
      <c r="H43" s="16">
        <f t="shared" ref="H43:H59" si="12">G43*0.05</f>
        <v>984</v>
      </c>
      <c r="K43" s="16">
        <f t="shared" ref="K43:K59" si="13">ROUND(SUM(G43:J43),0)</f>
        <v>20664</v>
      </c>
      <c r="L43" s="17">
        <v>0.05</v>
      </c>
      <c r="M43" s="23" t="s">
        <v>35</v>
      </c>
    </row>
    <row r="44" spans="1:15" s="14" customFormat="1" x14ac:dyDescent="0.35">
      <c r="A44" s="139" t="s">
        <v>237</v>
      </c>
      <c r="B44" s="142" t="s">
        <v>62</v>
      </c>
      <c r="C44" s="14" t="s">
        <v>18</v>
      </c>
      <c r="D44" s="15" t="s">
        <v>63</v>
      </c>
      <c r="E44" s="14">
        <v>6303</v>
      </c>
      <c r="F44" s="14">
        <v>191</v>
      </c>
      <c r="G44" s="24">
        <v>15280</v>
      </c>
      <c r="H44" s="16">
        <f t="shared" si="12"/>
        <v>764</v>
      </c>
      <c r="K44" s="16">
        <f t="shared" si="13"/>
        <v>16044</v>
      </c>
      <c r="L44" s="17">
        <v>0.05</v>
      </c>
      <c r="M44" s="23" t="s">
        <v>35</v>
      </c>
    </row>
    <row r="45" spans="1:15" s="14" customFormat="1" x14ac:dyDescent="0.35">
      <c r="A45" s="139" t="s">
        <v>237</v>
      </c>
      <c r="B45" s="142" t="s">
        <v>44</v>
      </c>
      <c r="C45" s="14" t="s">
        <v>64</v>
      </c>
      <c r="D45" s="15" t="s">
        <v>65</v>
      </c>
      <c r="E45" s="14">
        <v>6304</v>
      </c>
      <c r="F45" s="14">
        <v>240</v>
      </c>
      <c r="G45" s="24">
        <v>36720</v>
      </c>
      <c r="H45" s="16">
        <f t="shared" si="12"/>
        <v>1836</v>
      </c>
      <c r="K45" s="16">
        <f t="shared" si="13"/>
        <v>38556</v>
      </c>
      <c r="L45" s="17">
        <v>0.05</v>
      </c>
      <c r="M45" s="23" t="s">
        <v>35</v>
      </c>
    </row>
    <row r="46" spans="1:15" s="14" customFormat="1" x14ac:dyDescent="0.35">
      <c r="A46" s="139" t="s">
        <v>237</v>
      </c>
      <c r="B46" s="142" t="s">
        <v>78</v>
      </c>
      <c r="C46" s="14" t="s">
        <v>64</v>
      </c>
      <c r="D46" s="15">
        <v>176</v>
      </c>
      <c r="G46" s="24">
        <v>18360</v>
      </c>
      <c r="H46" s="16">
        <f t="shared" si="12"/>
        <v>918</v>
      </c>
      <c r="K46" s="16">
        <f t="shared" si="13"/>
        <v>19278</v>
      </c>
      <c r="L46" s="17">
        <v>0.05</v>
      </c>
      <c r="M46" s="23" t="s">
        <v>35</v>
      </c>
    </row>
    <row r="47" spans="1:15" s="14" customFormat="1" x14ac:dyDescent="0.35">
      <c r="A47" s="139" t="s">
        <v>237</v>
      </c>
      <c r="B47" s="142" t="s">
        <v>66</v>
      </c>
      <c r="C47" s="14" t="s">
        <v>64</v>
      </c>
      <c r="D47" s="15" t="s">
        <v>67</v>
      </c>
      <c r="E47" s="14">
        <v>6304</v>
      </c>
      <c r="F47" s="14">
        <v>160</v>
      </c>
      <c r="G47" s="24">
        <v>56000</v>
      </c>
      <c r="H47" s="16">
        <f t="shared" si="12"/>
        <v>2800</v>
      </c>
      <c r="K47" s="16">
        <f t="shared" si="13"/>
        <v>58800</v>
      </c>
      <c r="L47" s="17">
        <v>0.05</v>
      </c>
      <c r="M47" s="23" t="s">
        <v>35</v>
      </c>
    </row>
    <row r="48" spans="1:15" s="14" customFormat="1" x14ac:dyDescent="0.35">
      <c r="A48" s="139" t="s">
        <v>237</v>
      </c>
      <c r="B48" s="142" t="s">
        <v>70</v>
      </c>
      <c r="C48" s="14" t="s">
        <v>18</v>
      </c>
      <c r="D48" s="15" t="s">
        <v>71</v>
      </c>
      <c r="E48" s="14">
        <v>6303</v>
      </c>
      <c r="F48" s="14">
        <v>426</v>
      </c>
      <c r="G48" s="24">
        <v>66234</v>
      </c>
      <c r="H48" s="16">
        <f t="shared" si="12"/>
        <v>3311.7000000000003</v>
      </c>
      <c r="K48" s="16">
        <f t="shared" si="13"/>
        <v>69546</v>
      </c>
      <c r="L48" s="17">
        <v>0.05</v>
      </c>
      <c r="M48" s="23" t="s">
        <v>35</v>
      </c>
    </row>
    <row r="49" spans="1:13" x14ac:dyDescent="0.35">
      <c r="A49" s="139" t="s">
        <v>239</v>
      </c>
      <c r="B49" s="142" t="s">
        <v>82</v>
      </c>
      <c r="C49" s="14" t="s">
        <v>55</v>
      </c>
      <c r="D49" s="5">
        <v>164</v>
      </c>
      <c r="E49" s="14">
        <v>6005</v>
      </c>
      <c r="F49" s="14">
        <v>1501</v>
      </c>
      <c r="G49" s="31">
        <v>41359.51</v>
      </c>
      <c r="H49" s="26">
        <f t="shared" si="12"/>
        <v>2067.9755</v>
      </c>
      <c r="K49" s="26">
        <f t="shared" si="13"/>
        <v>43427</v>
      </c>
      <c r="L49" s="17">
        <v>0.05</v>
      </c>
      <c r="M49" s="32" t="s">
        <v>35</v>
      </c>
    </row>
    <row r="50" spans="1:13" x14ac:dyDescent="0.35">
      <c r="A50" s="139" t="s">
        <v>239</v>
      </c>
      <c r="B50" s="18">
        <v>44739</v>
      </c>
      <c r="C50" s="14" t="s">
        <v>55</v>
      </c>
      <c r="D50" s="5">
        <v>200</v>
      </c>
      <c r="E50" s="14">
        <v>6005</v>
      </c>
      <c r="F50" s="14"/>
      <c r="G50" s="31">
        <v>22400</v>
      </c>
      <c r="H50" s="26">
        <f t="shared" si="12"/>
        <v>1120</v>
      </c>
      <c r="K50" s="26">
        <f t="shared" si="13"/>
        <v>23520</v>
      </c>
      <c r="L50" s="17">
        <v>0.05</v>
      </c>
      <c r="M50" s="32" t="s">
        <v>35</v>
      </c>
    </row>
    <row r="51" spans="1:13" x14ac:dyDescent="0.35">
      <c r="A51" s="139" t="s">
        <v>239</v>
      </c>
      <c r="B51" s="18">
        <v>44740</v>
      </c>
      <c r="C51" s="14" t="s">
        <v>55</v>
      </c>
      <c r="D51" s="5">
        <v>206</v>
      </c>
      <c r="E51" s="14">
        <v>6005</v>
      </c>
      <c r="F51" s="14"/>
      <c r="G51" s="31">
        <v>30310</v>
      </c>
      <c r="H51" s="26">
        <f t="shared" si="12"/>
        <v>1515.5</v>
      </c>
      <c r="K51" s="26">
        <f t="shared" si="13"/>
        <v>31826</v>
      </c>
      <c r="L51" s="17">
        <v>0.05</v>
      </c>
      <c r="M51" s="32" t="s">
        <v>35</v>
      </c>
    </row>
    <row r="52" spans="1:13" x14ac:dyDescent="0.35">
      <c r="A52" s="139" t="s">
        <v>239</v>
      </c>
      <c r="B52" s="18">
        <v>44741</v>
      </c>
      <c r="C52" s="14" t="s">
        <v>55</v>
      </c>
      <c r="D52" s="5">
        <v>210</v>
      </c>
      <c r="E52" s="14">
        <v>6005</v>
      </c>
      <c r="F52" s="14"/>
      <c r="G52" s="31">
        <v>17650</v>
      </c>
      <c r="H52" s="26">
        <f t="shared" si="12"/>
        <v>882.5</v>
      </c>
      <c r="K52" s="26">
        <f t="shared" si="13"/>
        <v>18533</v>
      </c>
      <c r="L52" s="17">
        <v>0.05</v>
      </c>
      <c r="M52" s="32" t="s">
        <v>35</v>
      </c>
    </row>
    <row r="53" spans="1:13" x14ac:dyDescent="0.35">
      <c r="A53" s="139" t="s">
        <v>239</v>
      </c>
      <c r="B53" s="14" t="s">
        <v>83</v>
      </c>
      <c r="C53" s="14" t="s">
        <v>64</v>
      </c>
      <c r="D53" s="5">
        <v>185</v>
      </c>
      <c r="E53" s="14">
        <v>6304</v>
      </c>
      <c r="F53" s="14">
        <v>187</v>
      </c>
      <c r="G53" s="31">
        <v>50900</v>
      </c>
      <c r="H53" s="26">
        <f t="shared" si="12"/>
        <v>2545</v>
      </c>
      <c r="K53" s="26">
        <f t="shared" si="13"/>
        <v>53445</v>
      </c>
      <c r="L53" s="17">
        <v>0.05</v>
      </c>
      <c r="M53" s="32" t="s">
        <v>35</v>
      </c>
    </row>
    <row r="54" spans="1:13" x14ac:dyDescent="0.35">
      <c r="A54" s="139" t="s">
        <v>239</v>
      </c>
      <c r="B54" s="14" t="s">
        <v>84</v>
      </c>
      <c r="C54" s="14" t="s">
        <v>55</v>
      </c>
      <c r="D54" s="5">
        <v>152</v>
      </c>
      <c r="E54" s="14">
        <v>6005</v>
      </c>
      <c r="F54" s="14">
        <v>220</v>
      </c>
      <c r="G54" s="31">
        <v>19800</v>
      </c>
      <c r="H54" s="26">
        <f t="shared" si="12"/>
        <v>990</v>
      </c>
      <c r="K54" s="26">
        <f t="shared" si="13"/>
        <v>20790</v>
      </c>
      <c r="L54" s="17">
        <v>0.05</v>
      </c>
      <c r="M54" s="32" t="s">
        <v>35</v>
      </c>
    </row>
    <row r="55" spans="1:13" x14ac:dyDescent="0.35">
      <c r="A55" s="139" t="s">
        <v>239</v>
      </c>
      <c r="B55" s="14" t="s">
        <v>81</v>
      </c>
      <c r="C55" s="14" t="s">
        <v>64</v>
      </c>
      <c r="D55" s="5">
        <v>225</v>
      </c>
      <c r="E55" s="14">
        <v>6304</v>
      </c>
      <c r="F55" s="14">
        <v>240</v>
      </c>
      <c r="G55" s="31">
        <v>43200</v>
      </c>
      <c r="H55" s="26">
        <f t="shared" si="12"/>
        <v>2160</v>
      </c>
      <c r="K55" s="26">
        <f t="shared" si="13"/>
        <v>45360</v>
      </c>
      <c r="L55" s="17">
        <v>0.05</v>
      </c>
      <c r="M55" s="32" t="s">
        <v>35</v>
      </c>
    </row>
    <row r="56" spans="1:13" x14ac:dyDescent="0.35">
      <c r="A56" s="139" t="s">
        <v>239</v>
      </c>
      <c r="B56" s="14" t="s">
        <v>85</v>
      </c>
      <c r="C56" s="14" t="s">
        <v>18</v>
      </c>
      <c r="D56" s="5">
        <v>249</v>
      </c>
      <c r="E56" s="14">
        <v>6304</v>
      </c>
      <c r="F56" s="14">
        <v>96</v>
      </c>
      <c r="G56" s="31">
        <v>26880</v>
      </c>
      <c r="H56" s="26">
        <f t="shared" si="12"/>
        <v>1344</v>
      </c>
      <c r="K56" s="26">
        <f t="shared" si="13"/>
        <v>28224</v>
      </c>
      <c r="L56" s="17">
        <v>0.05</v>
      </c>
      <c r="M56" s="32" t="s">
        <v>35</v>
      </c>
    </row>
    <row r="57" spans="1:13" x14ac:dyDescent="0.35">
      <c r="A57" s="139" t="s">
        <v>239</v>
      </c>
      <c r="B57" s="14" t="s">
        <v>86</v>
      </c>
      <c r="C57" s="14" t="s">
        <v>46</v>
      </c>
      <c r="D57" s="5" t="s">
        <v>87</v>
      </c>
      <c r="E57" s="14">
        <v>6304</v>
      </c>
      <c r="F57" s="14">
        <v>35</v>
      </c>
      <c r="G57" s="31">
        <v>8950</v>
      </c>
      <c r="H57" s="26">
        <f t="shared" si="12"/>
        <v>447.5</v>
      </c>
      <c r="K57" s="26">
        <f t="shared" si="13"/>
        <v>9398</v>
      </c>
      <c r="L57" s="17">
        <v>0.05</v>
      </c>
      <c r="M57" s="32" t="s">
        <v>35</v>
      </c>
    </row>
    <row r="58" spans="1:13" x14ac:dyDescent="0.35">
      <c r="A58" s="139" t="s">
        <v>239</v>
      </c>
      <c r="B58" s="14" t="s">
        <v>88</v>
      </c>
      <c r="C58" s="14" t="s">
        <v>46</v>
      </c>
      <c r="D58" s="5" t="s">
        <v>89</v>
      </c>
      <c r="E58" s="14">
        <v>5516</v>
      </c>
      <c r="F58" s="14">
        <v>30</v>
      </c>
      <c r="G58" s="31">
        <v>17100</v>
      </c>
      <c r="H58" s="26">
        <f t="shared" si="12"/>
        <v>855</v>
      </c>
      <c r="K58" s="26">
        <f t="shared" si="13"/>
        <v>17955</v>
      </c>
      <c r="L58" s="17">
        <v>0.05</v>
      </c>
      <c r="M58" s="32" t="s">
        <v>35</v>
      </c>
    </row>
    <row r="59" spans="1:13" x14ac:dyDescent="0.35">
      <c r="A59" s="139" t="s">
        <v>239</v>
      </c>
      <c r="B59" s="14" t="s">
        <v>90</v>
      </c>
      <c r="C59" s="14" t="s">
        <v>55</v>
      </c>
      <c r="D59" s="5">
        <v>158</v>
      </c>
      <c r="E59" s="14">
        <v>6005</v>
      </c>
      <c r="F59" s="14">
        <v>158</v>
      </c>
      <c r="G59" s="31">
        <f>25245+725</f>
        <v>25970</v>
      </c>
      <c r="H59" s="26">
        <f t="shared" si="12"/>
        <v>1298.5</v>
      </c>
      <c r="K59" s="26">
        <f t="shared" si="13"/>
        <v>27269</v>
      </c>
      <c r="L59" s="17">
        <v>0.05</v>
      </c>
      <c r="M59" s="32" t="s">
        <v>35</v>
      </c>
    </row>
    <row r="60" spans="1:13" x14ac:dyDescent="0.35">
      <c r="A60" s="139" t="s">
        <v>239</v>
      </c>
      <c r="B60" s="14" t="s">
        <v>88</v>
      </c>
      <c r="C60" s="14" t="s">
        <v>54</v>
      </c>
      <c r="D60" s="5">
        <v>324</v>
      </c>
      <c r="E60" s="14">
        <v>6304</v>
      </c>
      <c r="F60" s="14">
        <v>75</v>
      </c>
      <c r="G60" s="31">
        <v>29674</v>
      </c>
      <c r="H60" s="26">
        <f t="shared" ref="H60:H61" si="14">G60*0.05</f>
        <v>1483.7</v>
      </c>
      <c r="K60" s="26">
        <f t="shared" ref="K60:K63" si="15">ROUND(SUM(G60:J60),0)</f>
        <v>31158</v>
      </c>
      <c r="L60" s="17">
        <v>0.05</v>
      </c>
      <c r="M60" s="32" t="s">
        <v>35</v>
      </c>
    </row>
    <row r="61" spans="1:13" x14ac:dyDescent="0.35">
      <c r="A61" s="139" t="s">
        <v>239</v>
      </c>
      <c r="B61" s="14" t="s">
        <v>94</v>
      </c>
      <c r="C61" s="14" t="s">
        <v>95</v>
      </c>
      <c r="D61" s="5">
        <v>69</v>
      </c>
      <c r="G61" s="31">
        <v>37095</v>
      </c>
      <c r="H61" s="26">
        <f t="shared" si="14"/>
        <v>1854.75</v>
      </c>
      <c r="K61" s="26">
        <f t="shared" si="15"/>
        <v>38950</v>
      </c>
      <c r="L61" s="17">
        <v>0.05</v>
      </c>
      <c r="M61" s="32" t="s">
        <v>35</v>
      </c>
    </row>
    <row r="62" spans="1:13" x14ac:dyDescent="0.35">
      <c r="A62" s="139" t="s">
        <v>239</v>
      </c>
      <c r="B62" s="14" t="s">
        <v>86</v>
      </c>
      <c r="C62" s="14" t="s">
        <v>96</v>
      </c>
      <c r="G62" s="31">
        <v>15120</v>
      </c>
      <c r="H62" s="26">
        <f>G62*0.18</f>
        <v>2721.6</v>
      </c>
      <c r="K62" s="26">
        <f t="shared" si="15"/>
        <v>17842</v>
      </c>
      <c r="L62" s="17">
        <v>0.05</v>
      </c>
      <c r="M62" s="32" t="s">
        <v>35</v>
      </c>
    </row>
    <row r="63" spans="1:13" x14ac:dyDescent="0.35">
      <c r="A63" s="139" t="s">
        <v>239</v>
      </c>
      <c r="B63" s="14" t="s">
        <v>97</v>
      </c>
      <c r="C63" s="14" t="s">
        <v>96</v>
      </c>
      <c r="G63" s="31">
        <v>7560</v>
      </c>
      <c r="H63" s="26">
        <f>G63*0.18</f>
        <v>1360.8</v>
      </c>
      <c r="K63" s="26">
        <f t="shared" si="15"/>
        <v>8921</v>
      </c>
      <c r="L63" s="17">
        <v>0.05</v>
      </c>
      <c r="M63" s="32" t="s">
        <v>35</v>
      </c>
    </row>
    <row r="64" spans="1:13" x14ac:dyDescent="0.35">
      <c r="A64" s="139" t="s">
        <v>239</v>
      </c>
      <c r="B64" s="14" t="s">
        <v>98</v>
      </c>
      <c r="C64" s="14" t="s">
        <v>36</v>
      </c>
      <c r="D64" s="5">
        <v>106</v>
      </c>
      <c r="G64" s="31">
        <v>31620</v>
      </c>
      <c r="H64" s="26">
        <f t="shared" ref="H64:H65" si="16">G64*0.05</f>
        <v>1581</v>
      </c>
      <c r="K64" s="26">
        <f t="shared" ref="K64:K65" si="17">ROUND(SUM(G64:J64),0)</f>
        <v>33201</v>
      </c>
      <c r="L64" s="17">
        <v>0.05</v>
      </c>
      <c r="M64" s="32" t="s">
        <v>35</v>
      </c>
    </row>
    <row r="65" spans="1:13" x14ac:dyDescent="0.35">
      <c r="A65" s="139" t="s">
        <v>239</v>
      </c>
      <c r="B65" s="14" t="s">
        <v>99</v>
      </c>
      <c r="C65" s="14" t="s">
        <v>36</v>
      </c>
      <c r="D65" s="5">
        <v>108</v>
      </c>
      <c r="G65" s="31">
        <v>38320</v>
      </c>
      <c r="H65" s="26">
        <f t="shared" si="16"/>
        <v>1916</v>
      </c>
      <c r="K65" s="26">
        <f t="shared" si="17"/>
        <v>40236</v>
      </c>
      <c r="L65" s="17">
        <v>0.05</v>
      </c>
      <c r="M65" s="32" t="s">
        <v>35</v>
      </c>
    </row>
    <row r="66" spans="1:13" x14ac:dyDescent="0.35">
      <c r="A66" s="139" t="s">
        <v>240</v>
      </c>
      <c r="B66" s="33" t="s">
        <v>100</v>
      </c>
      <c r="C66" s="14" t="s">
        <v>55</v>
      </c>
      <c r="D66" s="5">
        <v>262</v>
      </c>
      <c r="E66">
        <v>6005</v>
      </c>
      <c r="F66">
        <v>395</v>
      </c>
      <c r="G66" s="34">
        <v>64825</v>
      </c>
      <c r="H66" s="26">
        <f t="shared" ref="H66:H113" si="18">G66*0.05</f>
        <v>3241.25</v>
      </c>
      <c r="K66" s="26">
        <f t="shared" ref="K66:K129" si="19">ROUND(SUM(G66:J66),0)</f>
        <v>68066</v>
      </c>
      <c r="L66" s="17">
        <f>(H66+I66+J66)/G66</f>
        <v>0.05</v>
      </c>
      <c r="M66" s="35" t="s">
        <v>35</v>
      </c>
    </row>
    <row r="67" spans="1:13" x14ac:dyDescent="0.35">
      <c r="A67" s="139" t="s">
        <v>240</v>
      </c>
      <c r="B67" s="14" t="s">
        <v>101</v>
      </c>
      <c r="C67" s="14" t="s">
        <v>55</v>
      </c>
      <c r="D67" s="5">
        <v>276</v>
      </c>
      <c r="E67">
        <v>6005</v>
      </c>
      <c r="F67">
        <v>160</v>
      </c>
      <c r="G67" s="34">
        <v>20400</v>
      </c>
      <c r="H67" s="26">
        <f t="shared" si="18"/>
        <v>1020</v>
      </c>
      <c r="K67" s="26">
        <f t="shared" si="19"/>
        <v>21420</v>
      </c>
      <c r="L67" s="17">
        <f t="shared" ref="L67:L135" si="20">(H67+I67+J67)/G67</f>
        <v>0.05</v>
      </c>
      <c r="M67" s="35" t="s">
        <v>35</v>
      </c>
    </row>
    <row r="68" spans="1:13" x14ac:dyDescent="0.35">
      <c r="A68" s="139" t="s">
        <v>240</v>
      </c>
      <c r="B68" s="14" t="s">
        <v>103</v>
      </c>
      <c r="C68" s="14" t="s">
        <v>55</v>
      </c>
      <c r="D68" s="5">
        <v>271</v>
      </c>
      <c r="E68">
        <v>6005</v>
      </c>
      <c r="G68" s="34">
        <v>60947.56</v>
      </c>
      <c r="H68" s="26">
        <f t="shared" si="18"/>
        <v>3047.3780000000002</v>
      </c>
      <c r="K68" s="26">
        <f t="shared" si="19"/>
        <v>63995</v>
      </c>
      <c r="L68" s="17">
        <f t="shared" si="20"/>
        <v>0.05</v>
      </c>
      <c r="M68" s="35" t="s">
        <v>35</v>
      </c>
    </row>
    <row r="69" spans="1:13" x14ac:dyDescent="0.35">
      <c r="A69" s="139" t="s">
        <v>240</v>
      </c>
      <c r="B69" s="14" t="s">
        <v>110</v>
      </c>
      <c r="C69" s="14" t="s">
        <v>55</v>
      </c>
      <c r="D69" s="5">
        <v>267</v>
      </c>
      <c r="E69">
        <v>6005</v>
      </c>
      <c r="F69">
        <v>160</v>
      </c>
      <c r="G69" s="34">
        <v>26400</v>
      </c>
      <c r="H69" s="26">
        <f t="shared" ref="H69" si="21">G69*0.05</f>
        <v>1320</v>
      </c>
      <c r="K69" s="26">
        <f t="shared" ref="K69" si="22">ROUND(SUM(G69:J69),0)</f>
        <v>27720</v>
      </c>
      <c r="L69" s="17">
        <f t="shared" ref="L69" si="23">(H69+I69+J69)/G69</f>
        <v>0.05</v>
      </c>
      <c r="M69" s="35" t="s">
        <v>35</v>
      </c>
    </row>
    <row r="70" spans="1:13" x14ac:dyDescent="0.35">
      <c r="A70" s="139" t="s">
        <v>240</v>
      </c>
      <c r="B70" s="14" t="s">
        <v>101</v>
      </c>
      <c r="C70" s="14" t="s">
        <v>55</v>
      </c>
      <c r="D70" s="5">
        <v>275</v>
      </c>
      <c r="E70">
        <v>6005</v>
      </c>
      <c r="F70">
        <v>320</v>
      </c>
      <c r="G70" s="34">
        <v>40800</v>
      </c>
      <c r="H70" s="26">
        <f t="shared" ref="H70:H74" si="24">G70*0.05</f>
        <v>2040</v>
      </c>
      <c r="K70" s="26">
        <f t="shared" ref="K70:K74" si="25">ROUND(SUM(G70:J70),0)</f>
        <v>42840</v>
      </c>
      <c r="L70" s="17">
        <f t="shared" ref="L70:L74" si="26">(H70+I70+J70)/G70</f>
        <v>0.05</v>
      </c>
      <c r="M70" s="35" t="s">
        <v>35</v>
      </c>
    </row>
    <row r="71" spans="1:13" x14ac:dyDescent="0.35">
      <c r="A71" s="139" t="s">
        <v>240</v>
      </c>
      <c r="B71" s="14" t="s">
        <v>111</v>
      </c>
      <c r="C71" s="14" t="s">
        <v>55</v>
      </c>
      <c r="D71" s="5">
        <v>280</v>
      </c>
      <c r="E71">
        <v>6005</v>
      </c>
      <c r="F71">
        <v>320</v>
      </c>
      <c r="G71" s="34">
        <v>41000</v>
      </c>
      <c r="H71" s="26">
        <f t="shared" si="24"/>
        <v>2050</v>
      </c>
      <c r="K71" s="26">
        <f t="shared" si="25"/>
        <v>43050</v>
      </c>
      <c r="L71" s="17">
        <f t="shared" si="26"/>
        <v>0.05</v>
      </c>
      <c r="M71" s="35" t="s">
        <v>35</v>
      </c>
    </row>
    <row r="72" spans="1:13" x14ac:dyDescent="0.35">
      <c r="A72" s="139" t="s">
        <v>240</v>
      </c>
      <c r="B72" s="14" t="s">
        <v>111</v>
      </c>
      <c r="C72" s="14" t="s">
        <v>55</v>
      </c>
      <c r="D72" s="5">
        <v>281</v>
      </c>
      <c r="E72">
        <v>6005</v>
      </c>
      <c r="F72">
        <v>320</v>
      </c>
      <c r="G72" s="34">
        <v>40800</v>
      </c>
      <c r="H72" s="26">
        <f t="shared" si="24"/>
        <v>2040</v>
      </c>
      <c r="K72" s="26">
        <f t="shared" si="25"/>
        <v>42840</v>
      </c>
      <c r="L72" s="17">
        <f t="shared" si="26"/>
        <v>0.05</v>
      </c>
      <c r="M72" s="35" t="s">
        <v>35</v>
      </c>
    </row>
    <row r="73" spans="1:13" x14ac:dyDescent="0.35">
      <c r="A73" s="139" t="s">
        <v>240</v>
      </c>
      <c r="B73" s="14" t="s">
        <v>111</v>
      </c>
      <c r="C73" s="14" t="s">
        <v>55</v>
      </c>
      <c r="D73" s="5">
        <v>282</v>
      </c>
      <c r="E73">
        <v>6005</v>
      </c>
      <c r="F73">
        <v>320</v>
      </c>
      <c r="G73" s="34">
        <v>41600</v>
      </c>
      <c r="H73" s="26">
        <f t="shared" si="24"/>
        <v>2080</v>
      </c>
      <c r="K73" s="26">
        <f t="shared" si="25"/>
        <v>43680</v>
      </c>
      <c r="L73" s="17">
        <f t="shared" si="26"/>
        <v>0.05</v>
      </c>
      <c r="M73" s="35" t="s">
        <v>35</v>
      </c>
    </row>
    <row r="74" spans="1:13" x14ac:dyDescent="0.35">
      <c r="A74" s="139" t="s">
        <v>240</v>
      </c>
      <c r="B74" s="14" t="s">
        <v>112</v>
      </c>
      <c r="C74" s="14" t="s">
        <v>55</v>
      </c>
      <c r="D74" s="5">
        <v>290</v>
      </c>
      <c r="E74">
        <v>6005</v>
      </c>
      <c r="F74">
        <v>120</v>
      </c>
      <c r="G74" s="34">
        <v>20400</v>
      </c>
      <c r="H74" s="26">
        <f t="shared" si="24"/>
        <v>1020</v>
      </c>
      <c r="K74" s="26">
        <f t="shared" si="25"/>
        <v>21420</v>
      </c>
      <c r="L74" s="17">
        <f t="shared" si="26"/>
        <v>0.05</v>
      </c>
      <c r="M74" s="35" t="s">
        <v>35</v>
      </c>
    </row>
    <row r="75" spans="1:13" x14ac:dyDescent="0.35">
      <c r="A75" s="139" t="s">
        <v>240</v>
      </c>
      <c r="B75" t="s">
        <v>102</v>
      </c>
      <c r="C75" t="s">
        <v>18</v>
      </c>
      <c r="D75" s="5">
        <v>334</v>
      </c>
      <c r="E75">
        <v>6303</v>
      </c>
      <c r="F75">
        <v>278</v>
      </c>
      <c r="G75" s="34">
        <v>45876</v>
      </c>
      <c r="H75" s="26">
        <f t="shared" si="18"/>
        <v>2293.8000000000002</v>
      </c>
      <c r="K75" s="26">
        <f t="shared" si="19"/>
        <v>48170</v>
      </c>
      <c r="L75" s="17">
        <f t="shared" si="20"/>
        <v>0.05</v>
      </c>
      <c r="M75" s="35" t="s">
        <v>35</v>
      </c>
    </row>
    <row r="76" spans="1:13" x14ac:dyDescent="0.35">
      <c r="A76" s="139" t="s">
        <v>240</v>
      </c>
      <c r="B76" t="s">
        <v>105</v>
      </c>
      <c r="C76" t="s">
        <v>18</v>
      </c>
      <c r="D76" s="5">
        <v>374</v>
      </c>
      <c r="E76">
        <v>6303</v>
      </c>
      <c r="F76">
        <v>177</v>
      </c>
      <c r="G76" s="34">
        <v>26346</v>
      </c>
      <c r="H76" s="26">
        <f t="shared" si="18"/>
        <v>1317.3000000000002</v>
      </c>
      <c r="K76" s="26">
        <f t="shared" si="19"/>
        <v>27663</v>
      </c>
      <c r="L76" s="17">
        <f t="shared" si="20"/>
        <v>5.000000000000001E-2</v>
      </c>
      <c r="M76" s="35" t="s">
        <v>35</v>
      </c>
    </row>
    <row r="77" spans="1:13" x14ac:dyDescent="0.35">
      <c r="A77" s="139" t="s">
        <v>240</v>
      </c>
      <c r="B77" t="s">
        <v>107</v>
      </c>
      <c r="C77" t="s">
        <v>18</v>
      </c>
      <c r="D77" s="5">
        <v>386</v>
      </c>
      <c r="E77">
        <v>6303</v>
      </c>
      <c r="F77">
        <v>244</v>
      </c>
      <c r="G77" s="34">
        <v>44604</v>
      </c>
      <c r="H77" s="26">
        <f t="shared" si="18"/>
        <v>2230.2000000000003</v>
      </c>
      <c r="K77" s="26">
        <f t="shared" si="19"/>
        <v>46834</v>
      </c>
      <c r="L77" s="17">
        <f t="shared" si="20"/>
        <v>0.05</v>
      </c>
      <c r="M77" s="35" t="s">
        <v>35</v>
      </c>
    </row>
    <row r="78" spans="1:13" x14ac:dyDescent="0.35">
      <c r="A78" s="139" t="s">
        <v>240</v>
      </c>
      <c r="B78" t="s">
        <v>107</v>
      </c>
      <c r="C78" t="s">
        <v>104</v>
      </c>
      <c r="D78" s="5">
        <v>446</v>
      </c>
      <c r="E78">
        <v>6304</v>
      </c>
      <c r="F78">
        <v>80</v>
      </c>
      <c r="G78" s="34">
        <v>18400</v>
      </c>
      <c r="H78" s="26">
        <f t="shared" si="18"/>
        <v>920</v>
      </c>
      <c r="K78" s="26">
        <f t="shared" si="19"/>
        <v>19320</v>
      </c>
      <c r="L78" s="17">
        <f t="shared" si="20"/>
        <v>0.05</v>
      </c>
      <c r="M78" s="35" t="s">
        <v>35</v>
      </c>
    </row>
    <row r="79" spans="1:13" x14ac:dyDescent="0.35">
      <c r="A79" s="139" t="s">
        <v>240</v>
      </c>
      <c r="B79" t="s">
        <v>103</v>
      </c>
      <c r="C79" t="s">
        <v>104</v>
      </c>
      <c r="D79" s="5">
        <v>460</v>
      </c>
      <c r="E79">
        <v>6304</v>
      </c>
      <c r="F79">
        <v>100</v>
      </c>
      <c r="G79" s="34">
        <v>16000</v>
      </c>
      <c r="H79" s="26">
        <f t="shared" si="18"/>
        <v>800</v>
      </c>
      <c r="K79" s="26">
        <f t="shared" si="19"/>
        <v>16800</v>
      </c>
      <c r="L79" s="17">
        <f t="shared" si="20"/>
        <v>0.05</v>
      </c>
      <c r="M79" s="35" t="s">
        <v>35</v>
      </c>
    </row>
    <row r="80" spans="1:13" x14ac:dyDescent="0.35">
      <c r="A80" s="139" t="s">
        <v>240</v>
      </c>
      <c r="B80" t="s">
        <v>111</v>
      </c>
      <c r="C80" t="s">
        <v>104</v>
      </c>
      <c r="D80" s="5">
        <v>471</v>
      </c>
      <c r="G80" s="34">
        <v>9900</v>
      </c>
      <c r="H80" s="26">
        <f t="shared" si="18"/>
        <v>495</v>
      </c>
      <c r="K80" s="26">
        <f t="shared" si="19"/>
        <v>10395</v>
      </c>
      <c r="L80" s="17">
        <f t="shared" si="20"/>
        <v>0.05</v>
      </c>
      <c r="M80" s="35" t="s">
        <v>35</v>
      </c>
    </row>
    <row r="81" spans="1:13" x14ac:dyDescent="0.35">
      <c r="A81" s="139" t="s">
        <v>240</v>
      </c>
      <c r="B81" t="s">
        <v>109</v>
      </c>
      <c r="C81" t="s">
        <v>64</v>
      </c>
      <c r="D81" s="5">
        <v>259</v>
      </c>
      <c r="E81">
        <v>6304</v>
      </c>
      <c r="F81">
        <v>240</v>
      </c>
      <c r="G81" s="34">
        <v>36720</v>
      </c>
      <c r="H81" s="26">
        <f t="shared" si="18"/>
        <v>1836</v>
      </c>
      <c r="K81" s="26">
        <f t="shared" si="19"/>
        <v>38556</v>
      </c>
      <c r="L81" s="17">
        <f t="shared" si="20"/>
        <v>0.05</v>
      </c>
      <c r="M81" s="35" t="s">
        <v>35</v>
      </c>
    </row>
    <row r="82" spans="1:13" x14ac:dyDescent="0.35">
      <c r="A82" s="139" t="s">
        <v>240</v>
      </c>
      <c r="B82" t="s">
        <v>108</v>
      </c>
      <c r="C82" t="s">
        <v>64</v>
      </c>
      <c r="D82" s="5">
        <v>254</v>
      </c>
      <c r="E82">
        <v>6304</v>
      </c>
      <c r="F82">
        <v>240</v>
      </c>
      <c r="G82" s="34">
        <v>36720</v>
      </c>
      <c r="H82" s="26">
        <f t="shared" si="18"/>
        <v>1836</v>
      </c>
      <c r="K82" s="26">
        <f t="shared" si="19"/>
        <v>38556</v>
      </c>
      <c r="L82" s="17">
        <f t="shared" si="20"/>
        <v>0.05</v>
      </c>
      <c r="M82" s="35" t="s">
        <v>35</v>
      </c>
    </row>
    <row r="83" spans="1:13" x14ac:dyDescent="0.35">
      <c r="A83" s="139" t="s">
        <v>240</v>
      </c>
      <c r="B83" t="s">
        <v>106</v>
      </c>
      <c r="C83" t="s">
        <v>64</v>
      </c>
      <c r="D83" s="5">
        <v>303</v>
      </c>
      <c r="E83">
        <v>6304</v>
      </c>
      <c r="F83">
        <v>100</v>
      </c>
      <c r="G83" s="34">
        <v>25000</v>
      </c>
      <c r="H83" s="26">
        <f t="shared" si="18"/>
        <v>1250</v>
      </c>
      <c r="K83" s="26">
        <f t="shared" si="19"/>
        <v>26250</v>
      </c>
      <c r="L83" s="17">
        <f t="shared" si="20"/>
        <v>0.05</v>
      </c>
      <c r="M83" s="35" t="s">
        <v>35</v>
      </c>
    </row>
    <row r="84" spans="1:13" x14ac:dyDescent="0.35">
      <c r="A84" s="139" t="s">
        <v>240</v>
      </c>
      <c r="B84" t="s">
        <v>105</v>
      </c>
      <c r="C84" t="s">
        <v>64</v>
      </c>
      <c r="D84" s="5">
        <v>279</v>
      </c>
      <c r="E84">
        <v>6304</v>
      </c>
      <c r="F84">
        <v>82</v>
      </c>
      <c r="G84" s="34">
        <v>28740</v>
      </c>
      <c r="H84" s="26">
        <f t="shared" si="18"/>
        <v>1437</v>
      </c>
      <c r="K84" s="26">
        <f t="shared" si="19"/>
        <v>30177</v>
      </c>
      <c r="L84" s="17">
        <f t="shared" si="20"/>
        <v>0.05</v>
      </c>
      <c r="M84" s="35" t="s">
        <v>35</v>
      </c>
    </row>
    <row r="85" spans="1:13" x14ac:dyDescent="0.35">
      <c r="A85" s="139" t="s">
        <v>240</v>
      </c>
      <c r="B85" t="s">
        <v>113</v>
      </c>
      <c r="C85" t="s">
        <v>64</v>
      </c>
      <c r="D85" s="5">
        <v>317</v>
      </c>
      <c r="E85">
        <v>6304</v>
      </c>
      <c r="F85">
        <v>75</v>
      </c>
      <c r="G85" s="34">
        <v>23040</v>
      </c>
      <c r="H85" s="26">
        <f t="shared" si="18"/>
        <v>1152</v>
      </c>
      <c r="K85" s="26">
        <f t="shared" si="19"/>
        <v>24192</v>
      </c>
      <c r="L85" s="17">
        <f t="shared" si="20"/>
        <v>0.05</v>
      </c>
      <c r="M85" s="35" t="s">
        <v>35</v>
      </c>
    </row>
    <row r="86" spans="1:13" x14ac:dyDescent="0.35">
      <c r="A86" s="139" t="s">
        <v>240</v>
      </c>
      <c r="B86" t="s">
        <v>114</v>
      </c>
      <c r="C86" t="s">
        <v>26</v>
      </c>
      <c r="D86" s="5">
        <v>1954</v>
      </c>
      <c r="G86" s="34">
        <v>23905.24</v>
      </c>
      <c r="H86" s="26"/>
      <c r="I86">
        <v>597.63</v>
      </c>
      <c r="J86">
        <v>597.63</v>
      </c>
      <c r="K86" s="26">
        <f t="shared" si="19"/>
        <v>25101</v>
      </c>
      <c r="L86" s="17">
        <f t="shared" si="20"/>
        <v>4.9999916336334625E-2</v>
      </c>
      <c r="M86" s="35" t="s">
        <v>35</v>
      </c>
    </row>
    <row r="87" spans="1:13" x14ac:dyDescent="0.35">
      <c r="A87" s="139" t="s">
        <v>240</v>
      </c>
      <c r="B87" t="s">
        <v>115</v>
      </c>
      <c r="C87" t="s">
        <v>46</v>
      </c>
      <c r="D87" s="5">
        <v>63</v>
      </c>
      <c r="G87" s="34">
        <v>19175</v>
      </c>
      <c r="H87" s="26">
        <f t="shared" si="18"/>
        <v>958.75</v>
      </c>
      <c r="K87" s="26">
        <f t="shared" si="19"/>
        <v>20134</v>
      </c>
      <c r="L87" s="17">
        <f t="shared" si="20"/>
        <v>0.05</v>
      </c>
      <c r="M87" s="35" t="s">
        <v>35</v>
      </c>
    </row>
    <row r="88" spans="1:13" x14ac:dyDescent="0.35">
      <c r="A88" s="139" t="s">
        <v>241</v>
      </c>
      <c r="B88" s="33">
        <v>44777</v>
      </c>
      <c r="C88" t="s">
        <v>18</v>
      </c>
      <c r="D88" s="5">
        <v>451</v>
      </c>
      <c r="E88">
        <v>6303</v>
      </c>
      <c r="F88">
        <v>241</v>
      </c>
      <c r="G88" s="31">
        <v>31330</v>
      </c>
      <c r="H88" s="26">
        <f t="shared" si="18"/>
        <v>1566.5</v>
      </c>
      <c r="K88" s="26">
        <f t="shared" si="19"/>
        <v>32897</v>
      </c>
      <c r="L88" s="17">
        <f t="shared" si="20"/>
        <v>0.05</v>
      </c>
    </row>
    <row r="89" spans="1:13" x14ac:dyDescent="0.35">
      <c r="A89" s="139" t="s">
        <v>241</v>
      </c>
      <c r="B89" s="33">
        <v>44782</v>
      </c>
      <c r="C89" t="s">
        <v>55</v>
      </c>
      <c r="D89" s="5">
        <v>368</v>
      </c>
      <c r="E89">
        <v>6005</v>
      </c>
      <c r="F89">
        <v>140</v>
      </c>
      <c r="G89" s="31">
        <v>18900</v>
      </c>
      <c r="H89" s="26">
        <f t="shared" si="18"/>
        <v>945</v>
      </c>
      <c r="K89" s="26">
        <f t="shared" si="19"/>
        <v>19845</v>
      </c>
      <c r="L89" s="17">
        <f t="shared" si="20"/>
        <v>0.05</v>
      </c>
      <c r="M89" s="32" t="s">
        <v>35</v>
      </c>
    </row>
    <row r="90" spans="1:13" x14ac:dyDescent="0.35">
      <c r="A90" s="139" t="s">
        <v>241</v>
      </c>
      <c r="B90" s="33">
        <v>44784</v>
      </c>
      <c r="C90" t="s">
        <v>64</v>
      </c>
      <c r="D90" s="5">
        <v>332</v>
      </c>
      <c r="E90">
        <v>6304</v>
      </c>
      <c r="F90">
        <v>100</v>
      </c>
      <c r="G90" s="31">
        <v>39000</v>
      </c>
      <c r="H90" s="26">
        <f t="shared" si="18"/>
        <v>1950</v>
      </c>
      <c r="K90" s="26">
        <f t="shared" si="19"/>
        <v>40950</v>
      </c>
      <c r="L90" s="17">
        <f t="shared" si="20"/>
        <v>0.05</v>
      </c>
      <c r="M90" s="32" t="s">
        <v>35</v>
      </c>
    </row>
    <row r="91" spans="1:13" x14ac:dyDescent="0.35">
      <c r="A91" s="139" t="s">
        <v>241</v>
      </c>
      <c r="B91" s="33">
        <v>44790</v>
      </c>
      <c r="C91" t="s">
        <v>64</v>
      </c>
      <c r="D91" s="5">
        <v>346</v>
      </c>
      <c r="E91">
        <v>6304</v>
      </c>
      <c r="F91">
        <v>120</v>
      </c>
      <c r="G91" s="31">
        <v>21120</v>
      </c>
      <c r="H91" s="26">
        <f t="shared" si="18"/>
        <v>1056</v>
      </c>
      <c r="K91" s="26">
        <f t="shared" si="19"/>
        <v>22176</v>
      </c>
      <c r="L91" s="17">
        <f t="shared" si="20"/>
        <v>0.05</v>
      </c>
      <c r="M91" s="32" t="s">
        <v>35</v>
      </c>
    </row>
    <row r="92" spans="1:13" x14ac:dyDescent="0.35">
      <c r="A92" s="139" t="s">
        <v>241</v>
      </c>
      <c r="B92" s="33">
        <v>44793</v>
      </c>
      <c r="C92" t="s">
        <v>64</v>
      </c>
      <c r="D92" s="5">
        <v>355</v>
      </c>
      <c r="E92">
        <v>6304</v>
      </c>
      <c r="F92">
        <v>120</v>
      </c>
      <c r="G92" s="31">
        <v>18000</v>
      </c>
      <c r="H92" s="26">
        <f t="shared" si="18"/>
        <v>900</v>
      </c>
      <c r="K92" s="26">
        <f t="shared" si="19"/>
        <v>18900</v>
      </c>
      <c r="L92" s="17">
        <f t="shared" si="20"/>
        <v>0.05</v>
      </c>
      <c r="M92" s="32" t="s">
        <v>35</v>
      </c>
    </row>
    <row r="93" spans="1:13" x14ac:dyDescent="0.35">
      <c r="A93" s="139" t="s">
        <v>241</v>
      </c>
      <c r="B93" s="33">
        <v>44785</v>
      </c>
      <c r="C93" t="s">
        <v>104</v>
      </c>
      <c r="D93" s="5">
        <v>545</v>
      </c>
      <c r="E93">
        <v>6304</v>
      </c>
      <c r="F93">
        <v>180</v>
      </c>
      <c r="G93" s="31">
        <v>19800</v>
      </c>
      <c r="H93" s="26">
        <f t="shared" si="18"/>
        <v>990</v>
      </c>
      <c r="K93" s="26">
        <f t="shared" si="19"/>
        <v>20790</v>
      </c>
      <c r="L93" s="17">
        <f t="shared" si="20"/>
        <v>0.05</v>
      </c>
    </row>
    <row r="94" spans="1:13" x14ac:dyDescent="0.35">
      <c r="A94" s="139" t="s">
        <v>242</v>
      </c>
      <c r="B94" s="33">
        <v>44830</v>
      </c>
      <c r="C94" t="s">
        <v>116</v>
      </c>
      <c r="D94" s="5">
        <v>308</v>
      </c>
      <c r="F94">
        <v>1600</v>
      </c>
      <c r="G94" s="41">
        <v>489813.12</v>
      </c>
      <c r="H94" s="26">
        <f t="shared" si="18"/>
        <v>24490.656000000003</v>
      </c>
      <c r="K94" s="26">
        <f t="shared" si="19"/>
        <v>514304</v>
      </c>
      <c r="L94" s="17">
        <f t="shared" si="20"/>
        <v>0.05</v>
      </c>
      <c r="M94" s="43" t="s">
        <v>35</v>
      </c>
    </row>
    <row r="95" spans="1:13" x14ac:dyDescent="0.35">
      <c r="A95" s="139" t="s">
        <v>242</v>
      </c>
      <c r="B95" s="33">
        <v>44808</v>
      </c>
      <c r="C95" t="s">
        <v>18</v>
      </c>
      <c r="D95" s="5">
        <v>601</v>
      </c>
      <c r="E95">
        <v>6303</v>
      </c>
      <c r="F95">
        <v>481</v>
      </c>
      <c r="G95" s="41">
        <v>74656</v>
      </c>
      <c r="H95" s="26">
        <f t="shared" si="18"/>
        <v>3732.8</v>
      </c>
      <c r="K95" s="26">
        <f t="shared" si="19"/>
        <v>78389</v>
      </c>
      <c r="L95" s="17">
        <f t="shared" si="20"/>
        <v>0.05</v>
      </c>
      <c r="M95" s="43" t="s">
        <v>35</v>
      </c>
    </row>
    <row r="96" spans="1:13" x14ac:dyDescent="0.35">
      <c r="A96" s="139" t="s">
        <v>242</v>
      </c>
      <c r="B96" s="33">
        <v>44808</v>
      </c>
      <c r="C96" t="s">
        <v>18</v>
      </c>
      <c r="D96" s="5">
        <v>602</v>
      </c>
      <c r="E96">
        <v>5705</v>
      </c>
      <c r="F96">
        <v>400</v>
      </c>
      <c r="G96" s="41">
        <v>6000</v>
      </c>
      <c r="H96" s="26">
        <f t="shared" si="18"/>
        <v>300</v>
      </c>
      <c r="K96" s="26">
        <f t="shared" si="19"/>
        <v>6300</v>
      </c>
      <c r="L96" s="17">
        <f t="shared" si="20"/>
        <v>0.05</v>
      </c>
      <c r="M96" s="43" t="s">
        <v>35</v>
      </c>
    </row>
    <row r="97" spans="1:13" x14ac:dyDescent="0.35">
      <c r="A97" s="139" t="s">
        <v>242</v>
      </c>
      <c r="B97" s="33">
        <v>44808</v>
      </c>
      <c r="C97" t="s">
        <v>18</v>
      </c>
      <c r="D97" s="5">
        <v>603</v>
      </c>
      <c r="E97">
        <v>6304</v>
      </c>
      <c r="F97">
        <v>96</v>
      </c>
      <c r="G97" s="41">
        <v>26880</v>
      </c>
      <c r="H97" s="26">
        <f t="shared" si="18"/>
        <v>1344</v>
      </c>
      <c r="K97" s="26">
        <f t="shared" si="19"/>
        <v>28224</v>
      </c>
      <c r="L97" s="17">
        <f t="shared" si="20"/>
        <v>0.05</v>
      </c>
      <c r="M97" s="43" t="s">
        <v>35</v>
      </c>
    </row>
    <row r="98" spans="1:13" x14ac:dyDescent="0.35">
      <c r="A98" s="139" t="s">
        <v>242</v>
      </c>
      <c r="B98" s="33">
        <v>44818</v>
      </c>
      <c r="C98" t="s">
        <v>18</v>
      </c>
      <c r="D98" s="5">
        <v>666</v>
      </c>
      <c r="E98">
        <v>6303</v>
      </c>
      <c r="F98">
        <v>619</v>
      </c>
      <c r="G98" s="41">
        <v>104620</v>
      </c>
      <c r="H98" s="26">
        <f t="shared" si="18"/>
        <v>5231</v>
      </c>
      <c r="K98" s="26">
        <f t="shared" si="19"/>
        <v>109851</v>
      </c>
      <c r="L98" s="17">
        <f t="shared" si="20"/>
        <v>0.05</v>
      </c>
      <c r="M98" s="43" t="s">
        <v>35</v>
      </c>
    </row>
    <row r="99" spans="1:13" x14ac:dyDescent="0.35">
      <c r="A99" s="139" t="s">
        <v>242</v>
      </c>
      <c r="B99" s="33">
        <v>44824</v>
      </c>
      <c r="C99" t="s">
        <v>18</v>
      </c>
      <c r="D99" s="5">
        <v>718</v>
      </c>
      <c r="E99">
        <v>5705</v>
      </c>
      <c r="F99">
        <v>800</v>
      </c>
      <c r="G99" s="41">
        <v>12000</v>
      </c>
      <c r="H99" s="26">
        <f t="shared" si="18"/>
        <v>600</v>
      </c>
      <c r="K99" s="26">
        <f t="shared" si="19"/>
        <v>12600</v>
      </c>
      <c r="L99" s="17">
        <f t="shared" si="20"/>
        <v>0.05</v>
      </c>
      <c r="M99" s="43" t="s">
        <v>35</v>
      </c>
    </row>
    <row r="100" spans="1:13" x14ac:dyDescent="0.35">
      <c r="A100" s="139" t="s">
        <v>242</v>
      </c>
      <c r="B100" s="33">
        <v>44824</v>
      </c>
      <c r="C100" t="s">
        <v>64</v>
      </c>
      <c r="D100" s="5">
        <v>413</v>
      </c>
      <c r="E100">
        <v>6304</v>
      </c>
      <c r="F100">
        <v>200</v>
      </c>
      <c r="G100" s="41">
        <v>70000</v>
      </c>
      <c r="H100" s="26">
        <f t="shared" si="18"/>
        <v>3500</v>
      </c>
      <c r="K100" s="26">
        <f t="shared" si="19"/>
        <v>73500</v>
      </c>
      <c r="L100" s="17">
        <f t="shared" si="20"/>
        <v>0.05</v>
      </c>
      <c r="M100" s="43" t="s">
        <v>35</v>
      </c>
    </row>
    <row r="101" spans="1:13" x14ac:dyDescent="0.35">
      <c r="A101" s="139" t="s">
        <v>242</v>
      </c>
      <c r="B101" s="33">
        <v>44814</v>
      </c>
      <c r="C101" t="s">
        <v>64</v>
      </c>
      <c r="D101" s="5">
        <v>394</v>
      </c>
      <c r="E101">
        <v>6304</v>
      </c>
      <c r="F101">
        <v>80</v>
      </c>
      <c r="G101" s="41">
        <v>26920</v>
      </c>
      <c r="H101" s="26">
        <f t="shared" si="18"/>
        <v>1346</v>
      </c>
      <c r="K101" s="26">
        <f t="shared" si="19"/>
        <v>28266</v>
      </c>
      <c r="L101" s="17">
        <f t="shared" si="20"/>
        <v>0.05</v>
      </c>
      <c r="M101" s="43" t="s">
        <v>35</v>
      </c>
    </row>
    <row r="102" spans="1:13" x14ac:dyDescent="0.35">
      <c r="A102" s="139" t="s">
        <v>242</v>
      </c>
      <c r="B102" s="33">
        <v>44826</v>
      </c>
      <c r="C102" t="s">
        <v>64</v>
      </c>
      <c r="D102" s="5">
        <v>424</v>
      </c>
      <c r="E102">
        <v>6304</v>
      </c>
      <c r="F102">
        <v>200</v>
      </c>
      <c r="G102" s="41">
        <v>47320</v>
      </c>
      <c r="H102" s="26">
        <f t="shared" si="18"/>
        <v>2366</v>
      </c>
      <c r="K102" s="26">
        <f t="shared" si="19"/>
        <v>49686</v>
      </c>
      <c r="L102" s="17">
        <f t="shared" si="20"/>
        <v>0.05</v>
      </c>
      <c r="M102" s="43" t="s">
        <v>35</v>
      </c>
    </row>
    <row r="103" spans="1:13" x14ac:dyDescent="0.35">
      <c r="A103" s="139" t="s">
        <v>242</v>
      </c>
      <c r="B103" s="33">
        <v>44822</v>
      </c>
      <c r="C103" t="s">
        <v>64</v>
      </c>
      <c r="D103" s="5">
        <v>402</v>
      </c>
      <c r="E103">
        <v>6504</v>
      </c>
      <c r="F103">
        <v>70</v>
      </c>
      <c r="G103" s="41">
        <v>26600</v>
      </c>
      <c r="H103" s="26">
        <f t="shared" si="18"/>
        <v>1330</v>
      </c>
      <c r="K103" s="26">
        <f t="shared" si="19"/>
        <v>27930</v>
      </c>
      <c r="L103" s="17">
        <f t="shared" si="20"/>
        <v>0.05</v>
      </c>
      <c r="M103" s="43" t="s">
        <v>35</v>
      </c>
    </row>
    <row r="104" spans="1:13" x14ac:dyDescent="0.35">
      <c r="A104" s="139" t="s">
        <v>242</v>
      </c>
      <c r="B104" s="33">
        <v>44822</v>
      </c>
      <c r="C104" t="s">
        <v>64</v>
      </c>
      <c r="D104" s="5">
        <v>434</v>
      </c>
      <c r="E104">
        <v>6504</v>
      </c>
      <c r="G104" s="41">
        <v>57600</v>
      </c>
      <c r="H104" s="26">
        <f t="shared" si="18"/>
        <v>2880</v>
      </c>
      <c r="K104" s="26">
        <f t="shared" si="19"/>
        <v>60480</v>
      </c>
      <c r="L104" s="17">
        <f t="shared" si="20"/>
        <v>0.05</v>
      </c>
      <c r="M104" s="43" t="s">
        <v>35</v>
      </c>
    </row>
    <row r="105" spans="1:13" x14ac:dyDescent="0.35">
      <c r="A105" s="139" t="s">
        <v>242</v>
      </c>
      <c r="B105" s="33">
        <v>44814</v>
      </c>
      <c r="C105" t="s">
        <v>117</v>
      </c>
      <c r="D105" s="5">
        <v>116</v>
      </c>
      <c r="E105">
        <v>6304</v>
      </c>
      <c r="F105">
        <v>60</v>
      </c>
      <c r="G105" s="41">
        <v>18600</v>
      </c>
      <c r="H105" s="26">
        <f t="shared" si="18"/>
        <v>930</v>
      </c>
      <c r="K105" s="26">
        <f t="shared" si="19"/>
        <v>19530</v>
      </c>
      <c r="L105" s="17">
        <f t="shared" si="20"/>
        <v>0.05</v>
      </c>
      <c r="M105" s="43" t="s">
        <v>35</v>
      </c>
    </row>
    <row r="106" spans="1:13" x14ac:dyDescent="0.35">
      <c r="A106" s="139" t="s">
        <v>242</v>
      </c>
      <c r="B106" s="33">
        <v>44828</v>
      </c>
      <c r="C106" t="s">
        <v>117</v>
      </c>
      <c r="D106" s="5">
        <v>129</v>
      </c>
      <c r="E106">
        <v>6304</v>
      </c>
      <c r="F106">
        <v>200</v>
      </c>
      <c r="G106" s="41">
        <v>50000</v>
      </c>
      <c r="H106" s="26">
        <f t="shared" si="18"/>
        <v>2500</v>
      </c>
      <c r="K106" s="26">
        <f t="shared" si="19"/>
        <v>52500</v>
      </c>
      <c r="L106" s="17">
        <f t="shared" si="20"/>
        <v>0.05</v>
      </c>
      <c r="M106" s="43" t="s">
        <v>35</v>
      </c>
    </row>
    <row r="107" spans="1:13" x14ac:dyDescent="0.35">
      <c r="A107" s="139" t="s">
        <v>242</v>
      </c>
      <c r="B107" s="33">
        <v>44817</v>
      </c>
      <c r="C107" t="s">
        <v>104</v>
      </c>
      <c r="D107" s="5">
        <v>683</v>
      </c>
      <c r="E107">
        <v>6304</v>
      </c>
      <c r="F107">
        <v>50</v>
      </c>
      <c r="G107" s="41">
        <v>8000</v>
      </c>
      <c r="H107" s="26">
        <f t="shared" si="18"/>
        <v>400</v>
      </c>
      <c r="K107" s="26">
        <f t="shared" si="19"/>
        <v>8400</v>
      </c>
      <c r="L107" s="17">
        <f t="shared" si="20"/>
        <v>0.05</v>
      </c>
      <c r="M107" s="43" t="s">
        <v>35</v>
      </c>
    </row>
    <row r="108" spans="1:13" x14ac:dyDescent="0.35">
      <c r="A108" s="139" t="s">
        <v>242</v>
      </c>
      <c r="B108" s="33">
        <v>44831</v>
      </c>
      <c r="C108" t="s">
        <v>104</v>
      </c>
      <c r="D108" s="5">
        <v>744</v>
      </c>
      <c r="E108">
        <v>6304</v>
      </c>
      <c r="F108">
        <v>50</v>
      </c>
      <c r="G108" s="41">
        <v>8000</v>
      </c>
      <c r="H108" s="26">
        <f t="shared" si="18"/>
        <v>400</v>
      </c>
      <c r="K108" s="26">
        <f t="shared" si="19"/>
        <v>8400</v>
      </c>
      <c r="L108" s="17">
        <f t="shared" si="20"/>
        <v>0.05</v>
      </c>
      <c r="M108" s="43" t="s">
        <v>35</v>
      </c>
    </row>
    <row r="109" spans="1:13" x14ac:dyDescent="0.35">
      <c r="A109" s="139" t="s">
        <v>242</v>
      </c>
      <c r="B109" s="33">
        <v>44827</v>
      </c>
      <c r="C109" t="s">
        <v>55</v>
      </c>
      <c r="D109" s="5">
        <v>380</v>
      </c>
      <c r="E109">
        <v>6005</v>
      </c>
      <c r="F109">
        <v>320</v>
      </c>
      <c r="G109" s="41">
        <v>43200</v>
      </c>
      <c r="H109" s="26">
        <f t="shared" si="18"/>
        <v>2160</v>
      </c>
      <c r="K109" s="26">
        <f t="shared" si="19"/>
        <v>45360</v>
      </c>
      <c r="L109" s="17">
        <f t="shared" si="20"/>
        <v>0.05</v>
      </c>
      <c r="M109" s="43" t="s">
        <v>35</v>
      </c>
    </row>
    <row r="110" spans="1:13" x14ac:dyDescent="0.35">
      <c r="A110" s="139" t="s">
        <v>242</v>
      </c>
      <c r="B110" s="33">
        <v>44826</v>
      </c>
      <c r="C110" t="s">
        <v>55</v>
      </c>
      <c r="D110" s="5">
        <v>377</v>
      </c>
      <c r="E110">
        <v>6005</v>
      </c>
      <c r="F110">
        <v>322</v>
      </c>
      <c r="G110" s="41">
        <v>43470</v>
      </c>
      <c r="H110" s="26">
        <f t="shared" si="18"/>
        <v>2173.5</v>
      </c>
      <c r="K110" s="26">
        <f t="shared" si="19"/>
        <v>45644</v>
      </c>
      <c r="L110" s="17">
        <f t="shared" si="20"/>
        <v>0.05</v>
      </c>
      <c r="M110" s="43" t="s">
        <v>35</v>
      </c>
    </row>
    <row r="111" spans="1:13" x14ac:dyDescent="0.35">
      <c r="A111" s="139" t="s">
        <v>242</v>
      </c>
      <c r="B111" s="33">
        <v>44820</v>
      </c>
      <c r="C111" t="s">
        <v>55</v>
      </c>
      <c r="D111" s="5">
        <v>360</v>
      </c>
      <c r="E111">
        <v>6005</v>
      </c>
      <c r="F111">
        <v>10</v>
      </c>
      <c r="G111" s="41">
        <v>17028</v>
      </c>
      <c r="H111" s="26">
        <f t="shared" si="18"/>
        <v>851.40000000000009</v>
      </c>
      <c r="K111" s="26">
        <f t="shared" si="19"/>
        <v>17879</v>
      </c>
      <c r="L111" s="17">
        <f t="shared" si="20"/>
        <v>0.05</v>
      </c>
      <c r="M111" s="43" t="s">
        <v>35</v>
      </c>
    </row>
    <row r="112" spans="1:13" x14ac:dyDescent="0.35">
      <c r="A112" s="139" t="s">
        <v>242</v>
      </c>
      <c r="B112" s="33">
        <v>44805</v>
      </c>
      <c r="C112" t="s">
        <v>118</v>
      </c>
      <c r="D112" s="5">
        <v>4281</v>
      </c>
      <c r="E112">
        <v>5402</v>
      </c>
      <c r="F112">
        <v>110</v>
      </c>
      <c r="G112" s="41">
        <v>66380</v>
      </c>
      <c r="H112" s="26">
        <f t="shared" si="18"/>
        <v>3319</v>
      </c>
      <c r="K112" s="26">
        <f t="shared" si="19"/>
        <v>69699</v>
      </c>
      <c r="L112" s="17">
        <f t="shared" si="20"/>
        <v>0.05</v>
      </c>
      <c r="M112" s="43" t="s">
        <v>35</v>
      </c>
    </row>
    <row r="113" spans="1:15" x14ac:dyDescent="0.35">
      <c r="A113" s="139" t="s">
        <v>242</v>
      </c>
      <c r="B113" s="33">
        <v>44813</v>
      </c>
      <c r="C113" t="s">
        <v>26</v>
      </c>
      <c r="D113" s="5">
        <v>3324</v>
      </c>
      <c r="G113" s="41">
        <v>17143.2</v>
      </c>
      <c r="H113" s="26">
        <f t="shared" si="18"/>
        <v>857.16000000000008</v>
      </c>
      <c r="K113" s="26">
        <f t="shared" si="19"/>
        <v>18000</v>
      </c>
      <c r="L113" s="17">
        <f t="shared" si="20"/>
        <v>0.05</v>
      </c>
      <c r="M113" s="43" t="s">
        <v>35</v>
      </c>
    </row>
    <row r="114" spans="1:15" x14ac:dyDescent="0.35">
      <c r="A114" s="139" t="s">
        <v>242</v>
      </c>
      <c r="B114" s="33">
        <v>44811</v>
      </c>
      <c r="C114" t="s">
        <v>119</v>
      </c>
      <c r="D114" s="5">
        <v>59</v>
      </c>
      <c r="G114" s="41">
        <v>7560</v>
      </c>
      <c r="H114" s="26">
        <f>G114*0.18</f>
        <v>1360.8</v>
      </c>
      <c r="K114" s="26">
        <f t="shared" si="19"/>
        <v>8921</v>
      </c>
      <c r="L114" s="17">
        <f t="shared" si="20"/>
        <v>0.18</v>
      </c>
      <c r="M114" s="43" t="s">
        <v>35</v>
      </c>
    </row>
    <row r="115" spans="1:15" x14ac:dyDescent="0.35">
      <c r="A115" s="139" t="s">
        <v>242</v>
      </c>
      <c r="B115" s="33">
        <v>44806</v>
      </c>
      <c r="C115" t="s">
        <v>120</v>
      </c>
      <c r="D115" s="5">
        <v>266</v>
      </c>
      <c r="G115" s="41">
        <v>34200</v>
      </c>
      <c r="H115" s="26">
        <f>G115*0.05</f>
        <v>1710</v>
      </c>
      <c r="K115" s="26">
        <f t="shared" si="19"/>
        <v>35910</v>
      </c>
      <c r="L115" s="17">
        <f t="shared" si="20"/>
        <v>0.05</v>
      </c>
      <c r="M115" s="43" t="s">
        <v>35</v>
      </c>
    </row>
    <row r="116" spans="1:15" x14ac:dyDescent="0.35">
      <c r="A116" s="139" t="s">
        <v>243</v>
      </c>
      <c r="B116" s="33">
        <v>44836</v>
      </c>
      <c r="C116" t="s">
        <v>64</v>
      </c>
      <c r="D116" s="5">
        <v>453</v>
      </c>
      <c r="E116">
        <v>6304</v>
      </c>
      <c r="F116">
        <v>240</v>
      </c>
      <c r="G116" s="37">
        <v>35280</v>
      </c>
      <c r="H116" s="44">
        <f>G116*5%</f>
        <v>1764</v>
      </c>
      <c r="K116" s="26">
        <f t="shared" si="19"/>
        <v>37044</v>
      </c>
      <c r="L116" s="17">
        <f t="shared" si="20"/>
        <v>0.05</v>
      </c>
      <c r="M116" s="43" t="s">
        <v>35</v>
      </c>
    </row>
    <row r="117" spans="1:15" x14ac:dyDescent="0.35">
      <c r="A117" s="139" t="s">
        <v>243</v>
      </c>
      <c r="B117" s="33">
        <v>44837</v>
      </c>
      <c r="C117" t="s">
        <v>55</v>
      </c>
      <c r="D117" s="5">
        <v>398</v>
      </c>
      <c r="E117">
        <v>6005</v>
      </c>
      <c r="F117">
        <v>682</v>
      </c>
      <c r="G117" s="37">
        <v>18471.990000000002</v>
      </c>
      <c r="H117" s="26">
        <f>G117*5%</f>
        <v>923.59950000000015</v>
      </c>
      <c r="K117" s="26">
        <f t="shared" si="19"/>
        <v>19396</v>
      </c>
      <c r="L117" s="17">
        <f t="shared" si="20"/>
        <v>0.05</v>
      </c>
      <c r="M117" s="43" t="s">
        <v>35</v>
      </c>
    </row>
    <row r="118" spans="1:15" x14ac:dyDescent="0.35">
      <c r="A118" s="139" t="s">
        <v>243</v>
      </c>
      <c r="B118" s="33">
        <v>44837</v>
      </c>
      <c r="C118" t="s">
        <v>18</v>
      </c>
      <c r="D118" s="5" t="s">
        <v>121</v>
      </c>
      <c r="E118">
        <v>6303</v>
      </c>
      <c r="F118">
        <v>249</v>
      </c>
      <c r="G118" s="37">
        <v>62735</v>
      </c>
      <c r="H118" s="26">
        <f t="shared" ref="H118:H151" si="27">G118*5%</f>
        <v>3136.75</v>
      </c>
      <c r="K118" s="26">
        <f t="shared" si="19"/>
        <v>65872</v>
      </c>
      <c r="L118" s="17">
        <f t="shared" si="20"/>
        <v>0.05</v>
      </c>
      <c r="M118" s="43" t="s">
        <v>35</v>
      </c>
    </row>
    <row r="119" spans="1:15" x14ac:dyDescent="0.35">
      <c r="A119" s="139" t="s">
        <v>243</v>
      </c>
      <c r="B119" s="33">
        <v>44839</v>
      </c>
      <c r="C119" t="s">
        <v>117</v>
      </c>
      <c r="D119" s="5">
        <v>145</v>
      </c>
      <c r="E119">
        <v>6304</v>
      </c>
      <c r="F119">
        <v>70</v>
      </c>
      <c r="G119" s="37">
        <v>21700</v>
      </c>
      <c r="H119" s="26">
        <f t="shared" si="27"/>
        <v>1085</v>
      </c>
      <c r="K119" s="26">
        <f t="shared" si="19"/>
        <v>22785</v>
      </c>
      <c r="L119" s="17">
        <f t="shared" si="20"/>
        <v>0.05</v>
      </c>
      <c r="M119" s="43" t="s">
        <v>35</v>
      </c>
    </row>
    <row r="120" spans="1:15" x14ac:dyDescent="0.35">
      <c r="A120" s="139" t="s">
        <v>243</v>
      </c>
      <c r="B120" s="33">
        <v>44847</v>
      </c>
      <c r="C120" t="s">
        <v>55</v>
      </c>
      <c r="D120" s="5">
        <v>411</v>
      </c>
      <c r="E120">
        <v>6005</v>
      </c>
      <c r="F120">
        <v>12</v>
      </c>
      <c r="G120" s="37">
        <v>30752.93</v>
      </c>
      <c r="H120" s="26">
        <f t="shared" si="27"/>
        <v>1537.6465000000001</v>
      </c>
      <c r="K120" s="26">
        <f t="shared" si="19"/>
        <v>32291</v>
      </c>
      <c r="L120" s="17">
        <f t="shared" si="20"/>
        <v>0.05</v>
      </c>
      <c r="M120" s="43" t="s">
        <v>35</v>
      </c>
    </row>
    <row r="121" spans="1:15" x14ac:dyDescent="0.35">
      <c r="A121" s="139" t="s">
        <v>243</v>
      </c>
      <c r="B121" s="33">
        <v>44853</v>
      </c>
      <c r="C121" t="s">
        <v>64</v>
      </c>
      <c r="D121" s="5">
        <v>496</v>
      </c>
      <c r="E121">
        <v>6304</v>
      </c>
      <c r="F121">
        <v>80</v>
      </c>
      <c r="G121" s="37">
        <v>23200</v>
      </c>
      <c r="H121" s="26">
        <f t="shared" si="27"/>
        <v>1160</v>
      </c>
      <c r="K121" s="26">
        <f t="shared" si="19"/>
        <v>24360</v>
      </c>
      <c r="L121" s="17">
        <f t="shared" si="20"/>
        <v>0.05</v>
      </c>
      <c r="M121" s="43" t="s">
        <v>35</v>
      </c>
    </row>
    <row r="122" spans="1:15" x14ac:dyDescent="0.35">
      <c r="A122" s="139" t="s">
        <v>243</v>
      </c>
      <c r="B122" s="33">
        <v>44845</v>
      </c>
      <c r="C122" t="s">
        <v>55</v>
      </c>
      <c r="D122" s="5">
        <v>404</v>
      </c>
      <c r="E122">
        <v>6005</v>
      </c>
      <c r="F122">
        <v>54</v>
      </c>
      <c r="G122" s="37">
        <v>29958</v>
      </c>
      <c r="H122" s="26">
        <f t="shared" si="27"/>
        <v>1497.9</v>
      </c>
      <c r="K122" s="26">
        <f t="shared" si="19"/>
        <v>31456</v>
      </c>
      <c r="L122" s="17">
        <f t="shared" si="20"/>
        <v>0.05</v>
      </c>
      <c r="M122" s="43" t="s">
        <v>35</v>
      </c>
    </row>
    <row r="123" spans="1:15" x14ac:dyDescent="0.35">
      <c r="A123" s="139" t="s">
        <v>243</v>
      </c>
      <c r="B123" s="33">
        <v>44842</v>
      </c>
      <c r="C123" t="s">
        <v>18</v>
      </c>
      <c r="D123" s="5" t="s">
        <v>122</v>
      </c>
      <c r="E123">
        <v>6303</v>
      </c>
      <c r="F123">
        <v>131</v>
      </c>
      <c r="G123" s="37">
        <v>22925</v>
      </c>
      <c r="H123" s="26">
        <f t="shared" si="27"/>
        <v>1146.25</v>
      </c>
      <c r="K123" s="26">
        <f t="shared" si="19"/>
        <v>24071</v>
      </c>
      <c r="L123" s="17">
        <f t="shared" si="20"/>
        <v>0.05</v>
      </c>
      <c r="M123" s="43" t="s">
        <v>35</v>
      </c>
    </row>
    <row r="124" spans="1:15" x14ac:dyDescent="0.35">
      <c r="A124" s="139" t="s">
        <v>243</v>
      </c>
      <c r="B124" s="33">
        <v>44858</v>
      </c>
      <c r="C124" t="s">
        <v>64</v>
      </c>
      <c r="D124" s="5">
        <v>509</v>
      </c>
      <c r="E124">
        <v>6304</v>
      </c>
      <c r="F124">
        <v>100</v>
      </c>
      <c r="G124" s="37">
        <v>23800</v>
      </c>
      <c r="H124" s="26">
        <f t="shared" si="27"/>
        <v>1190</v>
      </c>
      <c r="K124" s="26">
        <f t="shared" si="19"/>
        <v>24990</v>
      </c>
      <c r="L124" s="17">
        <f t="shared" si="20"/>
        <v>0.05</v>
      </c>
      <c r="M124" s="43" t="s">
        <v>35</v>
      </c>
    </row>
    <row r="125" spans="1:15" x14ac:dyDescent="0.35">
      <c r="A125" s="139" t="s">
        <v>243</v>
      </c>
      <c r="B125" s="33">
        <v>44847</v>
      </c>
      <c r="C125" t="s">
        <v>18</v>
      </c>
      <c r="D125" s="5" t="s">
        <v>123</v>
      </c>
      <c r="E125">
        <v>6303</v>
      </c>
      <c r="F125">
        <v>16</v>
      </c>
      <c r="G125" s="37">
        <v>2926</v>
      </c>
      <c r="H125" s="26">
        <f t="shared" si="27"/>
        <v>146.30000000000001</v>
      </c>
      <c r="K125" s="26">
        <f t="shared" si="19"/>
        <v>3072</v>
      </c>
      <c r="L125" s="17">
        <f t="shared" si="20"/>
        <v>0.05</v>
      </c>
      <c r="M125" s="43" t="s">
        <v>35</v>
      </c>
    </row>
    <row r="126" spans="1:15" x14ac:dyDescent="0.35">
      <c r="A126" s="139" t="s">
        <v>243</v>
      </c>
      <c r="B126" s="33">
        <v>44852</v>
      </c>
      <c r="C126" t="s">
        <v>64</v>
      </c>
      <c r="D126" s="5">
        <v>492</v>
      </c>
      <c r="E126">
        <v>6304</v>
      </c>
      <c r="F126">
        <v>80</v>
      </c>
      <c r="G126" s="37">
        <v>26400</v>
      </c>
      <c r="H126" s="26">
        <f t="shared" si="27"/>
        <v>1320</v>
      </c>
      <c r="K126" s="26">
        <f t="shared" si="19"/>
        <v>27720</v>
      </c>
      <c r="L126" s="17">
        <f t="shared" si="20"/>
        <v>0.05</v>
      </c>
      <c r="M126" s="43" t="s">
        <v>35</v>
      </c>
    </row>
    <row r="127" spans="1:15" x14ac:dyDescent="0.35">
      <c r="A127" s="139" t="s">
        <v>243</v>
      </c>
      <c r="B127" s="33">
        <v>44859</v>
      </c>
      <c r="C127" t="s">
        <v>64</v>
      </c>
      <c r="D127" s="5">
        <v>511</v>
      </c>
      <c r="E127">
        <v>6304</v>
      </c>
      <c r="F127">
        <v>200</v>
      </c>
      <c r="G127" s="37">
        <v>42440</v>
      </c>
      <c r="H127" s="26">
        <f t="shared" si="27"/>
        <v>2122</v>
      </c>
      <c r="K127" s="26">
        <f t="shared" si="19"/>
        <v>44562</v>
      </c>
      <c r="L127" s="17">
        <f t="shared" si="20"/>
        <v>0.05</v>
      </c>
      <c r="M127" s="43" t="s">
        <v>35</v>
      </c>
      <c r="O127" s="47" t="s">
        <v>129</v>
      </c>
    </row>
    <row r="128" spans="1:15" x14ac:dyDescent="0.35">
      <c r="A128" s="139" t="s">
        <v>243</v>
      </c>
      <c r="B128" s="33">
        <v>44845</v>
      </c>
      <c r="C128" t="s">
        <v>104</v>
      </c>
      <c r="D128" s="5" t="s">
        <v>124</v>
      </c>
      <c r="E128">
        <v>630419</v>
      </c>
      <c r="F128">
        <v>130</v>
      </c>
      <c r="G128" s="37">
        <v>18790</v>
      </c>
      <c r="H128" s="26">
        <f t="shared" si="27"/>
        <v>939.5</v>
      </c>
      <c r="K128" s="26">
        <f t="shared" si="19"/>
        <v>19730</v>
      </c>
      <c r="L128" s="17">
        <f t="shared" si="20"/>
        <v>0.05</v>
      </c>
      <c r="M128" s="43" t="s">
        <v>35</v>
      </c>
    </row>
    <row r="129" spans="1:13" x14ac:dyDescent="0.35">
      <c r="A129" s="139" t="s">
        <v>243</v>
      </c>
      <c r="B129" s="33">
        <v>44852</v>
      </c>
      <c r="C129" t="s">
        <v>18</v>
      </c>
      <c r="D129" s="5" t="s">
        <v>125</v>
      </c>
      <c r="E129">
        <v>6303</v>
      </c>
      <c r="F129">
        <v>230</v>
      </c>
      <c r="G129" s="37">
        <v>43240</v>
      </c>
      <c r="H129" s="26">
        <f t="shared" si="27"/>
        <v>2162</v>
      </c>
      <c r="K129" s="26">
        <f t="shared" si="19"/>
        <v>45402</v>
      </c>
      <c r="L129" s="17">
        <f t="shared" si="20"/>
        <v>0.05</v>
      </c>
      <c r="M129" s="43" t="s">
        <v>35</v>
      </c>
    </row>
    <row r="130" spans="1:13" x14ac:dyDescent="0.35">
      <c r="A130" s="139" t="s">
        <v>243</v>
      </c>
      <c r="B130" s="33">
        <v>44854</v>
      </c>
      <c r="C130" t="s">
        <v>104</v>
      </c>
      <c r="D130" s="5" t="s">
        <v>126</v>
      </c>
      <c r="E130">
        <v>6304</v>
      </c>
      <c r="F130">
        <v>50</v>
      </c>
      <c r="G130" s="37">
        <v>8000</v>
      </c>
      <c r="H130" s="26">
        <f t="shared" si="27"/>
        <v>400</v>
      </c>
      <c r="K130" s="26">
        <f t="shared" ref="K130:K151" si="28">ROUND(SUM(G130:J130),0)</f>
        <v>8400</v>
      </c>
      <c r="L130" s="17">
        <f t="shared" si="20"/>
        <v>0.05</v>
      </c>
      <c r="M130" s="43" t="s">
        <v>35</v>
      </c>
    </row>
    <row r="131" spans="1:13" x14ac:dyDescent="0.35">
      <c r="A131" s="139" t="s">
        <v>243</v>
      </c>
      <c r="B131" s="33">
        <v>44853</v>
      </c>
      <c r="C131" t="s">
        <v>104</v>
      </c>
      <c r="D131" s="5" t="s">
        <v>127</v>
      </c>
      <c r="E131">
        <v>6304</v>
      </c>
      <c r="F131">
        <v>100</v>
      </c>
      <c r="G131" s="37">
        <v>10500</v>
      </c>
      <c r="H131" s="26">
        <f t="shared" si="27"/>
        <v>525</v>
      </c>
      <c r="K131" s="26">
        <f t="shared" si="28"/>
        <v>11025</v>
      </c>
      <c r="L131" s="17">
        <f t="shared" si="20"/>
        <v>0.05</v>
      </c>
      <c r="M131" s="43" t="s">
        <v>35</v>
      </c>
    </row>
    <row r="132" spans="1:13" x14ac:dyDescent="0.35">
      <c r="A132" s="139" t="s">
        <v>243</v>
      </c>
      <c r="B132" s="33">
        <v>44849</v>
      </c>
      <c r="C132" t="s">
        <v>36</v>
      </c>
      <c r="D132" s="5">
        <v>233</v>
      </c>
      <c r="G132" s="37">
        <v>43080</v>
      </c>
      <c r="H132" s="26">
        <f t="shared" si="27"/>
        <v>2154</v>
      </c>
      <c r="K132" s="26">
        <f t="shared" si="28"/>
        <v>45234</v>
      </c>
      <c r="L132" s="17">
        <f t="shared" si="20"/>
        <v>0.05</v>
      </c>
      <c r="M132" s="43" t="s">
        <v>35</v>
      </c>
    </row>
    <row r="133" spans="1:13" x14ac:dyDescent="0.35">
      <c r="A133" s="139" t="s">
        <v>243</v>
      </c>
      <c r="B133" s="33">
        <v>44865</v>
      </c>
      <c r="C133" t="s">
        <v>18</v>
      </c>
      <c r="D133" s="5">
        <v>955</v>
      </c>
      <c r="G133" s="37">
        <v>26880</v>
      </c>
      <c r="H133" s="26">
        <f t="shared" si="27"/>
        <v>1344</v>
      </c>
      <c r="K133" s="26">
        <f t="shared" si="28"/>
        <v>28224</v>
      </c>
      <c r="L133" s="17">
        <f t="shared" si="20"/>
        <v>0.05</v>
      </c>
      <c r="M133" s="43" t="s">
        <v>35</v>
      </c>
    </row>
    <row r="134" spans="1:13" x14ac:dyDescent="0.35">
      <c r="A134" s="139" t="s">
        <v>244</v>
      </c>
      <c r="B134" s="46">
        <v>44886</v>
      </c>
      <c r="C134" s="47" t="s">
        <v>104</v>
      </c>
      <c r="D134" s="48" t="s">
        <v>128</v>
      </c>
      <c r="E134" s="47"/>
      <c r="F134" s="47">
        <v>100</v>
      </c>
      <c r="G134" s="49">
        <v>15500</v>
      </c>
      <c r="H134" s="50">
        <f t="shared" si="27"/>
        <v>775</v>
      </c>
      <c r="I134" s="47"/>
      <c r="J134" s="47"/>
      <c r="K134" s="50">
        <f t="shared" si="28"/>
        <v>16275</v>
      </c>
      <c r="L134" s="51">
        <f t="shared" si="20"/>
        <v>0.05</v>
      </c>
    </row>
    <row r="135" spans="1:13" x14ac:dyDescent="0.35">
      <c r="A135" s="139" t="s">
        <v>244</v>
      </c>
      <c r="B135" s="33">
        <v>44874</v>
      </c>
      <c r="C135" s="14" t="s">
        <v>117</v>
      </c>
      <c r="D135" s="5">
        <v>180</v>
      </c>
      <c r="E135">
        <v>6304</v>
      </c>
      <c r="F135">
        <v>240</v>
      </c>
      <c r="G135" s="55">
        <v>60000</v>
      </c>
      <c r="H135" s="26"/>
      <c r="I135" s="52">
        <f>G135*0.025</f>
        <v>1500</v>
      </c>
      <c r="J135" s="52">
        <f>G135*0.025</f>
        <v>1500</v>
      </c>
      <c r="K135" s="26">
        <f t="shared" si="28"/>
        <v>63000</v>
      </c>
      <c r="L135" s="17">
        <f t="shared" si="20"/>
        <v>0.05</v>
      </c>
      <c r="M135" s="43" t="s">
        <v>35</v>
      </c>
    </row>
    <row r="136" spans="1:13" x14ac:dyDescent="0.35">
      <c r="A136" s="139" t="s">
        <v>244</v>
      </c>
      <c r="B136" s="33">
        <v>44877</v>
      </c>
      <c r="C136" s="14" t="s">
        <v>18</v>
      </c>
      <c r="D136" s="5" t="s">
        <v>130</v>
      </c>
      <c r="E136">
        <v>5705</v>
      </c>
      <c r="F136">
        <v>1200</v>
      </c>
      <c r="G136" s="55">
        <v>18000</v>
      </c>
      <c r="H136" s="26">
        <f t="shared" si="27"/>
        <v>900</v>
      </c>
      <c r="K136" s="26">
        <f t="shared" si="28"/>
        <v>18900</v>
      </c>
      <c r="L136" s="17">
        <v>0.05</v>
      </c>
      <c r="M136" t="s">
        <v>35</v>
      </c>
    </row>
    <row r="137" spans="1:13" x14ac:dyDescent="0.35">
      <c r="A137" s="139" t="s">
        <v>244</v>
      </c>
      <c r="B137" s="33">
        <v>44891</v>
      </c>
      <c r="C137" s="14" t="s">
        <v>18</v>
      </c>
      <c r="D137" s="5" t="s">
        <v>131</v>
      </c>
      <c r="G137" s="55">
        <v>41553</v>
      </c>
      <c r="H137" s="26">
        <f t="shared" si="27"/>
        <v>2077.65</v>
      </c>
      <c r="K137" s="26">
        <f t="shared" si="28"/>
        <v>43631</v>
      </c>
      <c r="L137" s="17">
        <v>0.05</v>
      </c>
      <c r="M137" t="s">
        <v>35</v>
      </c>
    </row>
    <row r="138" spans="1:13" x14ac:dyDescent="0.35">
      <c r="A138" s="139" t="s">
        <v>244</v>
      </c>
      <c r="B138" s="33">
        <v>44876</v>
      </c>
      <c r="C138" s="14" t="s">
        <v>55</v>
      </c>
      <c r="D138" s="5">
        <v>458</v>
      </c>
      <c r="G138" s="55">
        <v>40558.35</v>
      </c>
      <c r="H138" s="26">
        <f t="shared" si="27"/>
        <v>2027.9175</v>
      </c>
      <c r="K138" s="26">
        <f t="shared" si="28"/>
        <v>42586</v>
      </c>
      <c r="L138" s="17">
        <v>0.05</v>
      </c>
      <c r="M138" t="s">
        <v>35</v>
      </c>
    </row>
    <row r="139" spans="1:13" x14ac:dyDescent="0.35">
      <c r="A139" s="139" t="s">
        <v>244</v>
      </c>
      <c r="B139" s="33">
        <v>44876</v>
      </c>
      <c r="C139" s="14" t="s">
        <v>55</v>
      </c>
      <c r="D139" s="5">
        <v>460</v>
      </c>
      <c r="G139" s="55">
        <v>16803.599999999999</v>
      </c>
      <c r="H139" s="26">
        <f t="shared" si="27"/>
        <v>840.18</v>
      </c>
      <c r="K139" s="26">
        <f t="shared" si="28"/>
        <v>17644</v>
      </c>
      <c r="L139" s="17">
        <v>0.05</v>
      </c>
      <c r="M139" t="s">
        <v>35</v>
      </c>
    </row>
    <row r="140" spans="1:13" x14ac:dyDescent="0.35">
      <c r="A140" s="139" t="s">
        <v>244</v>
      </c>
      <c r="B140" s="33">
        <v>44882</v>
      </c>
      <c r="C140" s="14" t="s">
        <v>55</v>
      </c>
      <c r="D140" s="5">
        <v>483</v>
      </c>
      <c r="E140">
        <v>6005</v>
      </c>
      <c r="F140">
        <v>480</v>
      </c>
      <c r="G140" s="55">
        <v>67200</v>
      </c>
      <c r="H140" s="26">
        <f t="shared" si="27"/>
        <v>3360</v>
      </c>
      <c r="K140" s="26">
        <f t="shared" si="28"/>
        <v>70560</v>
      </c>
      <c r="L140" s="17">
        <v>0.05</v>
      </c>
      <c r="M140" t="s">
        <v>35</v>
      </c>
    </row>
    <row r="141" spans="1:13" x14ac:dyDescent="0.35">
      <c r="A141" s="139" t="s">
        <v>244</v>
      </c>
      <c r="B141" s="33">
        <v>44876</v>
      </c>
      <c r="C141" s="14" t="s">
        <v>55</v>
      </c>
      <c r="D141" s="5">
        <v>460</v>
      </c>
      <c r="E141">
        <v>6005</v>
      </c>
      <c r="F141">
        <v>9</v>
      </c>
      <c r="G141" s="55">
        <v>16803.599999999999</v>
      </c>
      <c r="H141" s="26">
        <f t="shared" si="27"/>
        <v>840.18</v>
      </c>
      <c r="K141" s="26">
        <f t="shared" si="28"/>
        <v>17644</v>
      </c>
      <c r="L141" s="17">
        <v>0.05</v>
      </c>
      <c r="M141" t="s">
        <v>35</v>
      </c>
    </row>
    <row r="142" spans="1:13" x14ac:dyDescent="0.35">
      <c r="A142" s="139" t="s">
        <v>244</v>
      </c>
      <c r="B142" s="33">
        <v>44877</v>
      </c>
      <c r="C142" s="14" t="s">
        <v>55</v>
      </c>
      <c r="D142" s="5">
        <v>467</v>
      </c>
      <c r="E142">
        <v>6005</v>
      </c>
      <c r="F142">
        <v>10</v>
      </c>
      <c r="G142" s="55">
        <v>19135.189999999999</v>
      </c>
      <c r="H142" s="26">
        <f t="shared" si="27"/>
        <v>956.7595</v>
      </c>
      <c r="K142" s="26">
        <f t="shared" si="28"/>
        <v>20092</v>
      </c>
      <c r="L142" s="17">
        <v>0.05</v>
      </c>
      <c r="M142" t="s">
        <v>35</v>
      </c>
    </row>
    <row r="143" spans="1:13" x14ac:dyDescent="0.35">
      <c r="A143" s="139" t="s">
        <v>244</v>
      </c>
      <c r="B143" s="33">
        <v>44879</v>
      </c>
      <c r="C143" s="14" t="s">
        <v>118</v>
      </c>
      <c r="G143" s="55">
        <v>19360</v>
      </c>
      <c r="H143" s="26">
        <f t="shared" si="27"/>
        <v>968</v>
      </c>
      <c r="K143" s="26">
        <f t="shared" si="28"/>
        <v>20328</v>
      </c>
      <c r="L143" s="17">
        <v>0.05</v>
      </c>
      <c r="M143" t="s">
        <v>35</v>
      </c>
    </row>
    <row r="144" spans="1:13" x14ac:dyDescent="0.35">
      <c r="A144" s="139" t="s">
        <v>244</v>
      </c>
      <c r="B144" s="33">
        <v>44870</v>
      </c>
      <c r="C144" s="14" t="s">
        <v>117</v>
      </c>
      <c r="D144" s="5">
        <v>177</v>
      </c>
      <c r="E144">
        <v>6304</v>
      </c>
      <c r="F144">
        <v>250</v>
      </c>
      <c r="G144" s="55">
        <v>39700</v>
      </c>
      <c r="H144" s="26">
        <f t="shared" si="27"/>
        <v>1985</v>
      </c>
      <c r="K144" s="26">
        <f t="shared" si="28"/>
        <v>41685</v>
      </c>
      <c r="L144" s="17">
        <v>0.05</v>
      </c>
      <c r="M144" t="s">
        <v>35</v>
      </c>
    </row>
    <row r="145" spans="1:13" x14ac:dyDescent="0.35">
      <c r="A145" s="139" t="s">
        <v>244</v>
      </c>
      <c r="B145" s="33">
        <v>44887</v>
      </c>
      <c r="C145" s="14" t="s">
        <v>116</v>
      </c>
      <c r="D145" s="5">
        <v>1122</v>
      </c>
      <c r="G145" s="10">
        <v>478785</v>
      </c>
      <c r="H145" s="26">
        <f t="shared" si="27"/>
        <v>23939.25</v>
      </c>
      <c r="K145" s="26">
        <f t="shared" si="28"/>
        <v>502724</v>
      </c>
      <c r="L145" s="17">
        <v>0.05</v>
      </c>
      <c r="M145" t="s">
        <v>35</v>
      </c>
    </row>
    <row r="146" spans="1:13" x14ac:dyDescent="0.35">
      <c r="A146" s="139" t="s">
        <v>244</v>
      </c>
      <c r="B146" s="46">
        <v>44891</v>
      </c>
      <c r="C146" s="47" t="s">
        <v>18</v>
      </c>
      <c r="D146" s="48">
        <v>6</v>
      </c>
      <c r="E146" s="47"/>
      <c r="F146" s="47"/>
      <c r="G146" s="49">
        <v>43240</v>
      </c>
      <c r="H146" s="50">
        <f t="shared" si="27"/>
        <v>2162</v>
      </c>
      <c r="I146" s="47"/>
      <c r="J146" s="47"/>
      <c r="K146" s="50">
        <f t="shared" si="28"/>
        <v>45402</v>
      </c>
      <c r="L146" s="51">
        <v>0.05</v>
      </c>
    </row>
    <row r="147" spans="1:13" x14ac:dyDescent="0.35">
      <c r="A147" s="139" t="s">
        <v>245</v>
      </c>
      <c r="B147" s="18">
        <v>44897</v>
      </c>
      <c r="C147" s="14" t="s">
        <v>55</v>
      </c>
      <c r="D147" s="15">
        <v>515</v>
      </c>
      <c r="E147" s="14">
        <v>6005</v>
      </c>
      <c r="F147" s="14">
        <v>320</v>
      </c>
      <c r="G147" s="58">
        <v>48000</v>
      </c>
      <c r="H147" s="26">
        <f t="shared" si="27"/>
        <v>2400</v>
      </c>
      <c r="I147" s="14"/>
      <c r="J147" s="14"/>
      <c r="K147" s="26">
        <f t="shared" si="28"/>
        <v>50400</v>
      </c>
      <c r="L147" s="17">
        <v>0.05</v>
      </c>
      <c r="M147" t="s">
        <v>35</v>
      </c>
    </row>
    <row r="148" spans="1:13" x14ac:dyDescent="0.35">
      <c r="A148" s="139" t="s">
        <v>245</v>
      </c>
      <c r="B148" s="33">
        <v>44899</v>
      </c>
      <c r="C148" s="14" t="s">
        <v>117</v>
      </c>
      <c r="D148" s="5" t="s">
        <v>132</v>
      </c>
      <c r="E148">
        <v>6304</v>
      </c>
      <c r="F148">
        <v>192</v>
      </c>
      <c r="G148" s="58">
        <v>37440</v>
      </c>
      <c r="H148" s="26">
        <f t="shared" si="27"/>
        <v>1872</v>
      </c>
      <c r="K148" s="26">
        <f t="shared" si="28"/>
        <v>39312</v>
      </c>
      <c r="L148" s="17">
        <v>0.05</v>
      </c>
      <c r="M148" t="s">
        <v>35</v>
      </c>
    </row>
    <row r="149" spans="1:13" x14ac:dyDescent="0.35">
      <c r="A149" s="139" t="s">
        <v>245</v>
      </c>
      <c r="B149" s="33">
        <v>44925</v>
      </c>
      <c r="C149" s="14" t="s">
        <v>117</v>
      </c>
      <c r="G149" s="58">
        <v>54710</v>
      </c>
      <c r="H149" s="26">
        <f t="shared" si="27"/>
        <v>2735.5</v>
      </c>
      <c r="K149" s="26">
        <v>57446</v>
      </c>
      <c r="L149" s="17">
        <v>0.05</v>
      </c>
      <c r="M149" t="s">
        <v>35</v>
      </c>
    </row>
    <row r="150" spans="1:13" x14ac:dyDescent="0.35">
      <c r="A150" s="139" t="s">
        <v>245</v>
      </c>
      <c r="B150" s="33">
        <v>44900</v>
      </c>
      <c r="C150" s="14" t="s">
        <v>55</v>
      </c>
      <c r="D150" s="5">
        <v>519</v>
      </c>
      <c r="E150">
        <v>6005</v>
      </c>
      <c r="F150">
        <v>30</v>
      </c>
      <c r="G150" s="58">
        <v>58482.29</v>
      </c>
      <c r="H150" s="26">
        <f t="shared" si="27"/>
        <v>2924.1145000000001</v>
      </c>
      <c r="K150" s="26">
        <f t="shared" si="28"/>
        <v>61406</v>
      </c>
      <c r="L150" s="17"/>
      <c r="M150" t="s">
        <v>35</v>
      </c>
    </row>
    <row r="151" spans="1:13" x14ac:dyDescent="0.35">
      <c r="A151" s="139" t="s">
        <v>245</v>
      </c>
      <c r="B151" s="33">
        <v>44901</v>
      </c>
      <c r="C151" s="14" t="s">
        <v>55</v>
      </c>
      <c r="D151" s="5">
        <v>522</v>
      </c>
      <c r="E151">
        <v>6005</v>
      </c>
      <c r="F151">
        <v>16</v>
      </c>
      <c r="G151" s="58">
        <v>28591.200000000001</v>
      </c>
      <c r="H151" s="26">
        <f t="shared" si="27"/>
        <v>1429.5600000000002</v>
      </c>
      <c r="K151" s="26">
        <f t="shared" si="28"/>
        <v>30021</v>
      </c>
      <c r="L151" s="17"/>
      <c r="M151" t="s">
        <v>35</v>
      </c>
    </row>
    <row r="152" spans="1:13" x14ac:dyDescent="0.35">
      <c r="A152" s="139" t="s">
        <v>245</v>
      </c>
      <c r="B152" s="33">
        <v>44901</v>
      </c>
      <c r="C152" s="14" t="s">
        <v>104</v>
      </c>
      <c r="D152" s="5" t="s">
        <v>135</v>
      </c>
      <c r="E152">
        <v>630419</v>
      </c>
      <c r="F152">
        <v>30</v>
      </c>
      <c r="G152" s="58">
        <v>10080</v>
      </c>
      <c r="H152" s="26">
        <f t="shared" ref="H152:H164" si="29">G152*5%</f>
        <v>504</v>
      </c>
      <c r="K152" s="26">
        <f t="shared" ref="K152:K191" si="30">ROUND(SUM(G152:J152),0)</f>
        <v>10584</v>
      </c>
      <c r="L152" s="17">
        <v>0.05</v>
      </c>
      <c r="M152" t="s">
        <v>35</v>
      </c>
    </row>
    <row r="153" spans="1:13" x14ac:dyDescent="0.35">
      <c r="A153" s="139" t="s">
        <v>245</v>
      </c>
      <c r="B153" s="33">
        <v>44908</v>
      </c>
      <c r="C153" s="14" t="s">
        <v>36</v>
      </c>
      <c r="D153" s="5">
        <v>287</v>
      </c>
      <c r="E153">
        <v>6304</v>
      </c>
      <c r="F153">
        <v>171</v>
      </c>
      <c r="G153" s="58">
        <v>30700</v>
      </c>
      <c r="H153" s="26">
        <f t="shared" si="29"/>
        <v>1535</v>
      </c>
      <c r="K153" s="26">
        <f t="shared" si="30"/>
        <v>32235</v>
      </c>
      <c r="L153" s="17">
        <v>0.05</v>
      </c>
      <c r="M153" t="s">
        <v>35</v>
      </c>
    </row>
    <row r="154" spans="1:13" x14ac:dyDescent="0.35">
      <c r="A154" s="139" t="s">
        <v>245</v>
      </c>
      <c r="B154" s="33">
        <v>44909</v>
      </c>
      <c r="C154" s="14" t="s">
        <v>104</v>
      </c>
      <c r="D154" s="5" t="s">
        <v>136</v>
      </c>
      <c r="E154">
        <v>630419</v>
      </c>
      <c r="F154">
        <v>90</v>
      </c>
      <c r="G154" s="58">
        <v>18500</v>
      </c>
      <c r="H154" s="26">
        <f t="shared" si="29"/>
        <v>925</v>
      </c>
      <c r="K154" s="26">
        <f t="shared" si="30"/>
        <v>19425</v>
      </c>
      <c r="L154" s="17"/>
      <c r="M154" t="s">
        <v>35</v>
      </c>
    </row>
    <row r="155" spans="1:13" x14ac:dyDescent="0.35">
      <c r="A155" s="139" t="s">
        <v>245</v>
      </c>
      <c r="B155" s="33">
        <v>44909</v>
      </c>
      <c r="C155" s="14" t="s">
        <v>55</v>
      </c>
      <c r="D155" s="5">
        <v>546</v>
      </c>
      <c r="E155">
        <v>6005</v>
      </c>
      <c r="F155">
        <v>160</v>
      </c>
      <c r="G155" s="58">
        <v>20800</v>
      </c>
      <c r="H155" s="26">
        <f t="shared" si="29"/>
        <v>1040</v>
      </c>
      <c r="K155" s="26">
        <f t="shared" si="30"/>
        <v>21840</v>
      </c>
      <c r="L155" s="17">
        <v>0.05</v>
      </c>
      <c r="M155" t="s">
        <v>35</v>
      </c>
    </row>
    <row r="156" spans="1:13" x14ac:dyDescent="0.35">
      <c r="A156" s="139" t="s">
        <v>245</v>
      </c>
      <c r="B156" s="33">
        <v>44904</v>
      </c>
      <c r="C156" t="s">
        <v>64</v>
      </c>
      <c r="D156" s="5">
        <v>11</v>
      </c>
      <c r="E156">
        <v>6304</v>
      </c>
      <c r="F156">
        <v>72</v>
      </c>
      <c r="G156" s="58">
        <v>28368</v>
      </c>
      <c r="H156" s="26">
        <f t="shared" si="29"/>
        <v>1418.4</v>
      </c>
      <c r="K156" s="26">
        <f t="shared" si="30"/>
        <v>29786</v>
      </c>
      <c r="L156" s="17">
        <v>0.05</v>
      </c>
      <c r="M156" t="s">
        <v>35</v>
      </c>
    </row>
    <row r="157" spans="1:13" x14ac:dyDescent="0.35">
      <c r="A157" s="139" t="s">
        <v>245</v>
      </c>
      <c r="B157" s="33">
        <v>44914</v>
      </c>
      <c r="C157" t="s">
        <v>18</v>
      </c>
      <c r="D157" s="56" t="s">
        <v>137</v>
      </c>
      <c r="E157">
        <v>6303</v>
      </c>
      <c r="F157">
        <v>16</v>
      </c>
      <c r="G157" s="58">
        <f>2208+480</f>
        <v>2688</v>
      </c>
      <c r="H157" s="26">
        <f t="shared" si="29"/>
        <v>134.4</v>
      </c>
      <c r="K157" s="26">
        <f t="shared" si="30"/>
        <v>2822</v>
      </c>
      <c r="L157" s="17">
        <v>0.05</v>
      </c>
      <c r="M157" t="s">
        <v>35</v>
      </c>
    </row>
    <row r="158" spans="1:13" x14ac:dyDescent="0.35">
      <c r="A158" s="139" t="s">
        <v>245</v>
      </c>
      <c r="B158" s="33">
        <v>44912</v>
      </c>
      <c r="C158" t="s">
        <v>64</v>
      </c>
      <c r="D158" s="56" t="s">
        <v>140</v>
      </c>
      <c r="E158">
        <v>6304</v>
      </c>
      <c r="F158">
        <v>160</v>
      </c>
      <c r="G158" s="58">
        <v>51100</v>
      </c>
      <c r="H158" s="26">
        <f t="shared" ref="H158" si="31">G158*5%</f>
        <v>2555</v>
      </c>
      <c r="K158" s="26">
        <f t="shared" ref="K158" si="32">ROUND(SUM(G158:J158),0)</f>
        <v>53655</v>
      </c>
      <c r="L158" s="17">
        <v>0.05</v>
      </c>
      <c r="M158" t="s">
        <v>35</v>
      </c>
    </row>
    <row r="159" spans="1:13" x14ac:dyDescent="0.35">
      <c r="A159" s="139" t="s">
        <v>245</v>
      </c>
      <c r="B159" s="33">
        <v>44913</v>
      </c>
      <c r="C159" t="s">
        <v>64</v>
      </c>
      <c r="D159" s="56" t="s">
        <v>139</v>
      </c>
      <c r="E159">
        <v>6304</v>
      </c>
      <c r="F159">
        <v>240</v>
      </c>
      <c r="G159" s="58">
        <v>35280</v>
      </c>
      <c r="H159" s="26">
        <f t="shared" ref="H159:H160" si="33">G159*5%</f>
        <v>1764</v>
      </c>
      <c r="K159" s="26">
        <f t="shared" ref="K159:K160" si="34">ROUND(SUM(G159:J159),0)</f>
        <v>37044</v>
      </c>
      <c r="L159" s="17">
        <v>0.05</v>
      </c>
      <c r="M159" t="s">
        <v>35</v>
      </c>
    </row>
    <row r="160" spans="1:13" x14ac:dyDescent="0.35">
      <c r="A160" s="139" t="s">
        <v>245</v>
      </c>
      <c r="B160" s="33">
        <v>44914</v>
      </c>
      <c r="C160" t="s">
        <v>116</v>
      </c>
      <c r="D160" s="56" t="s">
        <v>145</v>
      </c>
      <c r="E160">
        <v>6301</v>
      </c>
      <c r="F160">
        <v>2073</v>
      </c>
      <c r="G160" s="58">
        <v>483700</v>
      </c>
      <c r="H160" s="26">
        <f t="shared" si="33"/>
        <v>24185</v>
      </c>
      <c r="K160" s="26">
        <f t="shared" si="34"/>
        <v>507885</v>
      </c>
      <c r="L160" s="17"/>
      <c r="M160" t="s">
        <v>35</v>
      </c>
    </row>
    <row r="161" spans="1:13" x14ac:dyDescent="0.35">
      <c r="A161" s="139" t="s">
        <v>245</v>
      </c>
      <c r="B161" s="33">
        <v>44915</v>
      </c>
      <c r="C161" t="s">
        <v>64</v>
      </c>
      <c r="D161" s="56" t="s">
        <v>138</v>
      </c>
      <c r="E161">
        <v>6304</v>
      </c>
      <c r="F161">
        <v>160</v>
      </c>
      <c r="G161" s="58">
        <v>52800</v>
      </c>
      <c r="H161" s="26">
        <f t="shared" ref="H161:H162" si="35">G161*5%</f>
        <v>2640</v>
      </c>
      <c r="K161" s="26">
        <f t="shared" ref="K161:K162" si="36">ROUND(SUM(G161:J161),0)</f>
        <v>55440</v>
      </c>
      <c r="L161" s="17">
        <v>0.05</v>
      </c>
      <c r="M161" t="s">
        <v>35</v>
      </c>
    </row>
    <row r="162" spans="1:13" x14ac:dyDescent="0.35">
      <c r="A162" s="139" t="s">
        <v>245</v>
      </c>
      <c r="B162" s="33">
        <v>44915</v>
      </c>
      <c r="C162" t="s">
        <v>104</v>
      </c>
      <c r="D162" s="56" t="s">
        <v>141</v>
      </c>
      <c r="E162">
        <v>630419</v>
      </c>
      <c r="F162">
        <v>100</v>
      </c>
      <c r="G162" s="58">
        <v>15500</v>
      </c>
      <c r="H162" s="26">
        <f t="shared" si="35"/>
        <v>775</v>
      </c>
      <c r="K162" s="26">
        <f t="shared" si="36"/>
        <v>16275</v>
      </c>
      <c r="L162" s="17">
        <v>0.05</v>
      </c>
      <c r="M162" t="s">
        <v>35</v>
      </c>
    </row>
    <row r="163" spans="1:13" x14ac:dyDescent="0.35">
      <c r="A163" s="139" t="s">
        <v>245</v>
      </c>
      <c r="B163" s="33">
        <v>44916</v>
      </c>
      <c r="C163" t="s">
        <v>55</v>
      </c>
      <c r="D163" s="5">
        <v>566</v>
      </c>
      <c r="E163">
        <v>6005</v>
      </c>
      <c r="F163">
        <v>30</v>
      </c>
      <c r="G163" s="58">
        <v>58184.47</v>
      </c>
      <c r="H163" s="26">
        <f t="shared" si="29"/>
        <v>2909.2235000000001</v>
      </c>
      <c r="K163" s="26">
        <f t="shared" si="30"/>
        <v>61094</v>
      </c>
      <c r="L163" s="17">
        <v>0.05</v>
      </c>
      <c r="M163" t="s">
        <v>35</v>
      </c>
    </row>
    <row r="164" spans="1:13" x14ac:dyDescent="0.35">
      <c r="A164" s="139" t="s">
        <v>245</v>
      </c>
      <c r="B164" s="33">
        <v>44917</v>
      </c>
      <c r="C164" t="s">
        <v>133</v>
      </c>
      <c r="D164" s="56" t="s">
        <v>134</v>
      </c>
      <c r="E164">
        <v>6304</v>
      </c>
      <c r="F164">
        <v>74</v>
      </c>
      <c r="G164" s="58">
        <v>33720</v>
      </c>
      <c r="H164" s="26">
        <f t="shared" si="29"/>
        <v>1686</v>
      </c>
      <c r="K164" s="26">
        <f t="shared" si="30"/>
        <v>35406</v>
      </c>
      <c r="L164" s="17">
        <v>0.05</v>
      </c>
    </row>
    <row r="165" spans="1:13" x14ac:dyDescent="0.35">
      <c r="A165" s="139" t="s">
        <v>245</v>
      </c>
      <c r="B165" s="33">
        <v>44887</v>
      </c>
      <c r="C165" t="s">
        <v>96</v>
      </c>
      <c r="D165" s="5">
        <v>148</v>
      </c>
      <c r="E165">
        <v>3926</v>
      </c>
      <c r="F165">
        <v>90</v>
      </c>
      <c r="G165" s="58">
        <v>7560</v>
      </c>
      <c r="H165" s="26">
        <f>G165*18%</f>
        <v>1360.8</v>
      </c>
      <c r="K165" s="26">
        <f t="shared" si="30"/>
        <v>8921</v>
      </c>
      <c r="L165" s="17">
        <v>0.18</v>
      </c>
      <c r="M165" t="s">
        <v>35</v>
      </c>
    </row>
    <row r="166" spans="1:13" x14ac:dyDescent="0.35">
      <c r="A166" s="139" t="s">
        <v>245</v>
      </c>
      <c r="B166" s="33">
        <v>44918</v>
      </c>
      <c r="C166" t="s">
        <v>55</v>
      </c>
      <c r="D166" s="5">
        <v>576</v>
      </c>
      <c r="E166">
        <v>6005</v>
      </c>
      <c r="F166">
        <v>325</v>
      </c>
      <c r="G166" s="58">
        <v>37450</v>
      </c>
      <c r="H166" s="26">
        <f t="shared" ref="H166:H191" si="37">G166*5%</f>
        <v>1872.5</v>
      </c>
      <c r="K166" s="26">
        <f t="shared" si="30"/>
        <v>39323</v>
      </c>
      <c r="L166" s="17">
        <v>0.05</v>
      </c>
      <c r="M166" t="s">
        <v>35</v>
      </c>
    </row>
    <row r="167" spans="1:13" x14ac:dyDescent="0.35">
      <c r="A167" s="139" t="s">
        <v>245</v>
      </c>
      <c r="B167" s="33">
        <v>44925</v>
      </c>
      <c r="C167" t="s">
        <v>18</v>
      </c>
      <c r="D167" s="56" t="s">
        <v>142</v>
      </c>
      <c r="E167">
        <v>6303</v>
      </c>
      <c r="F167">
        <v>701</v>
      </c>
      <c r="G167" s="58">
        <v>86450</v>
      </c>
      <c r="H167" s="26">
        <f t="shared" si="37"/>
        <v>4322.5</v>
      </c>
      <c r="K167" s="26">
        <f t="shared" si="30"/>
        <v>90773</v>
      </c>
      <c r="L167" s="17">
        <v>0.05</v>
      </c>
      <c r="M167" t="s">
        <v>35</v>
      </c>
    </row>
    <row r="168" spans="1:13" x14ac:dyDescent="0.35">
      <c r="A168" s="139" t="s">
        <v>246</v>
      </c>
      <c r="B168" s="33">
        <v>44929</v>
      </c>
      <c r="C168" t="s">
        <v>117</v>
      </c>
      <c r="D168" s="56" t="s">
        <v>152</v>
      </c>
      <c r="E168">
        <v>6304</v>
      </c>
      <c r="F168">
        <v>100</v>
      </c>
      <c r="G168" s="67">
        <v>21000</v>
      </c>
      <c r="H168" s="26">
        <f t="shared" si="37"/>
        <v>1050</v>
      </c>
      <c r="I168" s="52"/>
      <c r="K168" s="26">
        <f t="shared" si="30"/>
        <v>22050</v>
      </c>
      <c r="L168" s="17">
        <v>0.05</v>
      </c>
    </row>
    <row r="169" spans="1:13" x14ac:dyDescent="0.35">
      <c r="A169" s="139" t="s">
        <v>246</v>
      </c>
      <c r="B169" s="33">
        <v>44933</v>
      </c>
      <c r="C169" t="s">
        <v>55</v>
      </c>
      <c r="D169" s="56" t="s">
        <v>153</v>
      </c>
      <c r="E169">
        <v>6005</v>
      </c>
      <c r="F169">
        <v>481</v>
      </c>
      <c r="G169" s="67">
        <v>70146</v>
      </c>
      <c r="H169" s="26">
        <f t="shared" si="37"/>
        <v>3507.3</v>
      </c>
      <c r="I169" s="52"/>
      <c r="K169" s="26">
        <f t="shared" si="30"/>
        <v>73653</v>
      </c>
      <c r="L169" s="17">
        <v>0.05</v>
      </c>
    </row>
    <row r="170" spans="1:13" x14ac:dyDescent="0.35">
      <c r="A170" s="139" t="s">
        <v>246</v>
      </c>
      <c r="B170" s="33">
        <v>44934</v>
      </c>
      <c r="C170" t="s">
        <v>64</v>
      </c>
      <c r="D170" s="56" t="s">
        <v>149</v>
      </c>
      <c r="E170">
        <v>6304</v>
      </c>
      <c r="F170">
        <v>160</v>
      </c>
      <c r="G170" s="67">
        <v>48800</v>
      </c>
      <c r="H170" s="26">
        <f t="shared" si="37"/>
        <v>2440</v>
      </c>
      <c r="I170" s="44"/>
      <c r="K170" s="26">
        <f t="shared" si="30"/>
        <v>51240</v>
      </c>
      <c r="L170" s="17">
        <v>0.05</v>
      </c>
    </row>
    <row r="171" spans="1:13" x14ac:dyDescent="0.35">
      <c r="A171" s="139" t="s">
        <v>246</v>
      </c>
      <c r="B171" s="33">
        <v>44935</v>
      </c>
      <c r="C171" t="s">
        <v>55</v>
      </c>
      <c r="D171" s="56" t="s">
        <v>148</v>
      </c>
      <c r="E171">
        <v>6005</v>
      </c>
      <c r="F171">
        <v>320</v>
      </c>
      <c r="G171" s="67">
        <v>41600</v>
      </c>
      <c r="H171" s="26">
        <f t="shared" si="37"/>
        <v>2080</v>
      </c>
      <c r="K171" s="26">
        <f t="shared" si="30"/>
        <v>43680</v>
      </c>
      <c r="L171" s="17">
        <v>0.05</v>
      </c>
    </row>
    <row r="172" spans="1:13" x14ac:dyDescent="0.35">
      <c r="A172" s="139" t="s">
        <v>246</v>
      </c>
      <c r="B172" s="33">
        <v>44936</v>
      </c>
      <c r="C172" t="s">
        <v>55</v>
      </c>
      <c r="D172" s="56" t="s">
        <v>150</v>
      </c>
      <c r="E172">
        <v>6005</v>
      </c>
      <c r="F172">
        <v>320</v>
      </c>
      <c r="G172" s="67">
        <v>32640</v>
      </c>
      <c r="H172" s="26">
        <f t="shared" si="37"/>
        <v>1632</v>
      </c>
      <c r="K172" s="26">
        <f t="shared" si="30"/>
        <v>34272</v>
      </c>
      <c r="L172" s="17">
        <v>0.05</v>
      </c>
    </row>
    <row r="173" spans="1:13" x14ac:dyDescent="0.35">
      <c r="A173" s="139" t="s">
        <v>246</v>
      </c>
      <c r="B173" s="33">
        <v>44937</v>
      </c>
      <c r="C173" t="s">
        <v>64</v>
      </c>
      <c r="D173" s="5">
        <v>86</v>
      </c>
      <c r="E173">
        <v>6304</v>
      </c>
      <c r="F173">
        <v>80</v>
      </c>
      <c r="G173" s="67">
        <v>26400</v>
      </c>
      <c r="H173" s="26">
        <f t="shared" si="37"/>
        <v>1320</v>
      </c>
      <c r="K173" s="26">
        <f t="shared" si="30"/>
        <v>27720</v>
      </c>
      <c r="L173" s="17">
        <v>0.05</v>
      </c>
    </row>
    <row r="174" spans="1:13" x14ac:dyDescent="0.35">
      <c r="A174" s="139" t="s">
        <v>246</v>
      </c>
      <c r="B174" s="33">
        <v>44946</v>
      </c>
      <c r="C174" t="s">
        <v>146</v>
      </c>
      <c r="D174" s="56" t="s">
        <v>147</v>
      </c>
      <c r="E174">
        <v>6304</v>
      </c>
      <c r="F174">
        <v>72</v>
      </c>
      <c r="G174" s="67">
        <v>21960</v>
      </c>
      <c r="H174" s="26">
        <f t="shared" si="37"/>
        <v>1098</v>
      </c>
      <c r="K174" s="26">
        <f t="shared" si="30"/>
        <v>23058</v>
      </c>
      <c r="L174" s="17">
        <v>0.05</v>
      </c>
    </row>
    <row r="175" spans="1:13" x14ac:dyDescent="0.35">
      <c r="A175" s="139" t="s">
        <v>246</v>
      </c>
      <c r="B175" s="33">
        <v>44937</v>
      </c>
      <c r="C175" t="s">
        <v>18</v>
      </c>
      <c r="E175">
        <v>6304</v>
      </c>
      <c r="F175">
        <v>60</v>
      </c>
      <c r="G175" s="67">
        <v>17700</v>
      </c>
      <c r="H175" s="26">
        <f t="shared" si="37"/>
        <v>885</v>
      </c>
      <c r="K175" s="26">
        <f t="shared" si="30"/>
        <v>18585</v>
      </c>
      <c r="L175" s="17">
        <v>0.05</v>
      </c>
    </row>
    <row r="176" spans="1:13" x14ac:dyDescent="0.35">
      <c r="A176" s="139" t="s">
        <v>246</v>
      </c>
      <c r="B176" s="33">
        <v>44938</v>
      </c>
      <c r="C176" t="s">
        <v>55</v>
      </c>
      <c r="D176" s="65">
        <v>622</v>
      </c>
      <c r="E176">
        <v>6005</v>
      </c>
      <c r="F176">
        <v>31</v>
      </c>
      <c r="G176" s="67">
        <v>59118.41</v>
      </c>
      <c r="H176" s="26">
        <f t="shared" si="37"/>
        <v>2955.9205000000002</v>
      </c>
      <c r="K176" s="26">
        <f t="shared" si="30"/>
        <v>62074</v>
      </c>
      <c r="L176" s="17">
        <v>0.05</v>
      </c>
    </row>
    <row r="177" spans="1:13" x14ac:dyDescent="0.35">
      <c r="A177" s="139" t="s">
        <v>246</v>
      </c>
      <c r="B177" s="33">
        <v>44945</v>
      </c>
      <c r="C177" t="s">
        <v>55</v>
      </c>
      <c r="D177" s="65">
        <v>370</v>
      </c>
      <c r="E177">
        <v>6005</v>
      </c>
      <c r="F177">
        <v>370</v>
      </c>
      <c r="G177" s="67">
        <v>47780</v>
      </c>
      <c r="H177" s="26">
        <f t="shared" si="37"/>
        <v>2389</v>
      </c>
      <c r="K177" s="26">
        <f t="shared" si="30"/>
        <v>50169</v>
      </c>
      <c r="L177" s="17">
        <v>0.05</v>
      </c>
    </row>
    <row r="178" spans="1:13" x14ac:dyDescent="0.35">
      <c r="A178" s="139" t="s">
        <v>246</v>
      </c>
      <c r="B178" s="33">
        <v>44947</v>
      </c>
      <c r="C178" t="s">
        <v>18</v>
      </c>
      <c r="D178" s="5">
        <v>1360</v>
      </c>
      <c r="E178">
        <v>6303</v>
      </c>
      <c r="F178">
        <v>492</v>
      </c>
      <c r="G178" s="67">
        <v>63210</v>
      </c>
      <c r="H178" s="26">
        <f t="shared" si="37"/>
        <v>3160.5</v>
      </c>
      <c r="K178" s="26">
        <f t="shared" si="30"/>
        <v>66371</v>
      </c>
      <c r="L178" s="17">
        <v>0.05</v>
      </c>
    </row>
    <row r="179" spans="1:13" x14ac:dyDescent="0.35">
      <c r="A179" s="139" t="s">
        <v>246</v>
      </c>
      <c r="B179" s="33">
        <v>44947</v>
      </c>
      <c r="C179" t="s">
        <v>151</v>
      </c>
      <c r="D179" s="65">
        <v>1293</v>
      </c>
      <c r="E179">
        <v>6304</v>
      </c>
      <c r="F179">
        <v>380</v>
      </c>
      <c r="G179" s="67">
        <v>97500</v>
      </c>
      <c r="H179" s="26">
        <f t="shared" si="37"/>
        <v>4875</v>
      </c>
      <c r="K179" s="26">
        <f t="shared" si="30"/>
        <v>102375</v>
      </c>
      <c r="L179" s="17">
        <v>0.05</v>
      </c>
    </row>
    <row r="180" spans="1:13" x14ac:dyDescent="0.35">
      <c r="A180" s="139" t="s">
        <v>246</v>
      </c>
      <c r="B180" s="33">
        <v>44951</v>
      </c>
      <c r="C180" t="s">
        <v>146</v>
      </c>
      <c r="D180" s="65"/>
      <c r="E180">
        <v>6304</v>
      </c>
      <c r="F180">
        <v>60</v>
      </c>
      <c r="G180" s="67">
        <v>23700</v>
      </c>
      <c r="H180" s="26">
        <f t="shared" si="37"/>
        <v>1185</v>
      </c>
      <c r="K180" s="26">
        <f t="shared" si="30"/>
        <v>24885</v>
      </c>
      <c r="L180" s="17">
        <v>0.05</v>
      </c>
    </row>
    <row r="181" spans="1:13" x14ac:dyDescent="0.35">
      <c r="A181" s="139" t="s">
        <v>246</v>
      </c>
      <c r="B181" s="33">
        <v>44952</v>
      </c>
      <c r="C181" t="s">
        <v>146</v>
      </c>
      <c r="E181">
        <v>6304</v>
      </c>
      <c r="F181">
        <v>84</v>
      </c>
      <c r="G181" s="67">
        <v>16380</v>
      </c>
      <c r="H181" s="26">
        <f t="shared" si="37"/>
        <v>819</v>
      </c>
      <c r="K181" s="26">
        <f t="shared" si="30"/>
        <v>17199</v>
      </c>
      <c r="L181" s="17">
        <v>0.05</v>
      </c>
    </row>
    <row r="182" spans="1:13" x14ac:dyDescent="0.35">
      <c r="A182" s="139" t="s">
        <v>247</v>
      </c>
      <c r="B182" s="71">
        <v>44958</v>
      </c>
      <c r="C182" t="s">
        <v>146</v>
      </c>
      <c r="D182" s="70" t="s">
        <v>156</v>
      </c>
      <c r="E182">
        <v>6304</v>
      </c>
      <c r="F182">
        <v>81</v>
      </c>
      <c r="G182" s="73">
        <v>18630</v>
      </c>
      <c r="H182" s="26">
        <f t="shared" si="37"/>
        <v>931.5</v>
      </c>
      <c r="K182" s="26">
        <f t="shared" si="30"/>
        <v>19562</v>
      </c>
      <c r="L182" s="17">
        <v>0.05</v>
      </c>
      <c r="M182" t="s">
        <v>35</v>
      </c>
    </row>
    <row r="183" spans="1:13" x14ac:dyDescent="0.35">
      <c r="A183" s="139" t="s">
        <v>247</v>
      </c>
      <c r="B183" s="71">
        <v>44962</v>
      </c>
      <c r="C183" t="s">
        <v>55</v>
      </c>
      <c r="D183" s="5">
        <v>694</v>
      </c>
      <c r="E183">
        <v>6005</v>
      </c>
      <c r="F183">
        <v>16</v>
      </c>
      <c r="G183" s="73">
        <v>30608.16</v>
      </c>
      <c r="H183" s="26">
        <f t="shared" si="37"/>
        <v>1530.4080000000001</v>
      </c>
      <c r="K183" s="26">
        <f t="shared" si="30"/>
        <v>32139</v>
      </c>
      <c r="L183" s="17">
        <v>0.05</v>
      </c>
      <c r="M183" t="s">
        <v>35</v>
      </c>
    </row>
    <row r="184" spans="1:13" x14ac:dyDescent="0.35">
      <c r="A184" s="139" t="s">
        <v>247</v>
      </c>
      <c r="B184" s="71">
        <v>44965</v>
      </c>
      <c r="C184" t="s">
        <v>18</v>
      </c>
      <c r="D184" s="56" t="s">
        <v>158</v>
      </c>
      <c r="E184">
        <v>6304</v>
      </c>
      <c r="F184">
        <v>60</v>
      </c>
      <c r="G184" s="73">
        <v>18900</v>
      </c>
      <c r="H184" s="26">
        <f t="shared" si="37"/>
        <v>945</v>
      </c>
      <c r="K184" s="26">
        <f t="shared" si="30"/>
        <v>19845</v>
      </c>
      <c r="L184" s="17">
        <v>0.05</v>
      </c>
      <c r="M184" t="s">
        <v>35</v>
      </c>
    </row>
    <row r="185" spans="1:13" x14ac:dyDescent="0.35">
      <c r="A185" s="139" t="s">
        <v>247</v>
      </c>
      <c r="B185" s="71">
        <v>44965</v>
      </c>
      <c r="C185" t="s">
        <v>64</v>
      </c>
      <c r="D185" s="56" t="s">
        <v>165</v>
      </c>
      <c r="E185">
        <v>6304</v>
      </c>
      <c r="F185">
        <v>130</v>
      </c>
      <c r="G185" s="73">
        <v>16900</v>
      </c>
      <c r="H185" s="26">
        <f t="shared" si="37"/>
        <v>845</v>
      </c>
      <c r="K185" s="26">
        <f t="shared" si="30"/>
        <v>17745</v>
      </c>
      <c r="L185" s="17">
        <v>0.05</v>
      </c>
      <c r="M185" t="s">
        <v>35</v>
      </c>
    </row>
    <row r="186" spans="1:13" x14ac:dyDescent="0.35">
      <c r="A186" s="139" t="s">
        <v>247</v>
      </c>
      <c r="B186" s="71">
        <v>44967</v>
      </c>
      <c r="C186" t="s">
        <v>64</v>
      </c>
      <c r="D186" s="56" t="s">
        <v>168</v>
      </c>
      <c r="E186">
        <v>6304</v>
      </c>
      <c r="F186">
        <v>175</v>
      </c>
      <c r="G186" s="73">
        <v>39310</v>
      </c>
      <c r="H186" s="26">
        <f t="shared" si="37"/>
        <v>1965.5</v>
      </c>
      <c r="K186" s="26">
        <f t="shared" si="30"/>
        <v>41276</v>
      </c>
      <c r="L186" s="17">
        <v>0.05</v>
      </c>
      <c r="M186" t="s">
        <v>35</v>
      </c>
    </row>
    <row r="187" spans="1:13" x14ac:dyDescent="0.35">
      <c r="A187" s="139" t="s">
        <v>247</v>
      </c>
      <c r="B187" s="71">
        <v>44967</v>
      </c>
      <c r="C187" t="s">
        <v>55</v>
      </c>
      <c r="D187" s="56" t="s">
        <v>161</v>
      </c>
      <c r="E187">
        <v>6005</v>
      </c>
      <c r="F187">
        <v>320</v>
      </c>
      <c r="G187" s="73">
        <v>41600</v>
      </c>
      <c r="H187" s="26">
        <f t="shared" si="37"/>
        <v>2080</v>
      </c>
      <c r="K187" s="26">
        <f t="shared" si="30"/>
        <v>43680</v>
      </c>
      <c r="L187" s="17">
        <v>0.05</v>
      </c>
      <c r="M187" t="s">
        <v>35</v>
      </c>
    </row>
    <row r="188" spans="1:13" x14ac:dyDescent="0.35">
      <c r="A188" s="139" t="s">
        <v>247</v>
      </c>
      <c r="B188" s="71">
        <v>44970</v>
      </c>
      <c r="C188" t="s">
        <v>64</v>
      </c>
      <c r="D188" s="56" t="s">
        <v>166</v>
      </c>
      <c r="E188">
        <v>6304</v>
      </c>
      <c r="F188">
        <v>156</v>
      </c>
      <c r="G188" s="73">
        <v>45090</v>
      </c>
      <c r="H188" s="26">
        <f t="shared" si="37"/>
        <v>2254.5</v>
      </c>
      <c r="K188" s="26">
        <f t="shared" si="30"/>
        <v>47345</v>
      </c>
      <c r="L188" s="17">
        <v>0.05</v>
      </c>
      <c r="M188" t="s">
        <v>35</v>
      </c>
    </row>
    <row r="189" spans="1:13" x14ac:dyDescent="0.35">
      <c r="A189" s="139" t="s">
        <v>247</v>
      </c>
      <c r="B189" s="71">
        <v>44973</v>
      </c>
      <c r="C189" t="s">
        <v>18</v>
      </c>
      <c r="D189" s="56" t="s">
        <v>167</v>
      </c>
      <c r="E189">
        <v>5705</v>
      </c>
      <c r="F189">
        <v>15</v>
      </c>
      <c r="G189" s="73">
        <v>9000</v>
      </c>
      <c r="H189" s="26">
        <f t="shared" si="37"/>
        <v>450</v>
      </c>
      <c r="K189" s="26">
        <f t="shared" si="30"/>
        <v>9450</v>
      </c>
      <c r="L189" s="17">
        <v>0.05</v>
      </c>
      <c r="M189" t="s">
        <v>35</v>
      </c>
    </row>
    <row r="190" spans="1:13" x14ac:dyDescent="0.35">
      <c r="A190" s="139" t="s">
        <v>247</v>
      </c>
      <c r="B190" s="71">
        <v>44973</v>
      </c>
      <c r="C190" t="s">
        <v>64</v>
      </c>
      <c r="D190" s="5">
        <v>175</v>
      </c>
      <c r="E190">
        <v>6304</v>
      </c>
      <c r="F190">
        <v>80</v>
      </c>
      <c r="G190" s="73">
        <v>24400</v>
      </c>
      <c r="H190" s="26">
        <f t="shared" si="37"/>
        <v>1220</v>
      </c>
      <c r="K190" s="26">
        <f t="shared" si="30"/>
        <v>25620</v>
      </c>
      <c r="L190" s="17">
        <v>0.05</v>
      </c>
      <c r="M190" t="s">
        <v>35</v>
      </c>
    </row>
    <row r="191" spans="1:13" x14ac:dyDescent="0.35">
      <c r="A191" s="139" t="s">
        <v>247</v>
      </c>
      <c r="B191" s="76">
        <v>44979</v>
      </c>
      <c r="C191" t="s">
        <v>104</v>
      </c>
      <c r="D191" s="75">
        <v>1244</v>
      </c>
      <c r="E191">
        <v>6304</v>
      </c>
      <c r="G191" s="73">
        <v>19222.5</v>
      </c>
      <c r="H191" s="26">
        <f t="shared" si="37"/>
        <v>961.125</v>
      </c>
      <c r="K191" s="26">
        <f t="shared" si="30"/>
        <v>20184</v>
      </c>
      <c r="L191" s="17">
        <v>0.05</v>
      </c>
      <c r="M191" t="s">
        <v>35</v>
      </c>
    </row>
    <row r="192" spans="1:13" x14ac:dyDescent="0.35">
      <c r="A192" s="139" t="s">
        <v>247</v>
      </c>
      <c r="B192" s="71">
        <v>44970</v>
      </c>
      <c r="C192" t="s">
        <v>104</v>
      </c>
      <c r="D192" s="70" t="s">
        <v>157</v>
      </c>
      <c r="E192">
        <v>6304</v>
      </c>
      <c r="F192">
        <v>50</v>
      </c>
      <c r="G192" s="73">
        <v>9000</v>
      </c>
      <c r="H192" s="26">
        <f t="shared" ref="H192:H203" si="38">G192*5%</f>
        <v>450</v>
      </c>
      <c r="K192" s="26">
        <f t="shared" ref="K192:K203" si="39">ROUND(SUM(G192:J192),0)</f>
        <v>9450</v>
      </c>
      <c r="L192" s="17">
        <v>0.05</v>
      </c>
      <c r="M192" t="s">
        <v>35</v>
      </c>
    </row>
    <row r="193" spans="1:13" x14ac:dyDescent="0.35">
      <c r="A193" s="139" t="s">
        <v>247</v>
      </c>
      <c r="B193" s="71">
        <v>44977</v>
      </c>
      <c r="C193" t="s">
        <v>55</v>
      </c>
      <c r="D193" s="70">
        <v>754</v>
      </c>
      <c r="E193">
        <v>6005</v>
      </c>
      <c r="F193">
        <v>27</v>
      </c>
      <c r="G193" s="73">
        <v>52412.69</v>
      </c>
      <c r="H193" s="26">
        <f t="shared" si="38"/>
        <v>2620.6345000000001</v>
      </c>
      <c r="K193" s="26">
        <f t="shared" si="39"/>
        <v>55033</v>
      </c>
      <c r="L193" s="17">
        <v>0.05</v>
      </c>
      <c r="M193" t="s">
        <v>35</v>
      </c>
    </row>
    <row r="194" spans="1:13" x14ac:dyDescent="0.35">
      <c r="A194" s="139" t="s">
        <v>247</v>
      </c>
      <c r="B194" s="71">
        <v>44977</v>
      </c>
      <c r="C194" t="s">
        <v>55</v>
      </c>
      <c r="D194" s="70">
        <v>742</v>
      </c>
      <c r="E194">
        <v>6005</v>
      </c>
      <c r="F194">
        <v>12</v>
      </c>
      <c r="G194" s="73">
        <v>17978.53</v>
      </c>
      <c r="H194" s="26">
        <f t="shared" si="38"/>
        <v>898.92650000000003</v>
      </c>
      <c r="K194" s="26">
        <f t="shared" si="39"/>
        <v>18877</v>
      </c>
      <c r="L194" s="17">
        <v>0.05</v>
      </c>
      <c r="M194" t="s">
        <v>35</v>
      </c>
    </row>
    <row r="195" spans="1:13" x14ac:dyDescent="0.35">
      <c r="A195" s="139" t="s">
        <v>247</v>
      </c>
      <c r="B195" s="76">
        <v>44985</v>
      </c>
      <c r="C195" t="s">
        <v>55</v>
      </c>
      <c r="D195" s="75">
        <v>764</v>
      </c>
      <c r="E195">
        <v>6005</v>
      </c>
      <c r="G195" s="73">
        <v>32196.560000000001</v>
      </c>
      <c r="H195" s="26">
        <f t="shared" si="38"/>
        <v>1609.8280000000002</v>
      </c>
      <c r="K195" s="26">
        <f t="shared" si="39"/>
        <v>33806</v>
      </c>
      <c r="L195" s="17">
        <v>0.05</v>
      </c>
      <c r="M195" t="s">
        <v>35</v>
      </c>
    </row>
    <row r="196" spans="1:13" x14ac:dyDescent="0.35">
      <c r="A196" s="139" t="s">
        <v>247</v>
      </c>
      <c r="B196" s="71">
        <v>44980</v>
      </c>
      <c r="C196" t="s">
        <v>146</v>
      </c>
      <c r="D196" s="70" t="s">
        <v>159</v>
      </c>
      <c r="E196">
        <v>6304</v>
      </c>
      <c r="F196">
        <v>120</v>
      </c>
      <c r="G196" s="16">
        <v>39600</v>
      </c>
      <c r="H196" s="26">
        <f t="shared" si="38"/>
        <v>1980</v>
      </c>
      <c r="K196" s="26">
        <f t="shared" si="39"/>
        <v>41580</v>
      </c>
      <c r="L196" s="17">
        <v>0.05</v>
      </c>
      <c r="M196" t="s">
        <v>35</v>
      </c>
    </row>
    <row r="197" spans="1:13" x14ac:dyDescent="0.35">
      <c r="A197" s="139" t="s">
        <v>247</v>
      </c>
      <c r="B197" s="71">
        <v>44981</v>
      </c>
      <c r="C197" t="s">
        <v>18</v>
      </c>
      <c r="D197" s="56" t="s">
        <v>160</v>
      </c>
      <c r="E197">
        <v>6304</v>
      </c>
      <c r="F197">
        <v>60</v>
      </c>
      <c r="G197" s="16">
        <v>18900</v>
      </c>
      <c r="H197" s="26">
        <f t="shared" si="38"/>
        <v>945</v>
      </c>
      <c r="K197" s="26">
        <f t="shared" si="39"/>
        <v>19845</v>
      </c>
      <c r="L197" s="17">
        <v>0.05</v>
      </c>
      <c r="M197" t="s">
        <v>35</v>
      </c>
    </row>
    <row r="198" spans="1:13" x14ac:dyDescent="0.35">
      <c r="A198" s="139" t="s">
        <v>247</v>
      </c>
      <c r="B198" s="146">
        <v>44978</v>
      </c>
      <c r="C198" s="147" t="s">
        <v>18</v>
      </c>
      <c r="D198" s="145" t="s">
        <v>162</v>
      </c>
      <c r="E198">
        <v>6303</v>
      </c>
      <c r="F198">
        <v>270</v>
      </c>
      <c r="G198" s="16">
        <v>16200</v>
      </c>
      <c r="H198" s="26">
        <f t="shared" si="38"/>
        <v>810</v>
      </c>
      <c r="K198" s="26">
        <f t="shared" si="39"/>
        <v>17010</v>
      </c>
      <c r="L198" s="17">
        <v>0.05</v>
      </c>
      <c r="M198" t="s">
        <v>35</v>
      </c>
    </row>
    <row r="199" spans="1:13" x14ac:dyDescent="0.35">
      <c r="A199" s="139" t="s">
        <v>247</v>
      </c>
      <c r="B199" s="146"/>
      <c r="C199" s="147"/>
      <c r="D199" s="145"/>
      <c r="E199">
        <v>5705</v>
      </c>
      <c r="F199">
        <v>150</v>
      </c>
      <c r="G199" s="16">
        <v>2250</v>
      </c>
      <c r="H199" s="26">
        <f t="shared" si="38"/>
        <v>112.5</v>
      </c>
      <c r="K199" s="26">
        <f t="shared" si="39"/>
        <v>2363</v>
      </c>
      <c r="L199" s="17">
        <v>0.05</v>
      </c>
      <c r="M199" t="s">
        <v>35</v>
      </c>
    </row>
    <row r="200" spans="1:13" x14ac:dyDescent="0.35">
      <c r="A200" s="139" t="s">
        <v>247</v>
      </c>
      <c r="B200" s="71">
        <v>44982</v>
      </c>
      <c r="C200" t="s">
        <v>146</v>
      </c>
      <c r="D200" s="56" t="s">
        <v>163</v>
      </c>
      <c r="E200">
        <v>6304</v>
      </c>
      <c r="F200">
        <v>45</v>
      </c>
      <c r="G200" s="16">
        <v>17100</v>
      </c>
      <c r="H200" s="26">
        <f t="shared" si="38"/>
        <v>855</v>
      </c>
      <c r="K200" s="26">
        <f t="shared" si="39"/>
        <v>17955</v>
      </c>
      <c r="L200" s="17">
        <v>0.05</v>
      </c>
      <c r="M200" t="s">
        <v>35</v>
      </c>
    </row>
    <row r="201" spans="1:13" x14ac:dyDescent="0.35">
      <c r="A201" s="139" t="s">
        <v>247</v>
      </c>
      <c r="B201" s="76">
        <v>44983</v>
      </c>
      <c r="C201" t="s">
        <v>146</v>
      </c>
      <c r="D201" s="56" t="s">
        <v>164</v>
      </c>
      <c r="E201">
        <v>6304</v>
      </c>
      <c r="F201">
        <v>90</v>
      </c>
      <c r="G201" s="16">
        <v>30150</v>
      </c>
      <c r="H201" s="26">
        <f t="shared" si="38"/>
        <v>1507.5</v>
      </c>
      <c r="K201" s="26">
        <f t="shared" si="39"/>
        <v>31658</v>
      </c>
      <c r="L201" s="17">
        <v>0.05</v>
      </c>
      <c r="M201" t="s">
        <v>35</v>
      </c>
    </row>
    <row r="202" spans="1:13" x14ac:dyDescent="0.35">
      <c r="A202" s="139" t="s">
        <v>247</v>
      </c>
      <c r="B202" s="76">
        <v>44984</v>
      </c>
      <c r="C202" t="s">
        <v>169</v>
      </c>
      <c r="D202" s="56" t="s">
        <v>170</v>
      </c>
      <c r="G202" s="10">
        <v>2190.48</v>
      </c>
      <c r="H202" s="26">
        <f t="shared" si="38"/>
        <v>109.524</v>
      </c>
      <c r="K202" s="26">
        <f t="shared" si="39"/>
        <v>2300</v>
      </c>
      <c r="L202" s="17">
        <v>0.05</v>
      </c>
      <c r="M202" t="s">
        <v>35</v>
      </c>
    </row>
    <row r="203" spans="1:13" x14ac:dyDescent="0.35">
      <c r="A203" s="139" t="s">
        <v>247</v>
      </c>
      <c r="B203" s="76">
        <v>44985</v>
      </c>
      <c r="C203" t="s">
        <v>169</v>
      </c>
      <c r="D203" s="56" t="s">
        <v>171</v>
      </c>
      <c r="G203" s="10">
        <v>4755.8</v>
      </c>
      <c r="H203" s="26">
        <f t="shared" si="38"/>
        <v>237.79000000000002</v>
      </c>
      <c r="K203" s="26">
        <f t="shared" si="39"/>
        <v>4994</v>
      </c>
      <c r="L203" s="17">
        <v>0.05</v>
      </c>
      <c r="M203" t="s">
        <v>35</v>
      </c>
    </row>
    <row r="204" spans="1:13" x14ac:dyDescent="0.35">
      <c r="A204" s="139" t="s">
        <v>249</v>
      </c>
      <c r="B204" s="33">
        <v>45021</v>
      </c>
      <c r="C204" t="s">
        <v>179</v>
      </c>
      <c r="D204" s="81">
        <v>423</v>
      </c>
      <c r="G204" s="58">
        <v>106666.67</v>
      </c>
      <c r="H204" s="44">
        <f t="shared" ref="H204:H217" si="40">G204*0.05</f>
        <v>5333.3335000000006</v>
      </c>
      <c r="I204">
        <v>0</v>
      </c>
      <c r="J204">
        <v>0</v>
      </c>
      <c r="K204" s="44">
        <f t="shared" ref="K204:K218" si="41">ROUND(SUM(G204:J204),0)</f>
        <v>112000</v>
      </c>
      <c r="L204" s="3">
        <f t="shared" ref="L204:L220" si="42">SUM(H204:J204)/G204</f>
        <v>5.000000000000001E-2</v>
      </c>
      <c r="M204" s="87" t="s">
        <v>35</v>
      </c>
    </row>
    <row r="205" spans="1:13" x14ac:dyDescent="0.35">
      <c r="A205" s="139" t="s">
        <v>249</v>
      </c>
      <c r="B205" s="33">
        <v>45021</v>
      </c>
      <c r="C205" t="s">
        <v>55</v>
      </c>
      <c r="D205" s="5">
        <v>14</v>
      </c>
      <c r="E205">
        <v>6005</v>
      </c>
      <c r="F205">
        <v>160</v>
      </c>
      <c r="G205" s="58">
        <v>19675</v>
      </c>
      <c r="H205" s="44">
        <f t="shared" si="40"/>
        <v>983.75</v>
      </c>
      <c r="I205">
        <v>0</v>
      </c>
      <c r="J205">
        <v>0</v>
      </c>
      <c r="K205" s="44">
        <f t="shared" si="41"/>
        <v>20659</v>
      </c>
      <c r="L205" s="3">
        <f t="shared" si="42"/>
        <v>0.05</v>
      </c>
      <c r="M205" s="87" t="s">
        <v>35</v>
      </c>
    </row>
    <row r="206" spans="1:13" x14ac:dyDescent="0.35">
      <c r="A206" s="139" t="s">
        <v>249</v>
      </c>
      <c r="B206" s="33">
        <v>45022</v>
      </c>
      <c r="C206" t="s">
        <v>55</v>
      </c>
      <c r="D206" s="81">
        <v>18</v>
      </c>
      <c r="E206">
        <v>6005</v>
      </c>
      <c r="F206">
        <v>290</v>
      </c>
      <c r="G206" s="58">
        <v>40200</v>
      </c>
      <c r="H206" s="44">
        <f t="shared" si="40"/>
        <v>2010</v>
      </c>
      <c r="I206">
        <v>0</v>
      </c>
      <c r="J206">
        <v>0</v>
      </c>
      <c r="K206" s="44">
        <f t="shared" si="41"/>
        <v>42210</v>
      </c>
      <c r="L206" s="3">
        <f t="shared" si="42"/>
        <v>0.05</v>
      </c>
      <c r="M206" s="87" t="s">
        <v>35</v>
      </c>
    </row>
    <row r="207" spans="1:13" x14ac:dyDescent="0.35">
      <c r="A207" s="139" t="s">
        <v>249</v>
      </c>
      <c r="B207" s="33">
        <v>45023</v>
      </c>
      <c r="C207" t="s">
        <v>55</v>
      </c>
      <c r="D207" s="5">
        <v>22</v>
      </c>
      <c r="E207">
        <v>6005</v>
      </c>
      <c r="F207">
        <v>378</v>
      </c>
      <c r="G207" s="58">
        <v>38556</v>
      </c>
      <c r="H207" s="44">
        <f t="shared" si="40"/>
        <v>1927.8000000000002</v>
      </c>
      <c r="I207">
        <v>0</v>
      </c>
      <c r="J207">
        <v>0</v>
      </c>
      <c r="K207" s="44">
        <f t="shared" si="41"/>
        <v>40484</v>
      </c>
      <c r="L207" s="3">
        <f t="shared" si="42"/>
        <v>0.05</v>
      </c>
      <c r="M207" s="87" t="s">
        <v>35</v>
      </c>
    </row>
    <row r="208" spans="1:13" x14ac:dyDescent="0.35">
      <c r="A208" s="139" t="s">
        <v>249</v>
      </c>
      <c r="B208" s="33">
        <v>45028</v>
      </c>
      <c r="C208" t="s">
        <v>55</v>
      </c>
      <c r="D208" s="5">
        <v>41</v>
      </c>
      <c r="E208">
        <v>6005</v>
      </c>
      <c r="F208">
        <v>800</v>
      </c>
      <c r="G208" s="58">
        <v>20000</v>
      </c>
      <c r="H208" s="44">
        <f t="shared" si="40"/>
        <v>1000</v>
      </c>
      <c r="I208">
        <v>0</v>
      </c>
      <c r="J208">
        <v>0</v>
      </c>
      <c r="K208" s="44">
        <f t="shared" si="41"/>
        <v>21000</v>
      </c>
      <c r="L208" s="3">
        <f t="shared" si="42"/>
        <v>0.05</v>
      </c>
      <c r="M208" s="87" t="s">
        <v>35</v>
      </c>
    </row>
    <row r="209" spans="1:13" x14ac:dyDescent="0.35">
      <c r="A209" s="139" t="s">
        <v>249</v>
      </c>
      <c r="B209" s="33">
        <v>45017</v>
      </c>
      <c r="C209" t="s">
        <v>64</v>
      </c>
      <c r="D209" s="85">
        <v>14</v>
      </c>
      <c r="G209" s="58">
        <v>27300</v>
      </c>
      <c r="H209" s="44">
        <f t="shared" si="40"/>
        <v>1365</v>
      </c>
      <c r="I209">
        <v>0</v>
      </c>
      <c r="J209">
        <v>0</v>
      </c>
      <c r="K209" s="44">
        <f t="shared" ref="K209" si="43">ROUND(SUM(G209:J209),0)</f>
        <v>28665</v>
      </c>
      <c r="L209" s="3">
        <f t="shared" ref="L209" si="44">SUM(H209:J209)/G209</f>
        <v>0.05</v>
      </c>
      <c r="M209" s="87" t="s">
        <v>35</v>
      </c>
    </row>
    <row r="210" spans="1:13" x14ac:dyDescent="0.35">
      <c r="A210" s="139" t="s">
        <v>249</v>
      </c>
      <c r="B210" s="33">
        <v>45029</v>
      </c>
      <c r="C210" t="s">
        <v>64</v>
      </c>
      <c r="D210" s="81" t="s">
        <v>177</v>
      </c>
      <c r="E210">
        <v>6304</v>
      </c>
      <c r="F210">
        <v>240</v>
      </c>
      <c r="G210" s="58">
        <v>35280</v>
      </c>
      <c r="H210" s="44">
        <f t="shared" si="40"/>
        <v>1764</v>
      </c>
      <c r="I210">
        <v>0</v>
      </c>
      <c r="J210">
        <v>0</v>
      </c>
      <c r="K210" s="44">
        <f t="shared" si="41"/>
        <v>37044</v>
      </c>
      <c r="L210" s="3">
        <f t="shared" si="42"/>
        <v>0.05</v>
      </c>
      <c r="M210" s="87" t="s">
        <v>35</v>
      </c>
    </row>
    <row r="211" spans="1:13" x14ac:dyDescent="0.35">
      <c r="A211" s="139" t="s">
        <v>249</v>
      </c>
      <c r="B211" s="33">
        <v>45030</v>
      </c>
      <c r="C211" t="s">
        <v>146</v>
      </c>
      <c r="D211" s="5">
        <v>240</v>
      </c>
      <c r="E211">
        <v>6304</v>
      </c>
      <c r="F211">
        <v>77</v>
      </c>
      <c r="G211" s="58">
        <v>36280</v>
      </c>
      <c r="H211" s="44">
        <f t="shared" si="40"/>
        <v>1814</v>
      </c>
      <c r="I211">
        <v>0</v>
      </c>
      <c r="J211">
        <v>0</v>
      </c>
      <c r="K211" s="44">
        <f t="shared" si="41"/>
        <v>38094</v>
      </c>
      <c r="L211" s="3">
        <f t="shared" si="42"/>
        <v>0.05</v>
      </c>
      <c r="M211" s="87" t="s">
        <v>35</v>
      </c>
    </row>
    <row r="212" spans="1:13" x14ac:dyDescent="0.35">
      <c r="A212" s="139" t="s">
        <v>249</v>
      </c>
      <c r="B212" s="33">
        <v>45030</v>
      </c>
      <c r="C212" t="s">
        <v>146</v>
      </c>
      <c r="D212" s="5">
        <v>241</v>
      </c>
      <c r="E212">
        <v>6304</v>
      </c>
      <c r="F212">
        <v>73</v>
      </c>
      <c r="G212" s="58">
        <v>54050</v>
      </c>
      <c r="H212" s="44">
        <f t="shared" si="40"/>
        <v>2702.5</v>
      </c>
      <c r="I212">
        <v>0</v>
      </c>
      <c r="J212">
        <v>0</v>
      </c>
      <c r="K212" s="44">
        <f t="shared" si="41"/>
        <v>56753</v>
      </c>
      <c r="L212" s="3">
        <f t="shared" si="42"/>
        <v>0.05</v>
      </c>
      <c r="M212" s="87" t="s">
        <v>35</v>
      </c>
    </row>
    <row r="213" spans="1:13" x14ac:dyDescent="0.35">
      <c r="A213" s="139" t="s">
        <v>249</v>
      </c>
      <c r="B213" s="33">
        <v>45019</v>
      </c>
      <c r="C213" t="s">
        <v>146</v>
      </c>
      <c r="D213" s="85">
        <v>42</v>
      </c>
      <c r="G213" s="58">
        <v>22020</v>
      </c>
      <c r="H213" s="44">
        <f t="shared" ref="H213" si="45">G213*0.05</f>
        <v>1101</v>
      </c>
      <c r="I213">
        <v>0</v>
      </c>
      <c r="J213">
        <v>0</v>
      </c>
      <c r="K213" s="44">
        <f t="shared" ref="K213" si="46">ROUND(SUM(G213:J213),0)</f>
        <v>23121</v>
      </c>
      <c r="L213" s="3">
        <f t="shared" ref="L213" si="47">SUM(H213:J213)/G213</f>
        <v>0.05</v>
      </c>
      <c r="M213" s="87" t="s">
        <v>35</v>
      </c>
    </row>
    <row r="214" spans="1:13" x14ac:dyDescent="0.35">
      <c r="A214" s="139" t="s">
        <v>249</v>
      </c>
      <c r="B214" s="33">
        <v>45030</v>
      </c>
      <c r="C214" t="s">
        <v>146</v>
      </c>
      <c r="D214" s="5">
        <v>239</v>
      </c>
      <c r="E214">
        <v>6304</v>
      </c>
      <c r="F214">
        <v>84</v>
      </c>
      <c r="G214" s="58">
        <v>16380</v>
      </c>
      <c r="H214" s="44">
        <f t="shared" si="40"/>
        <v>819</v>
      </c>
      <c r="I214">
        <v>0</v>
      </c>
      <c r="J214">
        <v>0</v>
      </c>
      <c r="K214" s="44">
        <f t="shared" si="41"/>
        <v>17199</v>
      </c>
      <c r="L214" s="3">
        <f t="shared" si="42"/>
        <v>0.05</v>
      </c>
      <c r="M214" s="87" t="s">
        <v>35</v>
      </c>
    </row>
    <row r="215" spans="1:13" x14ac:dyDescent="0.35">
      <c r="A215" s="139" t="s">
        <v>249</v>
      </c>
      <c r="B215" s="33">
        <v>45038</v>
      </c>
      <c r="C215" t="s">
        <v>117</v>
      </c>
      <c r="D215" s="5">
        <v>11</v>
      </c>
      <c r="E215">
        <v>6304</v>
      </c>
      <c r="F215">
        <v>100</v>
      </c>
      <c r="G215" s="58">
        <v>21000</v>
      </c>
      <c r="H215" s="44">
        <f t="shared" si="40"/>
        <v>1050</v>
      </c>
      <c r="I215">
        <v>0</v>
      </c>
      <c r="J215">
        <v>0</v>
      </c>
      <c r="K215" s="44">
        <f t="shared" si="41"/>
        <v>22050</v>
      </c>
      <c r="L215" s="3">
        <f t="shared" si="42"/>
        <v>0.05</v>
      </c>
      <c r="M215" s="87" t="s">
        <v>35</v>
      </c>
    </row>
    <row r="216" spans="1:13" x14ac:dyDescent="0.35">
      <c r="A216" s="139" t="s">
        <v>249</v>
      </c>
      <c r="B216" s="33">
        <v>45041</v>
      </c>
      <c r="C216" t="s">
        <v>55</v>
      </c>
      <c r="D216" s="81">
        <v>65</v>
      </c>
      <c r="G216" s="58">
        <v>58300</v>
      </c>
      <c r="H216" s="44">
        <f t="shared" si="40"/>
        <v>2915</v>
      </c>
      <c r="I216">
        <v>0</v>
      </c>
      <c r="J216">
        <v>0</v>
      </c>
      <c r="K216" s="44">
        <f t="shared" si="41"/>
        <v>61215</v>
      </c>
      <c r="L216" s="3">
        <f t="shared" si="42"/>
        <v>0.05</v>
      </c>
      <c r="M216" s="87" t="s">
        <v>35</v>
      </c>
    </row>
    <row r="217" spans="1:13" x14ac:dyDescent="0.35">
      <c r="A217" s="139" t="s">
        <v>249</v>
      </c>
      <c r="B217" s="33">
        <v>45042</v>
      </c>
      <c r="C217" t="s">
        <v>178</v>
      </c>
      <c r="D217" s="5">
        <v>78</v>
      </c>
      <c r="E217">
        <v>6304</v>
      </c>
      <c r="F217">
        <v>50</v>
      </c>
      <c r="G217" s="58">
        <v>45000</v>
      </c>
      <c r="H217" s="44">
        <f t="shared" si="40"/>
        <v>2250</v>
      </c>
      <c r="I217">
        <v>0</v>
      </c>
      <c r="J217">
        <v>0</v>
      </c>
      <c r="K217" s="44">
        <f t="shared" si="41"/>
        <v>47250</v>
      </c>
      <c r="L217" s="3">
        <f t="shared" si="42"/>
        <v>0.05</v>
      </c>
      <c r="M217" s="87" t="s">
        <v>35</v>
      </c>
    </row>
    <row r="218" spans="1:13" x14ac:dyDescent="0.35">
      <c r="A218" s="139" t="s">
        <v>249</v>
      </c>
      <c r="B218" s="33">
        <v>45044</v>
      </c>
      <c r="C218" t="s">
        <v>26</v>
      </c>
      <c r="D218" s="81" t="s">
        <v>176</v>
      </c>
      <c r="E218">
        <v>6307</v>
      </c>
      <c r="F218">
        <v>4000</v>
      </c>
      <c r="G218" s="58">
        <v>77144.399999999994</v>
      </c>
      <c r="H218">
        <v>0</v>
      </c>
      <c r="I218" s="44">
        <f>G218*0.025</f>
        <v>1928.61</v>
      </c>
      <c r="J218" s="44">
        <f>G218*0.025</f>
        <v>1928.61</v>
      </c>
      <c r="K218" s="44">
        <f t="shared" si="41"/>
        <v>81002</v>
      </c>
      <c r="L218" s="3">
        <f t="shared" si="42"/>
        <v>0.05</v>
      </c>
      <c r="M218" s="87" t="s">
        <v>35</v>
      </c>
    </row>
    <row r="219" spans="1:13" x14ac:dyDescent="0.35">
      <c r="A219" s="139" t="s">
        <v>249</v>
      </c>
      <c r="B219" s="33">
        <v>45042</v>
      </c>
      <c r="C219" t="s">
        <v>180</v>
      </c>
      <c r="D219" s="85">
        <v>97</v>
      </c>
      <c r="G219" s="58">
        <v>11220</v>
      </c>
      <c r="H219" s="44">
        <f t="shared" ref="H219:H221" si="48">G219*0.05</f>
        <v>561</v>
      </c>
      <c r="I219">
        <v>0</v>
      </c>
      <c r="J219">
        <v>0</v>
      </c>
      <c r="K219" s="44">
        <f t="shared" ref="K219:K220" si="49">ROUND(SUM(G219:J219),0)</f>
        <v>11781</v>
      </c>
      <c r="L219" s="3">
        <f t="shared" si="42"/>
        <v>0.05</v>
      </c>
      <c r="M219" s="87" t="s">
        <v>35</v>
      </c>
    </row>
    <row r="220" spans="1:13" x14ac:dyDescent="0.35">
      <c r="A220" s="139" t="s">
        <v>249</v>
      </c>
      <c r="B220" s="33">
        <v>45045</v>
      </c>
      <c r="C220" t="s">
        <v>180</v>
      </c>
      <c r="D220" s="85">
        <v>109</v>
      </c>
      <c r="G220" s="58">
        <v>7750</v>
      </c>
      <c r="H220" s="44">
        <f t="shared" si="48"/>
        <v>387.5</v>
      </c>
      <c r="I220">
        <v>0</v>
      </c>
      <c r="J220">
        <v>0</v>
      </c>
      <c r="K220" s="44">
        <f t="shared" si="49"/>
        <v>8138</v>
      </c>
      <c r="L220" s="3">
        <f t="shared" si="42"/>
        <v>0.05</v>
      </c>
      <c r="M220" s="87" t="s">
        <v>35</v>
      </c>
    </row>
    <row r="221" spans="1:13" x14ac:dyDescent="0.35">
      <c r="A221" s="139" t="s">
        <v>249</v>
      </c>
      <c r="B221" s="33">
        <v>45043</v>
      </c>
      <c r="C221" t="s">
        <v>151</v>
      </c>
      <c r="D221" s="85">
        <v>158</v>
      </c>
      <c r="G221" s="58">
        <v>25800</v>
      </c>
      <c r="H221" s="44">
        <f t="shared" si="48"/>
        <v>1290</v>
      </c>
      <c r="I221">
        <v>0</v>
      </c>
      <c r="J221">
        <v>0</v>
      </c>
      <c r="K221" s="44">
        <f t="shared" ref="K221" si="50">ROUND(SUM(G221:J221),0)</f>
        <v>27090</v>
      </c>
      <c r="L221" s="3">
        <f t="shared" ref="L221" si="51">SUM(H221:J221)/G221</f>
        <v>0.05</v>
      </c>
      <c r="M221" s="87" t="s">
        <v>35</v>
      </c>
    </row>
    <row r="222" spans="1:13" x14ac:dyDescent="0.35">
      <c r="A222" s="139" t="s">
        <v>238</v>
      </c>
      <c r="B222" s="33">
        <v>45054</v>
      </c>
      <c r="C222" t="s">
        <v>146</v>
      </c>
      <c r="D222" s="5">
        <v>678</v>
      </c>
      <c r="G222" s="58">
        <v>24096</v>
      </c>
      <c r="H222" s="44">
        <f t="shared" ref="H222" si="52">G222*0.05</f>
        <v>1204.8</v>
      </c>
      <c r="I222">
        <v>0</v>
      </c>
      <c r="J222">
        <v>0</v>
      </c>
      <c r="K222" s="44">
        <f t="shared" ref="K222" si="53">ROUND(SUM(G222:J222),0)</f>
        <v>25301</v>
      </c>
      <c r="L222" s="3">
        <f t="shared" ref="L222" si="54">SUM(H222:J222)/G222</f>
        <v>4.9999999999999996E-2</v>
      </c>
      <c r="M222" s="87" t="s">
        <v>35</v>
      </c>
    </row>
    <row r="223" spans="1:13" x14ac:dyDescent="0.35">
      <c r="A223" s="139" t="s">
        <v>238</v>
      </c>
      <c r="B223" s="33">
        <v>45052</v>
      </c>
      <c r="C223" t="s">
        <v>146</v>
      </c>
      <c r="D223" s="5">
        <v>634</v>
      </c>
      <c r="G223" s="58">
        <v>84810</v>
      </c>
      <c r="H223" s="44">
        <f t="shared" ref="H223" si="55">G223*0.05</f>
        <v>4240.5</v>
      </c>
      <c r="I223">
        <v>0</v>
      </c>
      <c r="J223">
        <v>0</v>
      </c>
      <c r="K223" s="44">
        <f t="shared" ref="K223" si="56">ROUND(SUM(G223:J223),0)</f>
        <v>89051</v>
      </c>
      <c r="L223" s="3">
        <f t="shared" ref="L223" si="57">SUM(H223:J223)/G223</f>
        <v>0.05</v>
      </c>
      <c r="M223" s="87" t="s">
        <v>35</v>
      </c>
    </row>
    <row r="224" spans="1:13" x14ac:dyDescent="0.35">
      <c r="A224" s="139" t="s">
        <v>238</v>
      </c>
      <c r="B224" s="33">
        <v>45056</v>
      </c>
      <c r="C224" t="s">
        <v>146</v>
      </c>
      <c r="D224" s="5">
        <v>741</v>
      </c>
      <c r="G224" s="58">
        <v>16195</v>
      </c>
      <c r="H224" s="44">
        <f t="shared" ref="H224" si="58">G224*0.05</f>
        <v>809.75</v>
      </c>
      <c r="I224">
        <v>0</v>
      </c>
      <c r="J224">
        <v>0</v>
      </c>
      <c r="K224" s="44">
        <f t="shared" ref="K224" si="59">ROUND(SUM(G224:J224),0)</f>
        <v>17005</v>
      </c>
      <c r="L224" s="3">
        <f t="shared" ref="L224" si="60">SUM(H224:J224)/G224</f>
        <v>0.05</v>
      </c>
      <c r="M224" s="87" t="s">
        <v>35</v>
      </c>
    </row>
    <row r="225" spans="1:13" x14ac:dyDescent="0.35">
      <c r="A225" s="139" t="s">
        <v>238</v>
      </c>
      <c r="B225" s="33">
        <v>45052</v>
      </c>
      <c r="C225" t="s">
        <v>146</v>
      </c>
      <c r="D225" s="5">
        <v>635</v>
      </c>
      <c r="G225" s="58">
        <v>19800</v>
      </c>
      <c r="H225" s="44">
        <f t="shared" ref="H225:H229" si="61">G225*0.05</f>
        <v>990</v>
      </c>
      <c r="I225">
        <v>0</v>
      </c>
      <c r="J225">
        <v>0</v>
      </c>
      <c r="K225" s="44">
        <f t="shared" ref="K225" si="62">ROUND(SUM(G225:J225),0)</f>
        <v>20790</v>
      </c>
      <c r="L225" s="3">
        <f t="shared" ref="L225" si="63">SUM(H225:J225)/G225</f>
        <v>0.05</v>
      </c>
      <c r="M225" s="87" t="s">
        <v>35</v>
      </c>
    </row>
    <row r="226" spans="1:13" x14ac:dyDescent="0.35">
      <c r="A226" s="139" t="s">
        <v>238</v>
      </c>
      <c r="B226" s="33">
        <v>45073</v>
      </c>
      <c r="C226" t="s">
        <v>181</v>
      </c>
      <c r="D226" s="84">
        <v>17</v>
      </c>
      <c r="G226" s="58">
        <v>12700</v>
      </c>
      <c r="H226" s="44">
        <f t="shared" si="61"/>
        <v>635</v>
      </c>
      <c r="I226">
        <v>0</v>
      </c>
      <c r="J226">
        <v>0</v>
      </c>
      <c r="K226" s="44">
        <f t="shared" ref="K226" si="64">ROUND(SUM(G226:J226),0)</f>
        <v>13335</v>
      </c>
      <c r="L226" s="3">
        <f t="shared" ref="L226" si="65">SUM(H226:J226)/G226</f>
        <v>0.05</v>
      </c>
      <c r="M226" s="87" t="s">
        <v>35</v>
      </c>
    </row>
    <row r="227" spans="1:13" x14ac:dyDescent="0.35">
      <c r="A227" s="139" t="s">
        <v>238</v>
      </c>
      <c r="B227" s="33">
        <v>45074</v>
      </c>
      <c r="C227" t="s">
        <v>181</v>
      </c>
      <c r="D227" s="86">
        <v>35</v>
      </c>
      <c r="G227" s="58">
        <v>18000</v>
      </c>
      <c r="H227" s="44">
        <f t="shared" si="61"/>
        <v>900</v>
      </c>
      <c r="I227">
        <v>0</v>
      </c>
      <c r="J227">
        <v>0</v>
      </c>
      <c r="K227" s="44">
        <f t="shared" ref="K227" si="66">ROUND(SUM(G227:J227),0)</f>
        <v>18900</v>
      </c>
      <c r="L227" s="3">
        <f t="shared" ref="L227" si="67">SUM(H227:J227)/G227</f>
        <v>0.05</v>
      </c>
      <c r="M227" s="87" t="s">
        <v>35</v>
      </c>
    </row>
    <row r="228" spans="1:13" x14ac:dyDescent="0.35">
      <c r="A228" s="139" t="s">
        <v>238</v>
      </c>
      <c r="B228" s="33">
        <v>45075</v>
      </c>
      <c r="C228" t="s">
        <v>181</v>
      </c>
      <c r="D228" s="86">
        <v>121</v>
      </c>
      <c r="G228" s="58">
        <v>14400</v>
      </c>
      <c r="H228" s="44">
        <f t="shared" si="61"/>
        <v>720</v>
      </c>
      <c r="I228">
        <v>0</v>
      </c>
      <c r="J228">
        <v>0</v>
      </c>
      <c r="K228" s="44">
        <f t="shared" ref="K228" si="68">ROUND(SUM(G228:J228),0)</f>
        <v>15120</v>
      </c>
      <c r="L228" s="3">
        <f t="shared" ref="L228" si="69">SUM(H228:J228)/G228</f>
        <v>0.05</v>
      </c>
      <c r="M228" s="87" t="s">
        <v>35</v>
      </c>
    </row>
    <row r="229" spans="1:13" x14ac:dyDescent="0.35">
      <c r="A229" s="139" t="s">
        <v>238</v>
      </c>
      <c r="B229" s="33">
        <v>45065</v>
      </c>
      <c r="C229" t="s">
        <v>181</v>
      </c>
      <c r="D229" s="84">
        <v>1</v>
      </c>
      <c r="G229" s="58">
        <v>19570</v>
      </c>
      <c r="H229" s="44">
        <f t="shared" si="61"/>
        <v>978.5</v>
      </c>
      <c r="I229">
        <v>0</v>
      </c>
      <c r="J229">
        <v>0</v>
      </c>
      <c r="K229" s="44">
        <f t="shared" ref="K229" si="70">ROUND(SUM(G229:J229),0)</f>
        <v>20549</v>
      </c>
      <c r="L229" s="3">
        <f t="shared" ref="L229" si="71">SUM(H229:J229)/G229</f>
        <v>0.05</v>
      </c>
      <c r="M229" s="87" t="s">
        <v>35</v>
      </c>
    </row>
    <row r="230" spans="1:13" x14ac:dyDescent="0.35">
      <c r="A230" s="139" t="s">
        <v>238</v>
      </c>
      <c r="B230" s="33">
        <v>45064</v>
      </c>
      <c r="C230" t="s">
        <v>18</v>
      </c>
      <c r="D230" s="5">
        <v>149</v>
      </c>
      <c r="G230" s="58">
        <v>10640</v>
      </c>
      <c r="H230" s="44">
        <f t="shared" ref="H230:H231" si="72">G230*0.05</f>
        <v>532</v>
      </c>
      <c r="I230">
        <v>0</v>
      </c>
      <c r="J230">
        <v>0</v>
      </c>
      <c r="K230" s="44">
        <f t="shared" ref="K230" si="73">ROUND(SUM(G230:J230),0)</f>
        <v>11172</v>
      </c>
      <c r="L230" s="3">
        <f t="shared" ref="L230" si="74">SUM(H230:J230)/G230</f>
        <v>0.05</v>
      </c>
      <c r="M230" s="87" t="s">
        <v>35</v>
      </c>
    </row>
    <row r="231" spans="1:13" x14ac:dyDescent="0.35">
      <c r="A231" s="139" t="s">
        <v>238</v>
      </c>
      <c r="B231" s="33">
        <v>45061</v>
      </c>
      <c r="C231" t="s">
        <v>180</v>
      </c>
      <c r="D231" s="5">
        <v>163</v>
      </c>
      <c r="G231" s="58">
        <v>7500</v>
      </c>
      <c r="H231" s="44">
        <f t="shared" si="72"/>
        <v>375</v>
      </c>
      <c r="I231">
        <v>0</v>
      </c>
      <c r="J231">
        <v>0</v>
      </c>
      <c r="K231" s="44">
        <f t="shared" ref="K231" si="75">ROUND(SUM(G231:J231),0)</f>
        <v>7875</v>
      </c>
      <c r="L231" s="3">
        <f t="shared" ref="L231" si="76">SUM(H231:J231)/G231</f>
        <v>0.05</v>
      </c>
      <c r="M231" s="87" t="s">
        <v>35</v>
      </c>
    </row>
    <row r="232" spans="1:13" x14ac:dyDescent="0.35">
      <c r="A232" s="139" t="s">
        <v>238</v>
      </c>
      <c r="B232" s="33">
        <v>45049</v>
      </c>
      <c r="C232" t="s">
        <v>180</v>
      </c>
      <c r="D232" s="5">
        <v>121</v>
      </c>
      <c r="G232" s="58">
        <v>8400</v>
      </c>
      <c r="H232" s="44">
        <f t="shared" ref="H232" si="77">G232*0.05</f>
        <v>420</v>
      </c>
      <c r="I232">
        <v>0</v>
      </c>
      <c r="J232">
        <v>0</v>
      </c>
      <c r="K232" s="44">
        <f t="shared" ref="K232" si="78">ROUND(SUM(G232:J232),0)</f>
        <v>8820</v>
      </c>
      <c r="L232" s="3">
        <f t="shared" ref="L232" si="79">SUM(H232:J232)/G232</f>
        <v>0.05</v>
      </c>
      <c r="M232" s="87" t="s">
        <v>35</v>
      </c>
    </row>
    <row r="233" spans="1:13" x14ac:dyDescent="0.35">
      <c r="A233" s="139" t="s">
        <v>238</v>
      </c>
      <c r="B233" s="33">
        <v>45064</v>
      </c>
      <c r="C233" t="s">
        <v>180</v>
      </c>
      <c r="D233" s="5">
        <v>184</v>
      </c>
      <c r="G233" s="58">
        <v>7500</v>
      </c>
      <c r="H233" s="44">
        <f t="shared" ref="H233" si="80">G233*0.05</f>
        <v>375</v>
      </c>
      <c r="I233">
        <v>0</v>
      </c>
      <c r="J233">
        <v>0</v>
      </c>
      <c r="K233" s="44">
        <f t="shared" ref="K233" si="81">ROUND(SUM(G233:J233),0)</f>
        <v>7875</v>
      </c>
      <c r="L233" s="3">
        <f t="shared" ref="L233" si="82">SUM(H233:J233)/G233</f>
        <v>0.05</v>
      </c>
      <c r="M233" s="87" t="s">
        <v>35</v>
      </c>
    </row>
    <row r="234" spans="1:13" x14ac:dyDescent="0.35">
      <c r="A234" s="139" t="s">
        <v>238</v>
      </c>
      <c r="B234" s="33">
        <v>45069</v>
      </c>
      <c r="C234" t="s">
        <v>151</v>
      </c>
      <c r="D234" s="5">
        <v>274</v>
      </c>
      <c r="G234" s="58">
        <v>56000</v>
      </c>
      <c r="H234" s="44">
        <f t="shared" ref="H234:H235" si="83">G234*0.05</f>
        <v>2800</v>
      </c>
      <c r="I234">
        <v>0</v>
      </c>
      <c r="J234">
        <v>0</v>
      </c>
      <c r="K234" s="44">
        <f t="shared" ref="K234" si="84">ROUND(SUM(G234:J234),0)</f>
        <v>58800</v>
      </c>
      <c r="L234" s="3">
        <f t="shared" ref="L234" si="85">SUM(H234:J234)/G234</f>
        <v>0.05</v>
      </c>
      <c r="M234" s="87" t="s">
        <v>35</v>
      </c>
    </row>
    <row r="235" spans="1:13" x14ac:dyDescent="0.35">
      <c r="A235" s="139" t="s">
        <v>238</v>
      </c>
      <c r="B235" s="33">
        <v>45053</v>
      </c>
      <c r="C235" t="s">
        <v>64</v>
      </c>
      <c r="D235" s="5">
        <v>89</v>
      </c>
      <c r="G235" s="58">
        <v>30000</v>
      </c>
      <c r="H235" s="44">
        <f t="shared" si="83"/>
        <v>1500</v>
      </c>
      <c r="I235">
        <v>0</v>
      </c>
      <c r="J235">
        <v>0</v>
      </c>
      <c r="K235" s="44">
        <f t="shared" ref="K235" si="86">ROUND(SUM(G235:J235),0)</f>
        <v>31500</v>
      </c>
      <c r="L235" s="3">
        <f t="shared" ref="L235" si="87">SUM(H235:J235)/G235</f>
        <v>0.05</v>
      </c>
      <c r="M235" s="87" t="s">
        <v>35</v>
      </c>
    </row>
    <row r="236" spans="1:13" x14ac:dyDescent="0.35">
      <c r="A236" s="139" t="s">
        <v>238</v>
      </c>
      <c r="B236" s="33">
        <v>45051</v>
      </c>
      <c r="C236" t="s">
        <v>64</v>
      </c>
      <c r="D236" s="5">
        <v>87</v>
      </c>
      <c r="G236" s="58">
        <v>29800</v>
      </c>
      <c r="H236" s="44">
        <f t="shared" ref="H236:H238" si="88">G236*0.05</f>
        <v>1490</v>
      </c>
      <c r="I236">
        <v>0</v>
      </c>
      <c r="J236">
        <v>0</v>
      </c>
      <c r="K236" s="44">
        <f t="shared" ref="K236" si="89">ROUND(SUM(G236:J236),0)</f>
        <v>31290</v>
      </c>
      <c r="L236" s="3">
        <f t="shared" ref="L236" si="90">SUM(H236:J236)/G236</f>
        <v>0.05</v>
      </c>
      <c r="M236" s="87" t="s">
        <v>35</v>
      </c>
    </row>
    <row r="237" spans="1:13" x14ac:dyDescent="0.35">
      <c r="A237" s="139" t="s">
        <v>238</v>
      </c>
      <c r="B237" s="33">
        <v>45072</v>
      </c>
      <c r="C237" t="s">
        <v>64</v>
      </c>
      <c r="D237" s="85">
        <v>125</v>
      </c>
      <c r="G237" s="58">
        <v>32400</v>
      </c>
      <c r="H237" s="44">
        <f t="shared" si="88"/>
        <v>1620</v>
      </c>
      <c r="I237">
        <v>0</v>
      </c>
      <c r="J237">
        <v>0</v>
      </c>
      <c r="K237" s="44">
        <f t="shared" ref="K237" si="91">ROUND(SUM(G237:J237),0)</f>
        <v>34020</v>
      </c>
      <c r="L237" s="3">
        <f t="shared" ref="L237" si="92">SUM(H237:J237)/G237</f>
        <v>0.05</v>
      </c>
      <c r="M237" s="87" t="s">
        <v>35</v>
      </c>
    </row>
    <row r="238" spans="1:13" x14ac:dyDescent="0.35">
      <c r="A238" s="139" t="s">
        <v>238</v>
      </c>
      <c r="B238" s="33">
        <v>45064</v>
      </c>
      <c r="C238" t="s">
        <v>55</v>
      </c>
      <c r="D238" s="5">
        <v>133</v>
      </c>
      <c r="G238" s="58">
        <v>29385.84</v>
      </c>
      <c r="H238" s="44">
        <f t="shared" si="88"/>
        <v>1469.2920000000001</v>
      </c>
      <c r="I238">
        <v>0</v>
      </c>
      <c r="J238">
        <v>0</v>
      </c>
      <c r="K238" s="44">
        <f t="shared" ref="K238" si="93">ROUND(SUM(G238:J238),0)</f>
        <v>30855</v>
      </c>
      <c r="L238" s="3">
        <f t="shared" ref="L238" si="94">SUM(H238:J238)/G238</f>
        <v>0.05</v>
      </c>
      <c r="M238" s="87" t="s">
        <v>35</v>
      </c>
    </row>
    <row r="239" spans="1:13" x14ac:dyDescent="0.35">
      <c r="A239" s="139" t="s">
        <v>238</v>
      </c>
      <c r="B239" s="33">
        <v>45066</v>
      </c>
      <c r="C239" t="s">
        <v>55</v>
      </c>
      <c r="D239" s="5">
        <v>139</v>
      </c>
      <c r="G239" s="58">
        <v>25000</v>
      </c>
      <c r="H239" s="44">
        <f t="shared" ref="H239" si="95">G239*0.05</f>
        <v>1250</v>
      </c>
      <c r="I239">
        <v>0</v>
      </c>
      <c r="J239">
        <v>0</v>
      </c>
      <c r="K239" s="44">
        <f t="shared" ref="K239" si="96">ROUND(SUM(G239:J239),0)</f>
        <v>26250</v>
      </c>
      <c r="L239" s="3">
        <f t="shared" ref="L239" si="97">SUM(H239:J239)/G239</f>
        <v>0.05</v>
      </c>
      <c r="M239" s="87" t="s">
        <v>35</v>
      </c>
    </row>
    <row r="240" spans="1:13" x14ac:dyDescent="0.35">
      <c r="A240" s="139" t="s">
        <v>238</v>
      </c>
      <c r="B240" s="33">
        <v>45070</v>
      </c>
      <c r="C240" t="s">
        <v>55</v>
      </c>
      <c r="D240" s="5">
        <v>150</v>
      </c>
      <c r="G240" s="58">
        <v>57872.63</v>
      </c>
      <c r="H240" s="44">
        <f t="shared" ref="H240:H244" si="98">G240*0.05</f>
        <v>2893.6315</v>
      </c>
      <c r="I240">
        <v>0</v>
      </c>
      <c r="J240">
        <v>0</v>
      </c>
      <c r="K240" s="44">
        <f t="shared" ref="K240" si="99">ROUND(SUM(G240:J240),0)</f>
        <v>60766</v>
      </c>
      <c r="L240" s="3">
        <f t="shared" ref="L240" si="100">SUM(H240:J240)/G240</f>
        <v>0.05</v>
      </c>
      <c r="M240" s="87" t="s">
        <v>35</v>
      </c>
    </row>
    <row r="241" spans="1:13" x14ac:dyDescent="0.35">
      <c r="A241" s="139" t="s">
        <v>238</v>
      </c>
      <c r="B241" s="33">
        <v>45066</v>
      </c>
      <c r="C241" t="s">
        <v>55</v>
      </c>
      <c r="D241" s="5">
        <v>143</v>
      </c>
      <c r="G241" s="58">
        <v>22750</v>
      </c>
      <c r="H241" s="44">
        <f t="shared" si="98"/>
        <v>1137.5</v>
      </c>
      <c r="I241">
        <v>0</v>
      </c>
      <c r="J241">
        <v>0</v>
      </c>
      <c r="K241" s="44">
        <f t="shared" ref="K241" si="101">ROUND(SUM(G241:J241),0)</f>
        <v>23888</v>
      </c>
      <c r="L241" s="3">
        <f t="shared" ref="L241" si="102">SUM(H241:J241)/G241</f>
        <v>0.05</v>
      </c>
      <c r="M241" s="87" t="s">
        <v>35</v>
      </c>
    </row>
    <row r="242" spans="1:13" x14ac:dyDescent="0.35">
      <c r="A242" s="139" t="s">
        <v>238</v>
      </c>
      <c r="B242" s="33">
        <v>45075</v>
      </c>
      <c r="C242" t="s">
        <v>55</v>
      </c>
      <c r="D242" s="5">
        <v>161</v>
      </c>
      <c r="G242" s="58">
        <v>69455</v>
      </c>
      <c r="H242" s="44">
        <f t="shared" si="98"/>
        <v>3472.75</v>
      </c>
      <c r="I242">
        <v>0</v>
      </c>
      <c r="J242">
        <v>0</v>
      </c>
      <c r="K242" s="44">
        <f t="shared" ref="K242" si="103">ROUND(SUM(G242:J242),0)</f>
        <v>72928</v>
      </c>
      <c r="L242" s="3">
        <f t="shared" ref="L242" si="104">SUM(H242:J242)/G242</f>
        <v>0.05</v>
      </c>
      <c r="M242" s="87" t="s">
        <v>35</v>
      </c>
    </row>
    <row r="243" spans="1:13" x14ac:dyDescent="0.35">
      <c r="A243" s="139" t="s">
        <v>238</v>
      </c>
      <c r="B243" s="33">
        <v>45069</v>
      </c>
      <c r="C243" t="s">
        <v>55</v>
      </c>
      <c r="D243" s="5">
        <v>148</v>
      </c>
      <c r="G243" s="58">
        <v>54780</v>
      </c>
      <c r="H243" s="44">
        <f t="shared" si="98"/>
        <v>2739</v>
      </c>
      <c r="I243">
        <v>0</v>
      </c>
      <c r="J243">
        <v>0</v>
      </c>
      <c r="K243" s="44">
        <f t="shared" ref="K243" si="105">ROUND(SUM(G243:J243),0)</f>
        <v>57519</v>
      </c>
      <c r="L243" s="3">
        <f t="shared" ref="L243" si="106">SUM(H243:J243)/G243</f>
        <v>0.05</v>
      </c>
      <c r="M243" s="87" t="s">
        <v>35</v>
      </c>
    </row>
    <row r="244" spans="1:13" x14ac:dyDescent="0.35">
      <c r="A244" s="139" t="s">
        <v>238</v>
      </c>
      <c r="B244" s="33">
        <v>45076</v>
      </c>
      <c r="C244" t="s">
        <v>55</v>
      </c>
      <c r="D244" s="5">
        <v>162</v>
      </c>
      <c r="G244" s="58">
        <v>59400</v>
      </c>
      <c r="H244" s="44">
        <f t="shared" si="98"/>
        <v>2970</v>
      </c>
      <c r="I244">
        <v>0</v>
      </c>
      <c r="J244">
        <v>0</v>
      </c>
      <c r="K244" s="44">
        <f t="shared" ref="K244" si="107">ROUND(SUM(G244:J244),0)</f>
        <v>62370</v>
      </c>
      <c r="L244" s="3">
        <f t="shared" ref="L244" si="108">SUM(H244:J244)/G244</f>
        <v>0.05</v>
      </c>
      <c r="M244" s="87" t="s">
        <v>35</v>
      </c>
    </row>
    <row r="245" spans="1:13" x14ac:dyDescent="0.35">
      <c r="A245" s="139" t="s">
        <v>250</v>
      </c>
      <c r="B245" s="33">
        <v>45083</v>
      </c>
      <c r="C245" t="s">
        <v>146</v>
      </c>
      <c r="D245" s="5">
        <v>339</v>
      </c>
      <c r="G245" s="102">
        <v>21888</v>
      </c>
      <c r="H245" s="44">
        <f t="shared" ref="H245:H252" si="109">G245*0.05</f>
        <v>1094.4000000000001</v>
      </c>
      <c r="I245">
        <v>0</v>
      </c>
      <c r="J245">
        <v>0</v>
      </c>
      <c r="K245" s="44">
        <f t="shared" ref="K245:K249" si="110">ROUND(SUM(G245:J245),0)</f>
        <v>22982</v>
      </c>
      <c r="L245" s="3">
        <f t="shared" ref="L245:L249" si="111">SUM(H245:J245)/G245</f>
        <v>0.05</v>
      </c>
      <c r="M245" s="23" t="s">
        <v>35</v>
      </c>
    </row>
    <row r="246" spans="1:13" x14ac:dyDescent="0.35">
      <c r="A246" s="139" t="s">
        <v>250</v>
      </c>
      <c r="B246" s="33">
        <v>45089</v>
      </c>
      <c r="C246" t="s">
        <v>18</v>
      </c>
      <c r="D246" s="5">
        <v>232</v>
      </c>
      <c r="G246" s="24">
        <v>18900</v>
      </c>
      <c r="H246" s="44">
        <f t="shared" si="109"/>
        <v>945</v>
      </c>
      <c r="I246">
        <v>0</v>
      </c>
      <c r="J246">
        <v>0</v>
      </c>
      <c r="K246" s="44">
        <f t="shared" si="110"/>
        <v>19845</v>
      </c>
      <c r="L246" s="3">
        <f t="shared" si="111"/>
        <v>0.05</v>
      </c>
      <c r="M246" s="23" t="s">
        <v>35</v>
      </c>
    </row>
    <row r="247" spans="1:13" x14ac:dyDescent="0.35">
      <c r="A247" s="139" t="s">
        <v>250</v>
      </c>
      <c r="B247" s="33">
        <v>45083</v>
      </c>
      <c r="C247" t="s">
        <v>64</v>
      </c>
      <c r="D247" s="5">
        <v>158</v>
      </c>
      <c r="G247" s="24">
        <v>39880</v>
      </c>
      <c r="H247" s="44">
        <f t="shared" si="109"/>
        <v>1994</v>
      </c>
      <c r="I247">
        <v>0</v>
      </c>
      <c r="J247">
        <v>0</v>
      </c>
      <c r="K247" s="44">
        <f t="shared" si="110"/>
        <v>41874</v>
      </c>
      <c r="L247" s="3">
        <f t="shared" si="111"/>
        <v>0.05</v>
      </c>
      <c r="M247" s="23" t="s">
        <v>35</v>
      </c>
    </row>
    <row r="248" spans="1:13" x14ac:dyDescent="0.35">
      <c r="A248" s="139" t="s">
        <v>250</v>
      </c>
      <c r="B248" s="33">
        <v>45091</v>
      </c>
      <c r="C248" t="s">
        <v>64</v>
      </c>
      <c r="D248" s="5">
        <v>177</v>
      </c>
      <c r="G248" s="24">
        <v>18200</v>
      </c>
      <c r="H248" s="44">
        <f t="shared" si="109"/>
        <v>910</v>
      </c>
      <c r="I248">
        <v>0</v>
      </c>
      <c r="J248">
        <v>0</v>
      </c>
      <c r="K248" s="44">
        <f t="shared" si="110"/>
        <v>19110</v>
      </c>
      <c r="L248" s="3">
        <f t="shared" si="111"/>
        <v>0.05</v>
      </c>
      <c r="M248" s="23" t="s">
        <v>35</v>
      </c>
    </row>
    <row r="249" spans="1:13" x14ac:dyDescent="0.35">
      <c r="A249" s="139" t="s">
        <v>250</v>
      </c>
      <c r="B249" s="33">
        <v>45083</v>
      </c>
      <c r="C249" t="s">
        <v>180</v>
      </c>
      <c r="D249" s="5">
        <v>275</v>
      </c>
      <c r="G249" s="24">
        <v>7500</v>
      </c>
      <c r="H249" s="44">
        <f t="shared" si="109"/>
        <v>375</v>
      </c>
      <c r="I249">
        <v>0</v>
      </c>
      <c r="J249">
        <v>0</v>
      </c>
      <c r="K249" s="44">
        <f t="shared" si="110"/>
        <v>7875</v>
      </c>
      <c r="L249" s="3">
        <f t="shared" si="111"/>
        <v>0.05</v>
      </c>
      <c r="M249" s="23" t="s">
        <v>35</v>
      </c>
    </row>
    <row r="250" spans="1:13" x14ac:dyDescent="0.35">
      <c r="A250" s="139" t="s">
        <v>250</v>
      </c>
      <c r="B250" s="33">
        <v>45096</v>
      </c>
      <c r="C250" t="s">
        <v>180</v>
      </c>
      <c r="D250" s="5">
        <v>313</v>
      </c>
      <c r="G250" s="24">
        <v>7500</v>
      </c>
      <c r="H250" s="44">
        <f t="shared" si="109"/>
        <v>375</v>
      </c>
      <c r="I250">
        <v>0</v>
      </c>
      <c r="J250">
        <v>0</v>
      </c>
      <c r="K250" s="44">
        <f t="shared" ref="K250" si="112">ROUND(SUM(G250:J250),0)</f>
        <v>7875</v>
      </c>
      <c r="L250" s="3">
        <f t="shared" ref="L250" si="113">SUM(H250:J250)/G250</f>
        <v>0.05</v>
      </c>
      <c r="M250" s="23" t="s">
        <v>35</v>
      </c>
    </row>
    <row r="251" spans="1:13" x14ac:dyDescent="0.35">
      <c r="A251" s="139" t="s">
        <v>250</v>
      </c>
      <c r="B251" s="33">
        <v>45090</v>
      </c>
      <c r="C251" t="s">
        <v>55</v>
      </c>
      <c r="D251" s="5">
        <v>203</v>
      </c>
      <c r="G251" s="24">
        <v>69142.710000000006</v>
      </c>
      <c r="H251" s="44">
        <f t="shared" si="109"/>
        <v>3457.1355000000003</v>
      </c>
      <c r="I251">
        <v>0</v>
      </c>
      <c r="J251">
        <v>0</v>
      </c>
      <c r="K251" s="44">
        <f t="shared" ref="K251:K252" si="114">ROUND(SUM(G251:J251),0)</f>
        <v>72600</v>
      </c>
      <c r="L251" s="3">
        <f t="shared" ref="L251:L252" si="115">SUM(H251:J251)/G251</f>
        <v>0.05</v>
      </c>
      <c r="M251" s="23" t="s">
        <v>35</v>
      </c>
    </row>
    <row r="252" spans="1:13" x14ac:dyDescent="0.35">
      <c r="A252" s="139" t="s">
        <v>250</v>
      </c>
      <c r="B252" s="33">
        <v>45094</v>
      </c>
      <c r="C252" t="s">
        <v>55</v>
      </c>
      <c r="D252" s="5">
        <v>211</v>
      </c>
      <c r="G252" s="24">
        <v>41400</v>
      </c>
      <c r="H252" s="44">
        <f t="shared" si="109"/>
        <v>2070</v>
      </c>
      <c r="I252">
        <v>0</v>
      </c>
      <c r="J252">
        <v>0</v>
      </c>
      <c r="K252" s="44">
        <f t="shared" si="114"/>
        <v>43470</v>
      </c>
      <c r="L252" s="3">
        <f t="shared" si="115"/>
        <v>0.05</v>
      </c>
      <c r="M252" s="23" t="s">
        <v>35</v>
      </c>
    </row>
    <row r="253" spans="1:13" x14ac:dyDescent="0.35">
      <c r="A253" s="139" t="s">
        <v>251</v>
      </c>
      <c r="B253" s="33">
        <v>45111</v>
      </c>
      <c r="C253" t="s">
        <v>181</v>
      </c>
      <c r="D253" s="5">
        <v>732</v>
      </c>
      <c r="G253" s="28">
        <v>18900</v>
      </c>
      <c r="H253" s="44">
        <f>G253*5%</f>
        <v>945</v>
      </c>
      <c r="K253" s="44">
        <f>SUM(G253:H253)</f>
        <v>19845</v>
      </c>
      <c r="L253" s="9">
        <v>0.05</v>
      </c>
    </row>
    <row r="254" spans="1:13" x14ac:dyDescent="0.35">
      <c r="A254" s="139" t="s">
        <v>251</v>
      </c>
      <c r="B254" s="33">
        <v>45117</v>
      </c>
      <c r="C254" t="s">
        <v>181</v>
      </c>
      <c r="D254" s="5">
        <v>811</v>
      </c>
      <c r="G254" s="28">
        <v>18810</v>
      </c>
      <c r="H254" s="44">
        <f>G254*5%</f>
        <v>940.5</v>
      </c>
      <c r="K254" s="44">
        <f>SUM(G254:H254)</f>
        <v>19750.5</v>
      </c>
      <c r="L254" s="9">
        <v>0.05</v>
      </c>
    </row>
    <row r="255" spans="1:13" x14ac:dyDescent="0.35">
      <c r="A255" s="139" t="s">
        <v>251</v>
      </c>
      <c r="B255" s="33">
        <v>45111</v>
      </c>
      <c r="C255" t="s">
        <v>181</v>
      </c>
      <c r="D255" s="5">
        <v>734</v>
      </c>
      <c r="G255" s="28">
        <v>22120</v>
      </c>
      <c r="H255" s="44">
        <f t="shared" ref="H255:H266" si="116">G255*5%</f>
        <v>1106</v>
      </c>
      <c r="K255" s="44">
        <f t="shared" ref="K255:K266" si="117">SUM(G255:H255)</f>
        <v>23226</v>
      </c>
      <c r="L255" s="9">
        <v>0.05</v>
      </c>
    </row>
    <row r="256" spans="1:13" x14ac:dyDescent="0.35">
      <c r="A256" s="139" t="s">
        <v>251</v>
      </c>
      <c r="B256" s="33">
        <v>45117</v>
      </c>
      <c r="C256" t="s">
        <v>181</v>
      </c>
      <c r="D256" s="5">
        <v>812</v>
      </c>
      <c r="G256" s="28">
        <v>19500</v>
      </c>
      <c r="H256" s="44">
        <f t="shared" si="116"/>
        <v>975</v>
      </c>
      <c r="K256" s="44">
        <f t="shared" si="117"/>
        <v>20475</v>
      </c>
      <c r="L256" s="9">
        <v>0.05</v>
      </c>
    </row>
    <row r="257" spans="1:12" x14ac:dyDescent="0.35">
      <c r="A257" s="139" t="s">
        <v>251</v>
      </c>
      <c r="B257" s="33">
        <v>45117</v>
      </c>
      <c r="C257" t="s">
        <v>181</v>
      </c>
      <c r="D257" s="5">
        <v>829</v>
      </c>
      <c r="G257" s="28">
        <v>19200</v>
      </c>
      <c r="H257" s="44">
        <f t="shared" si="116"/>
        <v>960</v>
      </c>
      <c r="K257" s="44">
        <f t="shared" si="117"/>
        <v>20160</v>
      </c>
      <c r="L257" s="9">
        <v>0.05</v>
      </c>
    </row>
    <row r="258" spans="1:12" x14ac:dyDescent="0.35">
      <c r="A258" s="139" t="s">
        <v>251</v>
      </c>
      <c r="B258" s="33">
        <v>45110</v>
      </c>
      <c r="C258" t="s">
        <v>181</v>
      </c>
      <c r="D258" s="5">
        <v>898</v>
      </c>
      <c r="G258" s="28">
        <v>50805</v>
      </c>
      <c r="H258" s="44">
        <f t="shared" si="116"/>
        <v>2540.25</v>
      </c>
      <c r="K258" s="44">
        <f t="shared" si="117"/>
        <v>53345.25</v>
      </c>
      <c r="L258" s="9">
        <v>0.05</v>
      </c>
    </row>
    <row r="259" spans="1:12" x14ac:dyDescent="0.35">
      <c r="A259" s="139" t="s">
        <v>251</v>
      </c>
      <c r="B259" s="33">
        <v>45128</v>
      </c>
      <c r="C259" t="s">
        <v>181</v>
      </c>
      <c r="D259" s="5">
        <v>982</v>
      </c>
      <c r="G259" s="28">
        <v>18900</v>
      </c>
      <c r="H259" s="44">
        <f t="shared" si="116"/>
        <v>945</v>
      </c>
      <c r="K259" s="44">
        <f t="shared" si="117"/>
        <v>19845</v>
      </c>
      <c r="L259" s="9">
        <v>0.05</v>
      </c>
    </row>
    <row r="260" spans="1:12" x14ac:dyDescent="0.35">
      <c r="A260" s="139" t="s">
        <v>251</v>
      </c>
      <c r="B260" s="33">
        <v>45112</v>
      </c>
      <c r="C260" t="s">
        <v>181</v>
      </c>
      <c r="D260" s="5">
        <v>763</v>
      </c>
      <c r="G260" s="28">
        <v>31590</v>
      </c>
      <c r="H260" s="44">
        <f t="shared" si="116"/>
        <v>1579.5</v>
      </c>
      <c r="K260" s="44">
        <f t="shared" si="117"/>
        <v>33169.5</v>
      </c>
      <c r="L260" s="9">
        <v>0.05</v>
      </c>
    </row>
    <row r="261" spans="1:12" x14ac:dyDescent="0.35">
      <c r="A261" s="139" t="s">
        <v>251</v>
      </c>
      <c r="B261" s="33">
        <v>45125</v>
      </c>
      <c r="C261" t="s">
        <v>180</v>
      </c>
      <c r="D261" s="5">
        <v>406</v>
      </c>
      <c r="G261" s="28">
        <v>7500</v>
      </c>
      <c r="H261" s="44">
        <f t="shared" si="116"/>
        <v>375</v>
      </c>
      <c r="K261" s="44">
        <f t="shared" si="117"/>
        <v>7875</v>
      </c>
      <c r="L261" s="9">
        <v>0.05</v>
      </c>
    </row>
    <row r="262" spans="1:12" x14ac:dyDescent="0.35">
      <c r="A262" s="139" t="s">
        <v>251</v>
      </c>
      <c r="B262" s="33">
        <v>45117</v>
      </c>
      <c r="C262" t="s">
        <v>55</v>
      </c>
      <c r="D262" s="5">
        <v>282</v>
      </c>
      <c r="G262" s="28">
        <v>34645</v>
      </c>
      <c r="H262" s="44">
        <f t="shared" si="116"/>
        <v>1732.25</v>
      </c>
      <c r="K262" s="44">
        <f t="shared" si="117"/>
        <v>36377.25</v>
      </c>
      <c r="L262" s="9">
        <v>0.05</v>
      </c>
    </row>
    <row r="263" spans="1:12" x14ac:dyDescent="0.35">
      <c r="A263" s="139" t="s">
        <v>251</v>
      </c>
      <c r="B263" s="33">
        <v>45117</v>
      </c>
      <c r="C263" t="s">
        <v>181</v>
      </c>
      <c r="D263" s="5">
        <v>821</v>
      </c>
      <c r="G263" s="28">
        <v>18240</v>
      </c>
      <c r="H263" s="44">
        <f t="shared" si="116"/>
        <v>912</v>
      </c>
      <c r="K263" s="44">
        <f t="shared" si="117"/>
        <v>19152</v>
      </c>
      <c r="L263" s="9">
        <v>0.05</v>
      </c>
    </row>
    <row r="264" spans="1:12" x14ac:dyDescent="0.35">
      <c r="A264" s="139" t="s">
        <v>251</v>
      </c>
      <c r="B264" s="33">
        <v>45110</v>
      </c>
      <c r="C264" t="s">
        <v>55</v>
      </c>
      <c r="D264" s="5">
        <v>256</v>
      </c>
      <c r="G264" s="28">
        <v>19430</v>
      </c>
      <c r="H264" s="44">
        <f t="shared" si="116"/>
        <v>971.5</v>
      </c>
      <c r="K264" s="44">
        <f t="shared" si="117"/>
        <v>20401.5</v>
      </c>
      <c r="L264" s="9">
        <v>0.05</v>
      </c>
    </row>
    <row r="265" spans="1:12" x14ac:dyDescent="0.35">
      <c r="A265" s="139" t="s">
        <v>251</v>
      </c>
      <c r="B265" s="33">
        <v>45110</v>
      </c>
      <c r="C265" t="s">
        <v>181</v>
      </c>
      <c r="D265" s="5">
        <v>707</v>
      </c>
      <c r="G265" s="28">
        <v>34890</v>
      </c>
      <c r="H265" s="44">
        <f t="shared" si="116"/>
        <v>1744.5</v>
      </c>
      <c r="K265" s="44">
        <f t="shared" si="117"/>
        <v>36634.5</v>
      </c>
      <c r="L265" s="9">
        <v>0.05</v>
      </c>
    </row>
    <row r="266" spans="1:12" x14ac:dyDescent="0.35">
      <c r="A266" s="139" t="s">
        <v>251</v>
      </c>
      <c r="B266" s="33">
        <v>45127</v>
      </c>
      <c r="C266" s="14" t="s">
        <v>36</v>
      </c>
      <c r="D266" s="5">
        <v>107</v>
      </c>
      <c r="G266" s="28">
        <v>36200</v>
      </c>
      <c r="H266" s="44">
        <f t="shared" si="116"/>
        <v>1810</v>
      </c>
      <c r="K266" s="44">
        <f t="shared" si="117"/>
        <v>38010</v>
      </c>
      <c r="L266" s="9">
        <v>0.05</v>
      </c>
    </row>
    <row r="267" spans="1:12" x14ac:dyDescent="0.35">
      <c r="A267" s="139" t="s">
        <v>252</v>
      </c>
      <c r="B267" s="33">
        <v>45148</v>
      </c>
      <c r="C267" t="s">
        <v>181</v>
      </c>
      <c r="D267" s="5">
        <v>394</v>
      </c>
      <c r="G267" s="100">
        <v>22500</v>
      </c>
      <c r="H267" s="44">
        <f t="shared" ref="H267:H280" si="118">G267*5%</f>
        <v>1125</v>
      </c>
      <c r="K267" s="44">
        <f t="shared" ref="K267:K280" si="119">SUM(G267:H267)</f>
        <v>23625</v>
      </c>
      <c r="L267" s="9">
        <v>0.05</v>
      </c>
    </row>
    <row r="268" spans="1:12" x14ac:dyDescent="0.35">
      <c r="A268" s="139" t="s">
        <v>252</v>
      </c>
      <c r="B268" s="33">
        <v>45151</v>
      </c>
      <c r="C268" s="96" t="s">
        <v>195</v>
      </c>
      <c r="D268" s="5">
        <v>56</v>
      </c>
      <c r="G268" s="100">
        <v>27000</v>
      </c>
      <c r="H268" s="44">
        <f t="shared" si="118"/>
        <v>1350</v>
      </c>
      <c r="K268" s="44">
        <f t="shared" si="119"/>
        <v>28350</v>
      </c>
      <c r="L268" s="9">
        <v>0.05</v>
      </c>
    </row>
    <row r="269" spans="1:12" x14ac:dyDescent="0.35">
      <c r="A269" s="139" t="s">
        <v>252</v>
      </c>
      <c r="B269" s="33">
        <v>45141</v>
      </c>
      <c r="C269" t="s">
        <v>64</v>
      </c>
      <c r="D269" s="5">
        <v>336</v>
      </c>
      <c r="G269" s="100">
        <v>25420</v>
      </c>
      <c r="H269" s="44">
        <f t="shared" si="118"/>
        <v>1271</v>
      </c>
      <c r="K269" s="44">
        <f t="shared" si="119"/>
        <v>26691</v>
      </c>
      <c r="L269" s="9">
        <v>0.05</v>
      </c>
    </row>
    <row r="270" spans="1:12" x14ac:dyDescent="0.35">
      <c r="A270" s="139" t="s">
        <v>252</v>
      </c>
      <c r="B270" s="33">
        <v>45143</v>
      </c>
      <c r="C270" t="s">
        <v>55</v>
      </c>
      <c r="D270" s="5">
        <v>328</v>
      </c>
      <c r="G270" s="100">
        <v>53600</v>
      </c>
      <c r="H270" s="44">
        <f t="shared" si="118"/>
        <v>2680</v>
      </c>
      <c r="K270" s="44">
        <f t="shared" si="119"/>
        <v>56280</v>
      </c>
      <c r="L270" s="9">
        <v>0.05</v>
      </c>
    </row>
    <row r="271" spans="1:12" x14ac:dyDescent="0.35">
      <c r="A271" s="139" t="s">
        <v>252</v>
      </c>
      <c r="B271" s="33">
        <v>45156</v>
      </c>
      <c r="C271" t="s">
        <v>64</v>
      </c>
      <c r="D271" s="5">
        <v>302</v>
      </c>
      <c r="G271" s="100">
        <v>25600</v>
      </c>
      <c r="H271" s="44">
        <f t="shared" si="118"/>
        <v>1280</v>
      </c>
      <c r="K271" s="44">
        <f t="shared" si="119"/>
        <v>26880</v>
      </c>
      <c r="L271" s="9">
        <v>0.05</v>
      </c>
    </row>
    <row r="272" spans="1:12" x14ac:dyDescent="0.35">
      <c r="A272" s="139" t="s">
        <v>252</v>
      </c>
      <c r="B272" s="33">
        <v>45160</v>
      </c>
      <c r="C272" t="s">
        <v>181</v>
      </c>
      <c r="D272" s="5">
        <v>434</v>
      </c>
      <c r="G272" s="100">
        <v>35490</v>
      </c>
      <c r="H272" s="44">
        <f t="shared" si="118"/>
        <v>1774.5</v>
      </c>
      <c r="J272" s="96"/>
      <c r="K272" s="44">
        <f t="shared" si="119"/>
        <v>37264.5</v>
      </c>
      <c r="L272" s="9">
        <v>0.05</v>
      </c>
    </row>
    <row r="273" spans="1:12" x14ac:dyDescent="0.35">
      <c r="A273" s="139" t="s">
        <v>252</v>
      </c>
      <c r="B273" s="33">
        <v>45156</v>
      </c>
      <c r="C273" s="14" t="s">
        <v>36</v>
      </c>
      <c r="D273" s="5">
        <v>147</v>
      </c>
      <c r="G273" s="100">
        <v>16040</v>
      </c>
      <c r="H273" s="44">
        <f t="shared" si="118"/>
        <v>802</v>
      </c>
      <c r="K273" s="44">
        <f t="shared" si="119"/>
        <v>16842</v>
      </c>
      <c r="L273" s="9">
        <v>0.05</v>
      </c>
    </row>
    <row r="274" spans="1:12" x14ac:dyDescent="0.35">
      <c r="A274" s="139" t="s">
        <v>252</v>
      </c>
      <c r="B274" s="33">
        <v>45152</v>
      </c>
      <c r="C274" t="s">
        <v>181</v>
      </c>
      <c r="D274" s="5">
        <v>1327</v>
      </c>
      <c r="G274" s="100">
        <v>28050</v>
      </c>
      <c r="H274" s="44">
        <f t="shared" si="118"/>
        <v>1402.5</v>
      </c>
      <c r="K274" s="44">
        <f t="shared" si="119"/>
        <v>29452.5</v>
      </c>
      <c r="L274" s="9">
        <v>0.05</v>
      </c>
    </row>
    <row r="275" spans="1:12" x14ac:dyDescent="0.35">
      <c r="A275" s="139" t="s">
        <v>252</v>
      </c>
      <c r="B275" s="33">
        <v>45157</v>
      </c>
      <c r="C275" t="s">
        <v>181</v>
      </c>
      <c r="D275" s="97">
        <v>1327</v>
      </c>
      <c r="G275" s="101">
        <v>13825</v>
      </c>
      <c r="H275" s="98">
        <f t="shared" si="118"/>
        <v>691.25</v>
      </c>
      <c r="K275" s="44">
        <f t="shared" si="119"/>
        <v>14516.25</v>
      </c>
      <c r="L275" s="9">
        <v>0.05</v>
      </c>
    </row>
    <row r="276" spans="1:12" x14ac:dyDescent="0.35">
      <c r="A276" s="139" t="s">
        <v>252</v>
      </c>
      <c r="B276" s="33">
        <v>45143</v>
      </c>
      <c r="C276" t="s">
        <v>181</v>
      </c>
      <c r="D276" s="5">
        <v>1162</v>
      </c>
      <c r="G276" s="101">
        <v>34500</v>
      </c>
      <c r="H276" s="99">
        <f t="shared" si="118"/>
        <v>1725</v>
      </c>
      <c r="K276" s="44">
        <f t="shared" si="119"/>
        <v>36225</v>
      </c>
      <c r="L276" s="9">
        <v>0.05</v>
      </c>
    </row>
    <row r="277" spans="1:12" x14ac:dyDescent="0.35">
      <c r="A277" s="139" t="s">
        <v>252</v>
      </c>
      <c r="B277" s="33">
        <v>45157</v>
      </c>
      <c r="C277" t="s">
        <v>181</v>
      </c>
      <c r="D277" s="5">
        <v>1398</v>
      </c>
      <c r="G277" s="101">
        <v>15390</v>
      </c>
      <c r="H277" s="99">
        <f t="shared" si="118"/>
        <v>769.5</v>
      </c>
      <c r="K277" s="44">
        <f t="shared" si="119"/>
        <v>16159.5</v>
      </c>
      <c r="L277" s="9">
        <v>0.05</v>
      </c>
    </row>
    <row r="278" spans="1:12" x14ac:dyDescent="0.35">
      <c r="A278" s="139" t="s">
        <v>252</v>
      </c>
      <c r="B278" s="33">
        <v>45154</v>
      </c>
      <c r="C278" t="s">
        <v>118</v>
      </c>
      <c r="D278" s="5">
        <v>4544</v>
      </c>
      <c r="G278" s="101">
        <v>15525</v>
      </c>
      <c r="H278" s="99">
        <f t="shared" si="118"/>
        <v>776.25</v>
      </c>
      <c r="K278" s="44">
        <f t="shared" si="119"/>
        <v>16301.25</v>
      </c>
      <c r="L278" s="9">
        <v>0.05</v>
      </c>
    </row>
    <row r="279" spans="1:12" x14ac:dyDescent="0.35">
      <c r="A279" s="139" t="s">
        <v>252</v>
      </c>
      <c r="B279" s="33">
        <v>45146</v>
      </c>
      <c r="C279" t="s">
        <v>55</v>
      </c>
      <c r="D279" s="5">
        <v>334</v>
      </c>
      <c r="G279" s="101">
        <v>36935</v>
      </c>
      <c r="H279" s="99">
        <f t="shared" si="118"/>
        <v>1846.75</v>
      </c>
      <c r="K279" s="44">
        <f t="shared" si="119"/>
        <v>38781.75</v>
      </c>
      <c r="L279" s="9">
        <v>0.05</v>
      </c>
    </row>
    <row r="280" spans="1:12" x14ac:dyDescent="0.35">
      <c r="A280" s="139" t="s">
        <v>252</v>
      </c>
      <c r="B280" s="33">
        <v>45161</v>
      </c>
      <c r="C280" t="s">
        <v>181</v>
      </c>
      <c r="D280" s="5">
        <v>1466</v>
      </c>
      <c r="G280" s="100">
        <v>20450</v>
      </c>
      <c r="H280" s="99">
        <f t="shared" si="118"/>
        <v>1022.5</v>
      </c>
      <c r="K280" s="44">
        <f t="shared" si="119"/>
        <v>21472.5</v>
      </c>
      <c r="L280" s="9">
        <v>0.05</v>
      </c>
    </row>
    <row r="281" spans="1:12" x14ac:dyDescent="0.35">
      <c r="A281" s="139" t="s">
        <v>253</v>
      </c>
      <c r="B281" s="33">
        <v>45171</v>
      </c>
      <c r="C281" t="s">
        <v>55</v>
      </c>
      <c r="D281" s="5">
        <v>383</v>
      </c>
      <c r="G281" s="111">
        <v>44900</v>
      </c>
      <c r="H281" s="44">
        <f t="shared" ref="H281:H296" si="120">G281*5%</f>
        <v>2245</v>
      </c>
      <c r="K281" s="44">
        <f t="shared" ref="K281:K296" si="121">SUM(G281:H281)</f>
        <v>47145</v>
      </c>
      <c r="L281" s="9">
        <v>0.05</v>
      </c>
    </row>
    <row r="282" spans="1:12" x14ac:dyDescent="0.35">
      <c r="A282" s="139" t="s">
        <v>253</v>
      </c>
      <c r="B282" s="33">
        <v>45193</v>
      </c>
      <c r="C282" t="s">
        <v>64</v>
      </c>
      <c r="D282" s="5">
        <v>396</v>
      </c>
      <c r="G282" s="111">
        <v>24800</v>
      </c>
      <c r="H282" s="44">
        <f t="shared" si="120"/>
        <v>1240</v>
      </c>
      <c r="K282" s="44">
        <f t="shared" si="121"/>
        <v>26040</v>
      </c>
      <c r="L282" s="9">
        <v>0.05</v>
      </c>
    </row>
    <row r="283" spans="1:12" x14ac:dyDescent="0.35">
      <c r="A283" s="139" t="s">
        <v>253</v>
      </c>
      <c r="B283" s="33">
        <v>45174</v>
      </c>
      <c r="C283" t="s">
        <v>55</v>
      </c>
      <c r="D283" s="5">
        <v>389</v>
      </c>
      <c r="G283" s="111">
        <v>23090</v>
      </c>
      <c r="H283" s="44">
        <f t="shared" si="120"/>
        <v>1154.5</v>
      </c>
      <c r="K283" s="44">
        <f t="shared" si="121"/>
        <v>24244.5</v>
      </c>
      <c r="L283" s="9">
        <v>0.05</v>
      </c>
    </row>
    <row r="284" spans="1:12" x14ac:dyDescent="0.35">
      <c r="A284" s="139" t="s">
        <v>253</v>
      </c>
      <c r="B284" s="33">
        <v>45174</v>
      </c>
      <c r="C284" t="s">
        <v>55</v>
      </c>
      <c r="D284" s="5">
        <v>387</v>
      </c>
      <c r="G284" s="111">
        <v>38751.17</v>
      </c>
      <c r="H284" s="44">
        <f t="shared" si="120"/>
        <v>1937.5585000000001</v>
      </c>
      <c r="K284" s="44">
        <f t="shared" si="121"/>
        <v>40688.728499999997</v>
      </c>
      <c r="L284" s="9">
        <v>0.05</v>
      </c>
    </row>
    <row r="285" spans="1:12" x14ac:dyDescent="0.35">
      <c r="A285" s="139" t="s">
        <v>253</v>
      </c>
      <c r="B285" s="33">
        <v>45175</v>
      </c>
      <c r="C285" t="s">
        <v>55</v>
      </c>
      <c r="D285" s="5">
        <v>391</v>
      </c>
      <c r="G285" s="111">
        <v>19494</v>
      </c>
      <c r="H285" s="44">
        <f t="shared" si="120"/>
        <v>974.7</v>
      </c>
      <c r="K285" s="44">
        <f t="shared" si="121"/>
        <v>20468.7</v>
      </c>
      <c r="L285" s="9">
        <v>0.05</v>
      </c>
    </row>
    <row r="286" spans="1:12" x14ac:dyDescent="0.35">
      <c r="A286" s="139" t="s">
        <v>253</v>
      </c>
      <c r="B286" s="33">
        <v>45190</v>
      </c>
      <c r="C286" s="14" t="s">
        <v>36</v>
      </c>
      <c r="D286" s="5">
        <v>185</v>
      </c>
      <c r="G286" s="111">
        <v>40635</v>
      </c>
      <c r="H286" s="44">
        <f t="shared" si="120"/>
        <v>2031.75</v>
      </c>
      <c r="K286" s="44">
        <f t="shared" si="121"/>
        <v>42666.75</v>
      </c>
      <c r="L286" s="9">
        <v>0.05</v>
      </c>
    </row>
    <row r="287" spans="1:12" x14ac:dyDescent="0.35">
      <c r="A287" s="139" t="s">
        <v>253</v>
      </c>
      <c r="B287" s="33">
        <v>45178</v>
      </c>
      <c r="C287" t="s">
        <v>64</v>
      </c>
      <c r="D287" s="5">
        <v>355</v>
      </c>
      <c r="G287" s="111">
        <v>24800</v>
      </c>
      <c r="H287" s="44">
        <f t="shared" si="120"/>
        <v>1240</v>
      </c>
      <c r="K287" s="44">
        <f t="shared" si="121"/>
        <v>26040</v>
      </c>
      <c r="L287" s="9">
        <v>0.05</v>
      </c>
    </row>
    <row r="288" spans="1:12" x14ac:dyDescent="0.35">
      <c r="A288" s="139" t="s">
        <v>253</v>
      </c>
      <c r="B288" s="33">
        <v>45176</v>
      </c>
      <c r="C288" t="s">
        <v>118</v>
      </c>
      <c r="D288" s="5">
        <v>4562</v>
      </c>
      <c r="G288" s="111">
        <v>29800</v>
      </c>
      <c r="H288" s="44">
        <f t="shared" si="120"/>
        <v>1490</v>
      </c>
      <c r="K288" s="44">
        <f t="shared" si="121"/>
        <v>31290</v>
      </c>
      <c r="L288" s="9">
        <v>0.05</v>
      </c>
    </row>
    <row r="289" spans="1:12" x14ac:dyDescent="0.35">
      <c r="A289" s="139" t="s">
        <v>253</v>
      </c>
      <c r="B289" s="33">
        <v>45177</v>
      </c>
      <c r="C289" t="s">
        <v>181</v>
      </c>
      <c r="D289" s="5">
        <v>1683</v>
      </c>
      <c r="G289" s="111">
        <v>48300</v>
      </c>
      <c r="H289" s="44">
        <f t="shared" si="120"/>
        <v>2415</v>
      </c>
      <c r="K289" s="44">
        <f t="shared" si="121"/>
        <v>50715</v>
      </c>
      <c r="L289" s="9">
        <v>0.05</v>
      </c>
    </row>
    <row r="290" spans="1:12" x14ac:dyDescent="0.35">
      <c r="A290" s="139" t="s">
        <v>253</v>
      </c>
      <c r="B290" s="33">
        <v>45190</v>
      </c>
      <c r="C290" t="s">
        <v>180</v>
      </c>
      <c r="D290" s="5">
        <v>681</v>
      </c>
      <c r="G290" s="111">
        <v>14500</v>
      </c>
      <c r="H290" s="44">
        <f t="shared" si="120"/>
        <v>725</v>
      </c>
      <c r="K290" s="44">
        <f t="shared" si="121"/>
        <v>15225</v>
      </c>
      <c r="L290" s="9">
        <v>0.05</v>
      </c>
    </row>
    <row r="291" spans="1:12" x14ac:dyDescent="0.35">
      <c r="A291" s="139" t="s">
        <v>253</v>
      </c>
      <c r="B291" s="33">
        <v>45189</v>
      </c>
      <c r="C291" t="s">
        <v>181</v>
      </c>
      <c r="D291" s="5">
        <v>1861</v>
      </c>
      <c r="G291" s="111">
        <v>49500</v>
      </c>
      <c r="H291" s="44">
        <f t="shared" si="120"/>
        <v>2475</v>
      </c>
      <c r="K291" s="44">
        <f t="shared" si="121"/>
        <v>51975</v>
      </c>
      <c r="L291" s="9">
        <v>0.05</v>
      </c>
    </row>
    <row r="292" spans="1:12" x14ac:dyDescent="0.35">
      <c r="A292" s="139" t="s">
        <v>253</v>
      </c>
      <c r="B292" s="33">
        <v>45187</v>
      </c>
      <c r="C292" t="s">
        <v>181</v>
      </c>
      <c r="D292" s="5">
        <v>1833</v>
      </c>
      <c r="G292" s="111">
        <v>19200</v>
      </c>
      <c r="H292" s="44">
        <f t="shared" si="120"/>
        <v>960</v>
      </c>
      <c r="K292" s="44">
        <f t="shared" si="121"/>
        <v>20160</v>
      </c>
      <c r="L292" s="9">
        <v>0.05</v>
      </c>
    </row>
    <row r="293" spans="1:12" x14ac:dyDescent="0.35">
      <c r="A293" s="139" t="s">
        <v>253</v>
      </c>
      <c r="B293" s="33">
        <v>45188</v>
      </c>
      <c r="C293" t="s">
        <v>64</v>
      </c>
      <c r="D293" s="5">
        <v>379</v>
      </c>
      <c r="G293" s="111">
        <v>31500</v>
      </c>
      <c r="H293" s="44">
        <f t="shared" si="120"/>
        <v>1575</v>
      </c>
      <c r="K293" s="44">
        <f t="shared" si="121"/>
        <v>33075</v>
      </c>
      <c r="L293" s="9">
        <v>0.05</v>
      </c>
    </row>
    <row r="294" spans="1:12" x14ac:dyDescent="0.35">
      <c r="A294" s="139" t="s">
        <v>253</v>
      </c>
      <c r="B294" s="33">
        <v>45185</v>
      </c>
      <c r="C294" t="s">
        <v>181</v>
      </c>
      <c r="D294" s="5">
        <v>1851</v>
      </c>
      <c r="G294" s="111">
        <v>18600</v>
      </c>
      <c r="H294" s="44">
        <f t="shared" si="120"/>
        <v>930</v>
      </c>
      <c r="K294" s="44">
        <f t="shared" si="121"/>
        <v>19530</v>
      </c>
      <c r="L294" s="9">
        <v>0.05</v>
      </c>
    </row>
    <row r="295" spans="1:12" x14ac:dyDescent="0.35">
      <c r="A295" s="139" t="s">
        <v>253</v>
      </c>
      <c r="B295" s="33">
        <v>45176</v>
      </c>
      <c r="C295" t="s">
        <v>181</v>
      </c>
      <c r="D295" s="5">
        <v>1692</v>
      </c>
      <c r="G295" s="111">
        <v>16920</v>
      </c>
      <c r="H295" s="44">
        <f t="shared" si="120"/>
        <v>846</v>
      </c>
      <c r="K295" s="44">
        <f t="shared" si="121"/>
        <v>17766</v>
      </c>
      <c r="L295" s="9">
        <v>0.05</v>
      </c>
    </row>
    <row r="296" spans="1:12" x14ac:dyDescent="0.35">
      <c r="A296" s="139" t="s">
        <v>253</v>
      </c>
      <c r="B296" s="33">
        <v>45187</v>
      </c>
      <c r="C296" t="s">
        <v>55</v>
      </c>
      <c r="D296" s="5">
        <v>411</v>
      </c>
      <c r="G296" s="111">
        <v>20477.98</v>
      </c>
      <c r="H296" s="44">
        <f t="shared" si="120"/>
        <v>1023.899</v>
      </c>
      <c r="K296" s="44">
        <f t="shared" si="121"/>
        <v>21501.879000000001</v>
      </c>
      <c r="L296" s="9">
        <v>0.05</v>
      </c>
    </row>
    <row r="297" spans="1:12" x14ac:dyDescent="0.35">
      <c r="A297" s="139" t="s">
        <v>254</v>
      </c>
      <c r="B297" s="33">
        <v>45211</v>
      </c>
      <c r="C297" t="s">
        <v>216</v>
      </c>
      <c r="D297" s="5">
        <v>463</v>
      </c>
      <c r="G297" s="113">
        <v>57013.4</v>
      </c>
      <c r="H297" s="44">
        <f t="shared" ref="H297:H300" si="122">G297*5%</f>
        <v>2850.67</v>
      </c>
      <c r="K297" s="44">
        <f t="shared" ref="K297:K300" si="123">ROUND(SUM(G297:J297),0)</f>
        <v>59864</v>
      </c>
      <c r="L297" s="9">
        <v>0.05</v>
      </c>
    </row>
    <row r="298" spans="1:12" x14ac:dyDescent="0.35">
      <c r="A298" s="139" t="s">
        <v>254</v>
      </c>
      <c r="B298" s="33">
        <v>45213</v>
      </c>
      <c r="C298" t="s">
        <v>216</v>
      </c>
      <c r="D298" s="5">
        <v>468</v>
      </c>
      <c r="G298" s="113">
        <v>18532</v>
      </c>
      <c r="H298" s="44">
        <f t="shared" si="122"/>
        <v>926.6</v>
      </c>
      <c r="K298" s="44">
        <f t="shared" si="123"/>
        <v>19459</v>
      </c>
      <c r="L298" s="9">
        <v>0.05</v>
      </c>
    </row>
    <row r="299" spans="1:12" x14ac:dyDescent="0.35">
      <c r="A299" s="139" t="s">
        <v>254</v>
      </c>
      <c r="B299" s="33">
        <v>45213</v>
      </c>
      <c r="C299" t="s">
        <v>216</v>
      </c>
      <c r="D299" s="5">
        <v>473</v>
      </c>
      <c r="G299" s="113">
        <v>62845</v>
      </c>
      <c r="H299" s="44">
        <f t="shared" si="122"/>
        <v>3142.25</v>
      </c>
      <c r="K299" s="44">
        <f t="shared" si="123"/>
        <v>65987</v>
      </c>
      <c r="L299" s="9">
        <v>0.05</v>
      </c>
    </row>
    <row r="300" spans="1:12" x14ac:dyDescent="0.35">
      <c r="A300" s="139" t="s">
        <v>254</v>
      </c>
      <c r="B300" s="33">
        <v>45224</v>
      </c>
      <c r="C300" t="s">
        <v>216</v>
      </c>
      <c r="D300" s="5">
        <v>490</v>
      </c>
      <c r="G300" s="113">
        <v>33695.760000000002</v>
      </c>
      <c r="H300" s="44">
        <f t="shared" si="122"/>
        <v>1684.7880000000002</v>
      </c>
      <c r="K300" s="44">
        <f t="shared" si="123"/>
        <v>35381</v>
      </c>
      <c r="L300" s="9">
        <v>0.05</v>
      </c>
    </row>
    <row r="301" spans="1:12" x14ac:dyDescent="0.35">
      <c r="A301" s="139" t="s">
        <v>254</v>
      </c>
      <c r="B301" s="33">
        <v>45210</v>
      </c>
      <c r="C301" t="s">
        <v>181</v>
      </c>
      <c r="D301" s="5">
        <v>2294</v>
      </c>
      <c r="G301" s="113">
        <v>16200</v>
      </c>
      <c r="H301" s="44">
        <f t="shared" ref="H301:H319" si="124">G301*5%</f>
        <v>810</v>
      </c>
      <c r="K301" s="44">
        <f t="shared" ref="K301:K319" si="125">ROUND(SUM(G301:J301),0)</f>
        <v>17010</v>
      </c>
      <c r="L301" s="9">
        <v>0.05</v>
      </c>
    </row>
    <row r="302" spans="1:12" x14ac:dyDescent="0.35">
      <c r="A302" s="139" t="s">
        <v>254</v>
      </c>
      <c r="B302" s="33">
        <v>45210</v>
      </c>
      <c r="C302" t="s">
        <v>181</v>
      </c>
      <c r="D302" s="5">
        <v>2295</v>
      </c>
      <c r="G302" s="113">
        <v>15957</v>
      </c>
      <c r="H302" s="44">
        <f t="shared" si="124"/>
        <v>797.85</v>
      </c>
      <c r="K302" s="44">
        <f t="shared" si="125"/>
        <v>16755</v>
      </c>
      <c r="L302" s="9">
        <v>0.05</v>
      </c>
    </row>
    <row r="303" spans="1:12" x14ac:dyDescent="0.35">
      <c r="A303" s="139" t="s">
        <v>254</v>
      </c>
      <c r="B303" s="33">
        <v>45211</v>
      </c>
      <c r="C303" t="s">
        <v>181</v>
      </c>
      <c r="D303" s="5">
        <v>2314</v>
      </c>
      <c r="G303" s="113">
        <v>25375</v>
      </c>
      <c r="H303" s="44">
        <f t="shared" si="124"/>
        <v>1268.75</v>
      </c>
      <c r="K303" s="44">
        <f t="shared" si="125"/>
        <v>26644</v>
      </c>
      <c r="L303" s="9">
        <v>0.05</v>
      </c>
    </row>
    <row r="304" spans="1:12" x14ac:dyDescent="0.35">
      <c r="A304" s="139" t="s">
        <v>254</v>
      </c>
      <c r="B304" s="33">
        <v>45211</v>
      </c>
      <c r="C304" t="s">
        <v>181</v>
      </c>
      <c r="D304" s="5">
        <v>2316</v>
      </c>
      <c r="G304" s="113">
        <v>112500</v>
      </c>
      <c r="H304" s="44">
        <f t="shared" si="124"/>
        <v>5625</v>
      </c>
      <c r="K304" s="44">
        <f t="shared" si="125"/>
        <v>118125</v>
      </c>
      <c r="L304" s="9">
        <v>0.05</v>
      </c>
    </row>
    <row r="305" spans="1:12" x14ac:dyDescent="0.35">
      <c r="A305" s="139" t="s">
        <v>254</v>
      </c>
      <c r="B305" s="33">
        <v>45211</v>
      </c>
      <c r="C305" t="s">
        <v>181</v>
      </c>
      <c r="D305" s="5">
        <v>2339</v>
      </c>
      <c r="G305" s="114">
        <v>55800</v>
      </c>
      <c r="H305" s="44">
        <f t="shared" si="124"/>
        <v>2790</v>
      </c>
      <c r="K305" s="44">
        <f t="shared" si="125"/>
        <v>58590</v>
      </c>
      <c r="L305" s="9">
        <v>0.05</v>
      </c>
    </row>
    <row r="306" spans="1:12" x14ac:dyDescent="0.35">
      <c r="A306" s="139" t="s">
        <v>254</v>
      </c>
      <c r="B306" s="33">
        <v>45225</v>
      </c>
      <c r="C306" t="s">
        <v>181</v>
      </c>
      <c r="D306" s="5">
        <v>2435</v>
      </c>
      <c r="G306" s="114">
        <v>38400</v>
      </c>
      <c r="H306" s="44">
        <f t="shared" si="124"/>
        <v>1920</v>
      </c>
      <c r="K306" s="44">
        <f t="shared" si="125"/>
        <v>40320</v>
      </c>
      <c r="L306" s="9">
        <v>0.05</v>
      </c>
    </row>
    <row r="307" spans="1:12" x14ac:dyDescent="0.35">
      <c r="A307" s="139" t="s">
        <v>254</v>
      </c>
      <c r="B307" s="33">
        <v>45227</v>
      </c>
      <c r="C307" t="s">
        <v>181</v>
      </c>
      <c r="D307" s="5">
        <v>2454</v>
      </c>
      <c r="G307" s="114">
        <v>19200</v>
      </c>
      <c r="H307" s="44">
        <f t="shared" si="124"/>
        <v>960</v>
      </c>
      <c r="K307" s="44">
        <f t="shared" si="125"/>
        <v>20160</v>
      </c>
      <c r="L307" s="9">
        <v>0.05</v>
      </c>
    </row>
    <row r="308" spans="1:12" x14ac:dyDescent="0.35">
      <c r="A308" s="139" t="s">
        <v>254</v>
      </c>
      <c r="B308" s="33">
        <v>45229</v>
      </c>
      <c r="C308" t="s">
        <v>181</v>
      </c>
      <c r="D308" s="5">
        <v>2475</v>
      </c>
      <c r="G308" s="114">
        <v>24900</v>
      </c>
      <c r="H308" s="44">
        <f t="shared" si="124"/>
        <v>1245</v>
      </c>
      <c r="K308" s="44">
        <f t="shared" si="125"/>
        <v>26145</v>
      </c>
      <c r="L308" s="9">
        <v>0.05</v>
      </c>
    </row>
    <row r="309" spans="1:12" x14ac:dyDescent="0.35">
      <c r="A309" s="139" t="s">
        <v>254</v>
      </c>
      <c r="B309" s="33">
        <v>45229</v>
      </c>
      <c r="C309" t="s">
        <v>181</v>
      </c>
      <c r="D309" s="5">
        <v>2476</v>
      </c>
      <c r="G309" s="114">
        <v>16430</v>
      </c>
      <c r="H309" s="44">
        <f t="shared" si="124"/>
        <v>821.5</v>
      </c>
      <c r="K309" s="44">
        <f t="shared" si="125"/>
        <v>17252</v>
      </c>
      <c r="L309" s="9">
        <v>0.05</v>
      </c>
    </row>
    <row r="310" spans="1:12" x14ac:dyDescent="0.35">
      <c r="A310" s="139" t="s">
        <v>254</v>
      </c>
      <c r="B310" s="33">
        <v>45229</v>
      </c>
      <c r="C310" t="s">
        <v>181</v>
      </c>
      <c r="D310" s="5">
        <v>2478</v>
      </c>
      <c r="G310" s="114">
        <v>45000</v>
      </c>
      <c r="H310" s="44">
        <f t="shared" si="124"/>
        <v>2250</v>
      </c>
      <c r="K310" s="44">
        <f t="shared" si="125"/>
        <v>47250</v>
      </c>
      <c r="L310" s="9">
        <v>0.05</v>
      </c>
    </row>
    <row r="311" spans="1:12" x14ac:dyDescent="0.35">
      <c r="A311" s="139" t="s">
        <v>254</v>
      </c>
      <c r="B311" s="33">
        <v>45229</v>
      </c>
      <c r="C311" t="s">
        <v>181</v>
      </c>
      <c r="D311" s="5">
        <v>2479</v>
      </c>
      <c r="G311" s="114">
        <v>26670</v>
      </c>
      <c r="H311" s="44">
        <f t="shared" si="124"/>
        <v>1333.5</v>
      </c>
      <c r="K311" s="44">
        <f t="shared" si="125"/>
        <v>28004</v>
      </c>
      <c r="L311" s="9">
        <v>0.05</v>
      </c>
    </row>
    <row r="312" spans="1:12" x14ac:dyDescent="0.35">
      <c r="A312" s="139" t="s">
        <v>254</v>
      </c>
      <c r="B312" s="33">
        <v>45230</v>
      </c>
      <c r="C312" t="s">
        <v>181</v>
      </c>
      <c r="D312" s="5">
        <v>2495</v>
      </c>
      <c r="G312" s="114">
        <v>28700</v>
      </c>
      <c r="H312" s="44">
        <f t="shared" si="124"/>
        <v>1435</v>
      </c>
      <c r="K312" s="44">
        <f t="shared" si="125"/>
        <v>30135</v>
      </c>
      <c r="L312" s="9">
        <v>0.05</v>
      </c>
    </row>
    <row r="313" spans="1:12" x14ac:dyDescent="0.35">
      <c r="A313" s="139" t="s">
        <v>254</v>
      </c>
      <c r="B313" s="33">
        <v>45230</v>
      </c>
      <c r="C313" t="s">
        <v>181</v>
      </c>
      <c r="D313" s="5">
        <v>2521</v>
      </c>
      <c r="G313" s="114">
        <v>27900</v>
      </c>
      <c r="H313" s="44">
        <f t="shared" si="124"/>
        <v>1395</v>
      </c>
      <c r="K313" s="44">
        <f t="shared" si="125"/>
        <v>29295</v>
      </c>
      <c r="L313" s="9">
        <v>0.05</v>
      </c>
    </row>
    <row r="314" spans="1:12" x14ac:dyDescent="0.35">
      <c r="A314" s="139" t="s">
        <v>254</v>
      </c>
      <c r="B314" s="33">
        <v>45202</v>
      </c>
      <c r="C314" t="s">
        <v>180</v>
      </c>
      <c r="D314" s="112" t="s">
        <v>217</v>
      </c>
      <c r="G314" s="114">
        <v>7500</v>
      </c>
      <c r="H314" s="44">
        <f t="shared" si="124"/>
        <v>375</v>
      </c>
      <c r="K314" s="44">
        <f t="shared" si="125"/>
        <v>7875</v>
      </c>
      <c r="L314" s="9">
        <v>0.05</v>
      </c>
    </row>
    <row r="315" spans="1:12" x14ac:dyDescent="0.35">
      <c r="A315" s="139" t="s">
        <v>254</v>
      </c>
      <c r="B315" s="33">
        <v>45211</v>
      </c>
      <c r="C315" t="s">
        <v>180</v>
      </c>
      <c r="D315" s="112" t="s">
        <v>218</v>
      </c>
      <c r="G315" s="114">
        <v>16770</v>
      </c>
      <c r="H315" s="44">
        <f t="shared" si="124"/>
        <v>838.5</v>
      </c>
      <c r="K315" s="44">
        <f t="shared" si="125"/>
        <v>17609</v>
      </c>
      <c r="L315" s="9">
        <v>0.05</v>
      </c>
    </row>
    <row r="316" spans="1:12" x14ac:dyDescent="0.35">
      <c r="A316" s="139" t="s">
        <v>254</v>
      </c>
      <c r="B316" s="33">
        <v>45208</v>
      </c>
      <c r="C316" t="s">
        <v>201</v>
      </c>
      <c r="D316" s="5">
        <v>4594</v>
      </c>
      <c r="G316" s="114">
        <v>29800</v>
      </c>
      <c r="H316" s="44">
        <f t="shared" si="124"/>
        <v>1490</v>
      </c>
      <c r="K316" s="44">
        <f t="shared" si="125"/>
        <v>31290</v>
      </c>
      <c r="L316" s="9">
        <v>0.05</v>
      </c>
    </row>
    <row r="317" spans="1:12" x14ac:dyDescent="0.35">
      <c r="A317" s="139" t="s">
        <v>254</v>
      </c>
      <c r="B317" s="33">
        <v>45200</v>
      </c>
      <c r="C317" t="s">
        <v>203</v>
      </c>
      <c r="D317" s="5">
        <v>427</v>
      </c>
      <c r="G317" s="114">
        <v>62200</v>
      </c>
      <c r="H317" s="44">
        <f t="shared" si="124"/>
        <v>3110</v>
      </c>
      <c r="K317" s="44">
        <f t="shared" si="125"/>
        <v>65310</v>
      </c>
      <c r="L317" s="9">
        <v>0.05</v>
      </c>
    </row>
    <row r="318" spans="1:12" x14ac:dyDescent="0.35">
      <c r="A318" s="139" t="s">
        <v>254</v>
      </c>
      <c r="B318" s="33">
        <v>45204</v>
      </c>
      <c r="C318" t="s">
        <v>203</v>
      </c>
      <c r="D318" s="5">
        <v>438</v>
      </c>
      <c r="G318" s="114">
        <v>35280</v>
      </c>
      <c r="H318" s="44">
        <f t="shared" si="124"/>
        <v>1764</v>
      </c>
      <c r="K318" s="44">
        <f t="shared" si="125"/>
        <v>37044</v>
      </c>
      <c r="L318" s="9">
        <v>0.05</v>
      </c>
    </row>
    <row r="319" spans="1:12" x14ac:dyDescent="0.35">
      <c r="A319" s="139" t="s">
        <v>254</v>
      </c>
      <c r="B319" s="33">
        <v>45210</v>
      </c>
      <c r="C319" t="s">
        <v>203</v>
      </c>
      <c r="D319" s="5">
        <v>450</v>
      </c>
      <c r="G319" s="114">
        <v>25600</v>
      </c>
      <c r="H319" s="44">
        <f t="shared" si="124"/>
        <v>1280</v>
      </c>
      <c r="K319" s="44">
        <f t="shared" si="125"/>
        <v>26880</v>
      </c>
      <c r="L319" s="9">
        <v>0.05</v>
      </c>
    </row>
    <row r="320" spans="1:12" x14ac:dyDescent="0.35">
      <c r="A320" s="139" t="s">
        <v>255</v>
      </c>
      <c r="B320" s="33">
        <v>45233</v>
      </c>
      <c r="C320" t="s">
        <v>180</v>
      </c>
      <c r="D320" s="104" t="s">
        <v>202</v>
      </c>
      <c r="G320" s="100">
        <v>8945</v>
      </c>
      <c r="H320" s="44">
        <f t="shared" ref="H320" si="126">G320*5%</f>
        <v>447.25</v>
      </c>
      <c r="K320" s="44">
        <f t="shared" ref="K320:K332" si="127">SUM(G320:H320)</f>
        <v>9392.25</v>
      </c>
      <c r="L320" s="9">
        <v>0.05</v>
      </c>
    </row>
    <row r="321" spans="1:12" x14ac:dyDescent="0.35">
      <c r="A321" s="139" t="s">
        <v>255</v>
      </c>
      <c r="B321" s="33">
        <v>45255</v>
      </c>
      <c r="C321" t="s">
        <v>181</v>
      </c>
      <c r="D321" s="5">
        <v>2968</v>
      </c>
      <c r="G321" s="100">
        <v>25500</v>
      </c>
      <c r="H321" s="44">
        <f t="shared" ref="H321:H332" si="128">G321*5%</f>
        <v>1275</v>
      </c>
      <c r="K321" s="44">
        <f t="shared" si="127"/>
        <v>26775</v>
      </c>
      <c r="L321" s="9">
        <v>0.05</v>
      </c>
    </row>
    <row r="322" spans="1:12" x14ac:dyDescent="0.35">
      <c r="A322" s="139" t="s">
        <v>255</v>
      </c>
      <c r="B322" s="33">
        <v>45234</v>
      </c>
      <c r="C322" t="s">
        <v>55</v>
      </c>
      <c r="D322" s="5">
        <v>511</v>
      </c>
      <c r="G322" s="100">
        <v>50220</v>
      </c>
      <c r="H322" s="44">
        <f t="shared" si="128"/>
        <v>2511</v>
      </c>
      <c r="K322" s="44">
        <f t="shared" si="127"/>
        <v>52731</v>
      </c>
      <c r="L322" s="9">
        <v>0.05</v>
      </c>
    </row>
    <row r="323" spans="1:12" x14ac:dyDescent="0.35">
      <c r="A323" s="139" t="s">
        <v>255</v>
      </c>
      <c r="B323" s="33">
        <v>45255</v>
      </c>
      <c r="C323" t="s">
        <v>181</v>
      </c>
      <c r="D323" s="5">
        <v>2929</v>
      </c>
      <c r="G323" s="100">
        <v>72000</v>
      </c>
      <c r="H323" s="44">
        <f t="shared" si="128"/>
        <v>3600</v>
      </c>
      <c r="K323" s="44">
        <f t="shared" si="127"/>
        <v>75600</v>
      </c>
      <c r="L323" s="9">
        <v>0.05</v>
      </c>
    </row>
    <row r="324" spans="1:12" x14ac:dyDescent="0.35">
      <c r="A324" s="139" t="s">
        <v>255</v>
      </c>
      <c r="B324" s="33">
        <v>45234</v>
      </c>
      <c r="C324" t="s">
        <v>55</v>
      </c>
      <c r="D324" s="5">
        <v>509</v>
      </c>
      <c r="G324" s="100">
        <v>51780</v>
      </c>
      <c r="H324" s="44">
        <f t="shared" si="128"/>
        <v>2589</v>
      </c>
      <c r="K324" s="44">
        <f t="shared" si="127"/>
        <v>54369</v>
      </c>
      <c r="L324" s="9">
        <v>0.05</v>
      </c>
    </row>
    <row r="325" spans="1:12" x14ac:dyDescent="0.35">
      <c r="A325" s="139" t="s">
        <v>255</v>
      </c>
      <c r="B325" s="33">
        <v>45253</v>
      </c>
      <c r="C325" t="s">
        <v>201</v>
      </c>
      <c r="D325" s="5">
        <v>4645</v>
      </c>
      <c r="G325" s="100">
        <v>28850</v>
      </c>
      <c r="H325" s="44">
        <f t="shared" si="128"/>
        <v>1442.5</v>
      </c>
      <c r="K325" s="44">
        <f t="shared" si="127"/>
        <v>30292.5</v>
      </c>
      <c r="L325" s="9">
        <v>0.05</v>
      </c>
    </row>
    <row r="326" spans="1:12" x14ac:dyDescent="0.35">
      <c r="A326" s="139" t="s">
        <v>255</v>
      </c>
      <c r="B326" s="33">
        <v>45233</v>
      </c>
      <c r="C326" t="s">
        <v>203</v>
      </c>
      <c r="D326" s="5">
        <v>507</v>
      </c>
      <c r="G326" s="100">
        <v>25600</v>
      </c>
      <c r="H326" s="44">
        <f t="shared" si="128"/>
        <v>1280</v>
      </c>
      <c r="K326" s="44">
        <f t="shared" si="127"/>
        <v>26880</v>
      </c>
      <c r="L326" s="9">
        <v>0.05</v>
      </c>
    </row>
    <row r="327" spans="1:12" x14ac:dyDescent="0.35">
      <c r="A327" s="139" t="s">
        <v>255</v>
      </c>
      <c r="B327" s="33">
        <v>45237</v>
      </c>
      <c r="C327" t="s">
        <v>203</v>
      </c>
      <c r="D327" s="5">
        <v>517</v>
      </c>
      <c r="G327" s="100">
        <v>27000</v>
      </c>
      <c r="H327" s="44">
        <f t="shared" si="128"/>
        <v>1350</v>
      </c>
      <c r="K327" s="44">
        <f t="shared" si="127"/>
        <v>28350</v>
      </c>
      <c r="L327" s="9">
        <v>0.05</v>
      </c>
    </row>
    <row r="328" spans="1:12" x14ac:dyDescent="0.35">
      <c r="A328" s="139" t="s">
        <v>255</v>
      </c>
      <c r="B328" s="33">
        <v>45115</v>
      </c>
      <c r="C328" t="s">
        <v>203</v>
      </c>
      <c r="D328" s="5">
        <v>520</v>
      </c>
      <c r="G328" s="100">
        <v>35000</v>
      </c>
      <c r="H328" s="44">
        <f t="shared" si="128"/>
        <v>1750</v>
      </c>
      <c r="K328" s="44">
        <f t="shared" si="127"/>
        <v>36750</v>
      </c>
      <c r="L328" s="9">
        <v>0.05</v>
      </c>
    </row>
    <row r="329" spans="1:12" x14ac:dyDescent="0.35">
      <c r="A329" s="139" t="s">
        <v>255</v>
      </c>
      <c r="B329" s="33">
        <v>45240</v>
      </c>
      <c r="C329" t="s">
        <v>203</v>
      </c>
      <c r="D329" s="5">
        <v>522</v>
      </c>
      <c r="G329" s="100">
        <v>106300</v>
      </c>
      <c r="H329" s="44">
        <f t="shared" si="128"/>
        <v>5315</v>
      </c>
      <c r="K329" s="44">
        <f t="shared" si="127"/>
        <v>111615</v>
      </c>
      <c r="L329" s="9">
        <v>0.05</v>
      </c>
    </row>
    <row r="330" spans="1:12" x14ac:dyDescent="0.35">
      <c r="A330" s="139" t="s">
        <v>255</v>
      </c>
      <c r="B330" s="33">
        <v>45242</v>
      </c>
      <c r="C330" t="s">
        <v>203</v>
      </c>
      <c r="D330" s="5">
        <v>527</v>
      </c>
      <c r="G330" s="100">
        <v>74400</v>
      </c>
      <c r="H330" s="44">
        <f t="shared" si="128"/>
        <v>3720</v>
      </c>
      <c r="K330" s="44">
        <f t="shared" si="127"/>
        <v>78120</v>
      </c>
      <c r="L330" s="9">
        <v>0.05</v>
      </c>
    </row>
    <row r="331" spans="1:12" x14ac:dyDescent="0.35">
      <c r="A331" s="139" t="s">
        <v>255</v>
      </c>
      <c r="B331" s="33">
        <v>45254</v>
      </c>
      <c r="C331" t="s">
        <v>203</v>
      </c>
      <c r="D331" s="5">
        <v>556</v>
      </c>
      <c r="G331" s="100">
        <v>24800</v>
      </c>
      <c r="H331" s="44">
        <f t="shared" si="128"/>
        <v>1240</v>
      </c>
      <c r="K331" s="44">
        <f t="shared" si="127"/>
        <v>26040</v>
      </c>
      <c r="L331" s="9">
        <v>0.05</v>
      </c>
    </row>
    <row r="332" spans="1:12" x14ac:dyDescent="0.35">
      <c r="A332" s="139" t="s">
        <v>255</v>
      </c>
      <c r="B332" s="33">
        <v>45236</v>
      </c>
      <c r="C332" t="s">
        <v>181</v>
      </c>
      <c r="D332" s="5">
        <v>2608</v>
      </c>
      <c r="G332" s="100">
        <v>10500</v>
      </c>
      <c r="H332" s="44">
        <f t="shared" si="128"/>
        <v>525</v>
      </c>
      <c r="K332" s="44">
        <f t="shared" si="127"/>
        <v>11025</v>
      </c>
      <c r="L332" s="9">
        <v>0.05</v>
      </c>
    </row>
    <row r="333" spans="1:12" x14ac:dyDescent="0.35">
      <c r="A333" s="139" t="s">
        <v>255</v>
      </c>
      <c r="B333" s="33">
        <v>45251</v>
      </c>
      <c r="C333" t="s">
        <v>206</v>
      </c>
      <c r="D333" s="105" t="s">
        <v>204</v>
      </c>
      <c r="G333" s="100">
        <v>14743.15</v>
      </c>
      <c r="H333" s="44"/>
      <c r="I333" s="44">
        <f>G333*2.5%</f>
        <v>368.57875000000001</v>
      </c>
      <c r="J333" s="44">
        <f>G333*2.5%</f>
        <v>368.57875000000001</v>
      </c>
      <c r="K333" s="44">
        <f>ROUND(SUM(G333:J333),0)</f>
        <v>15480</v>
      </c>
      <c r="L333" s="9">
        <v>0.05</v>
      </c>
    </row>
    <row r="334" spans="1:12" x14ac:dyDescent="0.35">
      <c r="A334" s="139" t="s">
        <v>255</v>
      </c>
      <c r="B334" s="33">
        <v>45259</v>
      </c>
      <c r="C334" t="s">
        <v>206</v>
      </c>
      <c r="D334" s="105" t="s">
        <v>205</v>
      </c>
      <c r="G334" s="100">
        <v>14468.86</v>
      </c>
      <c r="I334" s="44">
        <f>G334*2.5%</f>
        <v>361.72150000000005</v>
      </c>
      <c r="J334" s="44">
        <f>G334*2.5%</f>
        <v>361.72150000000005</v>
      </c>
      <c r="K334" s="44">
        <f>ROUND(SUM(G334:J334),0)</f>
        <v>15192</v>
      </c>
      <c r="L334" s="9">
        <v>0.05</v>
      </c>
    </row>
    <row r="335" spans="1:12" x14ac:dyDescent="0.35">
      <c r="A335" s="139" t="s">
        <v>255</v>
      </c>
      <c r="B335" s="33">
        <v>45254</v>
      </c>
      <c r="C335" t="s">
        <v>55</v>
      </c>
      <c r="D335" s="5">
        <v>527</v>
      </c>
      <c r="G335" s="100">
        <v>60600</v>
      </c>
      <c r="H335" s="44">
        <f>G335*5%</f>
        <v>3030</v>
      </c>
      <c r="K335" s="44">
        <f t="shared" ref="K335:K336" si="129">SUM(G335:H335)</f>
        <v>63630</v>
      </c>
      <c r="L335" s="9">
        <v>0.05</v>
      </c>
    </row>
    <row r="336" spans="1:12" x14ac:dyDescent="0.35">
      <c r="A336" s="139" t="s">
        <v>255</v>
      </c>
      <c r="B336" s="33">
        <v>45254</v>
      </c>
      <c r="C336" t="s">
        <v>55</v>
      </c>
      <c r="D336" s="5">
        <v>528</v>
      </c>
      <c r="G336" s="100">
        <v>40455</v>
      </c>
      <c r="H336" s="44">
        <f>G336*5%</f>
        <v>2022.75</v>
      </c>
      <c r="K336" s="44">
        <f t="shared" si="129"/>
        <v>42477.75</v>
      </c>
      <c r="L336" s="9">
        <v>0.05</v>
      </c>
    </row>
    <row r="337" spans="1:12" x14ac:dyDescent="0.35">
      <c r="A337" s="139" t="s">
        <v>255</v>
      </c>
      <c r="B337" s="33">
        <v>45254</v>
      </c>
      <c r="C337" t="s">
        <v>55</v>
      </c>
      <c r="D337" s="5">
        <v>529</v>
      </c>
      <c r="G337" s="100">
        <v>26225</v>
      </c>
      <c r="H337" s="44">
        <f>G337*5%</f>
        <v>1311.25</v>
      </c>
      <c r="K337" s="44">
        <f>ROUND(SUM(G337:H337),0)</f>
        <v>27536</v>
      </c>
      <c r="L337" s="9">
        <v>0.05</v>
      </c>
    </row>
    <row r="338" spans="1:12" x14ac:dyDescent="0.35">
      <c r="A338" s="139" t="s">
        <v>256</v>
      </c>
      <c r="B338" s="33">
        <v>45270</v>
      </c>
      <c r="C338" t="s">
        <v>55</v>
      </c>
      <c r="D338" s="5">
        <v>543</v>
      </c>
      <c r="G338" s="111">
        <v>43320</v>
      </c>
      <c r="H338" s="44">
        <f>G338*5%</f>
        <v>2166</v>
      </c>
      <c r="K338" s="44">
        <f t="shared" ref="K338:K386" si="130">ROUND(SUM(G338:J338),0)</f>
        <v>45486</v>
      </c>
      <c r="L338" s="9">
        <v>0.05</v>
      </c>
    </row>
    <row r="339" spans="1:12" x14ac:dyDescent="0.35">
      <c r="A339" s="139" t="s">
        <v>256</v>
      </c>
      <c r="B339" s="33">
        <v>45272</v>
      </c>
      <c r="C339" t="s">
        <v>55</v>
      </c>
      <c r="D339" s="5">
        <v>545</v>
      </c>
      <c r="G339" s="111">
        <v>31900</v>
      </c>
      <c r="H339" s="44">
        <f t="shared" ref="H339:H366" si="131">G339*5%</f>
        <v>1595</v>
      </c>
      <c r="K339" s="44">
        <f t="shared" si="130"/>
        <v>33495</v>
      </c>
      <c r="L339" s="9">
        <v>0.05</v>
      </c>
    </row>
    <row r="340" spans="1:12" x14ac:dyDescent="0.35">
      <c r="A340" s="139" t="s">
        <v>256</v>
      </c>
      <c r="B340" s="33">
        <v>45276</v>
      </c>
      <c r="C340" t="s">
        <v>55</v>
      </c>
      <c r="D340" s="5">
        <v>554</v>
      </c>
      <c r="G340" s="111">
        <v>37400</v>
      </c>
      <c r="H340" s="44">
        <f t="shared" si="131"/>
        <v>1870</v>
      </c>
      <c r="K340" s="44">
        <f t="shared" si="130"/>
        <v>39270</v>
      </c>
      <c r="L340" s="9">
        <v>0.05</v>
      </c>
    </row>
    <row r="341" spans="1:12" x14ac:dyDescent="0.35">
      <c r="A341" s="139" t="s">
        <v>256</v>
      </c>
      <c r="B341" s="33">
        <v>45278</v>
      </c>
      <c r="C341" t="s">
        <v>55</v>
      </c>
      <c r="D341" s="5">
        <v>556</v>
      </c>
      <c r="G341" s="111">
        <v>50149.42</v>
      </c>
      <c r="H341" s="44">
        <f t="shared" si="131"/>
        <v>2507.471</v>
      </c>
      <c r="K341" s="44">
        <f t="shared" si="130"/>
        <v>52657</v>
      </c>
      <c r="L341" s="9">
        <v>0.05</v>
      </c>
    </row>
    <row r="342" spans="1:12" x14ac:dyDescent="0.35">
      <c r="A342" s="139" t="s">
        <v>256</v>
      </c>
      <c r="B342" s="33">
        <v>45279</v>
      </c>
      <c r="C342" t="s">
        <v>55</v>
      </c>
      <c r="D342" s="5">
        <v>562</v>
      </c>
      <c r="G342" s="111">
        <v>48100</v>
      </c>
      <c r="H342" s="44">
        <f t="shared" si="131"/>
        <v>2405</v>
      </c>
      <c r="K342" s="44">
        <f t="shared" si="130"/>
        <v>50505</v>
      </c>
      <c r="L342" s="9">
        <v>0.05</v>
      </c>
    </row>
    <row r="343" spans="1:12" x14ac:dyDescent="0.35">
      <c r="A343" s="139" t="s">
        <v>256</v>
      </c>
      <c r="B343" s="33">
        <v>45282</v>
      </c>
      <c r="C343" t="s">
        <v>55</v>
      </c>
      <c r="D343" s="5">
        <v>572</v>
      </c>
      <c r="G343" s="111">
        <v>57331.17</v>
      </c>
      <c r="H343" s="44">
        <f t="shared" si="131"/>
        <v>2866.5585000000001</v>
      </c>
      <c r="K343" s="44">
        <f t="shared" si="130"/>
        <v>60198</v>
      </c>
      <c r="L343" s="9">
        <v>0.05</v>
      </c>
    </row>
    <row r="344" spans="1:12" x14ac:dyDescent="0.35">
      <c r="A344" s="139" t="s">
        <v>256</v>
      </c>
      <c r="B344" s="33">
        <v>45290</v>
      </c>
      <c r="C344" t="s">
        <v>55</v>
      </c>
      <c r="D344" s="5">
        <v>604</v>
      </c>
      <c r="G344" s="111">
        <v>15876</v>
      </c>
      <c r="H344" s="44">
        <f t="shared" si="131"/>
        <v>793.80000000000007</v>
      </c>
      <c r="K344" s="44">
        <f t="shared" si="130"/>
        <v>16670</v>
      </c>
      <c r="L344" s="9">
        <v>0.05</v>
      </c>
    </row>
    <row r="345" spans="1:12" x14ac:dyDescent="0.35">
      <c r="A345" s="139" t="s">
        <v>256</v>
      </c>
      <c r="B345" s="33">
        <v>45211</v>
      </c>
      <c r="C345" t="s">
        <v>95</v>
      </c>
      <c r="D345" s="5">
        <v>66</v>
      </c>
      <c r="G345" s="111">
        <v>38600</v>
      </c>
      <c r="H345" s="44">
        <f t="shared" si="131"/>
        <v>1930</v>
      </c>
      <c r="K345" s="44">
        <f t="shared" si="130"/>
        <v>40530</v>
      </c>
      <c r="L345" s="9">
        <v>0.05</v>
      </c>
    </row>
    <row r="346" spans="1:12" x14ac:dyDescent="0.35">
      <c r="A346" s="139" t="s">
        <v>256</v>
      </c>
      <c r="B346" s="33">
        <v>45268</v>
      </c>
      <c r="C346" t="s">
        <v>203</v>
      </c>
      <c r="D346" s="5">
        <v>585</v>
      </c>
      <c r="G346" s="111">
        <v>51600</v>
      </c>
      <c r="H346" s="44">
        <f t="shared" si="131"/>
        <v>2580</v>
      </c>
      <c r="K346" s="44">
        <f t="shared" si="130"/>
        <v>54180</v>
      </c>
      <c r="L346" s="9">
        <v>0.05</v>
      </c>
    </row>
    <row r="347" spans="1:12" x14ac:dyDescent="0.35">
      <c r="A347" s="139" t="s">
        <v>256</v>
      </c>
      <c r="B347" s="33">
        <v>45277</v>
      </c>
      <c r="C347" t="s">
        <v>203</v>
      </c>
      <c r="D347" s="5">
        <v>610</v>
      </c>
      <c r="G347" s="111">
        <v>49600</v>
      </c>
      <c r="H347" s="44">
        <f t="shared" si="131"/>
        <v>2480</v>
      </c>
      <c r="K347" s="44">
        <f t="shared" si="130"/>
        <v>52080</v>
      </c>
      <c r="L347" s="9">
        <v>0.05</v>
      </c>
    </row>
    <row r="348" spans="1:12" x14ac:dyDescent="0.35">
      <c r="A348" s="139" t="s">
        <v>256</v>
      </c>
      <c r="B348" s="33">
        <v>45280</v>
      </c>
      <c r="C348" t="s">
        <v>203</v>
      </c>
      <c r="D348" s="5">
        <v>620</v>
      </c>
      <c r="G348" s="111">
        <v>49600</v>
      </c>
      <c r="H348" s="44">
        <f t="shared" si="131"/>
        <v>2480</v>
      </c>
      <c r="K348" s="44">
        <f t="shared" si="130"/>
        <v>52080</v>
      </c>
      <c r="L348" s="9">
        <v>0.05</v>
      </c>
    </row>
    <row r="349" spans="1:12" x14ac:dyDescent="0.35">
      <c r="A349" s="139" t="s">
        <v>256</v>
      </c>
      <c r="B349" s="33">
        <v>45283</v>
      </c>
      <c r="C349" t="s">
        <v>203</v>
      </c>
      <c r="D349" s="5">
        <v>627</v>
      </c>
      <c r="G349" s="111">
        <v>21500</v>
      </c>
      <c r="H349" s="44">
        <f t="shared" si="131"/>
        <v>1075</v>
      </c>
      <c r="K349" s="44">
        <f t="shared" si="130"/>
        <v>22575</v>
      </c>
      <c r="L349" s="9">
        <v>0.05</v>
      </c>
    </row>
    <row r="350" spans="1:12" x14ac:dyDescent="0.35">
      <c r="A350" s="139" t="s">
        <v>256</v>
      </c>
      <c r="B350" s="33">
        <v>45284</v>
      </c>
      <c r="C350" t="s">
        <v>203</v>
      </c>
      <c r="D350" s="5">
        <v>638</v>
      </c>
      <c r="G350" s="111">
        <v>27600</v>
      </c>
      <c r="H350" s="44">
        <f t="shared" si="131"/>
        <v>1380</v>
      </c>
      <c r="K350" s="44">
        <f t="shared" si="130"/>
        <v>28980</v>
      </c>
      <c r="L350" s="9">
        <v>0.05</v>
      </c>
    </row>
    <row r="351" spans="1:12" x14ac:dyDescent="0.35">
      <c r="A351" s="139" t="s">
        <v>256</v>
      </c>
      <c r="B351" s="33">
        <v>45288</v>
      </c>
      <c r="C351" t="s">
        <v>203</v>
      </c>
      <c r="D351" s="5">
        <v>648</v>
      </c>
      <c r="G351" s="111">
        <v>22380</v>
      </c>
      <c r="H351" s="44">
        <f t="shared" si="131"/>
        <v>1119</v>
      </c>
      <c r="K351" s="44">
        <f t="shared" si="130"/>
        <v>23499</v>
      </c>
      <c r="L351" s="9">
        <v>0.05</v>
      </c>
    </row>
    <row r="352" spans="1:12" x14ac:dyDescent="0.35">
      <c r="A352" s="139" t="s">
        <v>256</v>
      </c>
      <c r="B352" s="33">
        <v>45266</v>
      </c>
      <c r="C352" t="s">
        <v>201</v>
      </c>
      <c r="D352" s="5">
        <v>4664</v>
      </c>
      <c r="G352" s="111">
        <v>16380</v>
      </c>
      <c r="H352" s="44">
        <f t="shared" si="131"/>
        <v>819</v>
      </c>
      <c r="K352" s="44">
        <f t="shared" si="130"/>
        <v>17199</v>
      </c>
      <c r="L352" s="9">
        <v>0.05</v>
      </c>
    </row>
    <row r="353" spans="1:12" x14ac:dyDescent="0.35">
      <c r="A353" s="139" t="s">
        <v>256</v>
      </c>
      <c r="B353" s="33">
        <v>45275</v>
      </c>
      <c r="C353" t="s">
        <v>201</v>
      </c>
      <c r="D353" s="5">
        <v>4680</v>
      </c>
      <c r="G353" s="111">
        <v>28850</v>
      </c>
      <c r="H353" s="44">
        <f t="shared" si="131"/>
        <v>1442.5</v>
      </c>
      <c r="K353" s="44">
        <f t="shared" si="130"/>
        <v>30293</v>
      </c>
      <c r="L353" s="9">
        <v>0.05</v>
      </c>
    </row>
    <row r="354" spans="1:12" x14ac:dyDescent="0.35">
      <c r="A354" s="139" t="s">
        <v>256</v>
      </c>
      <c r="B354" s="33">
        <v>45265</v>
      </c>
      <c r="C354" t="s">
        <v>181</v>
      </c>
      <c r="D354" s="5">
        <v>3246</v>
      </c>
      <c r="G354" s="111">
        <v>18000</v>
      </c>
      <c r="H354" s="44">
        <f t="shared" si="131"/>
        <v>900</v>
      </c>
      <c r="K354" s="44">
        <f t="shared" si="130"/>
        <v>18900</v>
      </c>
      <c r="L354" s="9">
        <v>0.05</v>
      </c>
    </row>
    <row r="355" spans="1:12" x14ac:dyDescent="0.35">
      <c r="A355" s="139" t="s">
        <v>256</v>
      </c>
      <c r="B355" s="33">
        <v>45265</v>
      </c>
      <c r="C355" t="s">
        <v>181</v>
      </c>
      <c r="D355" s="5">
        <v>3252</v>
      </c>
      <c r="G355" s="111">
        <v>19200</v>
      </c>
      <c r="H355" s="44">
        <f t="shared" si="131"/>
        <v>960</v>
      </c>
      <c r="K355" s="44">
        <f t="shared" si="130"/>
        <v>20160</v>
      </c>
      <c r="L355" s="9">
        <v>0.05</v>
      </c>
    </row>
    <row r="356" spans="1:12" x14ac:dyDescent="0.35">
      <c r="A356" s="139" t="s">
        <v>256</v>
      </c>
      <c r="B356" s="33">
        <v>45266</v>
      </c>
      <c r="C356" t="s">
        <v>181</v>
      </c>
      <c r="D356" s="5">
        <v>3293</v>
      </c>
      <c r="G356" s="111">
        <v>26500</v>
      </c>
      <c r="H356" s="44">
        <f t="shared" si="131"/>
        <v>1325</v>
      </c>
      <c r="K356" s="44">
        <f t="shared" si="130"/>
        <v>27825</v>
      </c>
      <c r="L356" s="9">
        <v>0.05</v>
      </c>
    </row>
    <row r="357" spans="1:12" x14ac:dyDescent="0.35">
      <c r="A357" s="139" t="s">
        <v>256</v>
      </c>
      <c r="B357" s="33">
        <v>45272</v>
      </c>
      <c r="C357" t="s">
        <v>181</v>
      </c>
      <c r="D357" s="5">
        <v>3422</v>
      </c>
      <c r="G357" s="111">
        <v>86625</v>
      </c>
      <c r="H357" s="44">
        <f t="shared" si="131"/>
        <v>4331.25</v>
      </c>
      <c r="K357" s="44">
        <f t="shared" si="130"/>
        <v>90956</v>
      </c>
      <c r="L357" s="9">
        <v>0.05</v>
      </c>
    </row>
    <row r="358" spans="1:12" x14ac:dyDescent="0.35">
      <c r="A358" s="139" t="s">
        <v>256</v>
      </c>
      <c r="B358" s="33">
        <v>45272</v>
      </c>
      <c r="C358" t="s">
        <v>181</v>
      </c>
      <c r="D358" s="5">
        <v>3450</v>
      </c>
      <c r="G358" s="111">
        <v>36000</v>
      </c>
      <c r="H358" s="44">
        <f t="shared" si="131"/>
        <v>1800</v>
      </c>
      <c r="K358" s="44">
        <f t="shared" si="130"/>
        <v>37800</v>
      </c>
      <c r="L358" s="9">
        <v>0.05</v>
      </c>
    </row>
    <row r="359" spans="1:12" x14ac:dyDescent="0.35">
      <c r="A359" s="139" t="s">
        <v>256</v>
      </c>
      <c r="B359" s="33">
        <v>45273</v>
      </c>
      <c r="C359" t="s">
        <v>181</v>
      </c>
      <c r="D359" s="5">
        <v>3465</v>
      </c>
      <c r="G359" s="111">
        <v>90000</v>
      </c>
      <c r="H359" s="44">
        <f t="shared" si="131"/>
        <v>4500</v>
      </c>
      <c r="K359" s="44">
        <f t="shared" si="130"/>
        <v>94500</v>
      </c>
      <c r="L359" s="9">
        <v>0.05</v>
      </c>
    </row>
    <row r="360" spans="1:12" x14ac:dyDescent="0.35">
      <c r="A360" s="139" t="s">
        <v>256</v>
      </c>
      <c r="B360" s="33">
        <v>45274</v>
      </c>
      <c r="C360" t="s">
        <v>181</v>
      </c>
      <c r="D360" s="5">
        <v>3472</v>
      </c>
      <c r="G360" s="111">
        <v>15200</v>
      </c>
      <c r="H360" s="44">
        <f t="shared" si="131"/>
        <v>760</v>
      </c>
      <c r="K360" s="44">
        <f t="shared" si="130"/>
        <v>15960</v>
      </c>
      <c r="L360" s="9">
        <v>0.05</v>
      </c>
    </row>
    <row r="361" spans="1:12" x14ac:dyDescent="0.35">
      <c r="A361" s="139" t="s">
        <v>256</v>
      </c>
      <c r="B361" s="33">
        <v>45275</v>
      </c>
      <c r="C361" t="s">
        <v>181</v>
      </c>
      <c r="D361" s="5">
        <v>3515</v>
      </c>
      <c r="G361" s="111">
        <v>43200</v>
      </c>
      <c r="H361" s="44">
        <f t="shared" si="131"/>
        <v>2160</v>
      </c>
      <c r="K361" s="44">
        <f t="shared" si="130"/>
        <v>45360</v>
      </c>
      <c r="L361" s="9">
        <v>0.05</v>
      </c>
    </row>
    <row r="362" spans="1:12" x14ac:dyDescent="0.35">
      <c r="A362" s="139" t="s">
        <v>256</v>
      </c>
      <c r="B362" s="33">
        <v>45278</v>
      </c>
      <c r="C362" t="s">
        <v>181</v>
      </c>
      <c r="D362" s="5">
        <v>3544</v>
      </c>
      <c r="G362" s="111">
        <v>32400</v>
      </c>
      <c r="H362" s="44">
        <f t="shared" si="131"/>
        <v>1620</v>
      </c>
      <c r="K362" s="44">
        <f t="shared" si="130"/>
        <v>34020</v>
      </c>
      <c r="L362" s="9">
        <v>0.05</v>
      </c>
    </row>
    <row r="363" spans="1:12" x14ac:dyDescent="0.35">
      <c r="A363" s="139" t="s">
        <v>256</v>
      </c>
      <c r="B363" s="33">
        <v>45280</v>
      </c>
      <c r="C363" t="s">
        <v>181</v>
      </c>
      <c r="D363" s="5">
        <v>3625</v>
      </c>
      <c r="G363" s="111">
        <v>32400</v>
      </c>
      <c r="H363" s="44">
        <f t="shared" si="131"/>
        <v>1620</v>
      </c>
      <c r="K363" s="44">
        <f t="shared" si="130"/>
        <v>34020</v>
      </c>
      <c r="L363" s="9">
        <v>0.05</v>
      </c>
    </row>
    <row r="364" spans="1:12" x14ac:dyDescent="0.35">
      <c r="A364" s="139" t="s">
        <v>256</v>
      </c>
      <c r="B364" s="33">
        <v>45282</v>
      </c>
      <c r="C364" t="s">
        <v>181</v>
      </c>
      <c r="D364" s="5">
        <v>3678</v>
      </c>
      <c r="G364" s="111">
        <v>35600</v>
      </c>
      <c r="H364" s="44">
        <f t="shared" si="131"/>
        <v>1780</v>
      </c>
      <c r="K364" s="44">
        <f t="shared" si="130"/>
        <v>37380</v>
      </c>
      <c r="L364" s="9">
        <v>0.05</v>
      </c>
    </row>
    <row r="365" spans="1:12" x14ac:dyDescent="0.35">
      <c r="A365" s="139" t="s">
        <v>256</v>
      </c>
      <c r="B365" s="33">
        <v>45285</v>
      </c>
      <c r="C365" t="s">
        <v>181</v>
      </c>
      <c r="D365" s="5">
        <v>3711</v>
      </c>
      <c r="G365" s="111">
        <v>24570</v>
      </c>
      <c r="H365" s="44">
        <f t="shared" si="131"/>
        <v>1228.5</v>
      </c>
      <c r="K365" s="44">
        <f t="shared" si="130"/>
        <v>25799</v>
      </c>
      <c r="L365" s="9">
        <v>0.05</v>
      </c>
    </row>
    <row r="366" spans="1:12" x14ac:dyDescent="0.35">
      <c r="A366" s="139" t="s">
        <v>256</v>
      </c>
      <c r="B366" s="33">
        <v>45285</v>
      </c>
      <c r="C366" t="s">
        <v>181</v>
      </c>
      <c r="D366" s="5">
        <v>3717</v>
      </c>
      <c r="G366" s="111">
        <v>23592</v>
      </c>
      <c r="H366" s="44">
        <f t="shared" si="131"/>
        <v>1179.6000000000001</v>
      </c>
      <c r="K366" s="44">
        <f t="shared" si="130"/>
        <v>24772</v>
      </c>
      <c r="L366" s="9">
        <v>0.05</v>
      </c>
    </row>
    <row r="367" spans="1:12" x14ac:dyDescent="0.35">
      <c r="A367" s="139" t="s">
        <v>256</v>
      </c>
      <c r="B367" s="33">
        <v>45268</v>
      </c>
      <c r="C367" t="s">
        <v>206</v>
      </c>
      <c r="D367" s="5">
        <v>10107</v>
      </c>
      <c r="G367" s="111">
        <v>21333.759999999998</v>
      </c>
      <c r="H367" s="44"/>
      <c r="I367" s="44">
        <f>G367*2.5%</f>
        <v>533.34399999999994</v>
      </c>
      <c r="J367" s="44">
        <f>G367*2.5%</f>
        <v>533.34399999999994</v>
      </c>
      <c r="K367" s="44">
        <f t="shared" si="130"/>
        <v>22400</v>
      </c>
      <c r="L367" s="9">
        <v>0.05</v>
      </c>
    </row>
    <row r="368" spans="1:12" x14ac:dyDescent="0.35">
      <c r="A368" s="139" t="s">
        <v>256</v>
      </c>
      <c r="B368" s="33">
        <v>45272</v>
      </c>
      <c r="C368" t="s">
        <v>206</v>
      </c>
      <c r="D368" s="110">
        <v>10377</v>
      </c>
      <c r="G368" s="111">
        <v>12611.68</v>
      </c>
      <c r="H368" s="44"/>
      <c r="I368" s="44">
        <f t="shared" ref="I368:I382" si="132">G368*2.5%</f>
        <v>315.29200000000003</v>
      </c>
      <c r="J368" s="44">
        <f t="shared" ref="J368:J382" si="133">G368*2.5%</f>
        <v>315.29200000000003</v>
      </c>
      <c r="K368" s="44">
        <f t="shared" si="130"/>
        <v>13242</v>
      </c>
      <c r="L368" s="9">
        <v>0.05</v>
      </c>
    </row>
    <row r="369" spans="1:12" x14ac:dyDescent="0.35">
      <c r="A369" s="139" t="s">
        <v>256</v>
      </c>
      <c r="B369" s="33">
        <v>45273</v>
      </c>
      <c r="C369" t="s">
        <v>206</v>
      </c>
      <c r="D369" s="5">
        <v>10469</v>
      </c>
      <c r="G369" s="111">
        <v>15754.6</v>
      </c>
      <c r="I369" s="44">
        <f t="shared" si="132"/>
        <v>393.86500000000001</v>
      </c>
      <c r="J369" s="44">
        <f t="shared" si="133"/>
        <v>393.86500000000001</v>
      </c>
      <c r="K369" s="44">
        <f t="shared" si="130"/>
        <v>16542</v>
      </c>
      <c r="L369" s="9">
        <v>0.05</v>
      </c>
    </row>
    <row r="370" spans="1:12" x14ac:dyDescent="0.35">
      <c r="A370" s="139" t="s">
        <v>256</v>
      </c>
      <c r="B370" s="33">
        <v>45274</v>
      </c>
      <c r="C370" t="s">
        <v>206</v>
      </c>
      <c r="D370" s="5">
        <v>10541</v>
      </c>
      <c r="G370" s="111">
        <v>12611.68</v>
      </c>
      <c r="I370" s="44">
        <f t="shared" si="132"/>
        <v>315.29200000000003</v>
      </c>
      <c r="J370" s="44">
        <f t="shared" si="133"/>
        <v>315.29200000000003</v>
      </c>
      <c r="K370" s="44">
        <f t="shared" si="130"/>
        <v>13242</v>
      </c>
      <c r="L370" s="9">
        <v>0.05</v>
      </c>
    </row>
    <row r="371" spans="1:12" x14ac:dyDescent="0.35">
      <c r="A371" s="139" t="s">
        <v>256</v>
      </c>
      <c r="B371" s="33">
        <v>45276</v>
      </c>
      <c r="C371" t="s">
        <v>206</v>
      </c>
      <c r="D371" s="5">
        <v>10718</v>
      </c>
      <c r="G371" s="111">
        <v>18897.52</v>
      </c>
      <c r="I371" s="44">
        <f t="shared" si="132"/>
        <v>472.43800000000005</v>
      </c>
      <c r="J371" s="44">
        <f t="shared" si="133"/>
        <v>472.43800000000005</v>
      </c>
      <c r="K371" s="44">
        <f t="shared" si="130"/>
        <v>19842</v>
      </c>
      <c r="L371" s="9">
        <v>0.05</v>
      </c>
    </row>
    <row r="372" spans="1:12" x14ac:dyDescent="0.35">
      <c r="A372" s="139" t="s">
        <v>256</v>
      </c>
      <c r="B372" s="33">
        <v>45278</v>
      </c>
      <c r="C372" t="s">
        <v>206</v>
      </c>
      <c r="D372" s="5">
        <v>10886</v>
      </c>
      <c r="G372" s="111">
        <v>14611.72</v>
      </c>
      <c r="I372" s="44">
        <f t="shared" si="132"/>
        <v>365.29300000000001</v>
      </c>
      <c r="J372" s="44">
        <f t="shared" si="133"/>
        <v>365.29300000000001</v>
      </c>
      <c r="K372" s="44">
        <f t="shared" si="130"/>
        <v>15342</v>
      </c>
      <c r="L372" s="9">
        <v>0.05</v>
      </c>
    </row>
    <row r="373" spans="1:12" x14ac:dyDescent="0.35">
      <c r="A373" s="139" t="s">
        <v>256</v>
      </c>
      <c r="B373" s="33">
        <v>45281</v>
      </c>
      <c r="C373" t="s">
        <v>206</v>
      </c>
      <c r="D373" s="5">
        <v>11179</v>
      </c>
      <c r="G373" s="111">
        <v>11011.65</v>
      </c>
      <c r="I373" s="44">
        <f t="shared" si="132"/>
        <v>275.29124999999999</v>
      </c>
      <c r="J373" s="44">
        <f t="shared" si="133"/>
        <v>275.29124999999999</v>
      </c>
      <c r="K373" s="44">
        <f t="shared" si="130"/>
        <v>11562</v>
      </c>
      <c r="L373" s="9">
        <v>0.05</v>
      </c>
    </row>
    <row r="374" spans="1:12" x14ac:dyDescent="0.35">
      <c r="A374" s="139" t="s">
        <v>256</v>
      </c>
      <c r="B374" s="33">
        <v>45281</v>
      </c>
      <c r="C374" t="s">
        <v>206</v>
      </c>
      <c r="D374" s="5">
        <v>11250</v>
      </c>
      <c r="G374" s="111">
        <v>43886.59</v>
      </c>
      <c r="I374" s="44">
        <f t="shared" si="132"/>
        <v>1097.1647499999999</v>
      </c>
      <c r="J374" s="44">
        <f t="shared" si="133"/>
        <v>1097.1647499999999</v>
      </c>
      <c r="K374" s="44">
        <f t="shared" si="130"/>
        <v>46081</v>
      </c>
      <c r="L374" s="9">
        <v>0.05</v>
      </c>
    </row>
    <row r="375" spans="1:12" x14ac:dyDescent="0.35">
      <c r="A375" s="139" t="s">
        <v>256</v>
      </c>
      <c r="B375" s="33">
        <v>45283</v>
      </c>
      <c r="C375" t="s">
        <v>206</v>
      </c>
      <c r="D375" s="5">
        <v>11398</v>
      </c>
      <c r="G375" s="111">
        <v>16000.32</v>
      </c>
      <c r="I375" s="44">
        <f t="shared" si="132"/>
        <v>400.00800000000004</v>
      </c>
      <c r="J375" s="44">
        <f t="shared" si="133"/>
        <v>400.00800000000004</v>
      </c>
      <c r="K375" s="44">
        <f t="shared" si="130"/>
        <v>16800</v>
      </c>
      <c r="L375" s="9">
        <v>0.05</v>
      </c>
    </row>
    <row r="376" spans="1:12" x14ac:dyDescent="0.35">
      <c r="A376" s="139" t="s">
        <v>256</v>
      </c>
      <c r="B376" s="33">
        <v>45285</v>
      </c>
      <c r="C376" t="s">
        <v>206</v>
      </c>
      <c r="D376" s="5">
        <v>11552</v>
      </c>
      <c r="G376" s="111">
        <v>36667.4</v>
      </c>
      <c r="I376" s="44">
        <f t="shared" si="132"/>
        <v>916.68500000000006</v>
      </c>
      <c r="J376" s="44">
        <f t="shared" si="133"/>
        <v>916.68500000000006</v>
      </c>
      <c r="K376" s="44">
        <f t="shared" si="130"/>
        <v>38501</v>
      </c>
      <c r="L376" s="9">
        <v>0.05</v>
      </c>
    </row>
    <row r="377" spans="1:12" x14ac:dyDescent="0.35">
      <c r="A377" s="139" t="s">
        <v>256</v>
      </c>
      <c r="B377" s="33">
        <v>45285</v>
      </c>
      <c r="C377" t="s">
        <v>206</v>
      </c>
      <c r="D377" s="5">
        <v>11553</v>
      </c>
      <c r="G377" s="111">
        <v>8817.32</v>
      </c>
      <c r="I377" s="44">
        <f t="shared" si="132"/>
        <v>220.43299999999999</v>
      </c>
      <c r="J377" s="44">
        <f t="shared" si="133"/>
        <v>220.43299999999999</v>
      </c>
      <c r="K377" s="44">
        <f t="shared" si="130"/>
        <v>9258</v>
      </c>
      <c r="L377" s="9">
        <v>0.05</v>
      </c>
    </row>
    <row r="378" spans="1:12" x14ac:dyDescent="0.35">
      <c r="A378" s="139" t="s">
        <v>256</v>
      </c>
      <c r="B378" s="33">
        <v>45290</v>
      </c>
      <c r="C378" t="s">
        <v>206</v>
      </c>
      <c r="D378" s="5">
        <v>11910</v>
      </c>
      <c r="G378" s="111">
        <v>17714.64</v>
      </c>
      <c r="I378" s="44">
        <f t="shared" si="132"/>
        <v>442.86599999999999</v>
      </c>
      <c r="J378" s="44">
        <f t="shared" si="133"/>
        <v>442.86599999999999</v>
      </c>
      <c r="K378" s="44">
        <f t="shared" si="130"/>
        <v>18600</v>
      </c>
      <c r="L378" s="9">
        <v>0.05</v>
      </c>
    </row>
    <row r="379" spans="1:12" x14ac:dyDescent="0.35">
      <c r="A379" s="139" t="s">
        <v>256</v>
      </c>
      <c r="B379" s="33">
        <v>45264</v>
      </c>
      <c r="C379" t="s">
        <v>206</v>
      </c>
      <c r="D379" s="5">
        <v>9931</v>
      </c>
      <c r="G379" s="111">
        <v>46858.080000000002</v>
      </c>
      <c r="I379" s="44">
        <f t="shared" si="132"/>
        <v>1171.452</v>
      </c>
      <c r="J379" s="44">
        <f t="shared" si="133"/>
        <v>1171.452</v>
      </c>
      <c r="K379" s="44">
        <f t="shared" si="130"/>
        <v>49201</v>
      </c>
      <c r="L379" s="9">
        <v>0.05</v>
      </c>
    </row>
    <row r="380" spans="1:12" x14ac:dyDescent="0.35">
      <c r="A380" s="139" t="s">
        <v>256</v>
      </c>
      <c r="B380" s="33">
        <v>45289</v>
      </c>
      <c r="C380" t="s">
        <v>210</v>
      </c>
      <c r="D380" s="5">
        <v>221</v>
      </c>
      <c r="G380" s="111">
        <v>40800</v>
      </c>
      <c r="I380" s="44">
        <f t="shared" si="132"/>
        <v>1020</v>
      </c>
      <c r="J380" s="44">
        <f t="shared" si="133"/>
        <v>1020</v>
      </c>
      <c r="K380" s="44">
        <f t="shared" si="130"/>
        <v>42840</v>
      </c>
      <c r="L380" s="9">
        <v>0.05</v>
      </c>
    </row>
    <row r="381" spans="1:12" x14ac:dyDescent="0.35">
      <c r="A381" s="139" t="s">
        <v>256</v>
      </c>
      <c r="B381" s="33">
        <v>45290</v>
      </c>
      <c r="C381" t="s">
        <v>210</v>
      </c>
      <c r="D381" s="5">
        <v>225</v>
      </c>
      <c r="G381" s="111">
        <v>40800</v>
      </c>
      <c r="I381" s="44">
        <f t="shared" si="132"/>
        <v>1020</v>
      </c>
      <c r="J381" s="44">
        <f t="shared" si="133"/>
        <v>1020</v>
      </c>
      <c r="K381" s="44">
        <f t="shared" si="130"/>
        <v>42840</v>
      </c>
      <c r="L381" s="9">
        <v>0.05</v>
      </c>
    </row>
    <row r="382" spans="1:12" x14ac:dyDescent="0.35">
      <c r="A382" s="139" t="s">
        <v>256</v>
      </c>
      <c r="B382" s="33">
        <v>45291</v>
      </c>
      <c r="C382" t="s">
        <v>210</v>
      </c>
      <c r="D382" s="5">
        <v>228</v>
      </c>
      <c r="G382" s="111">
        <v>40800</v>
      </c>
      <c r="I382" s="44">
        <f t="shared" si="132"/>
        <v>1020</v>
      </c>
      <c r="J382" s="44">
        <f t="shared" si="133"/>
        <v>1020</v>
      </c>
      <c r="K382" s="44">
        <f t="shared" si="130"/>
        <v>42840</v>
      </c>
      <c r="L382" s="9">
        <v>0.05</v>
      </c>
    </row>
    <row r="383" spans="1:12" x14ac:dyDescent="0.35">
      <c r="A383" s="139" t="s">
        <v>256</v>
      </c>
      <c r="B383" s="33">
        <v>45261</v>
      </c>
      <c r="C383" t="s">
        <v>180</v>
      </c>
      <c r="D383" s="110" t="s">
        <v>207</v>
      </c>
      <c r="G383" s="111">
        <v>8200</v>
      </c>
      <c r="H383" s="44">
        <f t="shared" ref="H383:H386" si="134">G383*5%</f>
        <v>410</v>
      </c>
      <c r="I383" s="44"/>
      <c r="J383" s="44"/>
      <c r="K383" s="44">
        <f t="shared" si="130"/>
        <v>8610</v>
      </c>
      <c r="L383" s="9">
        <v>0.05</v>
      </c>
    </row>
    <row r="384" spans="1:12" x14ac:dyDescent="0.35">
      <c r="A384" s="139" t="s">
        <v>256</v>
      </c>
      <c r="B384" s="33">
        <v>45271</v>
      </c>
      <c r="C384" t="s">
        <v>180</v>
      </c>
      <c r="D384" s="110" t="s">
        <v>208</v>
      </c>
      <c r="G384" s="111">
        <v>9090</v>
      </c>
      <c r="H384" s="44">
        <f t="shared" si="134"/>
        <v>454.5</v>
      </c>
      <c r="I384" s="44"/>
      <c r="J384" s="44"/>
      <c r="K384" s="44">
        <f t="shared" si="130"/>
        <v>9545</v>
      </c>
      <c r="L384" s="9">
        <v>0.05</v>
      </c>
    </row>
    <row r="385" spans="1:12" x14ac:dyDescent="0.35">
      <c r="A385" s="139" t="s">
        <v>256</v>
      </c>
      <c r="B385" s="33">
        <v>45278</v>
      </c>
      <c r="C385" t="s">
        <v>180</v>
      </c>
      <c r="D385" s="110" t="s">
        <v>209</v>
      </c>
      <c r="G385" s="111">
        <v>10000</v>
      </c>
      <c r="H385" s="44">
        <f t="shared" si="134"/>
        <v>500</v>
      </c>
      <c r="K385" s="44">
        <f t="shared" si="130"/>
        <v>10500</v>
      </c>
      <c r="L385" s="9">
        <v>0.05</v>
      </c>
    </row>
    <row r="386" spans="1:12" x14ac:dyDescent="0.35">
      <c r="A386" s="139" t="s">
        <v>256</v>
      </c>
      <c r="B386" s="33">
        <v>45287</v>
      </c>
      <c r="C386" t="s">
        <v>180</v>
      </c>
      <c r="D386" s="110" t="s">
        <v>215</v>
      </c>
      <c r="G386" s="111">
        <v>10000</v>
      </c>
      <c r="H386" s="44">
        <f t="shared" si="134"/>
        <v>500</v>
      </c>
      <c r="K386" s="44">
        <f t="shared" si="130"/>
        <v>10500</v>
      </c>
      <c r="L386" s="9">
        <v>0.05</v>
      </c>
    </row>
    <row r="387" spans="1:12" x14ac:dyDescent="0.35">
      <c r="A387" s="139" t="s">
        <v>258</v>
      </c>
      <c r="B387" s="33">
        <v>45330</v>
      </c>
      <c r="C387" t="s">
        <v>181</v>
      </c>
      <c r="G387" s="116">
        <v>7140</v>
      </c>
      <c r="I387" s="44">
        <f>G387*2.5%</f>
        <v>178.5</v>
      </c>
      <c r="J387" s="44">
        <f>G387*2.5%</f>
        <v>178.5</v>
      </c>
      <c r="K387" s="44">
        <f>ROUND(SUM(G387:J387),0)</f>
        <v>7497</v>
      </c>
      <c r="L387" s="9">
        <v>0.05</v>
      </c>
    </row>
    <row r="388" spans="1:12" x14ac:dyDescent="0.35">
      <c r="A388" s="139" t="s">
        <v>258</v>
      </c>
      <c r="B388" s="33">
        <v>45343</v>
      </c>
      <c r="C388" t="s">
        <v>181</v>
      </c>
      <c r="G388" s="116">
        <v>19500</v>
      </c>
      <c r="H388" s="44">
        <f t="shared" ref="H388:H399" si="135">G388*5%</f>
        <v>975</v>
      </c>
      <c r="I388" s="44"/>
      <c r="J388" s="44"/>
      <c r="K388" s="44">
        <f>ROUND(SUM(G388:J388),0)</f>
        <v>20475</v>
      </c>
      <c r="L388" s="9">
        <v>0.05</v>
      </c>
    </row>
    <row r="389" spans="1:12" x14ac:dyDescent="0.35">
      <c r="A389" s="139" t="s">
        <v>258</v>
      </c>
      <c r="B389" s="33">
        <v>45343</v>
      </c>
      <c r="C389" t="s">
        <v>55</v>
      </c>
      <c r="G389" s="116">
        <v>19073.400000000001</v>
      </c>
      <c r="H389" s="44">
        <f t="shared" si="135"/>
        <v>953.67000000000007</v>
      </c>
      <c r="K389" s="44">
        <f t="shared" ref="K389:K399" si="136">ROUND(SUM(G389:H389),0)</f>
        <v>20027</v>
      </c>
      <c r="L389" s="9">
        <v>0.05</v>
      </c>
    </row>
    <row r="390" spans="1:12" x14ac:dyDescent="0.35">
      <c r="A390" s="139" t="s">
        <v>258</v>
      </c>
      <c r="B390" s="33">
        <v>45329</v>
      </c>
      <c r="C390" t="s">
        <v>226</v>
      </c>
      <c r="G390" s="116">
        <v>19600</v>
      </c>
      <c r="H390" s="44">
        <f t="shared" si="135"/>
        <v>980</v>
      </c>
      <c r="K390" s="44">
        <f t="shared" si="136"/>
        <v>20580</v>
      </c>
      <c r="L390" s="9">
        <v>0.05</v>
      </c>
    </row>
    <row r="391" spans="1:12" x14ac:dyDescent="0.35">
      <c r="A391" s="139" t="s">
        <v>258</v>
      </c>
      <c r="B391" s="33">
        <v>45345</v>
      </c>
      <c r="C391" t="s">
        <v>226</v>
      </c>
      <c r="G391" s="116">
        <v>29150</v>
      </c>
      <c r="H391" s="44">
        <f t="shared" si="135"/>
        <v>1457.5</v>
      </c>
      <c r="K391" s="44">
        <f t="shared" si="136"/>
        <v>30608</v>
      </c>
      <c r="L391" s="9">
        <v>0.05</v>
      </c>
    </row>
    <row r="392" spans="1:12" x14ac:dyDescent="0.35">
      <c r="A392" s="139" t="s">
        <v>258</v>
      </c>
      <c r="B392" s="33">
        <v>45323</v>
      </c>
      <c r="C392" t="s">
        <v>227</v>
      </c>
      <c r="G392" s="116">
        <v>8910</v>
      </c>
      <c r="H392" s="44">
        <f t="shared" si="135"/>
        <v>445.5</v>
      </c>
      <c r="K392" s="44">
        <f t="shared" si="136"/>
        <v>9356</v>
      </c>
      <c r="L392" s="9">
        <v>0.05</v>
      </c>
    </row>
    <row r="393" spans="1:12" x14ac:dyDescent="0.35">
      <c r="A393" s="139" t="s">
        <v>258</v>
      </c>
      <c r="B393" s="33">
        <v>45344</v>
      </c>
      <c r="C393" t="s">
        <v>229</v>
      </c>
      <c r="G393" s="116">
        <v>47100</v>
      </c>
      <c r="H393" s="44">
        <f t="shared" si="135"/>
        <v>2355</v>
      </c>
      <c r="K393" s="44">
        <f t="shared" si="136"/>
        <v>49455</v>
      </c>
      <c r="L393" s="9">
        <v>0.05</v>
      </c>
    </row>
    <row r="394" spans="1:12" x14ac:dyDescent="0.35">
      <c r="A394" s="139" t="s">
        <v>258</v>
      </c>
      <c r="B394" s="33">
        <v>45343</v>
      </c>
      <c r="C394" t="s">
        <v>227</v>
      </c>
      <c r="G394" s="116">
        <v>8910</v>
      </c>
      <c r="H394" s="44">
        <f t="shared" si="135"/>
        <v>445.5</v>
      </c>
      <c r="K394" s="44">
        <f t="shared" si="136"/>
        <v>9356</v>
      </c>
      <c r="L394" s="9">
        <v>0.05</v>
      </c>
    </row>
    <row r="395" spans="1:12" x14ac:dyDescent="0.35">
      <c r="A395" s="139" t="s">
        <v>258</v>
      </c>
      <c r="B395" s="33">
        <v>45343</v>
      </c>
      <c r="C395" t="s">
        <v>181</v>
      </c>
      <c r="G395" s="116">
        <v>25200</v>
      </c>
      <c r="H395" s="44">
        <f t="shared" si="135"/>
        <v>1260</v>
      </c>
      <c r="K395" s="44">
        <f t="shared" si="136"/>
        <v>26460</v>
      </c>
      <c r="L395" s="9">
        <v>0.05</v>
      </c>
    </row>
    <row r="396" spans="1:12" x14ac:dyDescent="0.35">
      <c r="A396" s="139" t="s">
        <v>258</v>
      </c>
      <c r="B396" s="33">
        <v>45343</v>
      </c>
      <c r="C396" t="s">
        <v>181</v>
      </c>
      <c r="G396" s="116">
        <v>21300</v>
      </c>
      <c r="H396" s="44">
        <f t="shared" si="135"/>
        <v>1065</v>
      </c>
      <c r="K396" s="44">
        <f t="shared" si="136"/>
        <v>22365</v>
      </c>
      <c r="L396" s="9">
        <v>0.05</v>
      </c>
    </row>
    <row r="397" spans="1:12" x14ac:dyDescent="0.35">
      <c r="A397" s="139" t="s">
        <v>258</v>
      </c>
      <c r="B397" s="33">
        <v>45329</v>
      </c>
      <c r="C397" t="s">
        <v>228</v>
      </c>
      <c r="G397" s="116">
        <v>17500</v>
      </c>
      <c r="H397" s="44">
        <f t="shared" si="135"/>
        <v>875</v>
      </c>
      <c r="K397" s="44">
        <f t="shared" si="136"/>
        <v>18375</v>
      </c>
      <c r="L397" s="9">
        <v>0.05</v>
      </c>
    </row>
    <row r="398" spans="1:12" x14ac:dyDescent="0.35">
      <c r="A398" s="139" t="s">
        <v>258</v>
      </c>
      <c r="B398" s="33">
        <v>45350</v>
      </c>
      <c r="C398" t="s">
        <v>203</v>
      </c>
      <c r="G398" s="116">
        <v>49600</v>
      </c>
      <c r="H398" s="44">
        <f t="shared" si="135"/>
        <v>2480</v>
      </c>
      <c r="K398" s="44">
        <f t="shared" si="136"/>
        <v>52080</v>
      </c>
      <c r="L398" s="9">
        <v>0.05</v>
      </c>
    </row>
    <row r="399" spans="1:12" x14ac:dyDescent="0.35">
      <c r="A399" s="139" t="s">
        <v>258</v>
      </c>
      <c r="B399" s="33">
        <v>45343</v>
      </c>
      <c r="C399" t="s">
        <v>181</v>
      </c>
      <c r="G399" s="116">
        <v>14790</v>
      </c>
      <c r="H399" s="44">
        <f t="shared" si="135"/>
        <v>739.5</v>
      </c>
      <c r="K399" s="44">
        <f t="shared" si="136"/>
        <v>15530</v>
      </c>
      <c r="L399" s="9">
        <v>0.05</v>
      </c>
    </row>
    <row r="400" spans="1:12" x14ac:dyDescent="0.35">
      <c r="A400" s="139" t="s">
        <v>259</v>
      </c>
      <c r="B400" s="33">
        <v>45364</v>
      </c>
      <c r="C400" t="s">
        <v>230</v>
      </c>
      <c r="G400" s="116">
        <v>7560</v>
      </c>
      <c r="H400" s="44">
        <f>G400*18%</f>
        <v>1360.8</v>
      </c>
      <c r="K400" s="44">
        <f>ROUND(SUM(G400:H400),0)</f>
        <v>8921</v>
      </c>
      <c r="L400" s="9">
        <v>0.18</v>
      </c>
    </row>
    <row r="401" spans="1:12" x14ac:dyDescent="0.35">
      <c r="A401" s="139" t="s">
        <v>259</v>
      </c>
      <c r="B401" s="33">
        <v>45357</v>
      </c>
      <c r="C401" t="s">
        <v>181</v>
      </c>
      <c r="G401" s="116">
        <v>14760</v>
      </c>
      <c r="H401" s="44">
        <f>G401*5%</f>
        <v>738</v>
      </c>
      <c r="K401" s="44">
        <f>ROUND(SUM(G401:H401),0)</f>
        <v>15498</v>
      </c>
      <c r="L401" s="9">
        <v>0.05</v>
      </c>
    </row>
    <row r="402" spans="1:12" x14ac:dyDescent="0.35">
      <c r="A402" s="139" t="s">
        <v>259</v>
      </c>
      <c r="B402" s="33">
        <v>45372</v>
      </c>
      <c r="C402" t="s">
        <v>231</v>
      </c>
      <c r="D402" s="5">
        <v>856</v>
      </c>
      <c r="G402" s="10">
        <v>40000</v>
      </c>
      <c r="H402" s="44">
        <f t="shared" ref="H402:H409" si="137">G402*5%</f>
        <v>2000</v>
      </c>
      <c r="K402" s="44">
        <f t="shared" ref="K402:K409" si="138">ROUND(SUM(G402:H402),0)</f>
        <v>42000</v>
      </c>
      <c r="L402" s="9">
        <v>0.05</v>
      </c>
    </row>
    <row r="403" spans="1:12" x14ac:dyDescent="0.35">
      <c r="A403" s="139" t="s">
        <v>259</v>
      </c>
      <c r="B403" s="33">
        <v>45371</v>
      </c>
      <c r="C403" t="s">
        <v>231</v>
      </c>
      <c r="D403" s="5">
        <v>852</v>
      </c>
      <c r="G403" s="10">
        <v>60615</v>
      </c>
      <c r="H403" s="44">
        <f t="shared" si="137"/>
        <v>3030.75</v>
      </c>
      <c r="K403" s="44">
        <f t="shared" si="138"/>
        <v>63646</v>
      </c>
      <c r="L403" s="9">
        <v>0.05</v>
      </c>
    </row>
    <row r="404" spans="1:12" x14ac:dyDescent="0.35">
      <c r="A404" s="139" t="s">
        <v>259</v>
      </c>
      <c r="B404" s="33">
        <v>45368</v>
      </c>
      <c r="C404" t="s">
        <v>64</v>
      </c>
      <c r="D404" s="5">
        <v>850</v>
      </c>
      <c r="G404" s="10">
        <v>37800</v>
      </c>
      <c r="H404" s="44">
        <f t="shared" si="137"/>
        <v>1890</v>
      </c>
      <c r="K404" s="44">
        <f t="shared" si="138"/>
        <v>39690</v>
      </c>
      <c r="L404" s="9">
        <v>0.05</v>
      </c>
    </row>
    <row r="405" spans="1:12" x14ac:dyDescent="0.35">
      <c r="A405" s="139" t="s">
        <v>259</v>
      </c>
      <c r="B405" s="33">
        <v>45358</v>
      </c>
      <c r="C405" t="s">
        <v>231</v>
      </c>
      <c r="D405" s="5">
        <v>820</v>
      </c>
      <c r="G405" s="10">
        <v>25200</v>
      </c>
      <c r="H405" s="44">
        <f t="shared" si="137"/>
        <v>1260</v>
      </c>
      <c r="K405" s="44">
        <f t="shared" si="138"/>
        <v>26460</v>
      </c>
      <c r="L405" s="9">
        <v>0.05</v>
      </c>
    </row>
    <row r="406" spans="1:12" x14ac:dyDescent="0.35">
      <c r="A406" s="139" t="s">
        <v>259</v>
      </c>
      <c r="B406" s="33">
        <v>45369</v>
      </c>
      <c r="C406" t="s">
        <v>181</v>
      </c>
      <c r="G406" s="10">
        <v>98175</v>
      </c>
      <c r="H406" s="44">
        <f t="shared" si="137"/>
        <v>4908.75</v>
      </c>
      <c r="K406" s="44">
        <f t="shared" si="138"/>
        <v>103084</v>
      </c>
      <c r="L406" s="9">
        <v>0.05</v>
      </c>
    </row>
    <row r="407" spans="1:12" x14ac:dyDescent="0.35">
      <c r="A407" s="139" t="s">
        <v>259</v>
      </c>
      <c r="B407" s="33">
        <v>45358</v>
      </c>
      <c r="C407" t="s">
        <v>231</v>
      </c>
      <c r="D407" s="5">
        <v>821</v>
      </c>
      <c r="G407" s="10">
        <v>33100</v>
      </c>
      <c r="H407" s="44">
        <f t="shared" si="137"/>
        <v>1655</v>
      </c>
      <c r="K407" s="44">
        <f t="shared" si="138"/>
        <v>34755</v>
      </c>
      <c r="L407" s="9">
        <v>0.05</v>
      </c>
    </row>
    <row r="408" spans="1:12" x14ac:dyDescent="0.35">
      <c r="A408" s="139" t="s">
        <v>259</v>
      </c>
      <c r="B408" s="33">
        <v>45353</v>
      </c>
      <c r="C408" t="s">
        <v>231</v>
      </c>
      <c r="D408" s="5">
        <v>815</v>
      </c>
      <c r="G408" s="10">
        <v>25480</v>
      </c>
      <c r="H408" s="44">
        <f t="shared" si="137"/>
        <v>1274</v>
      </c>
      <c r="K408" s="44">
        <f t="shared" si="138"/>
        <v>26754</v>
      </c>
      <c r="L408" s="9">
        <v>0.05</v>
      </c>
    </row>
    <row r="409" spans="1:12" x14ac:dyDescent="0.35">
      <c r="A409" s="139" t="s">
        <v>259</v>
      </c>
      <c r="B409" s="33">
        <v>45373</v>
      </c>
      <c r="C409" t="s">
        <v>64</v>
      </c>
      <c r="D409" s="5">
        <v>870</v>
      </c>
      <c r="G409" s="10">
        <v>49200</v>
      </c>
      <c r="H409" s="44">
        <f t="shared" si="137"/>
        <v>2460</v>
      </c>
      <c r="K409" s="44">
        <f t="shared" si="138"/>
        <v>51660</v>
      </c>
      <c r="L409" s="9">
        <v>0.05</v>
      </c>
    </row>
    <row r="410" spans="1:12" x14ac:dyDescent="0.35">
      <c r="A410" s="139" t="s">
        <v>260</v>
      </c>
      <c r="B410" s="33">
        <v>45396</v>
      </c>
      <c r="C410" t="s">
        <v>64</v>
      </c>
      <c r="D410" s="5">
        <v>57</v>
      </c>
      <c r="G410" s="10">
        <v>33400</v>
      </c>
      <c r="H410" s="44">
        <f t="shared" ref="H410" si="139">G410*5%</f>
        <v>1670</v>
      </c>
      <c r="K410" s="44">
        <f t="shared" ref="K410" si="140">ROUND(SUM(G410:H410),0)</f>
        <v>35070</v>
      </c>
      <c r="L410" s="9">
        <v>0.05</v>
      </c>
    </row>
    <row r="411" spans="1:12" x14ac:dyDescent="0.35">
      <c r="A411" s="139" t="s">
        <v>260</v>
      </c>
      <c r="B411" s="33">
        <v>45392</v>
      </c>
      <c r="C411" t="s">
        <v>226</v>
      </c>
      <c r="D411" s="5">
        <v>77</v>
      </c>
      <c r="G411" s="10">
        <v>78800</v>
      </c>
      <c r="H411" s="44">
        <f t="shared" ref="H411" si="141">G411*5%</f>
        <v>3940</v>
      </c>
      <c r="K411" s="44">
        <f t="shared" ref="K411" si="142">ROUND(SUM(G411:H411),0)</f>
        <v>82740</v>
      </c>
      <c r="L411" s="9">
        <v>0.05</v>
      </c>
    </row>
    <row r="412" spans="1:12" x14ac:dyDescent="0.35">
      <c r="A412" s="139" t="s">
        <v>260</v>
      </c>
      <c r="B412" s="33">
        <v>45386</v>
      </c>
      <c r="C412" t="s">
        <v>181</v>
      </c>
      <c r="D412" s="118" t="s">
        <v>233</v>
      </c>
      <c r="G412" s="10">
        <v>34590</v>
      </c>
      <c r="H412" s="44">
        <f t="shared" ref="H412" si="143">G412*5%</f>
        <v>1729.5</v>
      </c>
      <c r="K412" s="44">
        <f t="shared" ref="K412" si="144">ROUND(SUM(G412:H412),0)</f>
        <v>36320</v>
      </c>
      <c r="L412" s="9">
        <v>0.05</v>
      </c>
    </row>
    <row r="413" spans="1:12" x14ac:dyDescent="0.35">
      <c r="A413" s="139" t="s">
        <v>260</v>
      </c>
      <c r="B413" s="33">
        <v>45403</v>
      </c>
      <c r="C413" t="s">
        <v>231</v>
      </c>
      <c r="D413" s="5">
        <v>46</v>
      </c>
      <c r="G413" s="10">
        <v>44787.54</v>
      </c>
      <c r="H413" s="44">
        <f t="shared" ref="H413" si="145">G413*5%</f>
        <v>2239.377</v>
      </c>
      <c r="K413" s="44">
        <f t="shared" ref="K413" si="146">ROUND(SUM(G413:H413),0)</f>
        <v>47027</v>
      </c>
      <c r="L413" s="9">
        <v>0.05</v>
      </c>
    </row>
    <row r="414" spans="1:12" x14ac:dyDescent="0.35">
      <c r="A414" s="103"/>
    </row>
    <row r="415" spans="1:12" x14ac:dyDescent="0.35">
      <c r="A415" s="103"/>
    </row>
  </sheetData>
  <mergeCells count="3">
    <mergeCell ref="D198:D199"/>
    <mergeCell ref="B198:B199"/>
    <mergeCell ref="C198:C199"/>
  </mergeCells>
  <pageMargins left="0.7" right="0.7" top="0.75" bottom="0.75" header="0.3" footer="0.3"/>
  <pageSetup paperSize="9" scale="54" orientation="portrait" horizontalDpi="300" r:id="rId1"/>
  <rowBreaks count="1" manualBreakCount="1">
    <brk id="50" max="14" man="1"/>
  </rowBreaks>
  <ignoredErrors>
    <ignoredError sqref="D187:D189 D196:D198 D200:D201 D184:D18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0"/>
  <sheetViews>
    <sheetView workbookViewId="0">
      <selection activeCell="O18" sqref="O18"/>
    </sheetView>
  </sheetViews>
  <sheetFormatPr defaultRowHeight="14.5" x14ac:dyDescent="0.35"/>
  <cols>
    <col min="1" max="1" width="14.6328125" bestFit="1" customWidth="1"/>
    <col min="2" max="2" width="15.26953125" bestFit="1" customWidth="1"/>
    <col min="3" max="3" width="5.81640625" bestFit="1" customWidth="1"/>
    <col min="4" max="4" width="4.81640625" bestFit="1" customWidth="1"/>
    <col min="5" max="6" width="5.81640625" bestFit="1" customWidth="1"/>
    <col min="7" max="7" width="10.7265625" bestFit="1" customWidth="1"/>
    <col min="8" max="8" width="4.81640625" bestFit="1" customWidth="1"/>
    <col min="9" max="9" width="5.81640625" bestFit="1" customWidth="1"/>
    <col min="10" max="10" width="4.81640625" bestFit="1" customWidth="1"/>
    <col min="11" max="12" width="5.81640625" bestFit="1" customWidth="1"/>
    <col min="13" max="14" width="4.81640625" bestFit="1" customWidth="1"/>
    <col min="15" max="15" width="6.7265625" bestFit="1" customWidth="1"/>
    <col min="16" max="16" width="10.7265625" bestFit="1" customWidth="1"/>
  </cols>
  <sheetData>
    <row r="3" spans="1:7" x14ac:dyDescent="0.35">
      <c r="A3" s="136" t="s">
        <v>266</v>
      </c>
      <c r="B3" s="136" t="s">
        <v>291</v>
      </c>
    </row>
    <row r="4" spans="1:7" x14ac:dyDescent="0.35">
      <c r="A4" s="136" t="s">
        <v>261</v>
      </c>
      <c r="B4">
        <v>5407</v>
      </c>
      <c r="C4">
        <v>6005</v>
      </c>
      <c r="D4">
        <v>6301</v>
      </c>
      <c r="E4">
        <v>6303</v>
      </c>
      <c r="F4">
        <v>6304</v>
      </c>
      <c r="G4" t="s">
        <v>263</v>
      </c>
    </row>
    <row r="5" spans="1:7" x14ac:dyDescent="0.35">
      <c r="A5" s="135" t="s">
        <v>236</v>
      </c>
      <c r="B5" s="137"/>
      <c r="C5" s="137"/>
      <c r="D5" s="137"/>
      <c r="E5" s="137">
        <v>480</v>
      </c>
      <c r="F5" s="137">
        <v>1590</v>
      </c>
      <c r="G5" s="137">
        <v>2070</v>
      </c>
    </row>
    <row r="6" spans="1:7" x14ac:dyDescent="0.35">
      <c r="A6" s="135" t="s">
        <v>249</v>
      </c>
      <c r="B6" s="137"/>
      <c r="C6" s="137">
        <v>2650</v>
      </c>
      <c r="D6" s="137"/>
      <c r="E6" s="137"/>
      <c r="F6" s="137">
        <v>1410</v>
      </c>
      <c r="G6" s="137">
        <v>4060</v>
      </c>
    </row>
    <row r="7" spans="1:7" x14ac:dyDescent="0.35">
      <c r="A7" s="135" t="s">
        <v>260</v>
      </c>
      <c r="B7" s="137"/>
      <c r="C7" s="137">
        <v>1200</v>
      </c>
      <c r="D7" s="137"/>
      <c r="E7" s="137">
        <v>100</v>
      </c>
      <c r="F7" s="137">
        <v>2220</v>
      </c>
      <c r="G7" s="137">
        <v>3520</v>
      </c>
    </row>
    <row r="8" spans="1:7" x14ac:dyDescent="0.35">
      <c r="A8" s="135" t="s">
        <v>241</v>
      </c>
      <c r="B8" s="137"/>
      <c r="C8" s="137"/>
      <c r="D8" s="137"/>
      <c r="E8" s="137">
        <v>1410</v>
      </c>
      <c r="F8" s="137">
        <v>1270</v>
      </c>
      <c r="G8" s="137">
        <v>2680</v>
      </c>
    </row>
    <row r="9" spans="1:7" x14ac:dyDescent="0.35">
      <c r="A9" s="135" t="s">
        <v>252</v>
      </c>
      <c r="B9" s="137"/>
      <c r="C9" s="137">
        <v>450</v>
      </c>
      <c r="D9" s="137"/>
      <c r="E9" s="137">
        <v>250</v>
      </c>
      <c r="F9" s="137">
        <v>3190</v>
      </c>
      <c r="G9" s="137">
        <v>3890</v>
      </c>
    </row>
    <row r="10" spans="1:7" x14ac:dyDescent="0.35">
      <c r="A10" s="135" t="s">
        <v>245</v>
      </c>
      <c r="B10" s="137"/>
      <c r="C10" s="137">
        <v>1340</v>
      </c>
      <c r="D10" s="137">
        <v>797</v>
      </c>
      <c r="E10" s="137">
        <v>370</v>
      </c>
      <c r="F10" s="137">
        <v>730</v>
      </c>
      <c r="G10" s="137">
        <v>3237</v>
      </c>
    </row>
    <row r="11" spans="1:7" x14ac:dyDescent="0.35">
      <c r="A11" s="135" t="s">
        <v>256</v>
      </c>
      <c r="B11" s="137"/>
      <c r="C11" s="137">
        <v>910</v>
      </c>
      <c r="D11" s="137">
        <v>880</v>
      </c>
      <c r="E11" s="137">
        <v>200</v>
      </c>
      <c r="F11" s="137">
        <v>1260</v>
      </c>
      <c r="G11" s="137">
        <v>3250</v>
      </c>
    </row>
    <row r="12" spans="1:7" x14ac:dyDescent="0.35">
      <c r="A12" s="135" t="s">
        <v>247</v>
      </c>
      <c r="B12" s="137"/>
      <c r="C12" s="137">
        <v>2018</v>
      </c>
      <c r="D12" s="137"/>
      <c r="E12" s="137">
        <v>1260</v>
      </c>
      <c r="F12" s="137">
        <v>2480</v>
      </c>
      <c r="G12" s="137">
        <v>5758</v>
      </c>
    </row>
    <row r="13" spans="1:7" x14ac:dyDescent="0.35">
      <c r="A13" s="135" t="s">
        <v>258</v>
      </c>
      <c r="B13" s="137"/>
      <c r="C13" s="137">
        <v>980</v>
      </c>
      <c r="D13" s="137"/>
      <c r="E13" s="137"/>
      <c r="F13" s="137">
        <v>617</v>
      </c>
      <c r="G13" s="137">
        <v>1597</v>
      </c>
    </row>
    <row r="14" spans="1:7" x14ac:dyDescent="0.35">
      <c r="A14" s="135" t="s">
        <v>246</v>
      </c>
      <c r="B14" s="137"/>
      <c r="C14" s="137">
        <v>1820</v>
      </c>
      <c r="D14" s="137">
        <v>684</v>
      </c>
      <c r="E14" s="137">
        <v>1072</v>
      </c>
      <c r="F14" s="137">
        <v>1274</v>
      </c>
      <c r="G14" s="137">
        <v>4850</v>
      </c>
    </row>
    <row r="15" spans="1:7" x14ac:dyDescent="0.35">
      <c r="A15" s="135" t="s">
        <v>257</v>
      </c>
      <c r="B15" s="137"/>
      <c r="C15" s="137">
        <v>2136</v>
      </c>
      <c r="D15" s="137">
        <v>1408</v>
      </c>
      <c r="E15" s="137">
        <v>200</v>
      </c>
      <c r="F15" s="137">
        <v>1570</v>
      </c>
      <c r="G15" s="137">
        <v>5314</v>
      </c>
    </row>
    <row r="16" spans="1:7" x14ac:dyDescent="0.35">
      <c r="A16" s="135" t="s">
        <v>240</v>
      </c>
      <c r="B16" s="137">
        <v>1750</v>
      </c>
      <c r="C16" s="137"/>
      <c r="D16" s="137"/>
      <c r="E16" s="137">
        <v>1540</v>
      </c>
      <c r="F16" s="137">
        <v>850</v>
      </c>
      <c r="G16" s="137">
        <v>4140</v>
      </c>
    </row>
    <row r="17" spans="1:7" x14ac:dyDescent="0.35">
      <c r="A17" s="135" t="s">
        <v>251</v>
      </c>
      <c r="B17" s="137"/>
      <c r="C17" s="137">
        <v>840</v>
      </c>
      <c r="D17" s="137"/>
      <c r="E17" s="137">
        <v>1130</v>
      </c>
      <c r="F17" s="137">
        <v>3080</v>
      </c>
      <c r="G17" s="137">
        <v>5050</v>
      </c>
    </row>
    <row r="18" spans="1:7" x14ac:dyDescent="0.35">
      <c r="A18" s="135" t="s">
        <v>239</v>
      </c>
      <c r="B18" s="137">
        <v>1795</v>
      </c>
      <c r="C18" s="137"/>
      <c r="D18" s="137"/>
      <c r="E18" s="137">
        <v>1190</v>
      </c>
      <c r="F18" s="137">
        <v>710</v>
      </c>
      <c r="G18" s="137">
        <v>3695</v>
      </c>
    </row>
    <row r="19" spans="1:7" x14ac:dyDescent="0.35">
      <c r="A19" s="135" t="s">
        <v>250</v>
      </c>
      <c r="B19" s="137"/>
      <c r="C19" s="137">
        <v>4066</v>
      </c>
      <c r="D19" s="137"/>
      <c r="E19" s="137">
        <v>176</v>
      </c>
      <c r="F19" s="137">
        <v>870</v>
      </c>
      <c r="G19" s="137">
        <v>5112</v>
      </c>
    </row>
    <row r="20" spans="1:7" x14ac:dyDescent="0.35">
      <c r="A20" s="135" t="s">
        <v>248</v>
      </c>
      <c r="B20" s="137"/>
      <c r="C20" s="137">
        <v>2320</v>
      </c>
      <c r="D20" s="137">
        <v>900</v>
      </c>
      <c r="E20" s="137">
        <v>1164</v>
      </c>
      <c r="F20" s="137">
        <v>2115</v>
      </c>
      <c r="G20" s="137">
        <v>6499</v>
      </c>
    </row>
    <row r="21" spans="1:7" x14ac:dyDescent="0.35">
      <c r="A21" s="135" t="s">
        <v>259</v>
      </c>
      <c r="B21" s="137"/>
      <c r="C21" s="137">
        <v>2000</v>
      </c>
      <c r="D21" s="137"/>
      <c r="E21" s="137"/>
      <c r="F21" s="137">
        <v>1319</v>
      </c>
      <c r="G21" s="137">
        <v>3319</v>
      </c>
    </row>
    <row r="22" spans="1:7" x14ac:dyDescent="0.35">
      <c r="A22" s="135" t="s">
        <v>237</v>
      </c>
      <c r="B22" s="137">
        <v>3010</v>
      </c>
      <c r="C22" s="137"/>
      <c r="D22" s="137"/>
      <c r="E22" s="137">
        <v>370</v>
      </c>
      <c r="F22" s="137">
        <v>1340</v>
      </c>
      <c r="G22" s="137">
        <v>4720</v>
      </c>
    </row>
    <row r="23" spans="1:7" x14ac:dyDescent="0.35">
      <c r="A23" s="135" t="s">
        <v>238</v>
      </c>
      <c r="B23" s="137"/>
      <c r="C23" s="137"/>
      <c r="D23" s="137">
        <v>2188</v>
      </c>
      <c r="E23" s="137">
        <v>720</v>
      </c>
      <c r="F23" s="137">
        <v>350</v>
      </c>
      <c r="G23" s="137">
        <v>3258</v>
      </c>
    </row>
    <row r="24" spans="1:7" x14ac:dyDescent="0.35">
      <c r="A24" s="135" t="s">
        <v>244</v>
      </c>
      <c r="B24" s="137"/>
      <c r="C24" s="137">
        <v>1150</v>
      </c>
      <c r="D24" s="137">
        <v>1200</v>
      </c>
      <c r="E24" s="137">
        <v>480</v>
      </c>
      <c r="F24" s="137">
        <v>555</v>
      </c>
      <c r="G24" s="137">
        <v>3385</v>
      </c>
    </row>
    <row r="25" spans="1:7" x14ac:dyDescent="0.35">
      <c r="A25" s="135" t="s">
        <v>255</v>
      </c>
      <c r="B25" s="137"/>
      <c r="C25" s="137">
        <v>2400</v>
      </c>
      <c r="D25" s="137"/>
      <c r="E25" s="137"/>
      <c r="F25" s="137">
        <v>1430</v>
      </c>
      <c r="G25" s="137">
        <v>3830</v>
      </c>
    </row>
    <row r="26" spans="1:7" x14ac:dyDescent="0.35">
      <c r="A26" s="135" t="s">
        <v>243</v>
      </c>
      <c r="B26" s="137"/>
      <c r="C26" s="137">
        <v>2400</v>
      </c>
      <c r="D26" s="137"/>
      <c r="E26" s="137">
        <v>300</v>
      </c>
      <c r="F26" s="137">
        <v>1095</v>
      </c>
      <c r="G26" s="137">
        <v>3795</v>
      </c>
    </row>
    <row r="27" spans="1:7" x14ac:dyDescent="0.35">
      <c r="A27" s="135" t="s">
        <v>254</v>
      </c>
      <c r="B27" s="137"/>
      <c r="C27" s="137">
        <v>831</v>
      </c>
      <c r="D27" s="137"/>
      <c r="E27" s="137"/>
      <c r="F27" s="137">
        <v>1982</v>
      </c>
      <c r="G27" s="137">
        <v>2813</v>
      </c>
    </row>
    <row r="28" spans="1:7" x14ac:dyDescent="0.35">
      <c r="A28" s="135" t="s">
        <v>242</v>
      </c>
      <c r="B28" s="137">
        <v>1100</v>
      </c>
      <c r="C28" s="137"/>
      <c r="D28" s="137"/>
      <c r="E28" s="137">
        <v>100</v>
      </c>
      <c r="F28" s="137">
        <v>3080</v>
      </c>
      <c r="G28" s="137">
        <v>4280</v>
      </c>
    </row>
    <row r="29" spans="1:7" x14ac:dyDescent="0.35">
      <c r="A29" s="135" t="s">
        <v>253</v>
      </c>
      <c r="B29" s="137"/>
      <c r="C29" s="137">
        <v>2070</v>
      </c>
      <c r="D29" s="137"/>
      <c r="E29" s="137"/>
      <c r="F29" s="137">
        <v>1621</v>
      </c>
      <c r="G29" s="137">
        <v>3691</v>
      </c>
    </row>
    <row r="30" spans="1:7" x14ac:dyDescent="0.35">
      <c r="A30" s="135" t="s">
        <v>263</v>
      </c>
      <c r="B30" s="137">
        <v>7655</v>
      </c>
      <c r="C30" s="137">
        <v>31581</v>
      </c>
      <c r="D30" s="137">
        <v>8057</v>
      </c>
      <c r="E30" s="137">
        <v>12512</v>
      </c>
      <c r="F30" s="137">
        <v>38008</v>
      </c>
      <c r="G30" s="137">
        <v>97813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5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4.5" x14ac:dyDescent="0.35"/>
  <cols>
    <col min="1" max="1" width="14.36328125" bestFit="1" customWidth="1"/>
    <col min="2" max="2" width="17" bestFit="1" customWidth="1"/>
    <col min="3" max="3" width="30.08984375" customWidth="1"/>
    <col min="4" max="4" width="25.90625" customWidth="1"/>
    <col min="5" max="5" width="10.08984375" bestFit="1" customWidth="1"/>
    <col min="6" max="6" width="7.54296875" customWidth="1"/>
    <col min="7" max="7" width="8" customWidth="1"/>
    <col min="8" max="8" width="14.6328125" style="14" customWidth="1"/>
    <col min="9" max="9" width="9.36328125" customWidth="1"/>
    <col min="10" max="10" width="10" bestFit="1" customWidth="1"/>
    <col min="11" max="11" width="14.36328125" bestFit="1" customWidth="1"/>
    <col min="12" max="12" width="15.6328125" customWidth="1"/>
    <col min="13" max="13" width="7.6328125" bestFit="1" customWidth="1"/>
  </cols>
  <sheetData>
    <row r="1" spans="1:13" x14ac:dyDescent="0.35">
      <c r="A1" s="8" t="s">
        <v>235</v>
      </c>
      <c r="B1" s="8" t="s">
        <v>1</v>
      </c>
      <c r="C1" s="8" t="s">
        <v>2</v>
      </c>
      <c r="D1" s="8" t="s">
        <v>32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12</v>
      </c>
    </row>
    <row r="2" spans="1:13" x14ac:dyDescent="0.35">
      <c r="A2" s="129" t="s">
        <v>236</v>
      </c>
      <c r="B2" s="122">
        <v>44652</v>
      </c>
      <c r="C2" t="s">
        <v>29</v>
      </c>
      <c r="E2">
        <v>26</v>
      </c>
      <c r="F2" s="23">
        <v>6304</v>
      </c>
      <c r="G2">
        <v>30</v>
      </c>
      <c r="H2" s="24">
        <v>9000</v>
      </c>
      <c r="I2" s="10"/>
      <c r="J2" s="10">
        <f t="shared" ref="J2:J15" si="0">H2*0.025</f>
        <v>225</v>
      </c>
      <c r="K2" s="10">
        <f t="shared" ref="K2:K15" si="1">H2*0.025</f>
        <v>225</v>
      </c>
      <c r="L2" s="10">
        <f t="shared" ref="L2:L28" si="2">H2+J2+K2</f>
        <v>9450</v>
      </c>
      <c r="M2" s="9">
        <v>0.05</v>
      </c>
    </row>
    <row r="3" spans="1:13" x14ac:dyDescent="0.35">
      <c r="A3" s="129" t="s">
        <v>236</v>
      </c>
      <c r="B3" s="122">
        <v>44653</v>
      </c>
      <c r="C3" t="s">
        <v>29</v>
      </c>
      <c r="E3">
        <v>27</v>
      </c>
      <c r="F3" s="23">
        <v>6304</v>
      </c>
      <c r="G3">
        <v>60</v>
      </c>
      <c r="H3" s="24">
        <v>21000</v>
      </c>
      <c r="I3" s="10"/>
      <c r="J3" s="10">
        <f t="shared" si="0"/>
        <v>525</v>
      </c>
      <c r="K3" s="10">
        <f t="shared" si="1"/>
        <v>525</v>
      </c>
      <c r="L3" s="10">
        <f t="shared" si="2"/>
        <v>22050</v>
      </c>
      <c r="M3" s="9">
        <v>0.05</v>
      </c>
    </row>
    <row r="4" spans="1:13" x14ac:dyDescent="0.35">
      <c r="A4" s="129" t="s">
        <v>236</v>
      </c>
      <c r="B4" s="122">
        <v>44654</v>
      </c>
      <c r="C4" t="s">
        <v>29</v>
      </c>
      <c r="E4">
        <v>28</v>
      </c>
      <c r="F4" s="23">
        <v>6304</v>
      </c>
      <c r="G4">
        <v>50</v>
      </c>
      <c r="H4" s="24">
        <v>15000</v>
      </c>
      <c r="I4" s="10"/>
      <c r="J4" s="10">
        <f t="shared" si="0"/>
        <v>375</v>
      </c>
      <c r="K4" s="10">
        <f t="shared" si="1"/>
        <v>375</v>
      </c>
      <c r="L4" s="10">
        <f t="shared" si="2"/>
        <v>15750</v>
      </c>
      <c r="M4" s="9">
        <v>0.05</v>
      </c>
    </row>
    <row r="5" spans="1:13" x14ac:dyDescent="0.35">
      <c r="A5" s="129" t="s">
        <v>236</v>
      </c>
      <c r="B5" s="122">
        <v>44655</v>
      </c>
      <c r="C5" t="s">
        <v>29</v>
      </c>
      <c r="E5">
        <v>29</v>
      </c>
      <c r="F5" s="23">
        <v>6304</v>
      </c>
      <c r="G5">
        <v>100</v>
      </c>
      <c r="H5" s="24">
        <v>10000</v>
      </c>
      <c r="I5" s="10"/>
      <c r="J5" s="10">
        <f t="shared" si="0"/>
        <v>250</v>
      </c>
      <c r="K5" s="10">
        <f t="shared" si="1"/>
        <v>250</v>
      </c>
      <c r="L5" s="10">
        <f t="shared" si="2"/>
        <v>10500</v>
      </c>
      <c r="M5" s="9">
        <v>0.05</v>
      </c>
    </row>
    <row r="6" spans="1:13" x14ac:dyDescent="0.35">
      <c r="A6" s="129" t="s">
        <v>236</v>
      </c>
      <c r="B6" s="122">
        <v>44656</v>
      </c>
      <c r="C6" t="s">
        <v>29</v>
      </c>
      <c r="E6">
        <v>30</v>
      </c>
      <c r="F6" s="23">
        <v>6304</v>
      </c>
      <c r="G6">
        <v>40</v>
      </c>
      <c r="H6" s="24">
        <v>10000</v>
      </c>
      <c r="I6" s="10"/>
      <c r="J6" s="10">
        <f t="shared" si="0"/>
        <v>250</v>
      </c>
      <c r="K6" s="10">
        <f t="shared" si="1"/>
        <v>250</v>
      </c>
      <c r="L6" s="10">
        <f t="shared" si="2"/>
        <v>10500</v>
      </c>
      <c r="M6" s="9">
        <v>0.05</v>
      </c>
    </row>
    <row r="7" spans="1:13" x14ac:dyDescent="0.35">
      <c r="A7" s="129" t="s">
        <v>236</v>
      </c>
      <c r="B7" s="122">
        <v>44657</v>
      </c>
      <c r="C7" t="s">
        <v>29</v>
      </c>
      <c r="E7">
        <v>31</v>
      </c>
      <c r="F7" s="23">
        <v>6304</v>
      </c>
      <c r="G7">
        <v>70</v>
      </c>
      <c r="H7" s="24">
        <v>21000</v>
      </c>
      <c r="I7" s="10"/>
      <c r="J7" s="10">
        <f t="shared" si="0"/>
        <v>525</v>
      </c>
      <c r="K7" s="10">
        <f t="shared" si="1"/>
        <v>525</v>
      </c>
      <c r="L7" s="10">
        <f t="shared" si="2"/>
        <v>22050</v>
      </c>
      <c r="M7" s="9">
        <v>0.05</v>
      </c>
    </row>
    <row r="8" spans="1:13" x14ac:dyDescent="0.35">
      <c r="A8" s="129" t="s">
        <v>236</v>
      </c>
      <c r="B8" s="122">
        <v>44658</v>
      </c>
      <c r="C8" t="s">
        <v>29</v>
      </c>
      <c r="E8">
        <v>32</v>
      </c>
      <c r="F8" s="23">
        <v>6304</v>
      </c>
      <c r="G8">
        <v>60</v>
      </c>
      <c r="H8" s="24">
        <v>16000</v>
      </c>
      <c r="I8" s="10"/>
      <c r="J8" s="10">
        <f t="shared" si="0"/>
        <v>400</v>
      </c>
      <c r="K8" s="10">
        <f t="shared" si="1"/>
        <v>400</v>
      </c>
      <c r="L8" s="10">
        <f t="shared" si="2"/>
        <v>16800</v>
      </c>
      <c r="M8" s="9">
        <v>0.05</v>
      </c>
    </row>
    <row r="9" spans="1:13" x14ac:dyDescent="0.35">
      <c r="A9" s="129" t="s">
        <v>236</v>
      </c>
      <c r="B9" s="122">
        <v>44659</v>
      </c>
      <c r="C9" t="s">
        <v>29</v>
      </c>
      <c r="E9">
        <v>32</v>
      </c>
      <c r="F9" s="23">
        <v>6304</v>
      </c>
      <c r="G9">
        <v>60</v>
      </c>
      <c r="H9" s="24">
        <v>16000</v>
      </c>
      <c r="I9" s="10"/>
      <c r="J9" s="10">
        <f t="shared" si="0"/>
        <v>400</v>
      </c>
      <c r="K9" s="10">
        <f t="shared" si="1"/>
        <v>400</v>
      </c>
      <c r="L9" s="10">
        <f t="shared" si="2"/>
        <v>16800</v>
      </c>
      <c r="M9" s="9">
        <v>0.05</v>
      </c>
    </row>
    <row r="10" spans="1:13" x14ac:dyDescent="0.35">
      <c r="A10" s="129" t="s">
        <v>236</v>
      </c>
      <c r="B10" s="122">
        <v>44660</v>
      </c>
      <c r="C10" t="s">
        <v>29</v>
      </c>
      <c r="E10">
        <v>33</v>
      </c>
      <c r="F10" s="23">
        <v>6304</v>
      </c>
      <c r="G10">
        <v>90</v>
      </c>
      <c r="H10" s="24">
        <v>26200</v>
      </c>
      <c r="I10" s="10"/>
      <c r="J10" s="10">
        <f t="shared" si="0"/>
        <v>655</v>
      </c>
      <c r="K10" s="10">
        <f t="shared" si="1"/>
        <v>655</v>
      </c>
      <c r="L10" s="10">
        <f t="shared" si="2"/>
        <v>27510</v>
      </c>
      <c r="M10" s="9">
        <v>0.05</v>
      </c>
    </row>
    <row r="11" spans="1:13" x14ac:dyDescent="0.35">
      <c r="A11" s="129" t="s">
        <v>236</v>
      </c>
      <c r="B11" s="122">
        <v>44661</v>
      </c>
      <c r="C11" t="s">
        <v>29</v>
      </c>
      <c r="E11">
        <v>33</v>
      </c>
      <c r="F11" s="23">
        <v>6304</v>
      </c>
      <c r="G11">
        <v>80</v>
      </c>
      <c r="H11" s="24">
        <v>21000</v>
      </c>
      <c r="I11" s="10"/>
      <c r="J11" s="10">
        <f t="shared" si="0"/>
        <v>525</v>
      </c>
      <c r="K11" s="10">
        <f t="shared" si="1"/>
        <v>525</v>
      </c>
      <c r="L11" s="10">
        <f t="shared" si="2"/>
        <v>22050</v>
      </c>
      <c r="M11" s="9">
        <v>0.05</v>
      </c>
    </row>
    <row r="12" spans="1:13" x14ac:dyDescent="0.35">
      <c r="A12" s="129" t="s">
        <v>236</v>
      </c>
      <c r="B12" s="122">
        <v>44662</v>
      </c>
      <c r="C12" t="s">
        <v>29</v>
      </c>
      <c r="E12">
        <v>34</v>
      </c>
      <c r="F12" s="23">
        <v>6304</v>
      </c>
      <c r="G12">
        <v>40</v>
      </c>
      <c r="H12" s="24">
        <v>10000</v>
      </c>
      <c r="I12" s="10"/>
      <c r="J12" s="10">
        <f t="shared" si="0"/>
        <v>250</v>
      </c>
      <c r="K12" s="10">
        <f t="shared" si="1"/>
        <v>250</v>
      </c>
      <c r="L12" s="10">
        <f t="shared" si="2"/>
        <v>10500</v>
      </c>
      <c r="M12" s="9">
        <v>0.05</v>
      </c>
    </row>
    <row r="13" spans="1:13" x14ac:dyDescent="0.35">
      <c r="A13" s="129" t="s">
        <v>236</v>
      </c>
      <c r="B13" s="122">
        <v>44663</v>
      </c>
      <c r="C13" t="s">
        <v>29</v>
      </c>
      <c r="E13">
        <v>35</v>
      </c>
      <c r="F13" s="23">
        <v>6304</v>
      </c>
      <c r="G13">
        <v>80</v>
      </c>
      <c r="H13" s="24">
        <v>19600</v>
      </c>
      <c r="I13" s="10"/>
      <c r="J13" s="10">
        <f t="shared" si="0"/>
        <v>490</v>
      </c>
      <c r="K13" s="10">
        <f t="shared" si="1"/>
        <v>490</v>
      </c>
      <c r="L13" s="10">
        <f t="shared" si="2"/>
        <v>20580</v>
      </c>
      <c r="M13" s="9">
        <v>0.05</v>
      </c>
    </row>
    <row r="14" spans="1:13" x14ac:dyDescent="0.35">
      <c r="A14" s="129" t="s">
        <v>236</v>
      </c>
      <c r="B14" s="122">
        <v>44664</v>
      </c>
      <c r="C14" t="s">
        <v>29</v>
      </c>
      <c r="E14">
        <v>37</v>
      </c>
      <c r="F14" s="23">
        <v>6304</v>
      </c>
      <c r="G14">
        <v>100</v>
      </c>
      <c r="H14" s="24">
        <v>25000</v>
      </c>
      <c r="I14" s="10"/>
      <c r="J14" s="10">
        <f t="shared" si="0"/>
        <v>625</v>
      </c>
      <c r="K14" s="10">
        <f t="shared" si="1"/>
        <v>625</v>
      </c>
      <c r="L14" s="10">
        <f t="shared" si="2"/>
        <v>26250</v>
      </c>
      <c r="M14" s="9">
        <v>0.05</v>
      </c>
    </row>
    <row r="15" spans="1:13" x14ac:dyDescent="0.35">
      <c r="A15" s="129" t="s">
        <v>236</v>
      </c>
      <c r="B15" s="122">
        <v>44665</v>
      </c>
      <c r="C15" t="s">
        <v>29</v>
      </c>
      <c r="E15">
        <v>38</v>
      </c>
      <c r="F15" s="23">
        <v>6304</v>
      </c>
      <c r="G15">
        <v>150</v>
      </c>
      <c r="H15" s="24">
        <v>15000</v>
      </c>
      <c r="I15" s="10"/>
      <c r="J15" s="10">
        <f t="shared" si="0"/>
        <v>375</v>
      </c>
      <c r="K15" s="10">
        <f t="shared" si="1"/>
        <v>375</v>
      </c>
      <c r="L15" s="10">
        <f t="shared" si="2"/>
        <v>15750</v>
      </c>
      <c r="M15" s="9">
        <v>0.05</v>
      </c>
    </row>
    <row r="16" spans="1:13" x14ac:dyDescent="0.35">
      <c r="A16" s="129" t="s">
        <v>236</v>
      </c>
      <c r="B16" s="122">
        <v>44669</v>
      </c>
      <c r="C16" t="s">
        <v>34</v>
      </c>
      <c r="D16" t="s">
        <v>33</v>
      </c>
      <c r="E16">
        <v>39</v>
      </c>
      <c r="F16" s="23">
        <v>7615</v>
      </c>
      <c r="G16">
        <v>40</v>
      </c>
      <c r="H16" s="24">
        <v>18000</v>
      </c>
      <c r="I16" s="10"/>
      <c r="J16" s="10">
        <f>H16*0.06</f>
        <v>1080</v>
      </c>
      <c r="K16" s="10">
        <f>H16*0.06</f>
        <v>1080</v>
      </c>
      <c r="L16" s="10">
        <f t="shared" si="2"/>
        <v>20160</v>
      </c>
      <c r="M16" s="9">
        <v>0.12</v>
      </c>
    </row>
    <row r="17" spans="1:14" x14ac:dyDescent="0.35">
      <c r="A17" s="129" t="s">
        <v>236</v>
      </c>
      <c r="B17" s="122">
        <v>44671</v>
      </c>
      <c r="C17" t="s">
        <v>34</v>
      </c>
      <c r="D17" t="s">
        <v>33</v>
      </c>
      <c r="E17">
        <v>40</v>
      </c>
      <c r="F17" s="23">
        <v>3924</v>
      </c>
      <c r="G17">
        <v>100</v>
      </c>
      <c r="H17" s="24">
        <v>34000</v>
      </c>
      <c r="I17" s="10"/>
      <c r="J17" s="10">
        <f>H17*0.09</f>
        <v>3060</v>
      </c>
      <c r="K17" s="10">
        <f>H17*0.09</f>
        <v>3060</v>
      </c>
      <c r="L17" s="10">
        <f t="shared" si="2"/>
        <v>40120</v>
      </c>
      <c r="M17" s="9">
        <v>0.18</v>
      </c>
    </row>
    <row r="18" spans="1:14" x14ac:dyDescent="0.35">
      <c r="A18" s="129" t="s">
        <v>236</v>
      </c>
      <c r="B18" s="122">
        <v>44672</v>
      </c>
      <c r="C18" t="s">
        <v>29</v>
      </c>
      <c r="E18">
        <v>41</v>
      </c>
      <c r="F18" s="23">
        <v>6304</v>
      </c>
      <c r="G18">
        <v>20</v>
      </c>
      <c r="H18" s="24">
        <v>16000</v>
      </c>
      <c r="I18" s="10"/>
      <c r="J18" s="10">
        <f t="shared" ref="J18:J28" si="3">H18*0.025</f>
        <v>400</v>
      </c>
      <c r="K18" s="10">
        <f t="shared" ref="K18:K28" si="4">H18*0.025</f>
        <v>400</v>
      </c>
      <c r="L18" s="10">
        <f t="shared" si="2"/>
        <v>16800</v>
      </c>
      <c r="M18" s="9">
        <v>0.05</v>
      </c>
    </row>
    <row r="19" spans="1:14" x14ac:dyDescent="0.35">
      <c r="A19" s="129" t="s">
        <v>236</v>
      </c>
      <c r="B19" s="122">
        <v>44673</v>
      </c>
      <c r="C19" t="s">
        <v>29</v>
      </c>
      <c r="E19">
        <v>42</v>
      </c>
      <c r="F19" s="23">
        <v>6304</v>
      </c>
      <c r="G19">
        <v>100</v>
      </c>
      <c r="H19" s="24">
        <v>18000</v>
      </c>
      <c r="I19" s="10"/>
      <c r="J19" s="10">
        <f t="shared" si="3"/>
        <v>450</v>
      </c>
      <c r="K19" s="10">
        <f t="shared" si="4"/>
        <v>450</v>
      </c>
      <c r="L19" s="10">
        <f t="shared" si="2"/>
        <v>18900</v>
      </c>
      <c r="M19" s="9">
        <v>0.05</v>
      </c>
      <c r="N19" t="s">
        <v>31</v>
      </c>
    </row>
    <row r="20" spans="1:14" x14ac:dyDescent="0.35">
      <c r="A20" s="129" t="s">
        <v>236</v>
      </c>
      <c r="B20" s="122">
        <v>44674</v>
      </c>
      <c r="C20" t="s">
        <v>29</v>
      </c>
      <c r="E20">
        <v>43</v>
      </c>
      <c r="F20" s="23">
        <v>6304</v>
      </c>
      <c r="G20">
        <v>100</v>
      </c>
      <c r="H20" s="24">
        <v>16000</v>
      </c>
      <c r="I20" s="10"/>
      <c r="J20" s="10">
        <f t="shared" si="3"/>
        <v>400</v>
      </c>
      <c r="K20" s="10">
        <f t="shared" si="4"/>
        <v>400</v>
      </c>
      <c r="L20" s="10">
        <f t="shared" si="2"/>
        <v>16800</v>
      </c>
      <c r="M20" s="9">
        <v>0.05</v>
      </c>
    </row>
    <row r="21" spans="1:14" x14ac:dyDescent="0.35">
      <c r="A21" s="129" t="s">
        <v>236</v>
      </c>
      <c r="B21" s="122">
        <v>44675</v>
      </c>
      <c r="C21" t="s">
        <v>29</v>
      </c>
      <c r="E21">
        <v>43</v>
      </c>
      <c r="F21" s="23">
        <v>6303</v>
      </c>
      <c r="G21">
        <v>250</v>
      </c>
      <c r="H21" s="24">
        <v>25000</v>
      </c>
      <c r="I21" s="10"/>
      <c r="J21" s="10">
        <f t="shared" si="3"/>
        <v>625</v>
      </c>
      <c r="K21" s="10">
        <f t="shared" si="4"/>
        <v>625</v>
      </c>
      <c r="L21" s="10">
        <f t="shared" si="2"/>
        <v>26250</v>
      </c>
      <c r="M21" s="9">
        <v>0.05</v>
      </c>
    </row>
    <row r="22" spans="1:14" x14ac:dyDescent="0.35">
      <c r="A22" s="129" t="s">
        <v>236</v>
      </c>
      <c r="B22" s="122">
        <v>44676</v>
      </c>
      <c r="C22" t="s">
        <v>29</v>
      </c>
      <c r="E22">
        <v>44</v>
      </c>
      <c r="F22" s="23">
        <v>6304</v>
      </c>
      <c r="G22">
        <v>50</v>
      </c>
      <c r="H22" s="24">
        <v>12500</v>
      </c>
      <c r="I22" s="10"/>
      <c r="J22" s="10">
        <f t="shared" si="3"/>
        <v>312.5</v>
      </c>
      <c r="K22" s="10">
        <f t="shared" si="4"/>
        <v>312.5</v>
      </c>
      <c r="L22" s="10">
        <f t="shared" si="2"/>
        <v>13125</v>
      </c>
      <c r="M22" s="9">
        <v>0.05</v>
      </c>
    </row>
    <row r="23" spans="1:14" x14ac:dyDescent="0.35">
      <c r="A23" s="129" t="s">
        <v>236</v>
      </c>
      <c r="B23" s="122">
        <v>44677</v>
      </c>
      <c r="C23" t="s">
        <v>29</v>
      </c>
      <c r="E23">
        <v>45</v>
      </c>
      <c r="F23" s="23">
        <v>6304</v>
      </c>
      <c r="G23">
        <v>80</v>
      </c>
      <c r="H23" s="24">
        <v>22400</v>
      </c>
      <c r="I23" s="10"/>
      <c r="J23" s="10">
        <f t="shared" si="3"/>
        <v>560</v>
      </c>
      <c r="K23" s="10">
        <f t="shared" si="4"/>
        <v>560</v>
      </c>
      <c r="L23" s="10">
        <f t="shared" si="2"/>
        <v>23520</v>
      </c>
      <c r="M23" s="9">
        <v>0.05</v>
      </c>
    </row>
    <row r="24" spans="1:14" x14ac:dyDescent="0.35">
      <c r="A24" s="129" t="s">
        <v>236</v>
      </c>
      <c r="B24" s="122">
        <v>44678</v>
      </c>
      <c r="C24" t="s">
        <v>29</v>
      </c>
      <c r="E24">
        <v>46</v>
      </c>
      <c r="F24" s="23">
        <v>6303</v>
      </c>
      <c r="G24">
        <v>100</v>
      </c>
      <c r="H24" s="24">
        <v>15000</v>
      </c>
      <c r="I24" s="10"/>
      <c r="J24" s="10">
        <f t="shared" si="3"/>
        <v>375</v>
      </c>
      <c r="K24" s="10">
        <f t="shared" si="4"/>
        <v>375</v>
      </c>
      <c r="L24" s="10">
        <f t="shared" si="2"/>
        <v>15750</v>
      </c>
      <c r="M24" s="9">
        <v>0.05</v>
      </c>
    </row>
    <row r="25" spans="1:14" x14ac:dyDescent="0.35">
      <c r="A25" s="129" t="s">
        <v>236</v>
      </c>
      <c r="B25" s="122">
        <v>44679</v>
      </c>
      <c r="C25" t="s">
        <v>29</v>
      </c>
      <c r="E25">
        <v>47</v>
      </c>
      <c r="F25" s="23">
        <v>6303</v>
      </c>
      <c r="G25">
        <v>130</v>
      </c>
      <c r="H25" s="24">
        <v>22800</v>
      </c>
      <c r="I25" s="10"/>
      <c r="J25" s="10">
        <f t="shared" si="3"/>
        <v>570</v>
      </c>
      <c r="K25" s="10">
        <f t="shared" si="4"/>
        <v>570</v>
      </c>
      <c r="L25" s="10">
        <f t="shared" si="2"/>
        <v>23940</v>
      </c>
      <c r="M25" s="9">
        <v>0.05</v>
      </c>
    </row>
    <row r="26" spans="1:14" x14ac:dyDescent="0.35">
      <c r="A26" s="129" t="s">
        <v>236</v>
      </c>
      <c r="B26" s="122">
        <v>44680</v>
      </c>
      <c r="C26" t="s">
        <v>29</v>
      </c>
      <c r="E26">
        <v>49</v>
      </c>
      <c r="F26" s="23">
        <v>6304</v>
      </c>
      <c r="G26">
        <v>130</v>
      </c>
      <c r="H26" s="24">
        <v>23500</v>
      </c>
      <c r="I26" s="10"/>
      <c r="J26" s="10">
        <f t="shared" si="3"/>
        <v>587.5</v>
      </c>
      <c r="K26" s="10">
        <f t="shared" si="4"/>
        <v>587.5</v>
      </c>
      <c r="L26" s="10">
        <f t="shared" si="2"/>
        <v>24675</v>
      </c>
      <c r="M26" s="9">
        <v>0.05</v>
      </c>
    </row>
    <row r="27" spans="1:14" x14ac:dyDescent="0.35">
      <c r="A27" s="129" t="s">
        <v>236</v>
      </c>
      <c r="B27" s="122">
        <v>44681</v>
      </c>
      <c r="C27" t="s">
        <v>29</v>
      </c>
      <c r="E27">
        <v>50</v>
      </c>
      <c r="F27" s="23">
        <v>6304</v>
      </c>
      <c r="G27">
        <v>100</v>
      </c>
      <c r="H27" s="24">
        <v>20000</v>
      </c>
      <c r="I27" s="10"/>
      <c r="J27" s="10">
        <f t="shared" si="3"/>
        <v>500</v>
      </c>
      <c r="K27" s="10">
        <f t="shared" si="4"/>
        <v>500</v>
      </c>
      <c r="L27" s="10">
        <f t="shared" si="2"/>
        <v>21000</v>
      </c>
      <c r="M27" s="9">
        <v>0.05</v>
      </c>
    </row>
    <row r="28" spans="1:14" x14ac:dyDescent="0.35">
      <c r="A28" s="122" t="s">
        <v>237</v>
      </c>
      <c r="B28" s="122">
        <v>44682</v>
      </c>
      <c r="C28" s="11" t="s">
        <v>29</v>
      </c>
      <c r="D28" s="11"/>
      <c r="E28">
        <v>51</v>
      </c>
      <c r="F28" s="39">
        <v>6304</v>
      </c>
      <c r="G28">
        <v>24</v>
      </c>
      <c r="H28" s="25">
        <v>6060</v>
      </c>
      <c r="J28" s="10">
        <f t="shared" si="3"/>
        <v>151.5</v>
      </c>
      <c r="K28" s="10">
        <f t="shared" si="4"/>
        <v>151.5</v>
      </c>
      <c r="L28" s="10">
        <f t="shared" si="2"/>
        <v>6363</v>
      </c>
      <c r="M28" s="3">
        <f>(J28+K28)/H28</f>
        <v>0.05</v>
      </c>
    </row>
    <row r="29" spans="1:14" x14ac:dyDescent="0.35">
      <c r="A29" s="122" t="s">
        <v>237</v>
      </c>
      <c r="B29" s="122">
        <v>44683</v>
      </c>
      <c r="C29" t="s">
        <v>29</v>
      </c>
      <c r="E29">
        <v>52</v>
      </c>
      <c r="F29" s="39">
        <v>6304</v>
      </c>
      <c r="G29">
        <v>116</v>
      </c>
      <c r="H29" s="25">
        <v>2732</v>
      </c>
      <c r="J29" s="10">
        <f>H29*0.09</f>
        <v>245.88</v>
      </c>
      <c r="K29" s="10">
        <f>H29*0.09</f>
        <v>245.88</v>
      </c>
      <c r="L29" s="10">
        <f t="shared" ref="L29:L127" si="5">H29+J29+K29</f>
        <v>3223.76</v>
      </c>
      <c r="M29" s="3">
        <f>(J29+K29)/H29</f>
        <v>0.18</v>
      </c>
    </row>
    <row r="30" spans="1:14" x14ac:dyDescent="0.35">
      <c r="A30" s="122" t="s">
        <v>237</v>
      </c>
      <c r="B30" s="122">
        <v>44684</v>
      </c>
      <c r="C30" t="s">
        <v>29</v>
      </c>
      <c r="E30">
        <v>53</v>
      </c>
      <c r="F30" s="39">
        <v>6304</v>
      </c>
      <c r="G30">
        <v>150</v>
      </c>
      <c r="H30" s="25">
        <v>27000</v>
      </c>
      <c r="J30" s="10">
        <f t="shared" ref="J30:J127" si="6">H30*0.025</f>
        <v>675</v>
      </c>
      <c r="K30" s="10">
        <f t="shared" ref="K30:K127" si="7">H30*0.025</f>
        <v>675</v>
      </c>
      <c r="L30" s="10">
        <f t="shared" si="5"/>
        <v>28350</v>
      </c>
      <c r="M30" s="3">
        <f>(J30+K30)/H30</f>
        <v>0.05</v>
      </c>
    </row>
    <row r="31" spans="1:14" x14ac:dyDescent="0.35">
      <c r="A31" s="122" t="s">
        <v>237</v>
      </c>
      <c r="B31" s="122">
        <v>44685</v>
      </c>
      <c r="C31" t="s">
        <v>29</v>
      </c>
      <c r="E31">
        <v>54</v>
      </c>
      <c r="F31" s="39">
        <v>6304</v>
      </c>
      <c r="G31">
        <v>40</v>
      </c>
      <c r="H31" s="25">
        <v>13200</v>
      </c>
      <c r="J31" s="10">
        <f t="shared" si="6"/>
        <v>330</v>
      </c>
      <c r="K31" s="10">
        <f t="shared" si="7"/>
        <v>330</v>
      </c>
      <c r="L31" s="10">
        <f t="shared" si="5"/>
        <v>13860</v>
      </c>
      <c r="M31" s="3">
        <f t="shared" ref="M31:M127" si="8">(J31+K31)/H31</f>
        <v>0.05</v>
      </c>
    </row>
    <row r="32" spans="1:14" x14ac:dyDescent="0.35">
      <c r="A32" s="122" t="s">
        <v>237</v>
      </c>
      <c r="B32" s="122">
        <v>44686</v>
      </c>
      <c r="C32" t="s">
        <v>29</v>
      </c>
      <c r="E32">
        <v>55</v>
      </c>
      <c r="F32" s="39">
        <v>6304</v>
      </c>
      <c r="G32">
        <v>200</v>
      </c>
      <c r="H32" s="25">
        <v>26000</v>
      </c>
      <c r="J32" s="10">
        <f t="shared" si="6"/>
        <v>650</v>
      </c>
      <c r="K32" s="10">
        <f t="shared" si="7"/>
        <v>650</v>
      </c>
      <c r="L32" s="10">
        <f t="shared" si="5"/>
        <v>27300</v>
      </c>
      <c r="M32" s="3">
        <f t="shared" si="8"/>
        <v>0.05</v>
      </c>
    </row>
    <row r="33" spans="1:13" x14ac:dyDescent="0.35">
      <c r="A33" s="122" t="s">
        <v>237</v>
      </c>
      <c r="B33" s="122">
        <v>44687</v>
      </c>
      <c r="C33" t="s">
        <v>29</v>
      </c>
      <c r="E33">
        <v>56</v>
      </c>
      <c r="F33" s="39">
        <v>6304</v>
      </c>
      <c r="G33">
        <v>90</v>
      </c>
      <c r="H33" s="25">
        <v>25000</v>
      </c>
      <c r="J33" s="10">
        <f t="shared" si="6"/>
        <v>625</v>
      </c>
      <c r="K33" s="10">
        <f t="shared" si="7"/>
        <v>625</v>
      </c>
      <c r="L33" s="10">
        <f t="shared" si="5"/>
        <v>26250</v>
      </c>
      <c r="M33" s="3">
        <f t="shared" si="8"/>
        <v>0.05</v>
      </c>
    </row>
    <row r="34" spans="1:13" x14ac:dyDescent="0.35">
      <c r="A34" s="122" t="s">
        <v>237</v>
      </c>
      <c r="B34" s="122">
        <v>44688</v>
      </c>
      <c r="C34" t="s">
        <v>29</v>
      </c>
      <c r="E34">
        <v>57</v>
      </c>
      <c r="F34" s="39">
        <v>6303</v>
      </c>
      <c r="G34">
        <v>220</v>
      </c>
      <c r="H34" s="25">
        <v>39000</v>
      </c>
      <c r="J34" s="10">
        <f t="shared" si="6"/>
        <v>975</v>
      </c>
      <c r="K34" s="10">
        <f t="shared" si="7"/>
        <v>975</v>
      </c>
      <c r="L34" s="10">
        <f t="shared" si="5"/>
        <v>40950</v>
      </c>
      <c r="M34" s="3">
        <f t="shared" si="8"/>
        <v>0.05</v>
      </c>
    </row>
    <row r="35" spans="1:13" x14ac:dyDescent="0.35">
      <c r="A35" s="122" t="s">
        <v>237</v>
      </c>
      <c r="B35" s="122">
        <v>44689</v>
      </c>
      <c r="C35" t="s">
        <v>29</v>
      </c>
      <c r="E35">
        <v>58</v>
      </c>
      <c r="F35" s="39">
        <v>6303</v>
      </c>
      <c r="G35">
        <v>150</v>
      </c>
      <c r="H35" s="25">
        <v>31500</v>
      </c>
      <c r="J35" s="10">
        <f t="shared" si="6"/>
        <v>787.5</v>
      </c>
      <c r="K35" s="10">
        <f t="shared" si="7"/>
        <v>787.5</v>
      </c>
      <c r="L35" s="10">
        <f t="shared" si="5"/>
        <v>33075</v>
      </c>
      <c r="M35" s="3">
        <f t="shared" si="8"/>
        <v>0.05</v>
      </c>
    </row>
    <row r="36" spans="1:13" x14ac:dyDescent="0.35">
      <c r="A36" s="122" t="s">
        <v>237</v>
      </c>
      <c r="B36" s="122">
        <v>44690</v>
      </c>
      <c r="C36" t="s">
        <v>29</v>
      </c>
      <c r="E36">
        <v>59</v>
      </c>
      <c r="F36" s="39">
        <v>6001</v>
      </c>
      <c r="G36">
        <v>800</v>
      </c>
      <c r="H36" s="25">
        <v>17600</v>
      </c>
      <c r="J36" s="10">
        <f t="shared" si="6"/>
        <v>440</v>
      </c>
      <c r="K36" s="10">
        <f t="shared" si="7"/>
        <v>440</v>
      </c>
      <c r="L36" s="10">
        <f t="shared" si="5"/>
        <v>18480</v>
      </c>
      <c r="M36" s="3">
        <f t="shared" si="8"/>
        <v>0.05</v>
      </c>
    </row>
    <row r="37" spans="1:13" x14ac:dyDescent="0.35">
      <c r="A37" s="122" t="s">
        <v>237</v>
      </c>
      <c r="B37" s="122">
        <v>44691</v>
      </c>
      <c r="C37" t="s">
        <v>72</v>
      </c>
      <c r="D37" t="s">
        <v>73</v>
      </c>
      <c r="E37">
        <v>60</v>
      </c>
      <c r="F37" s="39">
        <v>5407</v>
      </c>
      <c r="G37">
        <v>1000</v>
      </c>
      <c r="H37" s="25">
        <v>46000</v>
      </c>
      <c r="J37" s="10">
        <f t="shared" si="6"/>
        <v>1150</v>
      </c>
      <c r="K37" s="10">
        <f t="shared" si="7"/>
        <v>1150</v>
      </c>
      <c r="L37" s="10">
        <f t="shared" si="5"/>
        <v>48300</v>
      </c>
      <c r="M37" s="3">
        <f t="shared" si="8"/>
        <v>0.05</v>
      </c>
    </row>
    <row r="38" spans="1:13" x14ac:dyDescent="0.35">
      <c r="A38" s="122" t="s">
        <v>237</v>
      </c>
      <c r="B38" s="122">
        <v>44692</v>
      </c>
      <c r="C38" t="s">
        <v>29</v>
      </c>
      <c r="E38">
        <v>61</v>
      </c>
      <c r="F38" s="39">
        <v>5407</v>
      </c>
      <c r="G38">
        <v>100</v>
      </c>
      <c r="H38" s="25">
        <v>45000</v>
      </c>
      <c r="J38" s="10">
        <f t="shared" si="6"/>
        <v>1125</v>
      </c>
      <c r="K38" s="10">
        <f t="shared" si="7"/>
        <v>1125</v>
      </c>
      <c r="L38" s="10">
        <f t="shared" si="5"/>
        <v>47250</v>
      </c>
      <c r="M38" s="3">
        <f t="shared" si="8"/>
        <v>0.05</v>
      </c>
    </row>
    <row r="39" spans="1:13" x14ac:dyDescent="0.35">
      <c r="A39" s="122" t="s">
        <v>237</v>
      </c>
      <c r="B39" s="122">
        <v>44693</v>
      </c>
      <c r="C39" t="s">
        <v>29</v>
      </c>
      <c r="E39">
        <v>62</v>
      </c>
      <c r="F39" s="39">
        <v>5407</v>
      </c>
      <c r="G39">
        <v>600</v>
      </c>
      <c r="H39" s="25">
        <v>34000</v>
      </c>
      <c r="J39" s="10">
        <f t="shared" si="6"/>
        <v>850</v>
      </c>
      <c r="K39" s="10">
        <f t="shared" si="7"/>
        <v>850</v>
      </c>
      <c r="L39" s="10">
        <f t="shared" si="5"/>
        <v>35700</v>
      </c>
      <c r="M39" s="3">
        <f t="shared" si="8"/>
        <v>0.05</v>
      </c>
    </row>
    <row r="40" spans="1:13" x14ac:dyDescent="0.35">
      <c r="A40" s="122" t="s">
        <v>237</v>
      </c>
      <c r="B40" s="122">
        <v>44694</v>
      </c>
      <c r="C40" t="s">
        <v>29</v>
      </c>
      <c r="E40">
        <v>63</v>
      </c>
      <c r="F40" s="39">
        <v>5407</v>
      </c>
      <c r="G40">
        <v>180</v>
      </c>
      <c r="H40" s="25">
        <v>34200</v>
      </c>
      <c r="J40" s="10">
        <f t="shared" si="6"/>
        <v>855</v>
      </c>
      <c r="K40" s="10">
        <f t="shared" si="7"/>
        <v>855</v>
      </c>
      <c r="L40" s="10">
        <f t="shared" si="5"/>
        <v>35910</v>
      </c>
      <c r="M40" s="3">
        <f t="shared" si="8"/>
        <v>0.05</v>
      </c>
    </row>
    <row r="41" spans="1:13" x14ac:dyDescent="0.35">
      <c r="A41" s="122" t="s">
        <v>237</v>
      </c>
      <c r="B41" s="122">
        <v>44695</v>
      </c>
      <c r="C41" t="s">
        <v>29</v>
      </c>
      <c r="E41">
        <v>64</v>
      </c>
      <c r="F41" s="39">
        <v>5407</v>
      </c>
      <c r="G41">
        <v>180</v>
      </c>
      <c r="H41" s="25">
        <v>34200</v>
      </c>
      <c r="J41" s="10">
        <f t="shared" si="6"/>
        <v>855</v>
      </c>
      <c r="K41" s="10">
        <f t="shared" si="7"/>
        <v>855</v>
      </c>
      <c r="L41" s="10">
        <f t="shared" si="5"/>
        <v>35910</v>
      </c>
      <c r="M41" s="3">
        <f t="shared" si="8"/>
        <v>0.05</v>
      </c>
    </row>
    <row r="42" spans="1:13" x14ac:dyDescent="0.35">
      <c r="A42" s="122" t="s">
        <v>237</v>
      </c>
      <c r="B42" s="122">
        <v>44696</v>
      </c>
      <c r="C42" t="s">
        <v>29</v>
      </c>
      <c r="E42">
        <v>65</v>
      </c>
      <c r="F42" s="39">
        <v>5407</v>
      </c>
      <c r="G42">
        <v>200</v>
      </c>
      <c r="H42" s="25">
        <v>28000</v>
      </c>
      <c r="J42" s="10">
        <f t="shared" si="6"/>
        <v>700</v>
      </c>
      <c r="K42" s="10">
        <f t="shared" si="7"/>
        <v>700</v>
      </c>
      <c r="L42" s="10">
        <f t="shared" si="5"/>
        <v>29400</v>
      </c>
      <c r="M42" s="3">
        <f t="shared" si="8"/>
        <v>0.05</v>
      </c>
    </row>
    <row r="43" spans="1:13" x14ac:dyDescent="0.35">
      <c r="A43" s="122" t="s">
        <v>237</v>
      </c>
      <c r="B43" s="122">
        <v>44697</v>
      </c>
      <c r="C43" t="s">
        <v>29</v>
      </c>
      <c r="E43">
        <v>66</v>
      </c>
      <c r="F43" s="39">
        <v>5407</v>
      </c>
      <c r="G43">
        <v>100</v>
      </c>
      <c r="H43" s="25">
        <v>20000</v>
      </c>
      <c r="J43" s="10">
        <f t="shared" si="6"/>
        <v>500</v>
      </c>
      <c r="K43" s="10">
        <f t="shared" si="7"/>
        <v>500</v>
      </c>
      <c r="L43" s="10">
        <f t="shared" si="5"/>
        <v>21000</v>
      </c>
      <c r="M43" s="3">
        <f t="shared" si="8"/>
        <v>0.05</v>
      </c>
    </row>
    <row r="44" spans="1:13" x14ac:dyDescent="0.35">
      <c r="A44" s="122" t="s">
        <v>237</v>
      </c>
      <c r="B44" s="122">
        <v>44698</v>
      </c>
      <c r="C44" t="s">
        <v>29</v>
      </c>
      <c r="E44">
        <v>67</v>
      </c>
      <c r="F44" s="39">
        <v>5407</v>
      </c>
      <c r="G44">
        <v>650</v>
      </c>
      <c r="H44" s="25">
        <v>45000</v>
      </c>
      <c r="J44" s="10">
        <f t="shared" si="6"/>
        <v>1125</v>
      </c>
      <c r="K44" s="10">
        <f t="shared" si="7"/>
        <v>1125</v>
      </c>
      <c r="L44" s="10">
        <f t="shared" si="5"/>
        <v>47250</v>
      </c>
      <c r="M44" s="3">
        <f t="shared" si="8"/>
        <v>0.05</v>
      </c>
    </row>
    <row r="45" spans="1:13" x14ac:dyDescent="0.35">
      <c r="A45" s="122" t="s">
        <v>237</v>
      </c>
      <c r="B45" s="122">
        <v>44699</v>
      </c>
      <c r="C45" t="s">
        <v>29</v>
      </c>
      <c r="E45">
        <v>68</v>
      </c>
      <c r="F45" s="39">
        <v>6304</v>
      </c>
      <c r="G45">
        <v>90</v>
      </c>
      <c r="H45" s="25">
        <v>27500</v>
      </c>
      <c r="J45" s="10">
        <f t="shared" si="6"/>
        <v>687.5</v>
      </c>
      <c r="K45" s="10">
        <f t="shared" si="7"/>
        <v>687.5</v>
      </c>
      <c r="L45" s="10">
        <f t="shared" si="5"/>
        <v>28875</v>
      </c>
      <c r="M45" s="3">
        <f t="shared" si="8"/>
        <v>0.05</v>
      </c>
    </row>
    <row r="46" spans="1:13" x14ac:dyDescent="0.35">
      <c r="A46" s="122" t="s">
        <v>237</v>
      </c>
      <c r="B46" s="122">
        <v>44700</v>
      </c>
      <c r="C46" t="s">
        <v>29</v>
      </c>
      <c r="E46">
        <v>69</v>
      </c>
      <c r="F46" s="39">
        <v>6304</v>
      </c>
      <c r="G46">
        <v>90</v>
      </c>
      <c r="H46" s="25">
        <v>30600</v>
      </c>
      <c r="J46" s="20">
        <f t="shared" si="6"/>
        <v>765</v>
      </c>
      <c r="K46" s="20">
        <f t="shared" si="7"/>
        <v>765</v>
      </c>
      <c r="L46" s="20">
        <f t="shared" si="5"/>
        <v>32130</v>
      </c>
      <c r="M46" s="21">
        <f t="shared" si="8"/>
        <v>0.05</v>
      </c>
    </row>
    <row r="47" spans="1:13" x14ac:dyDescent="0.35">
      <c r="A47" s="122" t="s">
        <v>237</v>
      </c>
      <c r="B47" s="122">
        <v>44701</v>
      </c>
      <c r="C47" t="s">
        <v>72</v>
      </c>
      <c r="D47" t="s">
        <v>73</v>
      </c>
      <c r="E47">
        <v>70</v>
      </c>
      <c r="F47" s="39">
        <v>6304</v>
      </c>
      <c r="G47">
        <v>180</v>
      </c>
      <c r="H47" s="25">
        <v>46000</v>
      </c>
      <c r="J47" s="20">
        <f t="shared" si="6"/>
        <v>1150</v>
      </c>
      <c r="K47" s="20">
        <f t="shared" si="7"/>
        <v>1150</v>
      </c>
      <c r="L47" s="20">
        <f t="shared" si="5"/>
        <v>48300</v>
      </c>
      <c r="M47" s="21">
        <f t="shared" si="8"/>
        <v>0.05</v>
      </c>
    </row>
    <row r="48" spans="1:13" x14ac:dyDescent="0.35">
      <c r="A48" s="122" t="s">
        <v>237</v>
      </c>
      <c r="B48" s="122">
        <v>44702</v>
      </c>
      <c r="C48" t="s">
        <v>29</v>
      </c>
      <c r="E48">
        <v>71</v>
      </c>
      <c r="F48" s="39">
        <v>6304</v>
      </c>
      <c r="G48">
        <v>120</v>
      </c>
      <c r="H48" s="25">
        <v>21600</v>
      </c>
      <c r="J48" s="20">
        <f t="shared" si="6"/>
        <v>540</v>
      </c>
      <c r="K48" s="20">
        <f t="shared" si="7"/>
        <v>540</v>
      </c>
      <c r="L48" s="20">
        <f t="shared" si="5"/>
        <v>22680</v>
      </c>
      <c r="M48" s="21">
        <f t="shared" si="8"/>
        <v>0.05</v>
      </c>
    </row>
    <row r="49" spans="1:13" x14ac:dyDescent="0.35">
      <c r="A49" s="122" t="s">
        <v>237</v>
      </c>
      <c r="B49" s="122">
        <v>44703</v>
      </c>
      <c r="C49" t="s">
        <v>29</v>
      </c>
      <c r="E49">
        <v>72</v>
      </c>
      <c r="F49" s="39">
        <v>6304</v>
      </c>
      <c r="G49">
        <v>120</v>
      </c>
      <c r="H49" s="25">
        <v>25000</v>
      </c>
      <c r="J49" s="20">
        <f t="shared" si="6"/>
        <v>625</v>
      </c>
      <c r="K49" s="20">
        <f t="shared" si="7"/>
        <v>625</v>
      </c>
      <c r="L49" s="20">
        <f t="shared" si="5"/>
        <v>26250</v>
      </c>
      <c r="M49" s="21">
        <f t="shared" si="8"/>
        <v>0.05</v>
      </c>
    </row>
    <row r="50" spans="1:13" x14ac:dyDescent="0.35">
      <c r="A50" s="122" t="s">
        <v>237</v>
      </c>
      <c r="B50" s="122">
        <v>44704</v>
      </c>
      <c r="C50" t="s">
        <v>29</v>
      </c>
      <c r="E50">
        <v>73</v>
      </c>
      <c r="F50" s="39">
        <v>6304</v>
      </c>
      <c r="G50">
        <v>120</v>
      </c>
      <c r="H50" s="25">
        <v>32000</v>
      </c>
      <c r="J50" s="20">
        <f t="shared" si="6"/>
        <v>800</v>
      </c>
      <c r="K50" s="20">
        <f t="shared" si="7"/>
        <v>800</v>
      </c>
      <c r="L50" s="20">
        <f t="shared" si="5"/>
        <v>33600</v>
      </c>
      <c r="M50" s="21">
        <f t="shared" si="8"/>
        <v>0.05</v>
      </c>
    </row>
    <row r="51" spans="1:13" x14ac:dyDescent="0.35">
      <c r="A51" s="122" t="s">
        <v>237</v>
      </c>
      <c r="B51" s="122">
        <v>44705</v>
      </c>
      <c r="C51" t="s">
        <v>29</v>
      </c>
      <c r="E51">
        <v>74</v>
      </c>
      <c r="F51" s="39">
        <v>6307</v>
      </c>
      <c r="G51">
        <v>80</v>
      </c>
      <c r="H51" s="25">
        <v>25800</v>
      </c>
      <c r="J51" s="20">
        <f t="shared" si="6"/>
        <v>645</v>
      </c>
      <c r="K51" s="20">
        <f t="shared" si="7"/>
        <v>645</v>
      </c>
      <c r="L51" s="20">
        <f t="shared" si="5"/>
        <v>27090</v>
      </c>
      <c r="M51" s="21">
        <f t="shared" si="8"/>
        <v>0.05</v>
      </c>
    </row>
    <row r="52" spans="1:13" x14ac:dyDescent="0.35">
      <c r="A52" s="122" t="s">
        <v>237</v>
      </c>
      <c r="B52" s="122">
        <v>44706</v>
      </c>
      <c r="C52" t="s">
        <v>29</v>
      </c>
      <c r="E52">
        <v>75</v>
      </c>
      <c r="F52" s="39">
        <v>6307</v>
      </c>
      <c r="G52">
        <v>400</v>
      </c>
      <c r="H52" s="25">
        <v>8800</v>
      </c>
      <c r="J52" s="20">
        <f t="shared" si="6"/>
        <v>220</v>
      </c>
      <c r="K52" s="20">
        <f t="shared" si="7"/>
        <v>220</v>
      </c>
      <c r="L52" s="20">
        <f t="shared" si="5"/>
        <v>9240</v>
      </c>
      <c r="M52" s="21">
        <f t="shared" si="8"/>
        <v>0.05</v>
      </c>
    </row>
    <row r="53" spans="1:13" x14ac:dyDescent="0.35">
      <c r="A53" s="122" t="s">
        <v>239</v>
      </c>
      <c r="B53" s="122">
        <v>44713</v>
      </c>
      <c r="C53" t="s">
        <v>29</v>
      </c>
      <c r="E53">
        <v>76</v>
      </c>
      <c r="F53" s="12">
        <v>6303</v>
      </c>
      <c r="G53">
        <v>200</v>
      </c>
      <c r="H53" s="28">
        <v>26000</v>
      </c>
      <c r="J53" s="20">
        <f t="shared" si="6"/>
        <v>650</v>
      </c>
      <c r="K53" s="20">
        <f t="shared" si="7"/>
        <v>650</v>
      </c>
      <c r="L53" s="26">
        <f t="shared" si="5"/>
        <v>27300</v>
      </c>
      <c r="M53" s="21">
        <f t="shared" si="8"/>
        <v>0.05</v>
      </c>
    </row>
    <row r="54" spans="1:13" x14ac:dyDescent="0.35">
      <c r="A54" s="122" t="s">
        <v>239</v>
      </c>
      <c r="B54" s="122">
        <v>44714</v>
      </c>
      <c r="C54" t="s">
        <v>29</v>
      </c>
      <c r="E54">
        <v>77</v>
      </c>
      <c r="F54" s="12">
        <v>6303</v>
      </c>
      <c r="G54">
        <v>100</v>
      </c>
      <c r="H54" s="28">
        <v>20000</v>
      </c>
      <c r="J54" s="20">
        <f t="shared" si="6"/>
        <v>500</v>
      </c>
      <c r="K54" s="20">
        <f t="shared" si="7"/>
        <v>500</v>
      </c>
      <c r="L54" s="26">
        <f t="shared" si="5"/>
        <v>21000</v>
      </c>
      <c r="M54" s="21">
        <f t="shared" si="8"/>
        <v>0.05</v>
      </c>
    </row>
    <row r="55" spans="1:13" x14ac:dyDescent="0.35">
      <c r="A55" s="122" t="s">
        <v>239</v>
      </c>
      <c r="B55" s="122">
        <v>44715</v>
      </c>
      <c r="C55" t="s">
        <v>29</v>
      </c>
      <c r="E55">
        <v>78</v>
      </c>
      <c r="F55" s="12">
        <v>6304</v>
      </c>
      <c r="G55">
        <v>170</v>
      </c>
      <c r="H55" s="28">
        <v>29100</v>
      </c>
      <c r="J55" s="20">
        <f t="shared" si="6"/>
        <v>727.5</v>
      </c>
      <c r="K55" s="20">
        <f t="shared" si="7"/>
        <v>727.5</v>
      </c>
      <c r="L55" s="26">
        <f t="shared" si="5"/>
        <v>30555</v>
      </c>
      <c r="M55" s="21">
        <f t="shared" si="8"/>
        <v>0.05</v>
      </c>
    </row>
    <row r="56" spans="1:13" x14ac:dyDescent="0.35">
      <c r="A56" s="122" t="s">
        <v>239</v>
      </c>
      <c r="B56" s="122">
        <v>44716</v>
      </c>
      <c r="C56" t="s">
        <v>29</v>
      </c>
      <c r="E56">
        <v>79</v>
      </c>
      <c r="F56" s="12">
        <v>6304</v>
      </c>
      <c r="G56">
        <v>100</v>
      </c>
      <c r="H56" s="28">
        <v>26000</v>
      </c>
      <c r="J56" s="20">
        <f t="shared" si="6"/>
        <v>650</v>
      </c>
      <c r="K56" s="20">
        <f t="shared" si="7"/>
        <v>650</v>
      </c>
      <c r="L56" s="26">
        <f t="shared" si="5"/>
        <v>27300</v>
      </c>
      <c r="M56" s="21">
        <f t="shared" si="8"/>
        <v>0.05</v>
      </c>
    </row>
    <row r="57" spans="1:13" x14ac:dyDescent="0.35">
      <c r="A57" s="122" t="s">
        <v>239</v>
      </c>
      <c r="B57" s="122">
        <v>44717</v>
      </c>
      <c r="C57" t="s">
        <v>29</v>
      </c>
      <c r="E57">
        <v>80</v>
      </c>
      <c r="F57" s="12">
        <v>6304</v>
      </c>
      <c r="G57">
        <v>50</v>
      </c>
      <c r="H57" s="28">
        <v>10000</v>
      </c>
      <c r="J57" s="20">
        <f t="shared" si="6"/>
        <v>250</v>
      </c>
      <c r="K57" s="20">
        <f t="shared" si="7"/>
        <v>250</v>
      </c>
      <c r="L57" s="26">
        <f t="shared" si="5"/>
        <v>10500</v>
      </c>
      <c r="M57" s="21">
        <f t="shared" si="8"/>
        <v>0.05</v>
      </c>
    </row>
    <row r="58" spans="1:13" x14ac:dyDescent="0.35">
      <c r="A58" s="122" t="s">
        <v>239</v>
      </c>
      <c r="B58" s="122">
        <v>44718</v>
      </c>
      <c r="C58" t="s">
        <v>29</v>
      </c>
      <c r="E58">
        <v>81</v>
      </c>
      <c r="F58" s="12">
        <v>6307</v>
      </c>
      <c r="G58">
        <v>120</v>
      </c>
      <c r="H58" s="28">
        <v>20000</v>
      </c>
      <c r="J58" s="20">
        <f t="shared" si="6"/>
        <v>500</v>
      </c>
      <c r="K58" s="20">
        <f t="shared" si="7"/>
        <v>500</v>
      </c>
      <c r="L58" s="26">
        <f t="shared" si="5"/>
        <v>21000</v>
      </c>
      <c r="M58" s="21">
        <f t="shared" si="8"/>
        <v>0.05</v>
      </c>
    </row>
    <row r="59" spans="1:13" x14ac:dyDescent="0.35">
      <c r="A59" s="122" t="s">
        <v>239</v>
      </c>
      <c r="B59" s="122">
        <v>44719</v>
      </c>
      <c r="C59" t="s">
        <v>29</v>
      </c>
      <c r="E59">
        <v>82</v>
      </c>
      <c r="F59" s="12">
        <v>6307</v>
      </c>
      <c r="G59">
        <v>100</v>
      </c>
      <c r="H59" s="28">
        <v>11000</v>
      </c>
      <c r="J59" s="20">
        <f t="shared" si="6"/>
        <v>275</v>
      </c>
      <c r="K59" s="20">
        <f t="shared" si="7"/>
        <v>275</v>
      </c>
      <c r="L59" s="26">
        <f t="shared" si="5"/>
        <v>11550</v>
      </c>
      <c r="M59" s="21">
        <f t="shared" si="8"/>
        <v>0.05</v>
      </c>
    </row>
    <row r="60" spans="1:13" x14ac:dyDescent="0.35">
      <c r="A60" s="122" t="s">
        <v>239</v>
      </c>
      <c r="B60" s="122">
        <v>44720</v>
      </c>
      <c r="C60" t="s">
        <v>29</v>
      </c>
      <c r="E60">
        <v>83</v>
      </c>
      <c r="F60" s="12">
        <v>6307</v>
      </c>
      <c r="G60">
        <v>130</v>
      </c>
      <c r="H60" s="28">
        <v>15000</v>
      </c>
      <c r="J60" s="20">
        <f t="shared" si="6"/>
        <v>375</v>
      </c>
      <c r="K60" s="20">
        <f t="shared" si="7"/>
        <v>375</v>
      </c>
      <c r="L60" s="26">
        <f t="shared" si="5"/>
        <v>15750</v>
      </c>
      <c r="M60" s="21">
        <f t="shared" si="8"/>
        <v>0.05</v>
      </c>
    </row>
    <row r="61" spans="1:13" x14ac:dyDescent="0.35">
      <c r="A61" s="122" t="s">
        <v>239</v>
      </c>
      <c r="B61" s="122">
        <v>44721</v>
      </c>
      <c r="C61" t="s">
        <v>29</v>
      </c>
      <c r="E61">
        <v>84</v>
      </c>
      <c r="F61" s="12">
        <v>5407</v>
      </c>
      <c r="G61">
        <v>110</v>
      </c>
      <c r="H61" s="28">
        <v>22000</v>
      </c>
      <c r="J61" s="20">
        <f t="shared" si="6"/>
        <v>550</v>
      </c>
      <c r="K61" s="20">
        <f t="shared" si="7"/>
        <v>550</v>
      </c>
      <c r="L61" s="26">
        <f t="shared" si="5"/>
        <v>23100</v>
      </c>
      <c r="M61" s="21">
        <f t="shared" si="8"/>
        <v>0.05</v>
      </c>
    </row>
    <row r="62" spans="1:13" x14ac:dyDescent="0.35">
      <c r="A62" s="122" t="s">
        <v>239</v>
      </c>
      <c r="B62" s="122">
        <v>44722</v>
      </c>
      <c r="C62" t="s">
        <v>29</v>
      </c>
      <c r="E62">
        <v>85</v>
      </c>
      <c r="F62" s="12">
        <v>5407</v>
      </c>
      <c r="G62">
        <v>410</v>
      </c>
      <c r="H62" s="28">
        <v>29500</v>
      </c>
      <c r="J62" s="20">
        <f t="shared" si="6"/>
        <v>737.5</v>
      </c>
      <c r="K62" s="20">
        <f t="shared" si="7"/>
        <v>737.5</v>
      </c>
      <c r="L62" s="26">
        <f t="shared" si="5"/>
        <v>30975</v>
      </c>
      <c r="M62" s="21">
        <f t="shared" si="8"/>
        <v>0.05</v>
      </c>
    </row>
    <row r="63" spans="1:13" x14ac:dyDescent="0.35">
      <c r="A63" s="122" t="s">
        <v>239</v>
      </c>
      <c r="B63" s="122">
        <v>44723</v>
      </c>
      <c r="C63" t="s">
        <v>29</v>
      </c>
      <c r="E63">
        <v>86</v>
      </c>
      <c r="F63" s="12">
        <v>5407</v>
      </c>
      <c r="G63">
        <v>100</v>
      </c>
      <c r="H63" s="28">
        <v>20000</v>
      </c>
      <c r="J63" s="20">
        <f t="shared" si="6"/>
        <v>500</v>
      </c>
      <c r="K63" s="20">
        <f t="shared" si="7"/>
        <v>500</v>
      </c>
      <c r="L63" s="26">
        <f t="shared" si="5"/>
        <v>21000</v>
      </c>
      <c r="M63" s="21">
        <f t="shared" si="8"/>
        <v>0.05</v>
      </c>
    </row>
    <row r="64" spans="1:13" x14ac:dyDescent="0.35">
      <c r="A64" s="122" t="s">
        <v>239</v>
      </c>
      <c r="B64" s="122">
        <v>44724</v>
      </c>
      <c r="C64" t="s">
        <v>72</v>
      </c>
      <c r="D64" t="s">
        <v>73</v>
      </c>
      <c r="E64">
        <v>87</v>
      </c>
      <c r="F64" s="12">
        <v>5407</v>
      </c>
      <c r="G64">
        <v>200</v>
      </c>
      <c r="H64" s="28">
        <v>30000</v>
      </c>
      <c r="J64" s="20">
        <f t="shared" si="6"/>
        <v>750</v>
      </c>
      <c r="K64" s="20">
        <f t="shared" si="7"/>
        <v>750</v>
      </c>
      <c r="L64" s="26">
        <f t="shared" si="5"/>
        <v>31500</v>
      </c>
      <c r="M64" s="21">
        <f t="shared" si="8"/>
        <v>0.05</v>
      </c>
    </row>
    <row r="65" spans="1:13" x14ac:dyDescent="0.35">
      <c r="A65" s="122" t="s">
        <v>239</v>
      </c>
      <c r="B65" s="122">
        <v>44725</v>
      </c>
      <c r="C65" t="s">
        <v>29</v>
      </c>
      <c r="E65">
        <v>88</v>
      </c>
      <c r="F65" s="12">
        <v>6304</v>
      </c>
      <c r="G65">
        <v>170</v>
      </c>
      <c r="H65" s="28">
        <v>27600</v>
      </c>
      <c r="J65" s="20">
        <f t="shared" si="6"/>
        <v>690</v>
      </c>
      <c r="K65" s="20">
        <f t="shared" si="7"/>
        <v>690</v>
      </c>
      <c r="L65" s="26">
        <f t="shared" si="5"/>
        <v>28980</v>
      </c>
      <c r="M65" s="21">
        <f t="shared" si="8"/>
        <v>0.05</v>
      </c>
    </row>
    <row r="66" spans="1:13" x14ac:dyDescent="0.35">
      <c r="A66" s="122" t="s">
        <v>239</v>
      </c>
      <c r="B66" s="122">
        <v>44726</v>
      </c>
      <c r="C66" t="s">
        <v>29</v>
      </c>
      <c r="E66">
        <v>89</v>
      </c>
      <c r="F66" s="12">
        <v>6304</v>
      </c>
      <c r="G66">
        <v>220</v>
      </c>
      <c r="H66" s="28">
        <v>41600</v>
      </c>
      <c r="J66" s="20">
        <f t="shared" si="6"/>
        <v>1040</v>
      </c>
      <c r="K66" s="20">
        <f t="shared" si="7"/>
        <v>1040</v>
      </c>
      <c r="L66" s="26">
        <f t="shared" si="5"/>
        <v>43680</v>
      </c>
      <c r="M66" s="21">
        <f t="shared" si="8"/>
        <v>0.05</v>
      </c>
    </row>
    <row r="67" spans="1:13" x14ac:dyDescent="0.35">
      <c r="A67" s="122" t="s">
        <v>239</v>
      </c>
      <c r="B67" s="122">
        <v>44727</v>
      </c>
      <c r="C67" t="s">
        <v>72</v>
      </c>
      <c r="D67" t="s">
        <v>73</v>
      </c>
      <c r="E67">
        <v>90</v>
      </c>
      <c r="F67" s="12">
        <v>6303</v>
      </c>
      <c r="G67">
        <v>200</v>
      </c>
      <c r="H67" s="28">
        <v>25000</v>
      </c>
      <c r="J67" s="20">
        <f t="shared" si="6"/>
        <v>625</v>
      </c>
      <c r="K67" s="20">
        <f t="shared" si="7"/>
        <v>625</v>
      </c>
      <c r="L67" s="26">
        <f t="shared" si="5"/>
        <v>26250</v>
      </c>
      <c r="M67" s="21">
        <f t="shared" si="8"/>
        <v>0.05</v>
      </c>
    </row>
    <row r="68" spans="1:13" x14ac:dyDescent="0.35">
      <c r="A68" s="122" t="s">
        <v>239</v>
      </c>
      <c r="B68" s="122">
        <v>44728</v>
      </c>
      <c r="C68" t="s">
        <v>29</v>
      </c>
      <c r="E68">
        <v>91</v>
      </c>
      <c r="F68" s="12">
        <v>5407</v>
      </c>
      <c r="G68">
        <v>150</v>
      </c>
      <c r="H68" s="28">
        <v>20000</v>
      </c>
      <c r="J68" s="20">
        <f t="shared" si="6"/>
        <v>500</v>
      </c>
      <c r="K68" s="20">
        <f t="shared" si="7"/>
        <v>500</v>
      </c>
      <c r="L68" s="26">
        <f t="shared" si="5"/>
        <v>21000</v>
      </c>
      <c r="M68" s="21">
        <f t="shared" si="8"/>
        <v>0.05</v>
      </c>
    </row>
    <row r="69" spans="1:13" x14ac:dyDescent="0.35">
      <c r="A69" s="122" t="s">
        <v>239</v>
      </c>
      <c r="B69" s="122">
        <v>44729</v>
      </c>
      <c r="C69" t="s">
        <v>29</v>
      </c>
      <c r="E69">
        <v>92</v>
      </c>
      <c r="F69" s="12">
        <v>5407</v>
      </c>
      <c r="G69">
        <v>125</v>
      </c>
      <c r="H69" s="28">
        <v>27500</v>
      </c>
      <c r="J69" s="20">
        <f t="shared" si="6"/>
        <v>687.5</v>
      </c>
      <c r="K69" s="20">
        <f t="shared" si="7"/>
        <v>687.5</v>
      </c>
      <c r="L69" s="26">
        <f t="shared" si="5"/>
        <v>28875</v>
      </c>
      <c r="M69" s="21">
        <f t="shared" si="8"/>
        <v>0.05</v>
      </c>
    </row>
    <row r="70" spans="1:13" x14ac:dyDescent="0.35">
      <c r="A70" s="122" t="s">
        <v>239</v>
      </c>
      <c r="B70" s="122">
        <v>44730</v>
      </c>
      <c r="C70" t="s">
        <v>72</v>
      </c>
      <c r="D70" t="s">
        <v>73</v>
      </c>
      <c r="E70">
        <v>93</v>
      </c>
      <c r="F70" s="12">
        <v>6303</v>
      </c>
      <c r="G70">
        <v>270</v>
      </c>
      <c r="H70" s="28">
        <v>30800</v>
      </c>
      <c r="J70" s="20">
        <f t="shared" si="6"/>
        <v>770</v>
      </c>
      <c r="K70" s="20">
        <f t="shared" si="7"/>
        <v>770</v>
      </c>
      <c r="L70" s="26">
        <f t="shared" si="5"/>
        <v>32340</v>
      </c>
      <c r="M70" s="21">
        <f t="shared" si="8"/>
        <v>0.05</v>
      </c>
    </row>
    <row r="71" spans="1:13" x14ac:dyDescent="0.35">
      <c r="A71" s="122" t="s">
        <v>239</v>
      </c>
      <c r="B71" s="122">
        <v>44731</v>
      </c>
      <c r="C71" t="s">
        <v>29</v>
      </c>
      <c r="E71">
        <v>94</v>
      </c>
      <c r="F71" s="12">
        <v>5407</v>
      </c>
      <c r="G71">
        <v>300</v>
      </c>
      <c r="H71" s="28">
        <v>24200</v>
      </c>
      <c r="J71" s="20">
        <f t="shared" si="6"/>
        <v>605</v>
      </c>
      <c r="K71" s="20">
        <f t="shared" si="7"/>
        <v>605</v>
      </c>
      <c r="L71" s="26">
        <f t="shared" si="5"/>
        <v>25410</v>
      </c>
      <c r="M71" s="21">
        <f t="shared" si="8"/>
        <v>0.05</v>
      </c>
    </row>
    <row r="72" spans="1:13" x14ac:dyDescent="0.35">
      <c r="A72" s="122" t="s">
        <v>239</v>
      </c>
      <c r="B72" s="122">
        <v>44732</v>
      </c>
      <c r="C72" t="s">
        <v>29</v>
      </c>
      <c r="E72">
        <v>95</v>
      </c>
      <c r="F72" s="12">
        <v>5407</v>
      </c>
      <c r="G72">
        <v>100</v>
      </c>
      <c r="H72" s="28">
        <v>25000</v>
      </c>
      <c r="J72" s="20">
        <f t="shared" si="6"/>
        <v>625</v>
      </c>
      <c r="K72" s="20">
        <f t="shared" si="7"/>
        <v>625</v>
      </c>
      <c r="L72" s="26">
        <f t="shared" si="5"/>
        <v>26250</v>
      </c>
      <c r="M72" s="21">
        <f t="shared" si="8"/>
        <v>0.05</v>
      </c>
    </row>
    <row r="73" spans="1:13" x14ac:dyDescent="0.35">
      <c r="A73" s="122" t="s">
        <v>239</v>
      </c>
      <c r="B73" s="122">
        <v>44733</v>
      </c>
      <c r="C73" t="s">
        <v>29</v>
      </c>
      <c r="E73">
        <v>96</v>
      </c>
      <c r="F73" s="12">
        <v>6303</v>
      </c>
      <c r="G73">
        <v>150</v>
      </c>
      <c r="H73" s="28">
        <v>25000</v>
      </c>
      <c r="J73" s="20">
        <f t="shared" si="6"/>
        <v>625</v>
      </c>
      <c r="K73" s="20">
        <f t="shared" si="7"/>
        <v>625</v>
      </c>
      <c r="L73" s="26">
        <f t="shared" si="5"/>
        <v>26250</v>
      </c>
      <c r="M73" s="21">
        <f t="shared" si="8"/>
        <v>0.05</v>
      </c>
    </row>
    <row r="74" spans="1:13" x14ac:dyDescent="0.35">
      <c r="A74" s="122" t="s">
        <v>239</v>
      </c>
      <c r="B74" s="122">
        <v>44734</v>
      </c>
      <c r="C74" t="s">
        <v>29</v>
      </c>
      <c r="E74">
        <v>97</v>
      </c>
      <c r="F74" s="12">
        <v>6303</v>
      </c>
      <c r="G74">
        <v>270</v>
      </c>
      <c r="H74" s="28">
        <v>24600</v>
      </c>
      <c r="J74" s="20">
        <f t="shared" si="6"/>
        <v>615</v>
      </c>
      <c r="K74" s="20">
        <f t="shared" si="7"/>
        <v>615</v>
      </c>
      <c r="L74" s="26">
        <f t="shared" si="5"/>
        <v>25830</v>
      </c>
      <c r="M74" s="21">
        <f t="shared" si="8"/>
        <v>0.05</v>
      </c>
    </row>
    <row r="75" spans="1:13" x14ac:dyDescent="0.35">
      <c r="A75" s="122" t="s">
        <v>239</v>
      </c>
      <c r="B75" s="122">
        <v>44735</v>
      </c>
      <c r="C75" t="s">
        <v>29</v>
      </c>
      <c r="E75">
        <v>98</v>
      </c>
      <c r="F75" s="12">
        <v>5407</v>
      </c>
      <c r="G75">
        <v>100</v>
      </c>
      <c r="H75" s="28">
        <v>20000</v>
      </c>
      <c r="J75" s="20">
        <f t="shared" si="6"/>
        <v>500</v>
      </c>
      <c r="K75" s="20">
        <f t="shared" si="7"/>
        <v>500</v>
      </c>
      <c r="L75" s="26">
        <f t="shared" si="5"/>
        <v>21000</v>
      </c>
      <c r="M75" s="21">
        <f t="shared" si="8"/>
        <v>0.05</v>
      </c>
    </row>
    <row r="76" spans="1:13" x14ac:dyDescent="0.35">
      <c r="A76" s="122" t="s">
        <v>239</v>
      </c>
      <c r="B76" s="122">
        <v>44736</v>
      </c>
      <c r="C76" t="s">
        <v>29</v>
      </c>
      <c r="E76">
        <v>99</v>
      </c>
      <c r="F76" s="12">
        <v>5407</v>
      </c>
      <c r="G76">
        <v>100</v>
      </c>
      <c r="H76" s="28">
        <v>15000</v>
      </c>
      <c r="J76" s="20">
        <f t="shared" si="6"/>
        <v>375</v>
      </c>
      <c r="K76" s="20">
        <f t="shared" si="7"/>
        <v>375</v>
      </c>
      <c r="L76" s="26">
        <f t="shared" si="5"/>
        <v>15750</v>
      </c>
      <c r="M76" s="21">
        <f t="shared" si="8"/>
        <v>0.05</v>
      </c>
    </row>
    <row r="77" spans="1:13" x14ac:dyDescent="0.35">
      <c r="A77" s="122" t="s">
        <v>239</v>
      </c>
      <c r="B77" s="122">
        <v>44737</v>
      </c>
      <c r="C77" t="s">
        <v>29</v>
      </c>
      <c r="E77">
        <v>100</v>
      </c>
      <c r="F77" s="12">
        <v>5407</v>
      </c>
      <c r="G77">
        <v>100</v>
      </c>
      <c r="H77" s="28">
        <v>20000</v>
      </c>
      <c r="J77" s="20">
        <f t="shared" si="6"/>
        <v>500</v>
      </c>
      <c r="K77" s="20">
        <f t="shared" si="7"/>
        <v>500</v>
      </c>
      <c r="L77" s="26">
        <f t="shared" si="5"/>
        <v>21000</v>
      </c>
      <c r="M77" s="21">
        <f t="shared" si="8"/>
        <v>0.05</v>
      </c>
    </row>
    <row r="78" spans="1:13" x14ac:dyDescent="0.35">
      <c r="A78" s="122" t="s">
        <v>240</v>
      </c>
      <c r="B78" s="128">
        <v>44743</v>
      </c>
      <c r="C78" t="s">
        <v>29</v>
      </c>
      <c r="E78">
        <v>101</v>
      </c>
      <c r="F78" s="36">
        <v>6303</v>
      </c>
      <c r="G78">
        <v>150</v>
      </c>
      <c r="H78" s="37">
        <v>24000</v>
      </c>
      <c r="J78" s="20">
        <f t="shared" si="6"/>
        <v>600</v>
      </c>
      <c r="K78" s="20">
        <f t="shared" si="7"/>
        <v>600</v>
      </c>
      <c r="L78" s="26">
        <f t="shared" si="5"/>
        <v>25200</v>
      </c>
      <c r="M78" s="21">
        <f t="shared" si="8"/>
        <v>0.05</v>
      </c>
    </row>
    <row r="79" spans="1:13" x14ac:dyDescent="0.35">
      <c r="A79" s="122" t="s">
        <v>240</v>
      </c>
      <c r="B79" s="129">
        <v>44744</v>
      </c>
      <c r="C79" t="s">
        <v>29</v>
      </c>
      <c r="E79">
        <v>102</v>
      </c>
      <c r="F79" s="36">
        <v>6303</v>
      </c>
      <c r="G79">
        <v>150</v>
      </c>
      <c r="H79" s="37">
        <v>26000</v>
      </c>
      <c r="J79" s="20">
        <f t="shared" si="6"/>
        <v>650</v>
      </c>
      <c r="K79" s="20">
        <f t="shared" si="7"/>
        <v>650</v>
      </c>
      <c r="L79" s="26">
        <f t="shared" si="5"/>
        <v>27300</v>
      </c>
      <c r="M79" s="21">
        <f t="shared" si="8"/>
        <v>0.05</v>
      </c>
    </row>
    <row r="80" spans="1:13" x14ac:dyDescent="0.35">
      <c r="A80" s="122" t="s">
        <v>240</v>
      </c>
      <c r="B80" s="129">
        <v>44745</v>
      </c>
      <c r="C80" t="s">
        <v>29</v>
      </c>
      <c r="E80">
        <v>103</v>
      </c>
      <c r="F80" s="36">
        <v>6303</v>
      </c>
      <c r="G80">
        <v>100</v>
      </c>
      <c r="H80" s="37">
        <v>10000</v>
      </c>
      <c r="J80" s="20">
        <f t="shared" si="6"/>
        <v>250</v>
      </c>
      <c r="K80" s="20">
        <f t="shared" si="7"/>
        <v>250</v>
      </c>
      <c r="L80" s="26">
        <f t="shared" si="5"/>
        <v>10500</v>
      </c>
      <c r="M80" s="21">
        <f t="shared" si="8"/>
        <v>0.05</v>
      </c>
    </row>
    <row r="81" spans="1:13" x14ac:dyDescent="0.35">
      <c r="A81" s="122" t="s">
        <v>240</v>
      </c>
      <c r="B81" s="129">
        <v>44746</v>
      </c>
      <c r="C81" t="s">
        <v>29</v>
      </c>
      <c r="E81">
        <v>104</v>
      </c>
      <c r="F81" s="36">
        <v>6303</v>
      </c>
      <c r="G81">
        <v>250</v>
      </c>
      <c r="H81" s="37">
        <v>25000</v>
      </c>
      <c r="J81" s="20">
        <f t="shared" si="6"/>
        <v>625</v>
      </c>
      <c r="K81" s="20">
        <f t="shared" si="7"/>
        <v>625</v>
      </c>
      <c r="L81" s="26">
        <f t="shared" si="5"/>
        <v>26250</v>
      </c>
      <c r="M81" s="21">
        <f t="shared" si="8"/>
        <v>0.05</v>
      </c>
    </row>
    <row r="82" spans="1:13" x14ac:dyDescent="0.35">
      <c r="A82" s="122" t="s">
        <v>240</v>
      </c>
      <c r="B82" s="129">
        <v>44747</v>
      </c>
      <c r="C82" t="s">
        <v>29</v>
      </c>
      <c r="E82">
        <v>105</v>
      </c>
      <c r="F82" s="36">
        <v>5407</v>
      </c>
      <c r="G82">
        <v>500</v>
      </c>
      <c r="H82" s="37">
        <v>20000</v>
      </c>
      <c r="J82" s="20">
        <f t="shared" si="6"/>
        <v>500</v>
      </c>
      <c r="K82" s="20">
        <f t="shared" si="7"/>
        <v>500</v>
      </c>
      <c r="L82" s="26">
        <f t="shared" si="5"/>
        <v>21000</v>
      </c>
      <c r="M82" s="21">
        <f t="shared" si="8"/>
        <v>0.05</v>
      </c>
    </row>
    <row r="83" spans="1:13" x14ac:dyDescent="0.35">
      <c r="A83" s="122" t="s">
        <v>240</v>
      </c>
      <c r="B83" s="129">
        <v>44748</v>
      </c>
      <c r="C83" t="s">
        <v>29</v>
      </c>
      <c r="E83">
        <v>106</v>
      </c>
      <c r="F83" s="36">
        <v>5407</v>
      </c>
      <c r="G83">
        <v>700</v>
      </c>
      <c r="H83" s="37">
        <v>28000</v>
      </c>
      <c r="J83" s="20">
        <f t="shared" si="6"/>
        <v>700</v>
      </c>
      <c r="K83" s="20">
        <f t="shared" si="7"/>
        <v>700</v>
      </c>
      <c r="L83" s="26">
        <f t="shared" si="5"/>
        <v>29400</v>
      </c>
      <c r="M83" s="21">
        <f t="shared" si="8"/>
        <v>0.05</v>
      </c>
    </row>
    <row r="84" spans="1:13" x14ac:dyDescent="0.35">
      <c r="A84" s="122" t="s">
        <v>240</v>
      </c>
      <c r="B84" s="129">
        <v>44749</v>
      </c>
      <c r="C84" t="s">
        <v>29</v>
      </c>
      <c r="E84">
        <v>107</v>
      </c>
      <c r="F84" s="36">
        <v>5407</v>
      </c>
      <c r="G84">
        <v>400</v>
      </c>
      <c r="H84" s="37">
        <v>26000</v>
      </c>
      <c r="J84" s="20">
        <f t="shared" si="6"/>
        <v>650</v>
      </c>
      <c r="K84" s="20">
        <f t="shared" si="7"/>
        <v>650</v>
      </c>
      <c r="L84" s="26">
        <f t="shared" si="5"/>
        <v>27300</v>
      </c>
      <c r="M84" s="21">
        <f t="shared" si="8"/>
        <v>0.05</v>
      </c>
    </row>
    <row r="85" spans="1:13" x14ac:dyDescent="0.35">
      <c r="A85" s="122" t="s">
        <v>240</v>
      </c>
      <c r="B85" s="129">
        <v>44750</v>
      </c>
      <c r="C85" t="s">
        <v>29</v>
      </c>
      <c r="E85">
        <v>108</v>
      </c>
      <c r="F85" s="36">
        <v>5407</v>
      </c>
      <c r="G85">
        <v>150</v>
      </c>
      <c r="H85" s="37">
        <v>23000</v>
      </c>
      <c r="J85" s="20">
        <f t="shared" si="6"/>
        <v>575</v>
      </c>
      <c r="K85" s="20">
        <f t="shared" si="7"/>
        <v>575</v>
      </c>
      <c r="L85" s="26">
        <f t="shared" si="5"/>
        <v>24150</v>
      </c>
      <c r="M85" s="21">
        <f t="shared" si="8"/>
        <v>0.05</v>
      </c>
    </row>
    <row r="86" spans="1:13" x14ac:dyDescent="0.35">
      <c r="A86" s="122" t="s">
        <v>240</v>
      </c>
      <c r="B86" s="129">
        <v>44751</v>
      </c>
      <c r="C86" t="s">
        <v>29</v>
      </c>
      <c r="E86">
        <v>109</v>
      </c>
      <c r="F86" s="36">
        <v>6303</v>
      </c>
      <c r="G86">
        <v>100</v>
      </c>
      <c r="H86" s="37">
        <v>16000</v>
      </c>
      <c r="J86" s="20">
        <f t="shared" si="6"/>
        <v>400</v>
      </c>
      <c r="K86" s="20">
        <f t="shared" si="7"/>
        <v>400</v>
      </c>
      <c r="L86" s="26">
        <f t="shared" si="5"/>
        <v>16800</v>
      </c>
      <c r="M86" s="21">
        <f t="shared" si="8"/>
        <v>0.05</v>
      </c>
    </row>
    <row r="87" spans="1:13" x14ac:dyDescent="0.35">
      <c r="A87" s="122" t="s">
        <v>240</v>
      </c>
      <c r="B87" s="129">
        <v>44752</v>
      </c>
      <c r="C87" t="s">
        <v>29</v>
      </c>
      <c r="E87">
        <v>110</v>
      </c>
      <c r="F87" s="36">
        <v>6303</v>
      </c>
      <c r="G87">
        <v>200</v>
      </c>
      <c r="H87" s="37">
        <v>20000</v>
      </c>
      <c r="J87" s="20">
        <f t="shared" si="6"/>
        <v>500</v>
      </c>
      <c r="K87" s="20">
        <f t="shared" si="7"/>
        <v>500</v>
      </c>
      <c r="L87" s="26">
        <f t="shared" si="5"/>
        <v>21000</v>
      </c>
      <c r="M87" s="21">
        <f t="shared" si="8"/>
        <v>0.05</v>
      </c>
    </row>
    <row r="88" spans="1:13" x14ac:dyDescent="0.35">
      <c r="A88" s="122" t="s">
        <v>240</v>
      </c>
      <c r="B88" s="129">
        <v>44753</v>
      </c>
      <c r="C88" t="s">
        <v>29</v>
      </c>
      <c r="E88">
        <v>111</v>
      </c>
      <c r="F88" s="36">
        <v>6304</v>
      </c>
      <c r="G88">
        <v>80</v>
      </c>
      <c r="H88" s="37">
        <v>24600</v>
      </c>
      <c r="J88" s="20">
        <f t="shared" si="6"/>
        <v>615</v>
      </c>
      <c r="K88" s="20">
        <f t="shared" si="7"/>
        <v>615</v>
      </c>
      <c r="L88" s="26">
        <f t="shared" si="5"/>
        <v>25830</v>
      </c>
      <c r="M88" s="21">
        <f t="shared" si="8"/>
        <v>0.05</v>
      </c>
    </row>
    <row r="89" spans="1:13" x14ac:dyDescent="0.35">
      <c r="A89" s="122" t="s">
        <v>240</v>
      </c>
      <c r="B89" s="129">
        <v>44754</v>
      </c>
      <c r="C89" t="s">
        <v>29</v>
      </c>
      <c r="E89">
        <v>112</v>
      </c>
      <c r="F89" s="36">
        <v>6303</v>
      </c>
      <c r="G89">
        <v>90</v>
      </c>
      <c r="H89" s="37">
        <v>19000</v>
      </c>
      <c r="J89" s="20">
        <f t="shared" si="6"/>
        <v>475</v>
      </c>
      <c r="K89" s="20">
        <f t="shared" si="7"/>
        <v>475</v>
      </c>
      <c r="L89" s="26">
        <f t="shared" si="5"/>
        <v>19950</v>
      </c>
      <c r="M89" s="21">
        <f t="shared" si="8"/>
        <v>0.05</v>
      </c>
    </row>
    <row r="90" spans="1:13" x14ac:dyDescent="0.35">
      <c r="A90" s="122" t="s">
        <v>240</v>
      </c>
      <c r="B90" s="129">
        <v>44755</v>
      </c>
      <c r="C90" t="s">
        <v>29</v>
      </c>
      <c r="E90">
        <v>113</v>
      </c>
      <c r="F90" s="36">
        <v>6303</v>
      </c>
      <c r="G90">
        <v>100</v>
      </c>
      <c r="H90" s="37">
        <v>18000</v>
      </c>
      <c r="J90" s="20">
        <f t="shared" si="6"/>
        <v>450</v>
      </c>
      <c r="K90" s="20">
        <f t="shared" si="7"/>
        <v>450</v>
      </c>
      <c r="L90" s="26">
        <f t="shared" si="5"/>
        <v>18900</v>
      </c>
      <c r="M90" s="21">
        <f t="shared" si="8"/>
        <v>0.05</v>
      </c>
    </row>
    <row r="91" spans="1:13" x14ac:dyDescent="0.35">
      <c r="A91" s="122" t="s">
        <v>240</v>
      </c>
      <c r="B91" s="129">
        <v>44756</v>
      </c>
      <c r="C91" t="s">
        <v>29</v>
      </c>
      <c r="E91">
        <v>114</v>
      </c>
      <c r="F91" s="36">
        <v>6303</v>
      </c>
      <c r="G91">
        <v>150</v>
      </c>
      <c r="H91" s="37">
        <v>15000</v>
      </c>
      <c r="J91" s="20">
        <f t="shared" si="6"/>
        <v>375</v>
      </c>
      <c r="K91" s="20">
        <f t="shared" si="7"/>
        <v>375</v>
      </c>
      <c r="L91" s="26">
        <f t="shared" si="5"/>
        <v>15750</v>
      </c>
      <c r="M91" s="21">
        <f t="shared" si="8"/>
        <v>0.05</v>
      </c>
    </row>
    <row r="92" spans="1:13" x14ac:dyDescent="0.35">
      <c r="A92" s="122" t="s">
        <v>240</v>
      </c>
      <c r="B92" s="129">
        <v>44757</v>
      </c>
      <c r="C92" t="s">
        <v>29</v>
      </c>
      <c r="E92">
        <v>115</v>
      </c>
      <c r="F92" s="36">
        <v>6304</v>
      </c>
      <c r="G92">
        <v>50</v>
      </c>
      <c r="H92" s="37">
        <v>22500</v>
      </c>
      <c r="J92" s="20">
        <f t="shared" si="6"/>
        <v>562.5</v>
      </c>
      <c r="K92" s="20">
        <f t="shared" si="7"/>
        <v>562.5</v>
      </c>
      <c r="L92" s="26">
        <f t="shared" si="5"/>
        <v>23625</v>
      </c>
      <c r="M92" s="21">
        <f t="shared" si="8"/>
        <v>0.05</v>
      </c>
    </row>
    <row r="93" spans="1:13" x14ac:dyDescent="0.35">
      <c r="A93" s="122" t="s">
        <v>240</v>
      </c>
      <c r="B93" s="129">
        <v>44758</v>
      </c>
      <c r="C93" t="s">
        <v>29</v>
      </c>
      <c r="E93">
        <v>116</v>
      </c>
      <c r="F93" s="36">
        <v>6001</v>
      </c>
      <c r="G93">
        <v>900</v>
      </c>
      <c r="H93" s="37">
        <v>26000</v>
      </c>
      <c r="J93" s="20">
        <f t="shared" si="6"/>
        <v>650</v>
      </c>
      <c r="K93" s="20">
        <f t="shared" si="7"/>
        <v>650</v>
      </c>
      <c r="L93" s="26">
        <f t="shared" si="5"/>
        <v>27300</v>
      </c>
      <c r="M93" s="21">
        <f t="shared" si="8"/>
        <v>0.05</v>
      </c>
    </row>
    <row r="94" spans="1:13" x14ac:dyDescent="0.35">
      <c r="A94" s="122" t="s">
        <v>240</v>
      </c>
      <c r="B94" s="129">
        <v>44759</v>
      </c>
      <c r="C94" t="s">
        <v>29</v>
      </c>
      <c r="E94">
        <v>117</v>
      </c>
      <c r="F94" s="36">
        <v>6304</v>
      </c>
      <c r="G94">
        <v>70</v>
      </c>
      <c r="H94" s="37">
        <v>21000</v>
      </c>
      <c r="J94" s="20">
        <f t="shared" si="6"/>
        <v>525</v>
      </c>
      <c r="K94" s="20">
        <f t="shared" si="7"/>
        <v>525</v>
      </c>
      <c r="L94" s="26">
        <f t="shared" si="5"/>
        <v>22050</v>
      </c>
      <c r="M94" s="21">
        <f t="shared" si="8"/>
        <v>0.05</v>
      </c>
    </row>
    <row r="95" spans="1:13" x14ac:dyDescent="0.35">
      <c r="A95" s="122" t="s">
        <v>240</v>
      </c>
      <c r="B95" s="129">
        <v>44760</v>
      </c>
      <c r="C95" t="s">
        <v>29</v>
      </c>
      <c r="E95">
        <v>118</v>
      </c>
      <c r="F95" s="36">
        <v>6304</v>
      </c>
      <c r="G95">
        <v>50</v>
      </c>
      <c r="H95" s="37">
        <v>21400</v>
      </c>
      <c r="J95" s="20">
        <f t="shared" si="6"/>
        <v>535</v>
      </c>
      <c r="K95" s="20">
        <f t="shared" si="7"/>
        <v>535</v>
      </c>
      <c r="L95" s="26">
        <f t="shared" si="5"/>
        <v>22470</v>
      </c>
      <c r="M95" s="21">
        <f t="shared" si="8"/>
        <v>0.05</v>
      </c>
    </row>
    <row r="96" spans="1:13" x14ac:dyDescent="0.35">
      <c r="A96" s="122" t="s">
        <v>240</v>
      </c>
      <c r="B96" s="129">
        <v>44761</v>
      </c>
      <c r="C96" t="s">
        <v>29</v>
      </c>
      <c r="E96">
        <v>119</v>
      </c>
      <c r="F96" s="36">
        <v>6304</v>
      </c>
      <c r="G96">
        <v>150</v>
      </c>
      <c r="H96" s="37">
        <v>21000</v>
      </c>
      <c r="J96" s="20">
        <f t="shared" si="6"/>
        <v>525</v>
      </c>
      <c r="K96" s="20">
        <f t="shared" si="7"/>
        <v>525</v>
      </c>
      <c r="L96" s="26">
        <f t="shared" si="5"/>
        <v>22050</v>
      </c>
      <c r="M96" s="21">
        <f t="shared" si="8"/>
        <v>0.05</v>
      </c>
    </row>
    <row r="97" spans="1:15" x14ac:dyDescent="0.35">
      <c r="A97" s="122" t="s">
        <v>240</v>
      </c>
      <c r="B97" s="129">
        <v>44762</v>
      </c>
      <c r="C97" t="s">
        <v>29</v>
      </c>
      <c r="E97">
        <v>120</v>
      </c>
      <c r="F97" s="36">
        <v>6307</v>
      </c>
      <c r="G97">
        <v>100</v>
      </c>
      <c r="H97" s="37">
        <v>18000</v>
      </c>
      <c r="J97" s="20">
        <f t="shared" si="6"/>
        <v>450</v>
      </c>
      <c r="K97" s="20">
        <f t="shared" si="7"/>
        <v>450</v>
      </c>
      <c r="L97" s="26">
        <f t="shared" si="5"/>
        <v>18900</v>
      </c>
      <c r="M97" s="21">
        <f t="shared" si="8"/>
        <v>0.05</v>
      </c>
    </row>
    <row r="98" spans="1:15" x14ac:dyDescent="0.35">
      <c r="A98" s="122" t="s">
        <v>240</v>
      </c>
      <c r="B98" s="129">
        <v>44763</v>
      </c>
      <c r="C98" t="s">
        <v>72</v>
      </c>
      <c r="D98" s="14" t="s">
        <v>73</v>
      </c>
      <c r="E98">
        <v>121</v>
      </c>
      <c r="F98" s="36">
        <v>6304</v>
      </c>
      <c r="G98">
        <v>320</v>
      </c>
      <c r="H98" s="37">
        <v>46000</v>
      </c>
      <c r="J98" s="20">
        <f t="shared" si="6"/>
        <v>1150</v>
      </c>
      <c r="K98" s="20">
        <f t="shared" si="7"/>
        <v>1150</v>
      </c>
      <c r="L98" s="26">
        <f t="shared" si="5"/>
        <v>48300</v>
      </c>
      <c r="M98" s="21">
        <f t="shared" si="8"/>
        <v>0.05</v>
      </c>
    </row>
    <row r="99" spans="1:15" x14ac:dyDescent="0.35">
      <c r="A99" s="122" t="s">
        <v>240</v>
      </c>
      <c r="B99" s="129">
        <v>44764</v>
      </c>
      <c r="C99" t="s">
        <v>72</v>
      </c>
      <c r="D99" s="14" t="s">
        <v>73</v>
      </c>
      <c r="E99">
        <v>122</v>
      </c>
      <c r="F99" s="36">
        <v>6304</v>
      </c>
      <c r="G99">
        <v>130</v>
      </c>
      <c r="H99" s="37">
        <v>44000</v>
      </c>
      <c r="J99" s="20">
        <f t="shared" si="6"/>
        <v>1100</v>
      </c>
      <c r="K99" s="20">
        <f t="shared" si="7"/>
        <v>1100</v>
      </c>
      <c r="L99" s="26">
        <f t="shared" si="5"/>
        <v>46200</v>
      </c>
      <c r="M99" s="21">
        <f t="shared" si="8"/>
        <v>0.05</v>
      </c>
    </row>
    <row r="100" spans="1:15" x14ac:dyDescent="0.35">
      <c r="A100" s="122" t="s">
        <v>240</v>
      </c>
      <c r="B100" s="122">
        <v>44770</v>
      </c>
      <c r="C100" t="s">
        <v>29</v>
      </c>
      <c r="E100">
        <v>123</v>
      </c>
      <c r="F100" s="36">
        <v>6001</v>
      </c>
      <c r="G100">
        <v>1200</v>
      </c>
      <c r="H100" s="37">
        <v>36000</v>
      </c>
      <c r="J100" s="20">
        <f t="shared" si="6"/>
        <v>900</v>
      </c>
      <c r="K100" s="20">
        <f t="shared" si="7"/>
        <v>900</v>
      </c>
      <c r="L100" s="26">
        <f t="shared" si="5"/>
        <v>37800</v>
      </c>
      <c r="M100" s="21">
        <f t="shared" si="8"/>
        <v>0.05</v>
      </c>
    </row>
    <row r="101" spans="1:15" x14ac:dyDescent="0.35">
      <c r="A101" s="122" t="s">
        <v>240</v>
      </c>
      <c r="B101" s="122">
        <v>44771</v>
      </c>
      <c r="C101" t="s">
        <v>29</v>
      </c>
      <c r="E101">
        <v>124</v>
      </c>
      <c r="F101" s="36">
        <v>6001</v>
      </c>
      <c r="G101">
        <v>800</v>
      </c>
      <c r="H101" s="37">
        <v>16000</v>
      </c>
      <c r="J101" s="20">
        <f t="shared" si="6"/>
        <v>400</v>
      </c>
      <c r="K101" s="20">
        <f t="shared" si="7"/>
        <v>400</v>
      </c>
      <c r="L101" s="26">
        <f t="shared" si="5"/>
        <v>16800</v>
      </c>
      <c r="M101" s="21">
        <f t="shared" si="8"/>
        <v>0.05</v>
      </c>
      <c r="O101">
        <f>116000+488500</f>
        <v>604500</v>
      </c>
    </row>
    <row r="102" spans="1:15" x14ac:dyDescent="0.35">
      <c r="A102" s="122" t="s">
        <v>240</v>
      </c>
      <c r="B102" s="122">
        <v>44772</v>
      </c>
      <c r="C102" t="s">
        <v>72</v>
      </c>
      <c r="D102" t="s">
        <v>73</v>
      </c>
      <c r="E102">
        <v>125</v>
      </c>
      <c r="F102" s="36">
        <v>6303</v>
      </c>
      <c r="G102">
        <v>250</v>
      </c>
      <c r="H102" s="37">
        <v>38000</v>
      </c>
      <c r="J102" s="20">
        <f t="shared" si="6"/>
        <v>950</v>
      </c>
      <c r="K102" s="20">
        <f t="shared" si="7"/>
        <v>950</v>
      </c>
      <c r="L102" s="26">
        <f t="shared" si="5"/>
        <v>39900</v>
      </c>
      <c r="M102" s="21">
        <f t="shared" si="8"/>
        <v>0.05</v>
      </c>
    </row>
    <row r="103" spans="1:15" x14ac:dyDescent="0.35">
      <c r="A103" s="122" t="s">
        <v>241</v>
      </c>
      <c r="B103" s="122">
        <v>44774</v>
      </c>
      <c r="C103" t="s">
        <v>29</v>
      </c>
      <c r="E103">
        <v>126</v>
      </c>
      <c r="F103" s="36">
        <v>6303</v>
      </c>
      <c r="G103">
        <v>100</v>
      </c>
      <c r="H103" s="37">
        <v>15000</v>
      </c>
      <c r="J103" s="20">
        <f t="shared" si="6"/>
        <v>375</v>
      </c>
      <c r="K103" s="20">
        <f t="shared" si="7"/>
        <v>375</v>
      </c>
      <c r="L103" s="26">
        <f t="shared" si="5"/>
        <v>15750</v>
      </c>
      <c r="M103" s="21">
        <f t="shared" si="8"/>
        <v>0.05</v>
      </c>
    </row>
    <row r="104" spans="1:15" x14ac:dyDescent="0.35">
      <c r="A104" s="122" t="s">
        <v>241</v>
      </c>
      <c r="B104" s="122">
        <v>44775</v>
      </c>
      <c r="C104" t="s">
        <v>29</v>
      </c>
      <c r="E104">
        <v>127</v>
      </c>
      <c r="F104" s="36">
        <v>6303</v>
      </c>
      <c r="G104">
        <v>80</v>
      </c>
      <c r="H104" s="37">
        <v>16000</v>
      </c>
      <c r="J104" s="20">
        <f t="shared" si="6"/>
        <v>400</v>
      </c>
      <c r="K104" s="20">
        <f t="shared" si="7"/>
        <v>400</v>
      </c>
      <c r="L104" s="26">
        <f t="shared" si="5"/>
        <v>16800</v>
      </c>
      <c r="M104" s="21">
        <f t="shared" si="8"/>
        <v>0.05</v>
      </c>
    </row>
    <row r="105" spans="1:15" x14ac:dyDescent="0.35">
      <c r="A105" s="122" t="s">
        <v>241</v>
      </c>
      <c r="B105" s="122">
        <v>44776</v>
      </c>
      <c r="C105" t="s">
        <v>29</v>
      </c>
      <c r="E105">
        <v>128</v>
      </c>
      <c r="F105" s="36">
        <v>6304</v>
      </c>
      <c r="G105">
        <v>100</v>
      </c>
      <c r="H105" s="37">
        <v>10000</v>
      </c>
      <c r="J105" s="20">
        <f t="shared" si="6"/>
        <v>250</v>
      </c>
      <c r="K105" s="20">
        <f t="shared" si="7"/>
        <v>250</v>
      </c>
      <c r="L105" s="26">
        <f t="shared" si="5"/>
        <v>10500</v>
      </c>
      <c r="M105" s="21">
        <f t="shared" si="8"/>
        <v>0.05</v>
      </c>
    </row>
    <row r="106" spans="1:15" x14ac:dyDescent="0.35">
      <c r="A106" s="122" t="s">
        <v>241</v>
      </c>
      <c r="B106" s="122">
        <v>44777</v>
      </c>
      <c r="C106" t="s">
        <v>29</v>
      </c>
      <c r="E106">
        <v>129</v>
      </c>
      <c r="F106" s="36">
        <v>6304</v>
      </c>
      <c r="G106">
        <v>40</v>
      </c>
      <c r="H106" s="37">
        <v>14000</v>
      </c>
      <c r="J106" s="20">
        <f t="shared" si="6"/>
        <v>350</v>
      </c>
      <c r="K106" s="20">
        <f t="shared" si="7"/>
        <v>350</v>
      </c>
      <c r="L106" s="26">
        <f t="shared" si="5"/>
        <v>14700</v>
      </c>
      <c r="M106" s="21">
        <f t="shared" si="8"/>
        <v>0.05</v>
      </c>
    </row>
    <row r="107" spans="1:15" x14ac:dyDescent="0.35">
      <c r="A107" s="122" t="s">
        <v>241</v>
      </c>
      <c r="B107" s="122">
        <v>44778</v>
      </c>
      <c r="C107" t="s">
        <v>29</v>
      </c>
      <c r="E107">
        <v>130</v>
      </c>
      <c r="F107" s="36">
        <v>6304</v>
      </c>
      <c r="G107">
        <v>100</v>
      </c>
      <c r="H107" s="37">
        <v>11000</v>
      </c>
      <c r="J107" s="20">
        <f t="shared" si="6"/>
        <v>275</v>
      </c>
      <c r="K107" s="20">
        <f t="shared" si="7"/>
        <v>275</v>
      </c>
      <c r="L107" s="26">
        <f t="shared" si="5"/>
        <v>11550</v>
      </c>
      <c r="M107" s="21">
        <f t="shared" si="8"/>
        <v>0.05</v>
      </c>
    </row>
    <row r="108" spans="1:15" x14ac:dyDescent="0.35">
      <c r="A108" s="122" t="s">
        <v>241</v>
      </c>
      <c r="B108" s="122">
        <v>44779</v>
      </c>
      <c r="C108" t="s">
        <v>29</v>
      </c>
      <c r="E108">
        <v>131</v>
      </c>
      <c r="F108" s="36">
        <v>6303</v>
      </c>
      <c r="G108">
        <v>100</v>
      </c>
      <c r="H108" s="37">
        <v>15000</v>
      </c>
      <c r="J108" s="20">
        <f t="shared" si="6"/>
        <v>375</v>
      </c>
      <c r="K108" s="20">
        <f t="shared" si="7"/>
        <v>375</v>
      </c>
      <c r="L108" s="26">
        <f t="shared" si="5"/>
        <v>15750</v>
      </c>
      <c r="M108" s="21">
        <f t="shared" si="8"/>
        <v>0.05</v>
      </c>
    </row>
    <row r="109" spans="1:15" x14ac:dyDescent="0.35">
      <c r="A109" s="122" t="s">
        <v>241</v>
      </c>
      <c r="B109" s="122">
        <v>44780</v>
      </c>
      <c r="C109" t="s">
        <v>29</v>
      </c>
      <c r="E109">
        <v>132</v>
      </c>
      <c r="F109" s="36">
        <v>6303</v>
      </c>
      <c r="G109">
        <v>100</v>
      </c>
      <c r="H109" s="37">
        <v>20000</v>
      </c>
      <c r="J109" s="20">
        <f t="shared" si="6"/>
        <v>500</v>
      </c>
      <c r="K109" s="20">
        <f t="shared" si="7"/>
        <v>500</v>
      </c>
      <c r="L109" s="26">
        <f t="shared" si="5"/>
        <v>21000</v>
      </c>
      <c r="M109" s="21">
        <f t="shared" si="8"/>
        <v>0.05</v>
      </c>
    </row>
    <row r="110" spans="1:15" x14ac:dyDescent="0.35">
      <c r="A110" s="122" t="s">
        <v>241</v>
      </c>
      <c r="B110" s="122">
        <v>44781</v>
      </c>
      <c r="C110" t="s">
        <v>29</v>
      </c>
      <c r="E110">
        <v>133</v>
      </c>
      <c r="F110" s="36">
        <v>6303</v>
      </c>
      <c r="G110">
        <v>200</v>
      </c>
      <c r="H110" s="37">
        <v>14000</v>
      </c>
      <c r="J110" s="20">
        <f t="shared" si="6"/>
        <v>350</v>
      </c>
      <c r="K110" s="20">
        <f t="shared" si="7"/>
        <v>350</v>
      </c>
      <c r="L110" s="26">
        <f t="shared" si="5"/>
        <v>14700</v>
      </c>
      <c r="M110" s="21">
        <f t="shared" si="8"/>
        <v>0.05</v>
      </c>
    </row>
    <row r="111" spans="1:15" x14ac:dyDescent="0.35">
      <c r="A111" s="122" t="s">
        <v>241</v>
      </c>
      <c r="B111" s="122">
        <v>44782</v>
      </c>
      <c r="C111" t="s">
        <v>29</v>
      </c>
      <c r="E111">
        <v>134</v>
      </c>
      <c r="F111" s="36">
        <v>6303</v>
      </c>
      <c r="G111">
        <v>100</v>
      </c>
      <c r="H111" s="37">
        <v>18000</v>
      </c>
      <c r="J111" s="20">
        <f t="shared" si="6"/>
        <v>450</v>
      </c>
      <c r="K111" s="20">
        <f t="shared" si="7"/>
        <v>450</v>
      </c>
      <c r="L111" s="26">
        <f t="shared" si="5"/>
        <v>18900</v>
      </c>
      <c r="M111" s="21">
        <f t="shared" si="8"/>
        <v>0.05</v>
      </c>
    </row>
    <row r="112" spans="1:15" x14ac:dyDescent="0.35">
      <c r="A112" s="122" t="s">
        <v>241</v>
      </c>
      <c r="B112" s="122">
        <v>44783</v>
      </c>
      <c r="C112" t="s">
        <v>72</v>
      </c>
      <c r="D112" t="s">
        <v>73</v>
      </c>
      <c r="E112">
        <v>135</v>
      </c>
      <c r="F112" s="36">
        <v>6303</v>
      </c>
      <c r="G112">
        <v>200</v>
      </c>
      <c r="H112" s="37">
        <v>24000</v>
      </c>
      <c r="J112" s="20">
        <f t="shared" si="6"/>
        <v>600</v>
      </c>
      <c r="K112" s="20">
        <f t="shared" si="7"/>
        <v>600</v>
      </c>
      <c r="L112" s="26">
        <f t="shared" si="5"/>
        <v>25200</v>
      </c>
      <c r="M112" s="21">
        <f t="shared" si="8"/>
        <v>0.05</v>
      </c>
    </row>
    <row r="113" spans="1:13" x14ac:dyDescent="0.35">
      <c r="A113" s="122" t="s">
        <v>241</v>
      </c>
      <c r="B113" s="122">
        <v>44784</v>
      </c>
      <c r="C113" t="s">
        <v>29</v>
      </c>
      <c r="E113">
        <v>136</v>
      </c>
      <c r="F113" s="36">
        <v>6303</v>
      </c>
      <c r="G113">
        <v>200</v>
      </c>
      <c r="H113" s="37">
        <v>14000</v>
      </c>
      <c r="J113" s="20">
        <f t="shared" si="6"/>
        <v>350</v>
      </c>
      <c r="K113" s="20">
        <f t="shared" si="7"/>
        <v>350</v>
      </c>
      <c r="L113" s="26">
        <f t="shared" si="5"/>
        <v>14700</v>
      </c>
      <c r="M113" s="21">
        <f t="shared" si="8"/>
        <v>0.05</v>
      </c>
    </row>
    <row r="114" spans="1:13" x14ac:dyDescent="0.35">
      <c r="A114" s="122" t="s">
        <v>241</v>
      </c>
      <c r="B114" s="122">
        <v>44785</v>
      </c>
      <c r="C114" t="s">
        <v>29</v>
      </c>
      <c r="E114">
        <v>137</v>
      </c>
      <c r="F114" s="36">
        <v>6303</v>
      </c>
      <c r="G114">
        <v>150</v>
      </c>
      <c r="H114" s="37">
        <v>15000</v>
      </c>
      <c r="J114" s="20">
        <f t="shared" si="6"/>
        <v>375</v>
      </c>
      <c r="K114" s="20">
        <f t="shared" si="7"/>
        <v>375</v>
      </c>
      <c r="L114" s="26">
        <f t="shared" si="5"/>
        <v>15750</v>
      </c>
      <c r="M114" s="21">
        <f t="shared" si="8"/>
        <v>0.05</v>
      </c>
    </row>
    <row r="115" spans="1:13" x14ac:dyDescent="0.35">
      <c r="A115" s="122" t="s">
        <v>241</v>
      </c>
      <c r="B115" s="122">
        <v>44786</v>
      </c>
      <c r="C115" t="s">
        <v>29</v>
      </c>
      <c r="E115">
        <v>138</v>
      </c>
      <c r="F115" s="36">
        <v>6303</v>
      </c>
      <c r="G115">
        <v>180</v>
      </c>
      <c r="H115" s="37">
        <v>15000</v>
      </c>
      <c r="J115" s="20">
        <f t="shared" si="6"/>
        <v>375</v>
      </c>
      <c r="K115" s="20">
        <f t="shared" si="7"/>
        <v>375</v>
      </c>
      <c r="L115" s="26">
        <f t="shared" si="5"/>
        <v>15750</v>
      </c>
      <c r="M115" s="21">
        <f t="shared" si="8"/>
        <v>0.05</v>
      </c>
    </row>
    <row r="116" spans="1:13" x14ac:dyDescent="0.35">
      <c r="A116" s="122" t="s">
        <v>241</v>
      </c>
      <c r="B116" s="122">
        <v>44787</v>
      </c>
      <c r="C116" t="s">
        <v>29</v>
      </c>
      <c r="E116">
        <v>139</v>
      </c>
      <c r="F116" s="36">
        <v>6304</v>
      </c>
      <c r="G116">
        <v>50</v>
      </c>
      <c r="H116" s="37">
        <v>12000</v>
      </c>
      <c r="J116" s="20">
        <f t="shared" si="6"/>
        <v>300</v>
      </c>
      <c r="K116" s="20">
        <f t="shared" si="7"/>
        <v>300</v>
      </c>
      <c r="L116" s="26">
        <f t="shared" si="5"/>
        <v>12600</v>
      </c>
      <c r="M116" s="21">
        <f t="shared" si="8"/>
        <v>0.05</v>
      </c>
    </row>
    <row r="117" spans="1:13" x14ac:dyDescent="0.35">
      <c r="A117" s="122" t="s">
        <v>241</v>
      </c>
      <c r="B117" s="122">
        <v>44788</v>
      </c>
      <c r="C117" t="s">
        <v>29</v>
      </c>
      <c r="E117">
        <v>140</v>
      </c>
      <c r="F117" s="36">
        <v>6304</v>
      </c>
      <c r="G117">
        <v>100</v>
      </c>
      <c r="H117" s="37">
        <v>9000</v>
      </c>
      <c r="J117" s="20">
        <f t="shared" si="6"/>
        <v>225</v>
      </c>
      <c r="K117" s="20">
        <f t="shared" si="7"/>
        <v>225</v>
      </c>
      <c r="L117" s="26">
        <f t="shared" si="5"/>
        <v>9450</v>
      </c>
      <c r="M117" s="21">
        <f t="shared" si="8"/>
        <v>0.05</v>
      </c>
    </row>
    <row r="118" spans="1:13" x14ac:dyDescent="0.35">
      <c r="A118" s="122" t="s">
        <v>241</v>
      </c>
      <c r="B118" s="122">
        <v>44789</v>
      </c>
      <c r="C118" t="s">
        <v>29</v>
      </c>
      <c r="E118">
        <v>141</v>
      </c>
      <c r="F118" s="36">
        <v>6304</v>
      </c>
      <c r="G118">
        <v>100</v>
      </c>
      <c r="H118" s="37">
        <v>10000</v>
      </c>
      <c r="J118" s="20">
        <f t="shared" si="6"/>
        <v>250</v>
      </c>
      <c r="K118" s="20">
        <f t="shared" si="7"/>
        <v>250</v>
      </c>
      <c r="L118" s="26">
        <f t="shared" si="5"/>
        <v>10500</v>
      </c>
      <c r="M118" s="21">
        <f t="shared" si="8"/>
        <v>0.05</v>
      </c>
    </row>
    <row r="119" spans="1:13" x14ac:dyDescent="0.35">
      <c r="A119" s="122" t="s">
        <v>241</v>
      </c>
      <c r="B119" s="122">
        <v>44790</v>
      </c>
      <c r="C119" t="s">
        <v>29</v>
      </c>
      <c r="E119">
        <v>142</v>
      </c>
      <c r="F119" s="36">
        <v>6304</v>
      </c>
      <c r="G119">
        <v>100</v>
      </c>
      <c r="H119" s="37">
        <v>15000</v>
      </c>
      <c r="J119" s="20">
        <f t="shared" si="6"/>
        <v>375</v>
      </c>
      <c r="K119" s="20">
        <f t="shared" si="7"/>
        <v>375</v>
      </c>
      <c r="L119" s="26">
        <f t="shared" si="5"/>
        <v>15750</v>
      </c>
      <c r="M119" s="21">
        <f t="shared" si="8"/>
        <v>0.05</v>
      </c>
    </row>
    <row r="120" spans="1:13" x14ac:dyDescent="0.35">
      <c r="A120" s="122" t="s">
        <v>241</v>
      </c>
      <c r="B120" s="122">
        <v>44793</v>
      </c>
      <c r="C120" t="s">
        <v>72</v>
      </c>
      <c r="D120" t="s">
        <v>73</v>
      </c>
      <c r="E120">
        <v>143</v>
      </c>
      <c r="F120" s="36">
        <v>6304</v>
      </c>
      <c r="G120">
        <v>170</v>
      </c>
      <c r="H120" s="37">
        <v>33600</v>
      </c>
      <c r="J120" s="20">
        <f t="shared" si="6"/>
        <v>840</v>
      </c>
      <c r="K120" s="20">
        <f t="shared" si="7"/>
        <v>840</v>
      </c>
      <c r="L120" s="26">
        <f t="shared" si="5"/>
        <v>35280</v>
      </c>
      <c r="M120" s="21">
        <f t="shared" si="8"/>
        <v>0.05</v>
      </c>
    </row>
    <row r="121" spans="1:13" x14ac:dyDescent="0.35">
      <c r="A121" s="122" t="s">
        <v>241</v>
      </c>
      <c r="B121" s="122">
        <v>44794</v>
      </c>
      <c r="C121" t="s">
        <v>29</v>
      </c>
      <c r="E121">
        <v>144</v>
      </c>
      <c r="F121" s="36">
        <v>6304</v>
      </c>
      <c r="G121">
        <v>100</v>
      </c>
      <c r="H121" s="37">
        <v>24000</v>
      </c>
      <c r="J121" s="20">
        <f t="shared" si="6"/>
        <v>600</v>
      </c>
      <c r="K121" s="20">
        <f t="shared" si="7"/>
        <v>600</v>
      </c>
      <c r="L121" s="26">
        <f t="shared" si="5"/>
        <v>25200</v>
      </c>
      <c r="M121" s="21">
        <f t="shared" si="8"/>
        <v>0.05</v>
      </c>
    </row>
    <row r="122" spans="1:13" x14ac:dyDescent="0.35">
      <c r="A122" s="122" t="s">
        <v>241</v>
      </c>
      <c r="B122" s="122">
        <v>44795</v>
      </c>
      <c r="C122" t="s">
        <v>29</v>
      </c>
      <c r="E122">
        <v>145</v>
      </c>
      <c r="F122" s="36">
        <v>6304</v>
      </c>
      <c r="G122">
        <v>40</v>
      </c>
      <c r="H122" s="37">
        <v>14000</v>
      </c>
      <c r="J122" s="20">
        <f t="shared" si="6"/>
        <v>350</v>
      </c>
      <c r="K122" s="20">
        <f t="shared" si="7"/>
        <v>350</v>
      </c>
      <c r="L122" s="26">
        <f t="shared" si="5"/>
        <v>14700</v>
      </c>
      <c r="M122" s="21">
        <f t="shared" si="8"/>
        <v>0.05</v>
      </c>
    </row>
    <row r="123" spans="1:13" x14ac:dyDescent="0.35">
      <c r="A123" s="122" t="s">
        <v>241</v>
      </c>
      <c r="B123" s="122">
        <v>44796</v>
      </c>
      <c r="C123" t="s">
        <v>29</v>
      </c>
      <c r="E123">
        <v>146</v>
      </c>
      <c r="F123" s="36">
        <v>6304</v>
      </c>
      <c r="G123">
        <v>40</v>
      </c>
      <c r="H123" s="37">
        <v>14000</v>
      </c>
      <c r="J123" s="20">
        <f t="shared" si="6"/>
        <v>350</v>
      </c>
      <c r="K123" s="20">
        <f t="shared" si="7"/>
        <v>350</v>
      </c>
      <c r="L123" s="26">
        <f t="shared" si="5"/>
        <v>14700</v>
      </c>
      <c r="M123" s="21">
        <f t="shared" si="8"/>
        <v>0.05</v>
      </c>
    </row>
    <row r="124" spans="1:13" x14ac:dyDescent="0.35">
      <c r="A124" s="122" t="s">
        <v>241</v>
      </c>
      <c r="B124" s="122">
        <v>44798</v>
      </c>
      <c r="C124" t="s">
        <v>72</v>
      </c>
      <c r="D124" t="s">
        <v>73</v>
      </c>
      <c r="E124">
        <v>147</v>
      </c>
      <c r="F124" s="36">
        <v>6304</v>
      </c>
      <c r="G124">
        <v>90</v>
      </c>
      <c r="H124" s="37">
        <v>24000</v>
      </c>
      <c r="J124" s="20">
        <f t="shared" si="6"/>
        <v>600</v>
      </c>
      <c r="K124" s="20">
        <f t="shared" si="7"/>
        <v>600</v>
      </c>
      <c r="L124" s="26">
        <f t="shared" si="5"/>
        <v>25200</v>
      </c>
      <c r="M124" s="21">
        <f t="shared" si="8"/>
        <v>0.05</v>
      </c>
    </row>
    <row r="125" spans="1:13" x14ac:dyDescent="0.35">
      <c r="A125" s="122" t="s">
        <v>241</v>
      </c>
      <c r="B125" s="122">
        <v>44799</v>
      </c>
      <c r="C125" t="s">
        <v>29</v>
      </c>
      <c r="E125">
        <v>148</v>
      </c>
      <c r="F125" s="36">
        <v>6304</v>
      </c>
      <c r="G125">
        <v>60</v>
      </c>
      <c r="H125" s="37">
        <v>16000</v>
      </c>
      <c r="J125" s="20">
        <f t="shared" si="6"/>
        <v>400</v>
      </c>
      <c r="K125" s="20">
        <f t="shared" si="7"/>
        <v>400</v>
      </c>
      <c r="L125" s="26">
        <f t="shared" si="5"/>
        <v>16800</v>
      </c>
      <c r="M125" s="21">
        <f t="shared" si="8"/>
        <v>0.05</v>
      </c>
    </row>
    <row r="126" spans="1:13" x14ac:dyDescent="0.35">
      <c r="A126" s="122" t="s">
        <v>241</v>
      </c>
      <c r="B126" s="122">
        <v>44800</v>
      </c>
      <c r="C126" t="s">
        <v>29</v>
      </c>
      <c r="E126">
        <v>149</v>
      </c>
      <c r="F126" s="36">
        <v>6304</v>
      </c>
      <c r="G126">
        <v>60</v>
      </c>
      <c r="H126" s="37">
        <v>15000</v>
      </c>
      <c r="J126" s="20">
        <f t="shared" si="6"/>
        <v>375</v>
      </c>
      <c r="K126" s="20">
        <f t="shared" si="7"/>
        <v>375</v>
      </c>
      <c r="L126" s="26">
        <f t="shared" si="5"/>
        <v>15750</v>
      </c>
      <c r="M126" s="21">
        <f t="shared" si="8"/>
        <v>0.05</v>
      </c>
    </row>
    <row r="127" spans="1:13" x14ac:dyDescent="0.35">
      <c r="A127" s="122" t="s">
        <v>241</v>
      </c>
      <c r="B127" s="122">
        <v>44803</v>
      </c>
      <c r="C127" t="s">
        <v>72</v>
      </c>
      <c r="D127" t="s">
        <v>73</v>
      </c>
      <c r="E127">
        <v>150</v>
      </c>
      <c r="F127" s="36">
        <v>6304</v>
      </c>
      <c r="G127">
        <v>120</v>
      </c>
      <c r="H127" s="37">
        <v>33400</v>
      </c>
      <c r="J127" s="20">
        <f t="shared" si="6"/>
        <v>835</v>
      </c>
      <c r="K127" s="20">
        <f t="shared" si="7"/>
        <v>835</v>
      </c>
      <c r="L127" s="26">
        <f t="shared" si="5"/>
        <v>35070</v>
      </c>
      <c r="M127" s="21">
        <f t="shared" si="8"/>
        <v>0.05</v>
      </c>
    </row>
    <row r="128" spans="1:13" x14ac:dyDescent="0.35">
      <c r="A128" s="122" t="s">
        <v>242</v>
      </c>
      <c r="B128" s="122">
        <v>44805</v>
      </c>
      <c r="C128" t="s">
        <v>29</v>
      </c>
      <c r="E128">
        <v>151</v>
      </c>
      <c r="F128" s="42">
        <v>6304</v>
      </c>
      <c r="G128" s="14">
        <v>100</v>
      </c>
      <c r="H128" s="37">
        <v>17000</v>
      </c>
      <c r="I128" s="14"/>
      <c r="J128" s="20">
        <f t="shared" ref="J128:J153" si="9">H128*0.025</f>
        <v>425</v>
      </c>
      <c r="K128" s="20">
        <f t="shared" ref="K128:K153" si="10">H128*0.025</f>
        <v>425</v>
      </c>
      <c r="L128" s="26">
        <f t="shared" ref="L128:L153" si="11">H128+J128+K128</f>
        <v>17850</v>
      </c>
      <c r="M128" s="21">
        <f t="shared" ref="M128:M167" si="12">(J128+K128)/H128</f>
        <v>0.05</v>
      </c>
    </row>
    <row r="129" spans="1:13" x14ac:dyDescent="0.35">
      <c r="A129" s="122" t="s">
        <v>242</v>
      </c>
      <c r="B129" s="122">
        <v>44806</v>
      </c>
      <c r="C129" t="s">
        <v>29</v>
      </c>
      <c r="E129">
        <v>152</v>
      </c>
      <c r="F129" s="42">
        <v>6304</v>
      </c>
      <c r="G129" s="14">
        <v>50</v>
      </c>
      <c r="H129" s="37">
        <v>10000</v>
      </c>
      <c r="I129" s="14"/>
      <c r="J129" s="20">
        <f t="shared" si="9"/>
        <v>250</v>
      </c>
      <c r="K129" s="20">
        <f t="shared" si="10"/>
        <v>250</v>
      </c>
      <c r="L129" s="26">
        <f t="shared" si="11"/>
        <v>10500</v>
      </c>
      <c r="M129" s="21">
        <f t="shared" si="12"/>
        <v>0.05</v>
      </c>
    </row>
    <row r="130" spans="1:13" x14ac:dyDescent="0.35">
      <c r="A130" s="122" t="s">
        <v>242</v>
      </c>
      <c r="B130" s="122">
        <v>44807</v>
      </c>
      <c r="C130" t="s">
        <v>29</v>
      </c>
      <c r="E130">
        <v>153</v>
      </c>
      <c r="F130" s="42">
        <v>6304</v>
      </c>
      <c r="G130" s="14">
        <v>100</v>
      </c>
      <c r="H130" s="37">
        <v>20000</v>
      </c>
      <c r="I130" s="14"/>
      <c r="J130" s="20">
        <f t="shared" si="9"/>
        <v>500</v>
      </c>
      <c r="K130" s="20">
        <f t="shared" si="10"/>
        <v>500</v>
      </c>
      <c r="L130" s="26">
        <f t="shared" si="11"/>
        <v>21000</v>
      </c>
      <c r="M130" s="21">
        <f t="shared" si="12"/>
        <v>0.05</v>
      </c>
    </row>
    <row r="131" spans="1:13" x14ac:dyDescent="0.35">
      <c r="A131" s="122" t="s">
        <v>242</v>
      </c>
      <c r="B131" s="122">
        <v>44808</v>
      </c>
      <c r="C131" t="s">
        <v>29</v>
      </c>
      <c r="E131">
        <v>154</v>
      </c>
      <c r="F131" s="42">
        <v>6307</v>
      </c>
      <c r="G131" s="14">
        <v>400</v>
      </c>
      <c r="H131" s="37">
        <v>10000</v>
      </c>
      <c r="I131" s="14"/>
      <c r="J131" s="20">
        <f t="shared" si="9"/>
        <v>250</v>
      </c>
      <c r="K131" s="20">
        <f t="shared" si="10"/>
        <v>250</v>
      </c>
      <c r="L131" s="26">
        <f t="shared" si="11"/>
        <v>10500</v>
      </c>
      <c r="M131" s="21">
        <f t="shared" si="12"/>
        <v>0.05</v>
      </c>
    </row>
    <row r="132" spans="1:13" x14ac:dyDescent="0.35">
      <c r="A132" s="122" t="s">
        <v>242</v>
      </c>
      <c r="B132" s="122">
        <v>44809</v>
      </c>
      <c r="C132" t="s">
        <v>29</v>
      </c>
      <c r="E132">
        <v>155</v>
      </c>
      <c r="F132" s="42">
        <v>6307</v>
      </c>
      <c r="G132" s="14">
        <v>300</v>
      </c>
      <c r="H132" s="37">
        <v>11400</v>
      </c>
      <c r="I132" s="14"/>
      <c r="J132" s="20">
        <f t="shared" si="9"/>
        <v>285</v>
      </c>
      <c r="K132" s="20">
        <f t="shared" si="10"/>
        <v>285</v>
      </c>
      <c r="L132" s="26">
        <f t="shared" si="11"/>
        <v>11970</v>
      </c>
      <c r="M132" s="21">
        <f t="shared" si="12"/>
        <v>0.05</v>
      </c>
    </row>
    <row r="133" spans="1:13" x14ac:dyDescent="0.35">
      <c r="A133" s="122" t="s">
        <v>242</v>
      </c>
      <c r="B133" s="122">
        <v>44810</v>
      </c>
      <c r="C133" t="s">
        <v>29</v>
      </c>
      <c r="E133">
        <v>156</v>
      </c>
      <c r="F133" s="42">
        <v>6307</v>
      </c>
      <c r="G133" s="14">
        <v>100</v>
      </c>
      <c r="H133" s="37">
        <v>25000</v>
      </c>
      <c r="I133" s="14"/>
      <c r="J133" s="20">
        <f t="shared" si="9"/>
        <v>625</v>
      </c>
      <c r="K133" s="20">
        <f t="shared" si="10"/>
        <v>625</v>
      </c>
      <c r="L133" s="26">
        <f t="shared" si="11"/>
        <v>26250</v>
      </c>
      <c r="M133" s="21">
        <f t="shared" si="12"/>
        <v>0.05</v>
      </c>
    </row>
    <row r="134" spans="1:13" x14ac:dyDescent="0.35">
      <c r="A134" s="122" t="s">
        <v>242</v>
      </c>
      <c r="B134" s="122">
        <v>44811</v>
      </c>
      <c r="C134" t="s">
        <v>29</v>
      </c>
      <c r="D134" t="s">
        <v>31</v>
      </c>
      <c r="E134">
        <v>157</v>
      </c>
      <c r="F134" s="42">
        <v>6307</v>
      </c>
      <c r="G134" s="14">
        <v>400</v>
      </c>
      <c r="H134" s="37">
        <v>10000</v>
      </c>
      <c r="I134" s="14"/>
      <c r="J134" s="20">
        <f t="shared" si="9"/>
        <v>250</v>
      </c>
      <c r="K134" s="20">
        <f t="shared" si="10"/>
        <v>250</v>
      </c>
      <c r="L134" s="26">
        <f t="shared" si="11"/>
        <v>10500</v>
      </c>
      <c r="M134" s="21">
        <f t="shared" si="12"/>
        <v>0.05</v>
      </c>
    </row>
    <row r="135" spans="1:13" x14ac:dyDescent="0.35">
      <c r="A135" s="122" t="s">
        <v>242</v>
      </c>
      <c r="B135" s="122">
        <v>44812</v>
      </c>
      <c r="C135" t="s">
        <v>29</v>
      </c>
      <c r="E135">
        <v>158</v>
      </c>
      <c r="F135" s="42">
        <v>6307</v>
      </c>
      <c r="G135" s="14">
        <v>600</v>
      </c>
      <c r="H135" s="37">
        <v>15000</v>
      </c>
      <c r="I135" s="14"/>
      <c r="J135" s="20">
        <f t="shared" si="9"/>
        <v>375</v>
      </c>
      <c r="K135" s="20">
        <f t="shared" si="10"/>
        <v>375</v>
      </c>
      <c r="L135" s="26">
        <f t="shared" si="11"/>
        <v>15750</v>
      </c>
      <c r="M135" s="21">
        <f t="shared" si="12"/>
        <v>0.05</v>
      </c>
    </row>
    <row r="136" spans="1:13" x14ac:dyDescent="0.35">
      <c r="A136" s="122" t="s">
        <v>242</v>
      </c>
      <c r="B136" s="122">
        <v>44813</v>
      </c>
      <c r="C136" t="s">
        <v>29</v>
      </c>
      <c r="E136">
        <v>159</v>
      </c>
      <c r="F136" s="42">
        <v>6307</v>
      </c>
      <c r="G136" s="14">
        <v>300</v>
      </c>
      <c r="H136" s="37">
        <v>15000</v>
      </c>
      <c r="I136" s="14"/>
      <c r="J136" s="20">
        <f t="shared" ref="J136" si="13">H136*0.025</f>
        <v>375</v>
      </c>
      <c r="K136" s="20">
        <f t="shared" ref="K136" si="14">H136*0.025</f>
        <v>375</v>
      </c>
      <c r="L136" s="26">
        <f t="shared" ref="L136" si="15">H136+J136+K136</f>
        <v>15750</v>
      </c>
      <c r="M136" s="21">
        <f t="shared" ref="M136" si="16">(J136+K136)/H136</f>
        <v>0.05</v>
      </c>
    </row>
    <row r="137" spans="1:13" x14ac:dyDescent="0.35">
      <c r="A137" s="122" t="s">
        <v>242</v>
      </c>
      <c r="B137" s="122">
        <v>44814</v>
      </c>
      <c r="C137" t="s">
        <v>29</v>
      </c>
      <c r="E137">
        <v>160</v>
      </c>
      <c r="F137" s="42">
        <v>6304</v>
      </c>
      <c r="G137" s="14">
        <v>2000</v>
      </c>
      <c r="H137" s="37">
        <v>31250</v>
      </c>
      <c r="I137" s="14"/>
      <c r="J137" s="20">
        <f t="shared" si="9"/>
        <v>781.25</v>
      </c>
      <c r="K137" s="20">
        <f t="shared" si="10"/>
        <v>781.25</v>
      </c>
      <c r="L137" s="26">
        <f t="shared" si="11"/>
        <v>32812.5</v>
      </c>
      <c r="M137" s="21">
        <f t="shared" si="12"/>
        <v>0.05</v>
      </c>
    </row>
    <row r="138" spans="1:13" x14ac:dyDescent="0.35">
      <c r="A138" s="122" t="s">
        <v>242</v>
      </c>
      <c r="B138" s="122">
        <v>44815</v>
      </c>
      <c r="C138" t="s">
        <v>29</v>
      </c>
      <c r="E138">
        <v>161</v>
      </c>
      <c r="F138" s="42">
        <v>6304</v>
      </c>
      <c r="G138">
        <v>50</v>
      </c>
      <c r="H138" s="37">
        <v>10000</v>
      </c>
      <c r="J138" s="20">
        <f t="shared" si="9"/>
        <v>250</v>
      </c>
      <c r="K138" s="20">
        <f t="shared" si="10"/>
        <v>250</v>
      </c>
      <c r="L138" s="26">
        <f t="shared" si="11"/>
        <v>10500</v>
      </c>
      <c r="M138" s="21">
        <f t="shared" si="12"/>
        <v>0.05</v>
      </c>
    </row>
    <row r="139" spans="1:13" x14ac:dyDescent="0.35">
      <c r="A139" s="122" t="s">
        <v>242</v>
      </c>
      <c r="B139" s="122">
        <v>44817</v>
      </c>
      <c r="C139" t="s">
        <v>72</v>
      </c>
      <c r="D139" t="s">
        <v>73</v>
      </c>
      <c r="E139">
        <v>162</v>
      </c>
      <c r="F139" s="42">
        <v>6304</v>
      </c>
      <c r="G139">
        <v>100</v>
      </c>
      <c r="H139" s="37">
        <v>20000</v>
      </c>
      <c r="J139" s="20">
        <f t="shared" si="9"/>
        <v>500</v>
      </c>
      <c r="K139" s="20">
        <f t="shared" si="10"/>
        <v>500</v>
      </c>
      <c r="L139" s="26">
        <f t="shared" si="11"/>
        <v>21000</v>
      </c>
      <c r="M139" s="21">
        <f t="shared" si="12"/>
        <v>0.05</v>
      </c>
    </row>
    <row r="140" spans="1:13" x14ac:dyDescent="0.35">
      <c r="A140" s="122" t="s">
        <v>242</v>
      </c>
      <c r="B140" s="122">
        <v>44818</v>
      </c>
      <c r="C140" t="s">
        <v>29</v>
      </c>
      <c r="E140">
        <v>163</v>
      </c>
      <c r="F140" s="42">
        <v>6304</v>
      </c>
      <c r="G140">
        <v>40</v>
      </c>
      <c r="H140" s="37">
        <v>10000</v>
      </c>
      <c r="J140" s="20">
        <f t="shared" si="9"/>
        <v>250</v>
      </c>
      <c r="K140" s="20">
        <f t="shared" si="10"/>
        <v>250</v>
      </c>
      <c r="L140" s="26">
        <f t="shared" si="11"/>
        <v>10500</v>
      </c>
      <c r="M140" s="21">
        <f t="shared" si="12"/>
        <v>0.05</v>
      </c>
    </row>
    <row r="141" spans="1:13" x14ac:dyDescent="0.35">
      <c r="A141" s="122" t="s">
        <v>242</v>
      </c>
      <c r="B141" s="122">
        <v>44820</v>
      </c>
      <c r="C141" t="s">
        <v>29</v>
      </c>
      <c r="E141">
        <v>164</v>
      </c>
      <c r="F141" s="42">
        <v>6304</v>
      </c>
      <c r="G141">
        <v>30</v>
      </c>
      <c r="H141" s="37">
        <v>12000</v>
      </c>
      <c r="J141" s="20">
        <f t="shared" si="9"/>
        <v>300</v>
      </c>
      <c r="K141" s="20">
        <f t="shared" si="10"/>
        <v>300</v>
      </c>
      <c r="L141" s="26">
        <f t="shared" si="11"/>
        <v>12600</v>
      </c>
      <c r="M141" s="21">
        <f t="shared" si="12"/>
        <v>0.05</v>
      </c>
    </row>
    <row r="142" spans="1:13" x14ac:dyDescent="0.35">
      <c r="A142" s="122" t="s">
        <v>242</v>
      </c>
      <c r="B142" s="122">
        <v>44822</v>
      </c>
      <c r="C142" t="s">
        <v>29</v>
      </c>
      <c r="E142">
        <v>165</v>
      </c>
      <c r="F142" s="42">
        <v>6304</v>
      </c>
      <c r="G142">
        <v>90</v>
      </c>
      <c r="H142" s="37">
        <v>16500</v>
      </c>
      <c r="J142" s="20">
        <f t="shared" si="9"/>
        <v>412.5</v>
      </c>
      <c r="K142" s="20">
        <f t="shared" si="10"/>
        <v>412.5</v>
      </c>
      <c r="L142" s="26">
        <f t="shared" si="11"/>
        <v>17325</v>
      </c>
      <c r="M142" s="21">
        <f t="shared" si="12"/>
        <v>0.05</v>
      </c>
    </row>
    <row r="143" spans="1:13" x14ac:dyDescent="0.35">
      <c r="A143" s="122" t="s">
        <v>242</v>
      </c>
      <c r="B143" s="122">
        <v>44822</v>
      </c>
      <c r="C143" t="s">
        <v>29</v>
      </c>
      <c r="E143">
        <v>166</v>
      </c>
      <c r="F143" s="42">
        <v>6304</v>
      </c>
      <c r="G143">
        <v>20</v>
      </c>
      <c r="H143" s="37">
        <v>10000</v>
      </c>
      <c r="J143" s="20">
        <f t="shared" si="9"/>
        <v>250</v>
      </c>
      <c r="K143" s="20">
        <f t="shared" si="10"/>
        <v>250</v>
      </c>
      <c r="L143" s="26">
        <f t="shared" si="11"/>
        <v>10500</v>
      </c>
      <c r="M143" s="21">
        <f t="shared" si="12"/>
        <v>0.05</v>
      </c>
    </row>
    <row r="144" spans="1:13" x14ac:dyDescent="0.35">
      <c r="A144" s="122" t="s">
        <v>242</v>
      </c>
      <c r="B144" s="122">
        <v>44823</v>
      </c>
      <c r="C144" t="s">
        <v>29</v>
      </c>
      <c r="E144">
        <v>167</v>
      </c>
      <c r="F144" s="42">
        <v>6304</v>
      </c>
      <c r="G144">
        <v>100</v>
      </c>
      <c r="H144" s="37">
        <v>16000</v>
      </c>
      <c r="J144" s="20">
        <f t="shared" si="9"/>
        <v>400</v>
      </c>
      <c r="K144" s="20">
        <f t="shared" si="10"/>
        <v>400</v>
      </c>
      <c r="L144" s="26">
        <f t="shared" si="11"/>
        <v>16800</v>
      </c>
      <c r="M144" s="21">
        <f t="shared" si="12"/>
        <v>0.05</v>
      </c>
    </row>
    <row r="145" spans="1:13" x14ac:dyDescent="0.35">
      <c r="A145" s="122" t="s">
        <v>242</v>
      </c>
      <c r="B145" s="122">
        <v>44823</v>
      </c>
      <c r="C145" t="s">
        <v>29</v>
      </c>
      <c r="E145">
        <v>168</v>
      </c>
      <c r="F145" s="42">
        <v>5407</v>
      </c>
      <c r="G145">
        <v>500</v>
      </c>
      <c r="H145" s="37">
        <v>21000</v>
      </c>
      <c r="J145" s="20">
        <f t="shared" si="9"/>
        <v>525</v>
      </c>
      <c r="K145" s="20">
        <f t="shared" si="10"/>
        <v>525</v>
      </c>
      <c r="L145" s="26">
        <f t="shared" si="11"/>
        <v>22050</v>
      </c>
      <c r="M145" s="21">
        <f t="shared" si="12"/>
        <v>0.05</v>
      </c>
    </row>
    <row r="146" spans="1:13" x14ac:dyDescent="0.35">
      <c r="A146" s="122" t="s">
        <v>242</v>
      </c>
      <c r="B146" s="122">
        <v>44824</v>
      </c>
      <c r="C146" t="s">
        <v>29</v>
      </c>
      <c r="E146">
        <v>169</v>
      </c>
      <c r="F146" s="42">
        <v>5407</v>
      </c>
      <c r="G146">
        <v>600</v>
      </c>
      <c r="H146" s="37">
        <v>29400</v>
      </c>
      <c r="J146" s="20">
        <f t="shared" si="9"/>
        <v>735</v>
      </c>
      <c r="K146" s="20">
        <f t="shared" si="10"/>
        <v>735</v>
      </c>
      <c r="L146" s="26">
        <f t="shared" si="11"/>
        <v>30870</v>
      </c>
      <c r="M146" s="21">
        <f t="shared" si="12"/>
        <v>0.05</v>
      </c>
    </row>
    <row r="147" spans="1:13" x14ac:dyDescent="0.35">
      <c r="A147" s="122" t="s">
        <v>242</v>
      </c>
      <c r="B147" s="122">
        <v>44826</v>
      </c>
      <c r="C147" t="s">
        <v>29</v>
      </c>
      <c r="E147">
        <v>170</v>
      </c>
      <c r="F147" s="42">
        <v>6303</v>
      </c>
      <c r="G147">
        <v>100</v>
      </c>
      <c r="H147" s="37">
        <v>16000</v>
      </c>
      <c r="J147" s="20">
        <f t="shared" si="9"/>
        <v>400</v>
      </c>
      <c r="K147" s="20">
        <f t="shared" si="10"/>
        <v>400</v>
      </c>
      <c r="L147" s="26">
        <f t="shared" si="11"/>
        <v>16800</v>
      </c>
      <c r="M147" s="21">
        <f t="shared" si="12"/>
        <v>0.05</v>
      </c>
    </row>
    <row r="148" spans="1:13" x14ac:dyDescent="0.35">
      <c r="A148" s="122" t="s">
        <v>242</v>
      </c>
      <c r="B148" s="122">
        <v>44828</v>
      </c>
      <c r="C148" t="s">
        <v>29</v>
      </c>
      <c r="E148">
        <v>171</v>
      </c>
      <c r="F148" s="42">
        <v>6304</v>
      </c>
      <c r="G148">
        <v>60</v>
      </c>
      <c r="H148" s="37">
        <v>20000</v>
      </c>
      <c r="J148" s="20">
        <f t="shared" si="9"/>
        <v>500</v>
      </c>
      <c r="K148" s="20">
        <f t="shared" si="10"/>
        <v>500</v>
      </c>
      <c r="L148" s="26">
        <f t="shared" si="11"/>
        <v>21000</v>
      </c>
      <c r="M148" s="21">
        <f t="shared" si="12"/>
        <v>0.05</v>
      </c>
    </row>
    <row r="149" spans="1:13" x14ac:dyDescent="0.35">
      <c r="A149" s="122" t="s">
        <v>242</v>
      </c>
      <c r="B149" s="122">
        <v>44830</v>
      </c>
      <c r="C149" t="s">
        <v>29</v>
      </c>
      <c r="E149">
        <v>172</v>
      </c>
      <c r="F149" s="42">
        <v>6304</v>
      </c>
      <c r="G149">
        <v>80</v>
      </c>
      <c r="H149" s="37">
        <v>20000</v>
      </c>
      <c r="J149" s="20">
        <f t="shared" si="9"/>
        <v>500</v>
      </c>
      <c r="K149" s="20">
        <f t="shared" si="10"/>
        <v>500</v>
      </c>
      <c r="L149" s="26">
        <f t="shared" si="11"/>
        <v>21000</v>
      </c>
      <c r="M149" s="21">
        <f t="shared" si="12"/>
        <v>0.05</v>
      </c>
    </row>
    <row r="150" spans="1:13" x14ac:dyDescent="0.35">
      <c r="A150" s="122" t="s">
        <v>242</v>
      </c>
      <c r="B150" s="122">
        <v>44831</v>
      </c>
      <c r="C150" t="s">
        <v>29</v>
      </c>
      <c r="E150">
        <v>173</v>
      </c>
      <c r="F150" s="42">
        <v>6304</v>
      </c>
      <c r="G150">
        <v>100</v>
      </c>
      <c r="H150" s="37">
        <v>22000</v>
      </c>
      <c r="J150" s="20">
        <f t="shared" si="9"/>
        <v>550</v>
      </c>
      <c r="K150" s="20">
        <f t="shared" si="10"/>
        <v>550</v>
      </c>
      <c r="L150" s="26">
        <f t="shared" si="11"/>
        <v>23100</v>
      </c>
      <c r="M150" s="21">
        <f t="shared" si="12"/>
        <v>0.05</v>
      </c>
    </row>
    <row r="151" spans="1:13" x14ac:dyDescent="0.35">
      <c r="A151" s="122" t="s">
        <v>242</v>
      </c>
      <c r="B151" s="122">
        <v>44833</v>
      </c>
      <c r="C151" t="s">
        <v>29</v>
      </c>
      <c r="E151">
        <v>174</v>
      </c>
      <c r="F151" s="42">
        <v>6304</v>
      </c>
      <c r="G151">
        <v>80</v>
      </c>
      <c r="H151" s="37">
        <v>22400</v>
      </c>
      <c r="J151" s="20">
        <f t="shared" si="9"/>
        <v>560</v>
      </c>
      <c r="K151" s="20">
        <f t="shared" si="10"/>
        <v>560</v>
      </c>
      <c r="L151" s="26">
        <f t="shared" si="11"/>
        <v>23520</v>
      </c>
      <c r="M151" s="21">
        <f t="shared" si="12"/>
        <v>0.05</v>
      </c>
    </row>
    <row r="152" spans="1:13" x14ac:dyDescent="0.35">
      <c r="A152" s="122" t="s">
        <v>242</v>
      </c>
      <c r="B152" s="122">
        <v>44834</v>
      </c>
      <c r="C152" t="s">
        <v>29</v>
      </c>
      <c r="E152">
        <v>175</v>
      </c>
      <c r="F152" s="42">
        <v>6304</v>
      </c>
      <c r="G152">
        <v>80</v>
      </c>
      <c r="H152" s="37">
        <v>22400</v>
      </c>
      <c r="J152" s="20">
        <f t="shared" si="9"/>
        <v>560</v>
      </c>
      <c r="K152" s="20">
        <f t="shared" si="10"/>
        <v>560</v>
      </c>
      <c r="L152" s="26">
        <f t="shared" si="11"/>
        <v>23520</v>
      </c>
      <c r="M152" s="21">
        <f t="shared" si="12"/>
        <v>0.05</v>
      </c>
    </row>
    <row r="153" spans="1:13" x14ac:dyDescent="0.35">
      <c r="A153" s="122" t="s">
        <v>243</v>
      </c>
      <c r="B153" s="122">
        <v>44835</v>
      </c>
      <c r="C153" t="s">
        <v>29</v>
      </c>
      <c r="E153" s="23">
        <v>176</v>
      </c>
      <c r="F153" s="32">
        <v>6304</v>
      </c>
      <c r="G153">
        <v>100</v>
      </c>
      <c r="H153" s="45">
        <v>20000</v>
      </c>
      <c r="J153" s="20">
        <f t="shared" si="9"/>
        <v>500</v>
      </c>
      <c r="K153" s="20">
        <f t="shared" si="10"/>
        <v>500</v>
      </c>
      <c r="L153" s="26">
        <f t="shared" si="11"/>
        <v>21000</v>
      </c>
      <c r="M153" s="21">
        <f t="shared" si="12"/>
        <v>0.05</v>
      </c>
    </row>
    <row r="154" spans="1:13" x14ac:dyDescent="0.35">
      <c r="A154" s="122" t="s">
        <v>243</v>
      </c>
      <c r="B154" s="122">
        <v>44836</v>
      </c>
      <c r="C154" t="s">
        <v>29</v>
      </c>
      <c r="E154" s="23">
        <v>177</v>
      </c>
      <c r="F154" s="32">
        <v>6303</v>
      </c>
      <c r="G154">
        <v>100</v>
      </c>
      <c r="H154" s="45">
        <v>12000</v>
      </c>
      <c r="J154" s="20">
        <f t="shared" ref="J154:J187" si="17">H154*0.025</f>
        <v>300</v>
      </c>
      <c r="K154" s="20">
        <f t="shared" ref="K154:K187" si="18">H154*0.025</f>
        <v>300</v>
      </c>
      <c r="L154" s="26">
        <f t="shared" ref="L154:L187" si="19">H154+J154+K154</f>
        <v>12600</v>
      </c>
      <c r="M154" s="9">
        <f t="shared" si="12"/>
        <v>0.05</v>
      </c>
    </row>
    <row r="155" spans="1:13" x14ac:dyDescent="0.35">
      <c r="A155" s="122" t="s">
        <v>243</v>
      </c>
      <c r="B155" s="122">
        <v>44837</v>
      </c>
      <c r="C155" t="s">
        <v>29</v>
      </c>
      <c r="E155" s="23">
        <v>178</v>
      </c>
      <c r="F155" s="32">
        <v>6304</v>
      </c>
      <c r="G155">
        <v>70</v>
      </c>
      <c r="H155" s="45">
        <v>16000</v>
      </c>
      <c r="J155" s="20">
        <f t="shared" ref="J155:J156" si="20">H155*0.025</f>
        <v>400</v>
      </c>
      <c r="K155" s="20">
        <f t="shared" ref="K155:K156" si="21">H155*0.025</f>
        <v>400</v>
      </c>
      <c r="L155" s="26">
        <f t="shared" ref="L155:L156" si="22">H155+J155+K155</f>
        <v>16800</v>
      </c>
      <c r="M155" s="9">
        <f t="shared" ref="M155:M156" si="23">(J155+K155)/H155</f>
        <v>0.05</v>
      </c>
    </row>
    <row r="156" spans="1:13" x14ac:dyDescent="0.35">
      <c r="A156" s="122" t="s">
        <v>243</v>
      </c>
      <c r="B156" s="122">
        <v>44838</v>
      </c>
      <c r="C156" t="s">
        <v>72</v>
      </c>
      <c r="D156" t="s">
        <v>73</v>
      </c>
      <c r="E156" s="23">
        <v>179</v>
      </c>
      <c r="F156" s="32">
        <v>6304</v>
      </c>
      <c r="G156">
        <v>150</v>
      </c>
      <c r="H156" s="45">
        <v>35000</v>
      </c>
      <c r="J156" s="20">
        <f t="shared" si="20"/>
        <v>875</v>
      </c>
      <c r="K156" s="20">
        <f t="shared" si="21"/>
        <v>875</v>
      </c>
      <c r="L156" s="26">
        <f t="shared" si="22"/>
        <v>36750</v>
      </c>
      <c r="M156" s="9">
        <f t="shared" si="23"/>
        <v>0.05</v>
      </c>
    </row>
    <row r="157" spans="1:13" x14ac:dyDescent="0.35">
      <c r="A157" s="122" t="s">
        <v>243</v>
      </c>
      <c r="B157" s="122">
        <v>44839</v>
      </c>
      <c r="C157" t="s">
        <v>29</v>
      </c>
      <c r="E157" s="23">
        <v>180</v>
      </c>
      <c r="F157" s="32">
        <v>6304</v>
      </c>
      <c r="G157">
        <v>50</v>
      </c>
      <c r="H157" s="45">
        <v>10000</v>
      </c>
      <c r="J157" s="20">
        <f t="shared" si="17"/>
        <v>250</v>
      </c>
      <c r="K157" s="20">
        <f t="shared" si="18"/>
        <v>250</v>
      </c>
      <c r="L157" s="26">
        <f t="shared" si="19"/>
        <v>10500</v>
      </c>
      <c r="M157" s="9">
        <f t="shared" si="12"/>
        <v>0.05</v>
      </c>
    </row>
    <row r="158" spans="1:13" x14ac:dyDescent="0.35">
      <c r="A158" s="122" t="s">
        <v>243</v>
      </c>
      <c r="B158" s="122">
        <v>44840</v>
      </c>
      <c r="C158" t="s">
        <v>29</v>
      </c>
      <c r="E158" s="23">
        <v>181</v>
      </c>
      <c r="F158" s="32">
        <v>6304</v>
      </c>
      <c r="G158">
        <v>110</v>
      </c>
      <c r="H158" s="45">
        <v>27000</v>
      </c>
      <c r="J158" s="20">
        <f t="shared" si="17"/>
        <v>675</v>
      </c>
      <c r="K158" s="20">
        <f t="shared" si="18"/>
        <v>675</v>
      </c>
      <c r="L158" s="26">
        <f t="shared" si="19"/>
        <v>28350</v>
      </c>
      <c r="M158" s="9">
        <f t="shared" si="12"/>
        <v>0.05</v>
      </c>
    </row>
    <row r="159" spans="1:13" x14ac:dyDescent="0.35">
      <c r="A159" s="122" t="s">
        <v>243</v>
      </c>
      <c r="B159" s="122">
        <v>44841</v>
      </c>
      <c r="C159" t="s">
        <v>29</v>
      </c>
      <c r="E159" s="23">
        <v>182</v>
      </c>
      <c r="F159" s="32">
        <v>6304</v>
      </c>
      <c r="G159">
        <v>80</v>
      </c>
      <c r="H159" s="45">
        <v>19400</v>
      </c>
      <c r="J159" s="20">
        <f t="shared" si="17"/>
        <v>485</v>
      </c>
      <c r="K159" s="20">
        <f t="shared" si="18"/>
        <v>485</v>
      </c>
      <c r="L159" s="26">
        <f t="shared" si="19"/>
        <v>20370</v>
      </c>
      <c r="M159" s="9">
        <f t="shared" si="12"/>
        <v>0.05</v>
      </c>
    </row>
    <row r="160" spans="1:13" x14ac:dyDescent="0.35">
      <c r="A160" s="122" t="s">
        <v>243</v>
      </c>
      <c r="B160" s="122">
        <v>44842</v>
      </c>
      <c r="C160" t="s">
        <v>29</v>
      </c>
      <c r="E160" s="23">
        <v>183</v>
      </c>
      <c r="F160" s="32">
        <v>6304</v>
      </c>
      <c r="G160">
        <v>50</v>
      </c>
      <c r="H160" s="45">
        <v>15000</v>
      </c>
      <c r="J160" s="20">
        <f t="shared" si="17"/>
        <v>375</v>
      </c>
      <c r="K160" s="20">
        <f t="shared" si="18"/>
        <v>375</v>
      </c>
      <c r="L160" s="26">
        <f t="shared" si="19"/>
        <v>15750</v>
      </c>
      <c r="M160" s="9">
        <f t="shared" si="12"/>
        <v>0.05</v>
      </c>
    </row>
    <row r="161" spans="1:13" x14ac:dyDescent="0.35">
      <c r="A161" s="122" t="s">
        <v>243</v>
      </c>
      <c r="B161" s="122">
        <v>44843</v>
      </c>
      <c r="C161" t="s">
        <v>29</v>
      </c>
      <c r="E161" s="23">
        <v>184</v>
      </c>
      <c r="F161" s="32">
        <v>6304</v>
      </c>
      <c r="G161">
        <v>80</v>
      </c>
      <c r="H161" s="45">
        <v>16000</v>
      </c>
      <c r="J161" s="20">
        <f t="shared" si="17"/>
        <v>400</v>
      </c>
      <c r="K161" s="20">
        <f t="shared" si="18"/>
        <v>400</v>
      </c>
      <c r="L161" s="26">
        <f t="shared" si="19"/>
        <v>16800</v>
      </c>
      <c r="M161" s="9">
        <f t="shared" si="12"/>
        <v>0.05</v>
      </c>
    </row>
    <row r="162" spans="1:13" x14ac:dyDescent="0.35">
      <c r="A162" s="122" t="s">
        <v>243</v>
      </c>
      <c r="B162" s="122">
        <v>44844</v>
      </c>
      <c r="C162" t="s">
        <v>72</v>
      </c>
      <c r="D162" t="s">
        <v>73</v>
      </c>
      <c r="E162" s="23">
        <v>185</v>
      </c>
      <c r="F162" s="32">
        <v>6005</v>
      </c>
      <c r="G162">
        <v>1000</v>
      </c>
      <c r="H162" s="45">
        <v>25000</v>
      </c>
      <c r="J162" s="20">
        <f t="shared" si="17"/>
        <v>625</v>
      </c>
      <c r="K162" s="20">
        <f t="shared" si="18"/>
        <v>625</v>
      </c>
      <c r="L162" s="26">
        <f t="shared" si="19"/>
        <v>26250</v>
      </c>
      <c r="M162" s="9">
        <f t="shared" si="12"/>
        <v>0.05</v>
      </c>
    </row>
    <row r="163" spans="1:13" x14ac:dyDescent="0.35">
      <c r="A163" s="122" t="s">
        <v>243</v>
      </c>
      <c r="B163" s="122">
        <v>44845</v>
      </c>
      <c r="C163" t="s">
        <v>29</v>
      </c>
      <c r="E163" s="23">
        <v>186</v>
      </c>
      <c r="F163" s="32">
        <v>6005</v>
      </c>
      <c r="G163">
        <v>100</v>
      </c>
      <c r="H163" s="45">
        <v>20000</v>
      </c>
      <c r="J163" s="20">
        <f t="shared" si="17"/>
        <v>500</v>
      </c>
      <c r="K163" s="20">
        <f t="shared" si="18"/>
        <v>500</v>
      </c>
      <c r="L163" s="26">
        <f t="shared" si="19"/>
        <v>21000</v>
      </c>
      <c r="M163" s="9">
        <f t="shared" si="12"/>
        <v>0.05</v>
      </c>
    </row>
    <row r="164" spans="1:13" x14ac:dyDescent="0.35">
      <c r="A164" s="122" t="s">
        <v>243</v>
      </c>
      <c r="B164" s="122">
        <v>44846</v>
      </c>
      <c r="C164" t="s">
        <v>29</v>
      </c>
      <c r="E164" s="23">
        <v>187</v>
      </c>
      <c r="F164" s="32">
        <v>6303</v>
      </c>
      <c r="G164">
        <v>100</v>
      </c>
      <c r="H164" s="45">
        <v>17000</v>
      </c>
      <c r="J164" s="20">
        <f t="shared" si="17"/>
        <v>425</v>
      </c>
      <c r="K164" s="20">
        <f t="shared" si="18"/>
        <v>425</v>
      </c>
      <c r="L164" s="26">
        <f t="shared" si="19"/>
        <v>17850</v>
      </c>
      <c r="M164" s="9">
        <f t="shared" si="12"/>
        <v>0.05</v>
      </c>
    </row>
    <row r="165" spans="1:13" x14ac:dyDescent="0.35">
      <c r="A165" s="122" t="s">
        <v>243</v>
      </c>
      <c r="B165" s="122">
        <v>44847</v>
      </c>
      <c r="C165" t="s">
        <v>29</v>
      </c>
      <c r="E165" s="23">
        <v>188</v>
      </c>
      <c r="F165" s="32">
        <v>6005</v>
      </c>
      <c r="G165">
        <v>300</v>
      </c>
      <c r="H165" s="45">
        <v>21000</v>
      </c>
      <c r="J165" s="20">
        <f t="shared" si="17"/>
        <v>525</v>
      </c>
      <c r="K165" s="20">
        <f t="shared" si="18"/>
        <v>525</v>
      </c>
      <c r="L165" s="26">
        <f t="shared" si="19"/>
        <v>22050</v>
      </c>
      <c r="M165" s="9">
        <f t="shared" si="12"/>
        <v>0.05</v>
      </c>
    </row>
    <row r="166" spans="1:13" x14ac:dyDescent="0.35">
      <c r="A166" s="122" t="s">
        <v>243</v>
      </c>
      <c r="B166" s="122">
        <v>44848</v>
      </c>
      <c r="C166" t="s">
        <v>29</v>
      </c>
      <c r="E166" s="23">
        <v>189</v>
      </c>
      <c r="F166" s="32">
        <v>6005</v>
      </c>
      <c r="G166">
        <v>1000</v>
      </c>
      <c r="H166" s="45">
        <v>15000</v>
      </c>
      <c r="J166" s="20">
        <f t="shared" si="17"/>
        <v>375</v>
      </c>
      <c r="K166" s="20">
        <f t="shared" si="18"/>
        <v>375</v>
      </c>
      <c r="L166" s="26">
        <f t="shared" si="19"/>
        <v>15750</v>
      </c>
      <c r="M166" s="9">
        <f t="shared" si="12"/>
        <v>0.05</v>
      </c>
    </row>
    <row r="167" spans="1:13" x14ac:dyDescent="0.35">
      <c r="A167" s="122" t="s">
        <v>243</v>
      </c>
      <c r="B167" s="122">
        <v>44849</v>
      </c>
      <c r="C167" t="s">
        <v>29</v>
      </c>
      <c r="E167" s="23">
        <v>190</v>
      </c>
      <c r="F167" s="32">
        <v>6303</v>
      </c>
      <c r="G167">
        <v>100</v>
      </c>
      <c r="H167" s="45">
        <v>15000</v>
      </c>
      <c r="J167" s="20">
        <f t="shared" si="17"/>
        <v>375</v>
      </c>
      <c r="K167" s="20">
        <f t="shared" si="18"/>
        <v>375</v>
      </c>
      <c r="L167" s="26">
        <f t="shared" si="19"/>
        <v>15750</v>
      </c>
      <c r="M167" s="9">
        <f t="shared" si="12"/>
        <v>0.05</v>
      </c>
    </row>
    <row r="168" spans="1:13" x14ac:dyDescent="0.35">
      <c r="A168" s="122" t="s">
        <v>243</v>
      </c>
      <c r="B168" s="122">
        <v>44854</v>
      </c>
      <c r="C168" t="s">
        <v>72</v>
      </c>
      <c r="D168" t="s">
        <v>73</v>
      </c>
      <c r="E168" s="23">
        <v>191</v>
      </c>
      <c r="F168" s="32">
        <v>6304</v>
      </c>
      <c r="G168">
        <v>50</v>
      </c>
      <c r="H168" s="45">
        <v>20000</v>
      </c>
      <c r="J168" s="20">
        <f t="shared" si="17"/>
        <v>500</v>
      </c>
      <c r="K168" s="20">
        <f t="shared" si="18"/>
        <v>500</v>
      </c>
      <c r="L168" s="26">
        <f t="shared" si="19"/>
        <v>21000</v>
      </c>
      <c r="M168" s="9">
        <v>0.05</v>
      </c>
    </row>
    <row r="169" spans="1:13" x14ac:dyDescent="0.35">
      <c r="A169" s="122" t="s">
        <v>243</v>
      </c>
      <c r="B169" s="122">
        <v>44855</v>
      </c>
      <c r="C169" t="s">
        <v>29</v>
      </c>
      <c r="E169" s="23">
        <v>192</v>
      </c>
      <c r="F169" s="32">
        <v>6304</v>
      </c>
      <c r="G169">
        <v>50</v>
      </c>
      <c r="H169" s="45">
        <v>10000</v>
      </c>
      <c r="J169" s="20">
        <f t="shared" si="17"/>
        <v>250</v>
      </c>
      <c r="K169" s="20">
        <f t="shared" si="18"/>
        <v>250</v>
      </c>
      <c r="L169" s="26">
        <f t="shared" si="19"/>
        <v>10500</v>
      </c>
      <c r="M169" s="9">
        <v>0.05</v>
      </c>
    </row>
    <row r="170" spans="1:13" x14ac:dyDescent="0.35">
      <c r="A170" s="122" t="s">
        <v>243</v>
      </c>
      <c r="B170" s="122">
        <v>44856</v>
      </c>
      <c r="C170" t="s">
        <v>29</v>
      </c>
      <c r="E170" s="23">
        <v>193</v>
      </c>
      <c r="F170" s="32">
        <v>6304</v>
      </c>
      <c r="G170">
        <v>50</v>
      </c>
      <c r="H170" s="45">
        <v>15000</v>
      </c>
      <c r="J170" s="20">
        <f t="shared" si="17"/>
        <v>375</v>
      </c>
      <c r="K170" s="20">
        <f t="shared" si="18"/>
        <v>375</v>
      </c>
      <c r="L170" s="26">
        <f t="shared" si="19"/>
        <v>15750</v>
      </c>
      <c r="M170" s="9">
        <v>0.05</v>
      </c>
    </row>
    <row r="171" spans="1:13" x14ac:dyDescent="0.35">
      <c r="A171" s="122" t="s">
        <v>243</v>
      </c>
      <c r="B171" s="122">
        <v>44857</v>
      </c>
      <c r="C171" t="s">
        <v>29</v>
      </c>
      <c r="E171" s="23">
        <v>194</v>
      </c>
      <c r="F171" s="32">
        <v>6304</v>
      </c>
      <c r="G171">
        <v>40</v>
      </c>
      <c r="H171" s="45">
        <v>12000</v>
      </c>
      <c r="J171" s="20">
        <f t="shared" si="17"/>
        <v>300</v>
      </c>
      <c r="K171" s="20">
        <f t="shared" si="18"/>
        <v>300</v>
      </c>
      <c r="L171" s="26">
        <f t="shared" si="19"/>
        <v>12600</v>
      </c>
      <c r="M171" s="9">
        <v>0.05</v>
      </c>
    </row>
    <row r="172" spans="1:13" x14ac:dyDescent="0.35">
      <c r="A172" s="122" t="s">
        <v>243</v>
      </c>
      <c r="B172" s="122">
        <v>44859</v>
      </c>
      <c r="C172" t="s">
        <v>72</v>
      </c>
      <c r="D172" t="s">
        <v>73</v>
      </c>
      <c r="E172" s="23">
        <v>195</v>
      </c>
      <c r="F172" s="32">
        <v>6304</v>
      </c>
      <c r="G172">
        <v>40</v>
      </c>
      <c r="H172" s="45">
        <v>12000</v>
      </c>
      <c r="J172" s="20">
        <f t="shared" si="17"/>
        <v>300</v>
      </c>
      <c r="K172" s="20">
        <f t="shared" si="18"/>
        <v>300</v>
      </c>
      <c r="L172" s="26">
        <f t="shared" si="19"/>
        <v>12600</v>
      </c>
      <c r="M172" s="9">
        <v>0.05</v>
      </c>
    </row>
    <row r="173" spans="1:13" x14ac:dyDescent="0.35">
      <c r="A173" s="122" t="s">
        <v>243</v>
      </c>
      <c r="B173" s="122">
        <v>44860</v>
      </c>
      <c r="C173" t="s">
        <v>29</v>
      </c>
      <c r="E173" s="23">
        <v>196</v>
      </c>
      <c r="F173" s="32">
        <v>6304</v>
      </c>
      <c r="G173">
        <v>50</v>
      </c>
      <c r="H173" s="45">
        <v>10000</v>
      </c>
      <c r="J173" s="20">
        <f t="shared" si="17"/>
        <v>250</v>
      </c>
      <c r="K173" s="20">
        <f t="shared" si="18"/>
        <v>250</v>
      </c>
      <c r="L173" s="26">
        <f t="shared" si="19"/>
        <v>10500</v>
      </c>
      <c r="M173" s="9">
        <v>0.05</v>
      </c>
    </row>
    <row r="174" spans="1:13" x14ac:dyDescent="0.35">
      <c r="A174" s="122" t="s">
        <v>243</v>
      </c>
      <c r="B174" s="122">
        <v>44861</v>
      </c>
      <c r="C174" t="s">
        <v>29</v>
      </c>
      <c r="E174" s="23">
        <v>197</v>
      </c>
      <c r="F174" s="32">
        <v>6304</v>
      </c>
      <c r="G174">
        <v>25</v>
      </c>
      <c r="H174" s="45">
        <v>10000</v>
      </c>
      <c r="J174" s="20">
        <f t="shared" si="17"/>
        <v>250</v>
      </c>
      <c r="K174" s="20">
        <f t="shared" si="18"/>
        <v>250</v>
      </c>
      <c r="L174" s="26">
        <f t="shared" si="19"/>
        <v>10500</v>
      </c>
      <c r="M174" s="9">
        <v>0.05</v>
      </c>
    </row>
    <row r="175" spans="1:13" x14ac:dyDescent="0.35">
      <c r="A175" s="122" t="s">
        <v>243</v>
      </c>
      <c r="B175" s="122">
        <v>44862</v>
      </c>
      <c r="C175" t="s">
        <v>29</v>
      </c>
      <c r="E175" s="23">
        <v>198</v>
      </c>
      <c r="F175" s="32">
        <v>6304</v>
      </c>
      <c r="G175">
        <v>20</v>
      </c>
      <c r="H175" s="45">
        <v>18000</v>
      </c>
      <c r="J175" s="20">
        <f t="shared" si="17"/>
        <v>450</v>
      </c>
      <c r="K175" s="20">
        <f t="shared" si="18"/>
        <v>450</v>
      </c>
      <c r="L175" s="26">
        <f t="shared" si="19"/>
        <v>18900</v>
      </c>
      <c r="M175" s="9">
        <v>0.05</v>
      </c>
    </row>
    <row r="176" spans="1:13" x14ac:dyDescent="0.35">
      <c r="A176" s="122" t="s">
        <v>243</v>
      </c>
      <c r="B176" s="122">
        <v>44863</v>
      </c>
      <c r="C176" t="s">
        <v>29</v>
      </c>
      <c r="E176" s="23">
        <v>199</v>
      </c>
      <c r="F176" s="32">
        <v>6304</v>
      </c>
      <c r="G176">
        <v>20</v>
      </c>
      <c r="H176" s="45">
        <v>10000</v>
      </c>
      <c r="J176" s="20">
        <f t="shared" si="17"/>
        <v>250</v>
      </c>
      <c r="K176" s="20">
        <f t="shared" si="18"/>
        <v>250</v>
      </c>
      <c r="L176" s="26">
        <f t="shared" si="19"/>
        <v>10500</v>
      </c>
      <c r="M176" s="9">
        <v>0.05</v>
      </c>
    </row>
    <row r="177" spans="1:13" x14ac:dyDescent="0.35">
      <c r="A177" s="122" t="s">
        <v>243</v>
      </c>
      <c r="B177" s="122">
        <v>44864</v>
      </c>
      <c r="C177" t="s">
        <v>72</v>
      </c>
      <c r="D177" t="s">
        <v>73</v>
      </c>
      <c r="E177" s="23">
        <v>200</v>
      </c>
      <c r="F177" s="32">
        <v>6304</v>
      </c>
      <c r="G177">
        <v>60</v>
      </c>
      <c r="H177" s="45">
        <v>28000</v>
      </c>
      <c r="J177" s="20">
        <f t="shared" si="17"/>
        <v>700</v>
      </c>
      <c r="K177" s="20">
        <f t="shared" si="18"/>
        <v>700</v>
      </c>
      <c r="L177" s="26">
        <f t="shared" si="19"/>
        <v>29400</v>
      </c>
      <c r="M177" s="9">
        <v>0.05</v>
      </c>
    </row>
    <row r="178" spans="1:13" x14ac:dyDescent="0.35">
      <c r="A178" s="122" t="s">
        <v>244</v>
      </c>
      <c r="B178" s="122">
        <v>44866</v>
      </c>
      <c r="C178" t="s">
        <v>29</v>
      </c>
      <c r="E178" s="53">
        <v>201</v>
      </c>
      <c r="F178" s="14">
        <v>6304</v>
      </c>
      <c r="G178" s="14">
        <v>30</v>
      </c>
      <c r="H178" s="34">
        <v>9000</v>
      </c>
      <c r="I178" s="10"/>
      <c r="J178" s="10">
        <f t="shared" si="17"/>
        <v>225</v>
      </c>
      <c r="K178" s="10">
        <f t="shared" si="18"/>
        <v>225</v>
      </c>
      <c r="L178" s="16">
        <f t="shared" si="19"/>
        <v>9450</v>
      </c>
      <c r="M178" s="9">
        <v>0.05</v>
      </c>
    </row>
    <row r="179" spans="1:13" x14ac:dyDescent="0.35">
      <c r="A179" s="122" t="s">
        <v>244</v>
      </c>
      <c r="B179" s="122">
        <v>44867</v>
      </c>
      <c r="C179" t="s">
        <v>29</v>
      </c>
      <c r="E179" s="53">
        <v>202</v>
      </c>
      <c r="F179" s="14">
        <v>6304</v>
      </c>
      <c r="G179" s="14">
        <v>40</v>
      </c>
      <c r="H179" s="34">
        <v>10000</v>
      </c>
      <c r="I179" s="10"/>
      <c r="J179" s="10">
        <f t="shared" si="17"/>
        <v>250</v>
      </c>
      <c r="K179" s="10">
        <f t="shared" si="18"/>
        <v>250</v>
      </c>
      <c r="L179" s="16">
        <f t="shared" si="19"/>
        <v>10500</v>
      </c>
      <c r="M179" s="9">
        <v>0.05</v>
      </c>
    </row>
    <row r="180" spans="1:13" x14ac:dyDescent="0.35">
      <c r="A180" s="122" t="s">
        <v>244</v>
      </c>
      <c r="B180" s="122">
        <v>44868</v>
      </c>
      <c r="C180" t="s">
        <v>72</v>
      </c>
      <c r="D180" t="s">
        <v>73</v>
      </c>
      <c r="E180" s="53">
        <v>203</v>
      </c>
      <c r="F180" s="14">
        <v>6304</v>
      </c>
      <c r="G180" s="14">
        <v>30</v>
      </c>
      <c r="H180" s="34">
        <v>10500</v>
      </c>
      <c r="I180" s="10"/>
      <c r="J180" s="10">
        <f t="shared" si="17"/>
        <v>262.5</v>
      </c>
      <c r="K180" s="10">
        <f t="shared" si="18"/>
        <v>262.5</v>
      </c>
      <c r="L180" s="16">
        <f t="shared" si="19"/>
        <v>11025</v>
      </c>
      <c r="M180" s="9">
        <v>0.05</v>
      </c>
    </row>
    <row r="181" spans="1:13" x14ac:dyDescent="0.35">
      <c r="A181" s="122" t="s">
        <v>244</v>
      </c>
      <c r="B181" s="122">
        <v>44869</v>
      </c>
      <c r="C181" t="s">
        <v>29</v>
      </c>
      <c r="E181" s="53">
        <v>204</v>
      </c>
      <c r="F181" s="14">
        <v>6304</v>
      </c>
      <c r="G181" s="14">
        <v>60</v>
      </c>
      <c r="H181" s="34">
        <v>14400</v>
      </c>
      <c r="I181" s="10"/>
      <c r="J181" s="10">
        <f t="shared" si="17"/>
        <v>360</v>
      </c>
      <c r="K181" s="10">
        <f t="shared" si="18"/>
        <v>360</v>
      </c>
      <c r="L181" s="16">
        <f t="shared" si="19"/>
        <v>15120</v>
      </c>
      <c r="M181" s="9">
        <v>0.05</v>
      </c>
    </row>
    <row r="182" spans="1:13" x14ac:dyDescent="0.35">
      <c r="A182" s="122" t="s">
        <v>244</v>
      </c>
      <c r="B182" s="122">
        <v>44870</v>
      </c>
      <c r="C182" t="s">
        <v>29</v>
      </c>
      <c r="E182" s="53">
        <v>205</v>
      </c>
      <c r="F182" s="14">
        <v>6301</v>
      </c>
      <c r="G182" s="14">
        <v>150</v>
      </c>
      <c r="H182" s="34">
        <v>45000</v>
      </c>
      <c r="I182" s="10"/>
      <c r="J182" s="10">
        <f t="shared" si="17"/>
        <v>1125</v>
      </c>
      <c r="K182" s="10">
        <f t="shared" si="18"/>
        <v>1125</v>
      </c>
      <c r="L182" s="16">
        <f t="shared" si="19"/>
        <v>47250</v>
      </c>
      <c r="M182" s="3">
        <v>0.05</v>
      </c>
    </row>
    <row r="183" spans="1:13" x14ac:dyDescent="0.35">
      <c r="A183" s="122" t="s">
        <v>244</v>
      </c>
      <c r="B183" s="122">
        <v>44871</v>
      </c>
      <c r="C183" t="s">
        <v>29</v>
      </c>
      <c r="E183" s="53">
        <v>206</v>
      </c>
      <c r="F183" s="14">
        <v>6304</v>
      </c>
      <c r="G183" s="14">
        <v>100</v>
      </c>
      <c r="H183" s="34">
        <v>10000</v>
      </c>
      <c r="I183" s="10"/>
      <c r="J183" s="10">
        <f t="shared" si="17"/>
        <v>250</v>
      </c>
      <c r="K183" s="10">
        <f t="shared" si="18"/>
        <v>250</v>
      </c>
      <c r="L183" s="16">
        <f t="shared" si="19"/>
        <v>10500</v>
      </c>
      <c r="M183" s="3">
        <v>0.05</v>
      </c>
    </row>
    <row r="184" spans="1:13" x14ac:dyDescent="0.35">
      <c r="A184" s="122" t="s">
        <v>244</v>
      </c>
      <c r="B184" s="122">
        <v>44872</v>
      </c>
      <c r="C184" t="s">
        <v>29</v>
      </c>
      <c r="E184" s="53">
        <v>207</v>
      </c>
      <c r="F184" s="14">
        <v>6304</v>
      </c>
      <c r="G184" s="14">
        <v>20</v>
      </c>
      <c r="H184" s="34">
        <v>12000</v>
      </c>
      <c r="I184" s="10"/>
      <c r="J184" s="10">
        <f t="shared" si="17"/>
        <v>300</v>
      </c>
      <c r="K184" s="10">
        <f t="shared" si="18"/>
        <v>300</v>
      </c>
      <c r="L184" s="16">
        <f t="shared" si="19"/>
        <v>12600</v>
      </c>
      <c r="M184" s="3">
        <v>0.05</v>
      </c>
    </row>
    <row r="185" spans="1:13" x14ac:dyDescent="0.35">
      <c r="A185" s="122" t="s">
        <v>244</v>
      </c>
      <c r="B185" s="122">
        <v>44873</v>
      </c>
      <c r="C185" t="s">
        <v>29</v>
      </c>
      <c r="E185" s="53">
        <v>208</v>
      </c>
      <c r="F185" s="14">
        <v>6301</v>
      </c>
      <c r="G185" s="14">
        <v>150</v>
      </c>
      <c r="H185" s="34">
        <v>45000</v>
      </c>
      <c r="I185" s="10"/>
      <c r="J185" s="10">
        <f t="shared" si="17"/>
        <v>1125</v>
      </c>
      <c r="K185" s="10">
        <f t="shared" si="18"/>
        <v>1125</v>
      </c>
      <c r="L185" s="16">
        <f t="shared" si="19"/>
        <v>47250</v>
      </c>
      <c r="M185" s="3">
        <v>0.05</v>
      </c>
    </row>
    <row r="186" spans="1:13" x14ac:dyDescent="0.35">
      <c r="A186" s="122" t="s">
        <v>244</v>
      </c>
      <c r="B186" s="122">
        <v>44874</v>
      </c>
      <c r="C186" t="s">
        <v>29</v>
      </c>
      <c r="E186" s="53">
        <v>209</v>
      </c>
      <c r="F186" s="14">
        <v>6304</v>
      </c>
      <c r="G186" s="14">
        <v>30</v>
      </c>
      <c r="H186" s="34">
        <v>14000</v>
      </c>
      <c r="I186" s="10"/>
      <c r="J186" s="10">
        <f t="shared" si="17"/>
        <v>350</v>
      </c>
      <c r="K186" s="10">
        <f t="shared" si="18"/>
        <v>350</v>
      </c>
      <c r="L186" s="16">
        <f t="shared" si="19"/>
        <v>14700</v>
      </c>
      <c r="M186" s="3">
        <v>0.05</v>
      </c>
    </row>
    <row r="187" spans="1:13" x14ac:dyDescent="0.35">
      <c r="A187" s="122" t="s">
        <v>244</v>
      </c>
      <c r="B187" s="122">
        <v>44875</v>
      </c>
      <c r="C187" t="s">
        <v>72</v>
      </c>
      <c r="D187" t="s">
        <v>73</v>
      </c>
      <c r="E187" s="53">
        <v>210</v>
      </c>
      <c r="F187" s="14">
        <v>6304</v>
      </c>
      <c r="G187" s="14">
        <v>50</v>
      </c>
      <c r="H187" s="34">
        <v>16000</v>
      </c>
      <c r="I187" s="10"/>
      <c r="J187" s="10">
        <f t="shared" si="17"/>
        <v>400</v>
      </c>
      <c r="K187" s="10">
        <f t="shared" si="18"/>
        <v>400</v>
      </c>
      <c r="L187" s="16">
        <f t="shared" si="19"/>
        <v>16800</v>
      </c>
      <c r="M187" s="3">
        <v>0.05</v>
      </c>
    </row>
    <row r="188" spans="1:13" x14ac:dyDescent="0.35">
      <c r="A188" s="122" t="s">
        <v>244</v>
      </c>
      <c r="B188" s="122">
        <v>44876</v>
      </c>
      <c r="C188" t="s">
        <v>29</v>
      </c>
      <c r="E188" s="53">
        <v>211</v>
      </c>
      <c r="F188" s="14">
        <v>6301</v>
      </c>
      <c r="G188" s="14">
        <v>150</v>
      </c>
      <c r="H188" s="34">
        <v>45000</v>
      </c>
      <c r="I188" s="10"/>
      <c r="J188" s="10">
        <f t="shared" ref="J188:J192" si="24">H188*0.025</f>
        <v>1125</v>
      </c>
      <c r="K188" s="10">
        <f t="shared" ref="K188:K192" si="25">H188*0.025</f>
        <v>1125</v>
      </c>
      <c r="L188" s="16">
        <f t="shared" ref="L188:L192" si="26">H188+J188+K188</f>
        <v>47250</v>
      </c>
      <c r="M188" s="3">
        <v>0.05</v>
      </c>
    </row>
    <row r="189" spans="1:13" x14ac:dyDescent="0.35">
      <c r="A189" s="122" t="s">
        <v>244</v>
      </c>
      <c r="B189" s="122">
        <v>44877</v>
      </c>
      <c r="C189" t="s">
        <v>29</v>
      </c>
      <c r="E189" s="53">
        <v>212</v>
      </c>
      <c r="F189" s="14">
        <v>6304</v>
      </c>
      <c r="G189" s="14">
        <v>50</v>
      </c>
      <c r="H189" s="34">
        <v>10000</v>
      </c>
      <c r="I189" s="10"/>
      <c r="J189" s="10">
        <f t="shared" si="24"/>
        <v>250</v>
      </c>
      <c r="K189" s="10">
        <f t="shared" si="25"/>
        <v>250</v>
      </c>
      <c r="L189" s="16">
        <f t="shared" si="26"/>
        <v>10500</v>
      </c>
      <c r="M189" s="3">
        <v>0.05</v>
      </c>
    </row>
    <row r="190" spans="1:13" x14ac:dyDescent="0.35">
      <c r="A190" s="122" t="s">
        <v>244</v>
      </c>
      <c r="B190" s="122">
        <v>44878</v>
      </c>
      <c r="C190" t="s">
        <v>29</v>
      </c>
      <c r="E190" s="53">
        <v>213</v>
      </c>
      <c r="F190" s="14">
        <v>6304</v>
      </c>
      <c r="G190" s="14">
        <v>25</v>
      </c>
      <c r="H190" s="34">
        <v>10000</v>
      </c>
      <c r="I190" s="10"/>
      <c r="J190" s="10">
        <f t="shared" si="24"/>
        <v>250</v>
      </c>
      <c r="K190" s="10">
        <f t="shared" si="25"/>
        <v>250</v>
      </c>
      <c r="L190" s="16">
        <f t="shared" si="26"/>
        <v>10500</v>
      </c>
      <c r="M190" s="3">
        <v>0.05</v>
      </c>
    </row>
    <row r="191" spans="1:13" x14ac:dyDescent="0.35">
      <c r="A191" s="122" t="s">
        <v>244</v>
      </c>
      <c r="B191" s="122">
        <v>44879</v>
      </c>
      <c r="C191" t="s">
        <v>29</v>
      </c>
      <c r="E191" s="53">
        <v>214</v>
      </c>
      <c r="F191" s="14">
        <v>6005</v>
      </c>
      <c r="G191" s="14">
        <v>60</v>
      </c>
      <c r="H191" s="34">
        <v>8400</v>
      </c>
      <c r="I191" s="10"/>
      <c r="J191" s="10">
        <f t="shared" si="24"/>
        <v>210</v>
      </c>
      <c r="K191" s="10">
        <f t="shared" si="25"/>
        <v>210</v>
      </c>
      <c r="L191" s="16">
        <f t="shared" si="26"/>
        <v>8820</v>
      </c>
      <c r="M191" s="3">
        <v>0.05</v>
      </c>
    </row>
    <row r="192" spans="1:13" x14ac:dyDescent="0.35">
      <c r="A192" s="122" t="s">
        <v>244</v>
      </c>
      <c r="B192" s="122">
        <v>44880</v>
      </c>
      <c r="C192" t="s">
        <v>29</v>
      </c>
      <c r="E192" s="53">
        <v>215</v>
      </c>
      <c r="F192">
        <v>6301</v>
      </c>
      <c r="G192">
        <v>150</v>
      </c>
      <c r="H192" s="34">
        <v>45000</v>
      </c>
      <c r="I192" s="10"/>
      <c r="J192" s="10">
        <f t="shared" si="24"/>
        <v>1125</v>
      </c>
      <c r="K192" s="10">
        <f t="shared" si="25"/>
        <v>1125</v>
      </c>
      <c r="L192" s="16">
        <f t="shared" si="26"/>
        <v>47250</v>
      </c>
      <c r="M192" s="3">
        <v>0.05</v>
      </c>
    </row>
    <row r="193" spans="1:13" x14ac:dyDescent="0.35">
      <c r="A193" s="122" t="s">
        <v>244</v>
      </c>
      <c r="B193" s="122">
        <v>44881</v>
      </c>
      <c r="C193" t="s">
        <v>72</v>
      </c>
      <c r="D193" t="s">
        <v>73</v>
      </c>
      <c r="E193" s="53">
        <v>216</v>
      </c>
      <c r="F193">
        <v>6005</v>
      </c>
      <c r="G193">
        <v>100</v>
      </c>
      <c r="H193" s="34">
        <v>16000</v>
      </c>
      <c r="I193" s="10"/>
      <c r="J193" s="10">
        <f t="shared" ref="J193" si="27">H193*0.025</f>
        <v>400</v>
      </c>
      <c r="K193" s="10">
        <f t="shared" ref="K193" si="28">H193*0.025</f>
        <v>400</v>
      </c>
      <c r="L193" s="16">
        <f t="shared" ref="L193" si="29">H193+J193+K193</f>
        <v>16800</v>
      </c>
      <c r="M193" s="3">
        <v>0.05</v>
      </c>
    </row>
    <row r="194" spans="1:13" x14ac:dyDescent="0.35">
      <c r="A194" s="122" t="s">
        <v>244</v>
      </c>
      <c r="B194" s="122">
        <v>44882</v>
      </c>
      <c r="C194" t="s">
        <v>29</v>
      </c>
      <c r="E194" s="53">
        <v>217</v>
      </c>
      <c r="F194">
        <v>6005</v>
      </c>
      <c r="G194">
        <v>100</v>
      </c>
      <c r="H194" s="34">
        <v>10000</v>
      </c>
      <c r="I194" s="10"/>
      <c r="J194" s="10">
        <f t="shared" ref="J194" si="30">H194*0.025</f>
        <v>250</v>
      </c>
      <c r="K194" s="10">
        <f t="shared" ref="K194" si="31">H194*0.025</f>
        <v>250</v>
      </c>
      <c r="L194" s="16">
        <f t="shared" ref="L194" si="32">H194+J194+K194</f>
        <v>10500</v>
      </c>
      <c r="M194" s="3">
        <v>0.05</v>
      </c>
    </row>
    <row r="195" spans="1:13" x14ac:dyDescent="0.35">
      <c r="A195" s="122" t="s">
        <v>244</v>
      </c>
      <c r="B195" s="122">
        <v>44883</v>
      </c>
      <c r="C195" t="s">
        <v>29</v>
      </c>
      <c r="E195" s="53">
        <v>218</v>
      </c>
      <c r="F195">
        <v>6304</v>
      </c>
      <c r="G195">
        <v>70</v>
      </c>
      <c r="H195" s="34">
        <v>15000</v>
      </c>
      <c r="I195" s="10"/>
      <c r="J195" s="10">
        <f t="shared" ref="J195" si="33">H195*0.025</f>
        <v>375</v>
      </c>
      <c r="K195" s="10">
        <f t="shared" ref="K195" si="34">H195*0.025</f>
        <v>375</v>
      </c>
      <c r="L195" s="16">
        <f t="shared" ref="L195" si="35">H195+J195+K195</f>
        <v>15750</v>
      </c>
      <c r="M195" s="3">
        <v>0.05</v>
      </c>
    </row>
    <row r="196" spans="1:13" x14ac:dyDescent="0.35">
      <c r="A196" s="122" t="s">
        <v>244</v>
      </c>
      <c r="B196" s="122">
        <v>44884</v>
      </c>
      <c r="C196" t="s">
        <v>29</v>
      </c>
      <c r="E196" s="53">
        <v>219</v>
      </c>
      <c r="F196">
        <v>6304</v>
      </c>
      <c r="G196">
        <v>50</v>
      </c>
      <c r="H196" s="34">
        <v>10000</v>
      </c>
      <c r="I196" s="10"/>
      <c r="J196" s="10">
        <f>H196*0.025</f>
        <v>250</v>
      </c>
      <c r="K196" s="10">
        <f>H196*0.025</f>
        <v>250</v>
      </c>
      <c r="L196" s="16">
        <f>H196+J196+K196</f>
        <v>10500</v>
      </c>
      <c r="M196" s="3">
        <v>0.05</v>
      </c>
    </row>
    <row r="197" spans="1:13" x14ac:dyDescent="0.35">
      <c r="A197" s="122" t="s">
        <v>244</v>
      </c>
      <c r="B197" s="122">
        <v>44885</v>
      </c>
      <c r="C197" t="s">
        <v>29</v>
      </c>
      <c r="E197" s="53">
        <v>220</v>
      </c>
      <c r="F197">
        <v>6301</v>
      </c>
      <c r="G197">
        <v>150</v>
      </c>
      <c r="H197" s="34">
        <v>45000</v>
      </c>
      <c r="I197" s="10"/>
      <c r="J197" s="10">
        <f>H197*0.025</f>
        <v>1125</v>
      </c>
      <c r="K197" s="10">
        <f>H197*0.025</f>
        <v>1125</v>
      </c>
      <c r="L197" s="16">
        <f>H197+J197+K197</f>
        <v>47250</v>
      </c>
      <c r="M197" s="3">
        <v>0.05</v>
      </c>
    </row>
    <row r="198" spans="1:13" x14ac:dyDescent="0.35">
      <c r="A198" s="122" t="s">
        <v>244</v>
      </c>
      <c r="B198" s="122">
        <v>44887</v>
      </c>
      <c r="C198" t="s">
        <v>72</v>
      </c>
      <c r="D198" t="s">
        <v>73</v>
      </c>
      <c r="E198" s="53">
        <v>221</v>
      </c>
      <c r="F198">
        <v>6303</v>
      </c>
      <c r="G198">
        <v>130</v>
      </c>
      <c r="H198" s="34">
        <v>22500</v>
      </c>
      <c r="I198" s="10"/>
      <c r="J198" s="10">
        <f t="shared" ref="J198" si="36">H198*0.025</f>
        <v>562.5</v>
      </c>
      <c r="K198" s="10">
        <f t="shared" ref="K198" si="37">H198*0.025</f>
        <v>562.5</v>
      </c>
      <c r="L198" s="16">
        <f t="shared" ref="L198" si="38">H198+J198+K198</f>
        <v>23625</v>
      </c>
      <c r="M198" s="3">
        <v>0.05</v>
      </c>
    </row>
    <row r="199" spans="1:13" x14ac:dyDescent="0.35">
      <c r="A199" s="122" t="s">
        <v>244</v>
      </c>
      <c r="B199" s="122">
        <v>44889</v>
      </c>
      <c r="C199" t="s">
        <v>29</v>
      </c>
      <c r="E199" s="53">
        <v>222</v>
      </c>
      <c r="F199">
        <v>6303</v>
      </c>
      <c r="G199">
        <v>100</v>
      </c>
      <c r="H199" s="34">
        <v>10000</v>
      </c>
      <c r="I199" s="10"/>
      <c r="J199" s="10">
        <f t="shared" ref="J199" si="39">H199*0.025</f>
        <v>250</v>
      </c>
      <c r="K199" s="10">
        <f t="shared" ref="K199" si="40">H199*0.025</f>
        <v>250</v>
      </c>
      <c r="L199" s="16">
        <f t="shared" ref="L199" si="41">H199+J199+K199</f>
        <v>10500</v>
      </c>
      <c r="M199" s="3">
        <v>0.05</v>
      </c>
    </row>
    <row r="200" spans="1:13" x14ac:dyDescent="0.35">
      <c r="A200" s="122" t="s">
        <v>244</v>
      </c>
      <c r="B200" s="122">
        <v>44891</v>
      </c>
      <c r="C200" t="s">
        <v>29</v>
      </c>
      <c r="E200" s="53">
        <v>223</v>
      </c>
      <c r="F200">
        <v>6303</v>
      </c>
      <c r="G200">
        <v>250</v>
      </c>
      <c r="H200" s="34">
        <v>24000</v>
      </c>
      <c r="I200" s="10"/>
      <c r="J200" s="10">
        <f t="shared" ref="J200:J202" si="42">H200*0.025</f>
        <v>600</v>
      </c>
      <c r="K200" s="10">
        <f t="shared" ref="K200:K202" si="43">H200*0.025</f>
        <v>600</v>
      </c>
      <c r="L200" s="16">
        <f t="shared" ref="L200:L202" si="44">H200+J200+K200</f>
        <v>25200</v>
      </c>
      <c r="M200" s="3">
        <v>0.05</v>
      </c>
    </row>
    <row r="201" spans="1:13" x14ac:dyDescent="0.35">
      <c r="A201" s="122" t="s">
        <v>244</v>
      </c>
      <c r="B201" s="122">
        <v>44893</v>
      </c>
      <c r="C201" t="s">
        <v>72</v>
      </c>
      <c r="D201" t="s">
        <v>73</v>
      </c>
      <c r="E201" s="53">
        <v>224</v>
      </c>
      <c r="F201">
        <v>6005</v>
      </c>
      <c r="G201">
        <v>300</v>
      </c>
      <c r="H201" s="34">
        <v>26000</v>
      </c>
      <c r="I201" s="10"/>
      <c r="J201" s="10">
        <f t="shared" si="42"/>
        <v>650</v>
      </c>
      <c r="K201" s="10">
        <f t="shared" si="43"/>
        <v>650</v>
      </c>
      <c r="L201" s="16">
        <f t="shared" si="44"/>
        <v>27300</v>
      </c>
      <c r="M201" s="3">
        <v>0.05</v>
      </c>
    </row>
    <row r="202" spans="1:13" x14ac:dyDescent="0.35">
      <c r="A202" s="122" t="s">
        <v>244</v>
      </c>
      <c r="B202" s="122">
        <v>44893</v>
      </c>
      <c r="C202" t="s">
        <v>29</v>
      </c>
      <c r="E202" s="53">
        <v>225</v>
      </c>
      <c r="F202">
        <v>6301</v>
      </c>
      <c r="G202">
        <v>150</v>
      </c>
      <c r="H202" s="34">
        <v>45000</v>
      </c>
      <c r="I202" s="10"/>
      <c r="J202" s="10">
        <f t="shared" si="42"/>
        <v>1125</v>
      </c>
      <c r="K202" s="10">
        <f t="shared" si="43"/>
        <v>1125</v>
      </c>
      <c r="L202" s="16">
        <f t="shared" si="44"/>
        <v>47250</v>
      </c>
      <c r="M202" s="21">
        <v>0.05</v>
      </c>
    </row>
    <row r="203" spans="1:13" x14ac:dyDescent="0.35">
      <c r="A203" s="122" t="s">
        <v>244</v>
      </c>
      <c r="B203" s="122">
        <v>44893</v>
      </c>
      <c r="C203" t="s">
        <v>29</v>
      </c>
      <c r="E203" s="53">
        <v>226</v>
      </c>
      <c r="F203">
        <v>6005</v>
      </c>
      <c r="G203">
        <v>100</v>
      </c>
      <c r="H203" s="34">
        <v>15000</v>
      </c>
      <c r="I203" s="10"/>
      <c r="J203" s="10">
        <f t="shared" ref="J203" si="45">H203*0.025</f>
        <v>375</v>
      </c>
      <c r="K203" s="10">
        <f t="shared" ref="K203" si="46">H203*0.025</f>
        <v>375</v>
      </c>
      <c r="L203" s="16">
        <f t="shared" ref="L203" si="47">H203+J203+K203</f>
        <v>15750</v>
      </c>
      <c r="M203" s="21">
        <v>0.05</v>
      </c>
    </row>
    <row r="204" spans="1:13" x14ac:dyDescent="0.35">
      <c r="A204" s="122" t="s">
        <v>244</v>
      </c>
      <c r="B204" s="122">
        <v>44894</v>
      </c>
      <c r="C204" t="s">
        <v>29</v>
      </c>
      <c r="E204" s="53">
        <v>227</v>
      </c>
      <c r="F204">
        <v>6301</v>
      </c>
      <c r="G204">
        <v>150</v>
      </c>
      <c r="H204" s="34">
        <v>45000</v>
      </c>
      <c r="I204" s="10"/>
      <c r="J204" s="10">
        <f t="shared" ref="J204" si="48">H204*0.025</f>
        <v>1125</v>
      </c>
      <c r="K204" s="10">
        <f t="shared" ref="K204" si="49">H204*0.025</f>
        <v>1125</v>
      </c>
      <c r="L204" s="16">
        <f t="shared" ref="L204" si="50">H204+J204+K204</f>
        <v>47250</v>
      </c>
      <c r="M204" s="3">
        <v>0.05</v>
      </c>
    </row>
    <row r="205" spans="1:13" x14ac:dyDescent="0.35">
      <c r="A205" s="122" t="s">
        <v>244</v>
      </c>
      <c r="B205" s="122">
        <v>44894</v>
      </c>
      <c r="C205" t="s">
        <v>29</v>
      </c>
      <c r="E205" s="53">
        <v>228</v>
      </c>
      <c r="F205">
        <v>6005</v>
      </c>
      <c r="G205">
        <v>70</v>
      </c>
      <c r="H205" s="34">
        <v>9800</v>
      </c>
      <c r="I205" s="10"/>
      <c r="J205" s="10">
        <f t="shared" ref="J205:J206" si="51">H205*0.025</f>
        <v>245</v>
      </c>
      <c r="K205" s="10">
        <f t="shared" ref="K205:K206" si="52">H205*0.025</f>
        <v>245</v>
      </c>
      <c r="L205" s="16">
        <f t="shared" ref="L205:L206" si="53">H205+J205+K205</f>
        <v>10290</v>
      </c>
      <c r="M205" s="3">
        <v>0.05</v>
      </c>
    </row>
    <row r="206" spans="1:13" x14ac:dyDescent="0.35">
      <c r="A206" s="122" t="s">
        <v>244</v>
      </c>
      <c r="B206" s="122">
        <v>44894</v>
      </c>
      <c r="C206" t="s">
        <v>29</v>
      </c>
      <c r="E206" s="53">
        <v>229</v>
      </c>
      <c r="F206">
        <v>6005</v>
      </c>
      <c r="G206">
        <v>100</v>
      </c>
      <c r="H206" s="34">
        <v>8000</v>
      </c>
      <c r="I206" s="10"/>
      <c r="J206" s="10">
        <f t="shared" si="51"/>
        <v>200</v>
      </c>
      <c r="K206" s="10">
        <f t="shared" si="52"/>
        <v>200</v>
      </c>
      <c r="L206" s="16">
        <f t="shared" si="53"/>
        <v>8400</v>
      </c>
      <c r="M206" s="3">
        <v>0.05</v>
      </c>
    </row>
    <row r="207" spans="1:13" x14ac:dyDescent="0.35">
      <c r="A207" s="122" t="s">
        <v>244</v>
      </c>
      <c r="B207" s="122">
        <v>44895</v>
      </c>
      <c r="C207" t="s">
        <v>29</v>
      </c>
      <c r="E207" s="53">
        <v>230</v>
      </c>
      <c r="F207">
        <v>6005</v>
      </c>
      <c r="G207">
        <v>120</v>
      </c>
      <c r="H207" s="34">
        <v>12000</v>
      </c>
      <c r="I207" s="10"/>
      <c r="J207" s="10">
        <f t="shared" ref="J207" si="54">H207*0.025</f>
        <v>300</v>
      </c>
      <c r="K207" s="10">
        <f t="shared" ref="K207" si="55">H207*0.025</f>
        <v>300</v>
      </c>
      <c r="L207" s="16">
        <f t="shared" ref="L207" si="56">H207+J207+K207</f>
        <v>12600</v>
      </c>
      <c r="M207" s="3">
        <v>0.05</v>
      </c>
    </row>
    <row r="208" spans="1:13" x14ac:dyDescent="0.35">
      <c r="A208" s="122" t="s">
        <v>244</v>
      </c>
      <c r="B208" s="122">
        <v>44895</v>
      </c>
      <c r="C208" t="s">
        <v>29</v>
      </c>
      <c r="E208" s="53">
        <v>231</v>
      </c>
      <c r="F208">
        <v>6005</v>
      </c>
      <c r="G208">
        <v>200</v>
      </c>
      <c r="H208" s="34">
        <v>16000</v>
      </c>
      <c r="I208" s="10"/>
      <c r="J208" s="10">
        <f t="shared" ref="J208" si="57">H208*0.025</f>
        <v>400</v>
      </c>
      <c r="K208" s="10">
        <f t="shared" ref="K208" si="58">H208*0.025</f>
        <v>400</v>
      </c>
      <c r="L208" s="16">
        <f t="shared" ref="L208" si="59">H208+J208+K208</f>
        <v>16800</v>
      </c>
      <c r="M208" s="3">
        <v>0.05</v>
      </c>
    </row>
    <row r="209" spans="1:13" x14ac:dyDescent="0.35">
      <c r="A209" s="122" t="s">
        <v>244</v>
      </c>
      <c r="B209" s="122">
        <v>44895</v>
      </c>
      <c r="C209" t="s">
        <v>29</v>
      </c>
      <c r="E209" s="53">
        <v>232</v>
      </c>
      <c r="F209">
        <v>6301</v>
      </c>
      <c r="G209">
        <v>150</v>
      </c>
      <c r="H209" s="34">
        <v>45000</v>
      </c>
      <c r="I209" s="10"/>
      <c r="J209" s="10">
        <f t="shared" ref="J209" si="60">H209*0.025</f>
        <v>1125</v>
      </c>
      <c r="K209" s="10">
        <f t="shared" ref="K209" si="61">H209*0.025</f>
        <v>1125</v>
      </c>
      <c r="L209" s="16">
        <f t="shared" ref="L209" si="62">H209+J209+K209</f>
        <v>47250</v>
      </c>
      <c r="M209" s="3">
        <v>0.05</v>
      </c>
    </row>
    <row r="210" spans="1:13" x14ac:dyDescent="0.35">
      <c r="A210" s="122" t="s">
        <v>245</v>
      </c>
      <c r="B210" s="130">
        <v>44896</v>
      </c>
      <c r="C210" t="s">
        <v>72</v>
      </c>
      <c r="D210" t="s">
        <v>73</v>
      </c>
      <c r="E210" s="54">
        <v>233</v>
      </c>
      <c r="F210">
        <v>6304</v>
      </c>
      <c r="G210">
        <v>100</v>
      </c>
      <c r="H210" s="59">
        <v>24000</v>
      </c>
      <c r="J210" s="10">
        <f>H210*0.025</f>
        <v>600</v>
      </c>
      <c r="K210" s="10">
        <f>H210*0.025</f>
        <v>600</v>
      </c>
      <c r="L210" s="16">
        <f>H210+J210+K210</f>
        <v>25200</v>
      </c>
      <c r="M210" s="3">
        <v>0.05</v>
      </c>
    </row>
    <row r="211" spans="1:13" x14ac:dyDescent="0.35">
      <c r="A211" s="122" t="s">
        <v>245</v>
      </c>
      <c r="B211" s="130">
        <v>44897</v>
      </c>
      <c r="C211" t="s">
        <v>72</v>
      </c>
      <c r="D211" t="s">
        <v>73</v>
      </c>
      <c r="E211" s="57">
        <v>234</v>
      </c>
      <c r="F211">
        <v>6303</v>
      </c>
      <c r="G211">
        <v>200</v>
      </c>
      <c r="H211" s="59">
        <v>36000</v>
      </c>
      <c r="J211" s="10">
        <f>H211*0.025</f>
        <v>900</v>
      </c>
      <c r="K211" s="10">
        <f>H211*0.025</f>
        <v>900</v>
      </c>
      <c r="L211" s="16">
        <f>H211+J211+K211</f>
        <v>37800</v>
      </c>
      <c r="M211" s="21">
        <v>0.05</v>
      </c>
    </row>
    <row r="212" spans="1:13" x14ac:dyDescent="0.35">
      <c r="A212" s="122" t="s">
        <v>245</v>
      </c>
      <c r="B212" s="130">
        <v>44898</v>
      </c>
      <c r="C212" t="s">
        <v>72</v>
      </c>
      <c r="D212" t="s">
        <v>73</v>
      </c>
      <c r="E212" s="54">
        <v>235</v>
      </c>
      <c r="F212">
        <v>6304</v>
      </c>
      <c r="G212">
        <v>150</v>
      </c>
      <c r="H212" s="59">
        <v>35000</v>
      </c>
      <c r="J212" s="10">
        <f t="shared" ref="J212" si="63">H212*0.025</f>
        <v>875</v>
      </c>
      <c r="K212" s="10">
        <f t="shared" ref="K212" si="64">H212*0.025</f>
        <v>875</v>
      </c>
      <c r="L212" s="16">
        <f t="shared" ref="L212" si="65">H212+J212+K212</f>
        <v>36750</v>
      </c>
      <c r="M212" s="3">
        <v>0.05</v>
      </c>
    </row>
    <row r="213" spans="1:13" x14ac:dyDescent="0.35">
      <c r="A213" s="122" t="s">
        <v>245</v>
      </c>
      <c r="B213" s="130">
        <v>44901</v>
      </c>
      <c r="C213" t="s">
        <v>143</v>
      </c>
      <c r="D213" t="s">
        <v>144</v>
      </c>
      <c r="E213" s="54">
        <v>237</v>
      </c>
      <c r="F213">
        <v>6005</v>
      </c>
      <c r="G213">
        <v>100</v>
      </c>
      <c r="H213" s="59">
        <v>25000</v>
      </c>
      <c r="J213" s="10">
        <f t="shared" ref="J213" si="66">H213*0.025</f>
        <v>625</v>
      </c>
      <c r="K213" s="10">
        <f t="shared" ref="K213" si="67">H213*0.025</f>
        <v>625</v>
      </c>
      <c r="L213" s="16">
        <f t="shared" ref="L213" si="68">H213+J213+K213</f>
        <v>26250</v>
      </c>
      <c r="M213" s="21">
        <v>0.05</v>
      </c>
    </row>
    <row r="214" spans="1:13" x14ac:dyDescent="0.35">
      <c r="A214" s="122" t="s">
        <v>245</v>
      </c>
      <c r="B214" s="130">
        <v>44904</v>
      </c>
      <c r="C214" t="s">
        <v>29</v>
      </c>
      <c r="D214" t="s">
        <v>144</v>
      </c>
      <c r="E214" s="54">
        <v>238</v>
      </c>
      <c r="F214">
        <v>6005</v>
      </c>
      <c r="G214">
        <v>1000</v>
      </c>
      <c r="H214" s="59">
        <v>35000</v>
      </c>
      <c r="J214" s="10">
        <f t="shared" ref="J214:J216" si="69">H214*0.025</f>
        <v>875</v>
      </c>
      <c r="K214" s="10">
        <f t="shared" ref="K214:K216" si="70">H214*0.025</f>
        <v>875</v>
      </c>
      <c r="L214" s="16">
        <f t="shared" ref="L214:L216" si="71">H214+J214+K214</f>
        <v>36750</v>
      </c>
      <c r="M214" s="21">
        <v>0.05</v>
      </c>
    </row>
    <row r="215" spans="1:13" x14ac:dyDescent="0.35">
      <c r="A215" s="122" t="s">
        <v>245</v>
      </c>
      <c r="B215" s="130">
        <v>44875</v>
      </c>
      <c r="C215" t="s">
        <v>29</v>
      </c>
      <c r="E215" s="54">
        <v>239</v>
      </c>
      <c r="F215">
        <v>6301</v>
      </c>
      <c r="G215">
        <v>150</v>
      </c>
      <c r="H215" s="59">
        <v>45000</v>
      </c>
      <c r="J215" s="10">
        <f t="shared" si="69"/>
        <v>1125</v>
      </c>
      <c r="K215" s="10">
        <f t="shared" si="70"/>
        <v>1125</v>
      </c>
      <c r="L215" s="16">
        <f t="shared" si="71"/>
        <v>47250</v>
      </c>
      <c r="M215" s="21">
        <v>0.05</v>
      </c>
    </row>
    <row r="216" spans="1:13" x14ac:dyDescent="0.35">
      <c r="A216" s="122" t="s">
        <v>245</v>
      </c>
      <c r="B216" s="130">
        <v>44906</v>
      </c>
      <c r="C216" t="s">
        <v>29</v>
      </c>
      <c r="E216" s="54">
        <v>240</v>
      </c>
      <c r="F216">
        <v>6301</v>
      </c>
      <c r="G216">
        <v>100</v>
      </c>
      <c r="H216" s="59">
        <v>32000</v>
      </c>
      <c r="J216" s="10">
        <f t="shared" si="69"/>
        <v>800</v>
      </c>
      <c r="K216" s="10">
        <f t="shared" si="70"/>
        <v>800</v>
      </c>
      <c r="L216" s="16">
        <f t="shared" si="71"/>
        <v>33600</v>
      </c>
      <c r="M216" s="21">
        <v>0.05</v>
      </c>
    </row>
    <row r="217" spans="1:13" x14ac:dyDescent="0.35">
      <c r="A217" s="122" t="s">
        <v>245</v>
      </c>
      <c r="B217" s="130">
        <v>44907</v>
      </c>
      <c r="C217" t="s">
        <v>143</v>
      </c>
      <c r="E217" s="57">
        <v>241</v>
      </c>
      <c r="F217">
        <v>6304</v>
      </c>
      <c r="G217">
        <v>100</v>
      </c>
      <c r="H217" s="59">
        <v>30000</v>
      </c>
      <c r="J217" s="10">
        <f t="shared" ref="J217" si="72">H217*0.025</f>
        <v>750</v>
      </c>
      <c r="K217" s="10">
        <f t="shared" ref="K217" si="73">H217*0.025</f>
        <v>750</v>
      </c>
      <c r="L217" s="16">
        <f t="shared" ref="L217" si="74">H217+J217+K217</f>
        <v>31500</v>
      </c>
      <c r="M217" s="21">
        <v>0.05</v>
      </c>
    </row>
    <row r="218" spans="1:13" x14ac:dyDescent="0.35">
      <c r="A218" s="122" t="s">
        <v>245</v>
      </c>
      <c r="B218" s="130">
        <v>44909</v>
      </c>
      <c r="C218" t="s">
        <v>29</v>
      </c>
      <c r="D218" t="s">
        <v>144</v>
      </c>
      <c r="E218" s="54">
        <v>242</v>
      </c>
      <c r="F218">
        <v>6301</v>
      </c>
      <c r="G218">
        <v>151</v>
      </c>
      <c r="H218" s="59">
        <v>45000</v>
      </c>
      <c r="J218" s="10">
        <f t="shared" ref="J218:J222" si="75">H218*0.025</f>
        <v>1125</v>
      </c>
      <c r="K218" s="10">
        <f t="shared" ref="K218:K222" si="76">H218*0.025</f>
        <v>1125</v>
      </c>
      <c r="L218" s="16">
        <f t="shared" ref="L218:L222" si="77">H218+J218+K218</f>
        <v>47250</v>
      </c>
      <c r="M218" s="21">
        <v>0.05</v>
      </c>
    </row>
    <row r="219" spans="1:13" x14ac:dyDescent="0.35">
      <c r="A219" s="122" t="s">
        <v>245</v>
      </c>
      <c r="B219" s="130">
        <v>44909</v>
      </c>
      <c r="C219" t="s">
        <v>29</v>
      </c>
      <c r="E219" s="57">
        <v>243</v>
      </c>
      <c r="F219">
        <v>6005</v>
      </c>
      <c r="G219">
        <v>240</v>
      </c>
      <c r="H219" s="59">
        <v>36000</v>
      </c>
      <c r="J219" s="10">
        <f t="shared" si="75"/>
        <v>900</v>
      </c>
      <c r="K219" s="10">
        <f t="shared" si="76"/>
        <v>900</v>
      </c>
      <c r="L219" s="16">
        <f t="shared" si="77"/>
        <v>37800</v>
      </c>
      <c r="M219" s="21">
        <v>0.05</v>
      </c>
    </row>
    <row r="220" spans="1:13" x14ac:dyDescent="0.35">
      <c r="A220" s="122" t="s">
        <v>245</v>
      </c>
      <c r="B220" s="130">
        <v>44910</v>
      </c>
      <c r="C220" t="s">
        <v>29</v>
      </c>
      <c r="E220" s="57">
        <v>244</v>
      </c>
      <c r="F220">
        <v>6304</v>
      </c>
      <c r="G220">
        <v>100</v>
      </c>
      <c r="H220" s="59">
        <v>28000</v>
      </c>
      <c r="J220" s="10">
        <f t="shared" si="75"/>
        <v>700</v>
      </c>
      <c r="K220" s="10">
        <f t="shared" si="76"/>
        <v>700</v>
      </c>
      <c r="L220" s="16">
        <f t="shared" si="77"/>
        <v>29400</v>
      </c>
      <c r="M220" s="21">
        <v>0.05</v>
      </c>
    </row>
    <row r="221" spans="1:13" x14ac:dyDescent="0.35">
      <c r="A221" s="122" t="s">
        <v>245</v>
      </c>
      <c r="B221" s="130">
        <v>44911</v>
      </c>
      <c r="C221" t="s">
        <v>143</v>
      </c>
      <c r="E221" s="57">
        <v>245</v>
      </c>
      <c r="F221">
        <v>6303</v>
      </c>
      <c r="G221">
        <v>170</v>
      </c>
      <c r="H221" s="59">
        <v>39000</v>
      </c>
      <c r="J221" s="10">
        <f t="shared" si="75"/>
        <v>975</v>
      </c>
      <c r="K221" s="10">
        <f t="shared" si="76"/>
        <v>975</v>
      </c>
      <c r="L221" s="16">
        <f t="shared" si="77"/>
        <v>40950</v>
      </c>
      <c r="M221" s="21">
        <v>0.05</v>
      </c>
    </row>
    <row r="222" spans="1:13" x14ac:dyDescent="0.35">
      <c r="A222" s="122" t="s">
        <v>245</v>
      </c>
      <c r="B222" s="130">
        <v>44912</v>
      </c>
      <c r="C222" t="s">
        <v>29</v>
      </c>
      <c r="D222" t="s">
        <v>144</v>
      </c>
      <c r="E222" s="57">
        <v>246</v>
      </c>
      <c r="F222">
        <v>6301</v>
      </c>
      <c r="G222">
        <v>150</v>
      </c>
      <c r="H222" s="59">
        <v>45000</v>
      </c>
      <c r="J222" s="10">
        <f t="shared" si="75"/>
        <v>1125</v>
      </c>
      <c r="K222" s="10">
        <f t="shared" si="76"/>
        <v>1125</v>
      </c>
      <c r="L222" s="16">
        <f t="shared" si="77"/>
        <v>47250</v>
      </c>
      <c r="M222" s="21">
        <v>0.05</v>
      </c>
    </row>
    <row r="223" spans="1:13" x14ac:dyDescent="0.35">
      <c r="A223" s="122" t="s">
        <v>245</v>
      </c>
      <c r="B223" s="130">
        <v>44913</v>
      </c>
      <c r="C223" t="s">
        <v>29</v>
      </c>
      <c r="E223" s="54">
        <v>247</v>
      </c>
      <c r="F223">
        <v>6304</v>
      </c>
      <c r="G223">
        <v>98</v>
      </c>
      <c r="H223" s="59">
        <v>40600</v>
      </c>
      <c r="J223" s="10">
        <f>H223*0.025</f>
        <v>1015</v>
      </c>
      <c r="K223" s="10">
        <f>H223*0.025</f>
        <v>1015</v>
      </c>
      <c r="L223" s="16">
        <f>H223+J223+K223</f>
        <v>42630</v>
      </c>
      <c r="M223" s="21">
        <v>0.05</v>
      </c>
    </row>
    <row r="224" spans="1:13" x14ac:dyDescent="0.35">
      <c r="A224" s="122" t="s">
        <v>245</v>
      </c>
      <c r="B224" s="130">
        <v>44914</v>
      </c>
      <c r="C224" t="s">
        <v>29</v>
      </c>
      <c r="E224" s="57">
        <v>248</v>
      </c>
      <c r="F224">
        <v>6304</v>
      </c>
      <c r="G224">
        <v>150</v>
      </c>
      <c r="H224" s="59">
        <v>40000</v>
      </c>
      <c r="J224" s="10">
        <f>H224*0.025</f>
        <v>1000</v>
      </c>
      <c r="K224" s="10">
        <f>H224*0.025</f>
        <v>1000</v>
      </c>
      <c r="L224" s="16">
        <f>H224+J224+K224</f>
        <v>42000</v>
      </c>
      <c r="M224" s="21">
        <v>0.05</v>
      </c>
    </row>
    <row r="225" spans="1:13" x14ac:dyDescent="0.35">
      <c r="A225" s="122" t="s">
        <v>245</v>
      </c>
      <c r="B225" s="130">
        <v>44923</v>
      </c>
      <c r="C225" t="s">
        <v>143</v>
      </c>
      <c r="E225" s="57">
        <v>249</v>
      </c>
      <c r="F225">
        <v>6304</v>
      </c>
      <c r="G225">
        <v>32</v>
      </c>
      <c r="H225" s="59">
        <v>12800</v>
      </c>
      <c r="J225" s="10">
        <f t="shared" ref="J225:J227" si="78">H225*0.025</f>
        <v>320</v>
      </c>
      <c r="K225" s="10">
        <f t="shared" ref="K225:K227" si="79">H225*0.025</f>
        <v>320</v>
      </c>
      <c r="L225" s="16">
        <f t="shared" ref="L225:L227" si="80">H225+J225+K225</f>
        <v>13440</v>
      </c>
      <c r="M225" s="21">
        <v>0.05</v>
      </c>
    </row>
    <row r="226" spans="1:13" x14ac:dyDescent="0.35">
      <c r="A226" s="122" t="s">
        <v>245</v>
      </c>
      <c r="B226" s="130">
        <v>44925</v>
      </c>
      <c r="C226" t="s">
        <v>29</v>
      </c>
      <c r="D226" t="s">
        <v>144</v>
      </c>
      <c r="E226" s="121">
        <v>250</v>
      </c>
      <c r="F226">
        <v>6301</v>
      </c>
      <c r="G226">
        <v>150</v>
      </c>
      <c r="H226" s="59">
        <v>45000</v>
      </c>
      <c r="J226" s="10">
        <f t="shared" ref="J226" si="81">H226*0.025</f>
        <v>1125</v>
      </c>
      <c r="K226" s="10">
        <f t="shared" ref="K226" si="82">H226*0.025</f>
        <v>1125</v>
      </c>
      <c r="L226" s="16">
        <f t="shared" ref="L226" si="83">H226+J226+K226</f>
        <v>47250</v>
      </c>
      <c r="M226" s="21">
        <v>0.05</v>
      </c>
    </row>
    <row r="227" spans="1:13" x14ac:dyDescent="0.35">
      <c r="A227" s="122" t="s">
        <v>245</v>
      </c>
      <c r="B227" s="130">
        <v>44926</v>
      </c>
      <c r="E227" s="121">
        <v>251</v>
      </c>
      <c r="F227">
        <v>6301</v>
      </c>
      <c r="G227">
        <v>96</v>
      </c>
      <c r="H227" s="59">
        <v>28800</v>
      </c>
      <c r="J227" s="10">
        <f t="shared" si="78"/>
        <v>720</v>
      </c>
      <c r="K227" s="10">
        <f t="shared" si="79"/>
        <v>720</v>
      </c>
      <c r="L227" s="16">
        <f t="shared" si="80"/>
        <v>30240</v>
      </c>
      <c r="M227" s="21">
        <v>0.05</v>
      </c>
    </row>
    <row r="228" spans="1:13" x14ac:dyDescent="0.35">
      <c r="A228" s="122" t="s">
        <v>246</v>
      </c>
      <c r="B228" s="131">
        <v>44928</v>
      </c>
      <c r="C228" s="94" t="s">
        <v>29</v>
      </c>
      <c r="D228" s="94"/>
      <c r="E228" s="121">
        <v>252</v>
      </c>
      <c r="F228">
        <v>6304</v>
      </c>
      <c r="G228">
        <v>100</v>
      </c>
      <c r="H228" s="63">
        <v>22000</v>
      </c>
      <c r="J228" s="44">
        <f>H228*2.5%</f>
        <v>550</v>
      </c>
      <c r="K228" s="44">
        <f>H228*2.5%</f>
        <v>550</v>
      </c>
      <c r="L228" s="44">
        <f>SUM(H228:K228)</f>
        <v>23100</v>
      </c>
      <c r="M228" s="21">
        <v>0.05</v>
      </c>
    </row>
    <row r="229" spans="1:13" x14ac:dyDescent="0.35">
      <c r="A229" s="122" t="s">
        <v>246</v>
      </c>
      <c r="B229" s="131">
        <v>44928</v>
      </c>
      <c r="C229" s="94" t="s">
        <v>29</v>
      </c>
      <c r="D229" s="94"/>
      <c r="E229" s="121">
        <v>252</v>
      </c>
      <c r="F229">
        <v>6005</v>
      </c>
      <c r="G229">
        <v>100</v>
      </c>
      <c r="H229" s="63">
        <v>10000</v>
      </c>
      <c r="J229" s="44">
        <f>H229*2.5%</f>
        <v>250</v>
      </c>
      <c r="K229" s="44">
        <f>H229*2.5%</f>
        <v>250</v>
      </c>
      <c r="L229" s="44">
        <f>SUM(H229:K229)</f>
        <v>10500</v>
      </c>
      <c r="M229" s="21">
        <v>0.05</v>
      </c>
    </row>
    <row r="230" spans="1:13" x14ac:dyDescent="0.35">
      <c r="A230" s="122" t="s">
        <v>246</v>
      </c>
      <c r="B230" s="129">
        <v>44929</v>
      </c>
      <c r="C230" s="7" t="s">
        <v>143</v>
      </c>
      <c r="D230" s="61" t="s">
        <v>144</v>
      </c>
      <c r="E230" s="123">
        <v>253</v>
      </c>
      <c r="F230">
        <v>6304</v>
      </c>
      <c r="G230">
        <f>50+70</f>
        <v>120</v>
      </c>
      <c r="H230" s="63">
        <v>38200</v>
      </c>
      <c r="J230" s="44">
        <f t="shared" ref="J230:J256" si="84">H230*2.5%</f>
        <v>955</v>
      </c>
      <c r="K230" s="44">
        <f t="shared" ref="K230:K256" si="85">H230*2.5%</f>
        <v>955</v>
      </c>
      <c r="L230" s="44">
        <f t="shared" ref="L230:L256" si="86">SUM(H230:K230)</f>
        <v>40110</v>
      </c>
      <c r="M230" s="21">
        <v>0.05</v>
      </c>
    </row>
    <row r="231" spans="1:13" x14ac:dyDescent="0.35">
      <c r="A231" s="122" t="s">
        <v>246</v>
      </c>
      <c r="B231" s="129">
        <v>44930</v>
      </c>
      <c r="C231" s="7" t="s">
        <v>143</v>
      </c>
      <c r="D231" s="61" t="s">
        <v>144</v>
      </c>
      <c r="E231" s="94">
        <v>254</v>
      </c>
      <c r="F231">
        <v>6304</v>
      </c>
      <c r="G231">
        <f>120+50</f>
        <v>170</v>
      </c>
      <c r="H231" s="63">
        <v>42000</v>
      </c>
      <c r="J231" s="44">
        <f t="shared" si="84"/>
        <v>1050</v>
      </c>
      <c r="K231" s="44">
        <f t="shared" si="85"/>
        <v>1050</v>
      </c>
      <c r="L231" s="44">
        <f t="shared" si="86"/>
        <v>44100</v>
      </c>
      <c r="M231" s="21">
        <v>0.05</v>
      </c>
    </row>
    <row r="232" spans="1:13" x14ac:dyDescent="0.35">
      <c r="A232" s="122" t="s">
        <v>246</v>
      </c>
      <c r="B232" s="129">
        <v>44931</v>
      </c>
      <c r="C232" s="60" t="s">
        <v>72</v>
      </c>
      <c r="D232" s="61" t="s">
        <v>73</v>
      </c>
      <c r="E232" s="94">
        <v>255</v>
      </c>
      <c r="F232">
        <v>6304</v>
      </c>
      <c r="G232">
        <v>160</v>
      </c>
      <c r="H232" s="63">
        <v>46400</v>
      </c>
      <c r="J232" s="44">
        <f t="shared" si="84"/>
        <v>1160</v>
      </c>
      <c r="K232" s="44">
        <f t="shared" si="85"/>
        <v>1160</v>
      </c>
      <c r="L232" s="44">
        <f t="shared" si="86"/>
        <v>48720</v>
      </c>
      <c r="M232" s="21">
        <v>0.05</v>
      </c>
    </row>
    <row r="233" spans="1:13" x14ac:dyDescent="0.35">
      <c r="A233" s="122" t="s">
        <v>246</v>
      </c>
      <c r="B233" s="129">
        <v>44932</v>
      </c>
      <c r="C233" s="60" t="s">
        <v>72</v>
      </c>
      <c r="D233" s="61" t="s">
        <v>73</v>
      </c>
      <c r="E233" s="94">
        <v>256</v>
      </c>
      <c r="F233">
        <v>6301</v>
      </c>
      <c r="G233">
        <v>150</v>
      </c>
      <c r="H233" s="63">
        <v>43500</v>
      </c>
      <c r="J233" s="44">
        <f t="shared" si="84"/>
        <v>1087.5</v>
      </c>
      <c r="K233" s="44">
        <f t="shared" si="85"/>
        <v>1087.5</v>
      </c>
      <c r="L233" s="44">
        <f t="shared" si="86"/>
        <v>45675</v>
      </c>
      <c r="M233" s="21">
        <v>0.05</v>
      </c>
    </row>
    <row r="234" spans="1:13" x14ac:dyDescent="0.35">
      <c r="A234" s="122" t="s">
        <v>246</v>
      </c>
      <c r="B234" s="129">
        <v>44933</v>
      </c>
      <c r="C234" t="s">
        <v>29</v>
      </c>
      <c r="D234" s="64"/>
      <c r="E234" s="94">
        <v>257</v>
      </c>
      <c r="F234">
        <v>6301</v>
      </c>
      <c r="G234">
        <v>96</v>
      </c>
      <c r="H234" s="63">
        <v>28800</v>
      </c>
      <c r="J234" s="44">
        <f t="shared" si="84"/>
        <v>720</v>
      </c>
      <c r="K234" s="44">
        <f t="shared" si="85"/>
        <v>720</v>
      </c>
      <c r="L234" s="44">
        <f t="shared" si="86"/>
        <v>30240</v>
      </c>
      <c r="M234" s="21">
        <v>0.05</v>
      </c>
    </row>
    <row r="235" spans="1:13" x14ac:dyDescent="0.35">
      <c r="A235" s="122" t="s">
        <v>246</v>
      </c>
      <c r="B235" s="129">
        <v>44934</v>
      </c>
      <c r="C235" s="155" t="s">
        <v>29</v>
      </c>
      <c r="D235" s="154"/>
      <c r="E235" s="153">
        <v>258</v>
      </c>
      <c r="F235">
        <v>6304</v>
      </c>
      <c r="G235">
        <f>60+64</f>
        <v>124</v>
      </c>
      <c r="H235" s="63">
        <v>37200</v>
      </c>
      <c r="J235" s="44">
        <f t="shared" si="84"/>
        <v>930</v>
      </c>
      <c r="K235" s="44">
        <f t="shared" si="85"/>
        <v>930</v>
      </c>
      <c r="L235" s="44">
        <f t="shared" si="86"/>
        <v>39060</v>
      </c>
      <c r="M235" s="21">
        <v>0.05</v>
      </c>
    </row>
    <row r="236" spans="1:13" ht="15" customHeight="1" x14ac:dyDescent="0.35">
      <c r="A236" s="122" t="s">
        <v>246</v>
      </c>
      <c r="B236" s="129">
        <v>44935</v>
      </c>
      <c r="C236" s="155"/>
      <c r="D236" s="154"/>
      <c r="E236" s="153"/>
      <c r="F236">
        <v>6301</v>
      </c>
      <c r="G236">
        <f>60+64</f>
        <v>124</v>
      </c>
      <c r="H236" s="63">
        <v>37200</v>
      </c>
      <c r="J236" s="44">
        <f t="shared" si="84"/>
        <v>930</v>
      </c>
      <c r="K236" s="44">
        <f t="shared" si="85"/>
        <v>930</v>
      </c>
      <c r="L236" s="44">
        <f t="shared" si="86"/>
        <v>39060</v>
      </c>
      <c r="M236" s="21">
        <v>0.05</v>
      </c>
    </row>
    <row r="237" spans="1:13" x14ac:dyDescent="0.35">
      <c r="A237" s="122" t="s">
        <v>246</v>
      </c>
      <c r="B237" s="122">
        <v>44935</v>
      </c>
      <c r="C237" t="s">
        <v>29</v>
      </c>
      <c r="D237" s="64"/>
      <c r="E237" s="94">
        <v>259</v>
      </c>
      <c r="F237">
        <v>6303</v>
      </c>
      <c r="G237">
        <v>200</v>
      </c>
      <c r="H237" s="63">
        <v>42000</v>
      </c>
      <c r="J237" s="44">
        <f t="shared" si="84"/>
        <v>1050</v>
      </c>
      <c r="K237" s="44">
        <f t="shared" si="85"/>
        <v>1050</v>
      </c>
      <c r="L237" s="44">
        <f t="shared" si="86"/>
        <v>44100</v>
      </c>
      <c r="M237" s="21">
        <v>0.05</v>
      </c>
    </row>
    <row r="238" spans="1:13" x14ac:dyDescent="0.35">
      <c r="A238" s="122" t="s">
        <v>246</v>
      </c>
      <c r="B238" s="132">
        <v>44936</v>
      </c>
      <c r="C238" s="121" t="s">
        <v>29</v>
      </c>
      <c r="D238" s="121"/>
      <c r="E238" s="121">
        <v>260</v>
      </c>
      <c r="F238">
        <v>6301</v>
      </c>
      <c r="G238">
        <v>64</v>
      </c>
      <c r="H238" s="63">
        <v>19200</v>
      </c>
      <c r="J238" s="44">
        <f t="shared" si="84"/>
        <v>480</v>
      </c>
      <c r="K238" s="44">
        <f t="shared" si="85"/>
        <v>480</v>
      </c>
      <c r="L238" s="44">
        <f t="shared" si="86"/>
        <v>20160</v>
      </c>
      <c r="M238" s="21">
        <v>0.05</v>
      </c>
    </row>
    <row r="239" spans="1:13" x14ac:dyDescent="0.35">
      <c r="A239" s="122" t="s">
        <v>246</v>
      </c>
      <c r="B239" s="132">
        <v>44937</v>
      </c>
      <c r="C239" s="121" t="s">
        <v>29</v>
      </c>
      <c r="D239" s="121"/>
      <c r="E239" s="121">
        <v>260</v>
      </c>
      <c r="F239">
        <v>6304</v>
      </c>
      <c r="G239">
        <v>50</v>
      </c>
      <c r="H239" s="63">
        <v>20000</v>
      </c>
      <c r="J239" s="44">
        <f t="shared" si="84"/>
        <v>500</v>
      </c>
      <c r="K239" s="44">
        <f t="shared" si="85"/>
        <v>500</v>
      </c>
      <c r="L239" s="44">
        <f t="shared" si="86"/>
        <v>21000</v>
      </c>
      <c r="M239" s="21">
        <v>0.05</v>
      </c>
    </row>
    <row r="240" spans="1:13" x14ac:dyDescent="0.35">
      <c r="A240" s="122" t="s">
        <v>246</v>
      </c>
      <c r="B240" s="122">
        <v>44937</v>
      </c>
      <c r="C240" s="7" t="s">
        <v>143</v>
      </c>
      <c r="D240" s="61" t="s">
        <v>144</v>
      </c>
      <c r="E240" s="124">
        <v>261</v>
      </c>
      <c r="F240">
        <v>6301</v>
      </c>
      <c r="G240">
        <v>160</v>
      </c>
      <c r="H240" s="63">
        <v>46400</v>
      </c>
      <c r="J240" s="44">
        <f t="shared" si="84"/>
        <v>1160</v>
      </c>
      <c r="K240" s="44">
        <f t="shared" si="85"/>
        <v>1160</v>
      </c>
      <c r="L240" s="44">
        <f t="shared" si="86"/>
        <v>48720</v>
      </c>
      <c r="M240" s="21">
        <v>0.05</v>
      </c>
    </row>
    <row r="241" spans="1:13" x14ac:dyDescent="0.35">
      <c r="A241" s="122" t="s">
        <v>246</v>
      </c>
      <c r="B241" s="132">
        <v>44938</v>
      </c>
      <c r="C241" s="120" t="s">
        <v>143</v>
      </c>
      <c r="D241" s="120" t="s">
        <v>144</v>
      </c>
      <c r="E241" s="121">
        <v>262</v>
      </c>
      <c r="F241">
        <v>6301</v>
      </c>
      <c r="G241">
        <v>90</v>
      </c>
      <c r="H241" s="63">
        <v>25200</v>
      </c>
      <c r="J241" s="44">
        <f t="shared" si="84"/>
        <v>630</v>
      </c>
      <c r="K241" s="44">
        <f t="shared" si="85"/>
        <v>630</v>
      </c>
      <c r="L241" s="44">
        <f t="shared" si="86"/>
        <v>26460</v>
      </c>
      <c r="M241" s="21">
        <v>0.05</v>
      </c>
    </row>
    <row r="242" spans="1:13" x14ac:dyDescent="0.35">
      <c r="A242" s="122" t="s">
        <v>246</v>
      </c>
      <c r="B242" s="132">
        <v>44939</v>
      </c>
      <c r="C242" s="120" t="s">
        <v>143</v>
      </c>
      <c r="D242" s="120" t="s">
        <v>234</v>
      </c>
      <c r="E242" s="121">
        <v>262</v>
      </c>
      <c r="F242">
        <v>6304</v>
      </c>
      <c r="G242">
        <v>40</v>
      </c>
      <c r="H242" s="63">
        <v>20000</v>
      </c>
      <c r="J242" s="44">
        <f t="shared" si="84"/>
        <v>500</v>
      </c>
      <c r="K242" s="44">
        <f t="shared" si="85"/>
        <v>500</v>
      </c>
      <c r="L242" s="44">
        <f t="shared" si="86"/>
        <v>21000</v>
      </c>
      <c r="M242" s="21">
        <v>0.05</v>
      </c>
    </row>
    <row r="243" spans="1:13" ht="15" customHeight="1" x14ac:dyDescent="0.35">
      <c r="A243" s="122" t="s">
        <v>246</v>
      </c>
      <c r="B243" s="122">
        <v>44939</v>
      </c>
      <c r="C243" t="s">
        <v>29</v>
      </c>
      <c r="D243" s="64"/>
      <c r="E243" s="7">
        <v>263</v>
      </c>
      <c r="F243">
        <v>6304</v>
      </c>
      <c r="G243">
        <v>90</v>
      </c>
      <c r="H243" s="63">
        <v>28000</v>
      </c>
      <c r="J243" s="44">
        <f t="shared" si="84"/>
        <v>700</v>
      </c>
      <c r="K243" s="44">
        <f t="shared" si="85"/>
        <v>700</v>
      </c>
      <c r="L243" s="44">
        <f t="shared" si="86"/>
        <v>29400</v>
      </c>
      <c r="M243" s="21">
        <v>0.05</v>
      </c>
    </row>
    <row r="244" spans="1:13" x14ac:dyDescent="0.35">
      <c r="A244" s="122" t="s">
        <v>246</v>
      </c>
      <c r="B244" s="122">
        <v>44940</v>
      </c>
      <c r="C244" t="s">
        <v>29</v>
      </c>
      <c r="D244" s="64"/>
      <c r="E244" s="7">
        <v>264</v>
      </c>
      <c r="F244">
        <v>6303</v>
      </c>
      <c r="G244">
        <v>200</v>
      </c>
      <c r="H244" s="63">
        <v>40000</v>
      </c>
      <c r="J244" s="44">
        <f t="shared" si="84"/>
        <v>1000</v>
      </c>
      <c r="K244" s="44">
        <f t="shared" si="85"/>
        <v>1000</v>
      </c>
      <c r="L244" s="44">
        <f t="shared" si="86"/>
        <v>42000</v>
      </c>
      <c r="M244" s="21">
        <v>0.05</v>
      </c>
    </row>
    <row r="245" spans="1:13" x14ac:dyDescent="0.35">
      <c r="A245" s="122" t="s">
        <v>246</v>
      </c>
      <c r="B245" s="122">
        <v>44941</v>
      </c>
      <c r="C245" t="s">
        <v>29</v>
      </c>
      <c r="D245" s="64"/>
      <c r="E245" s="7">
        <v>265</v>
      </c>
      <c r="F245">
        <v>6303</v>
      </c>
      <c r="G245">
        <v>200</v>
      </c>
      <c r="H245" s="63">
        <v>32000</v>
      </c>
      <c r="J245" s="44">
        <f t="shared" si="84"/>
        <v>800</v>
      </c>
      <c r="K245" s="44">
        <f t="shared" si="85"/>
        <v>800</v>
      </c>
      <c r="L245" s="44">
        <f t="shared" si="86"/>
        <v>33600</v>
      </c>
      <c r="M245" s="21">
        <v>0.05</v>
      </c>
    </row>
    <row r="246" spans="1:13" ht="15" customHeight="1" x14ac:dyDescent="0.35">
      <c r="A246" s="122" t="s">
        <v>246</v>
      </c>
      <c r="B246" s="122">
        <v>44942</v>
      </c>
      <c r="C246" t="s">
        <v>29</v>
      </c>
      <c r="D246" s="64"/>
      <c r="E246" s="7">
        <v>266</v>
      </c>
      <c r="F246">
        <v>6304</v>
      </c>
      <c r="G246">
        <f>120+40</f>
        <v>160</v>
      </c>
      <c r="H246" s="63">
        <f>37600+5000</f>
        <v>42600</v>
      </c>
      <c r="J246" s="44">
        <f t="shared" si="84"/>
        <v>1065</v>
      </c>
      <c r="K246" s="44">
        <f t="shared" si="85"/>
        <v>1065</v>
      </c>
      <c r="L246" s="44">
        <f t="shared" si="86"/>
        <v>44730</v>
      </c>
      <c r="M246" s="21">
        <v>0.05</v>
      </c>
    </row>
    <row r="247" spans="1:13" x14ac:dyDescent="0.35">
      <c r="A247" s="122" t="s">
        <v>246</v>
      </c>
      <c r="B247" s="122">
        <v>44942</v>
      </c>
      <c r="C247" t="s">
        <v>29</v>
      </c>
      <c r="D247" s="64"/>
      <c r="E247" s="7">
        <v>267</v>
      </c>
      <c r="F247">
        <v>6005</v>
      </c>
      <c r="G247">
        <v>500</v>
      </c>
      <c r="H247" s="63">
        <f>35000+5000</f>
        <v>40000</v>
      </c>
      <c r="J247" s="44">
        <f t="shared" si="84"/>
        <v>1000</v>
      </c>
      <c r="K247" s="44">
        <f t="shared" si="85"/>
        <v>1000</v>
      </c>
      <c r="L247" s="44">
        <f t="shared" si="86"/>
        <v>42000</v>
      </c>
      <c r="M247" s="21">
        <v>0.05</v>
      </c>
    </row>
    <row r="248" spans="1:13" x14ac:dyDescent="0.35">
      <c r="A248" s="122" t="s">
        <v>246</v>
      </c>
      <c r="B248" s="122">
        <v>44943</v>
      </c>
      <c r="C248" t="s">
        <v>29</v>
      </c>
      <c r="D248" s="64"/>
      <c r="E248" s="7">
        <v>268</v>
      </c>
      <c r="F248">
        <v>6303</v>
      </c>
      <c r="G248">
        <f>95+25+45+180+27</f>
        <v>372</v>
      </c>
      <c r="H248" s="63">
        <v>17230</v>
      </c>
      <c r="J248" s="44">
        <f t="shared" si="84"/>
        <v>430.75</v>
      </c>
      <c r="K248" s="44">
        <f t="shared" si="85"/>
        <v>430.75</v>
      </c>
      <c r="L248" s="44">
        <f t="shared" si="86"/>
        <v>18091.5</v>
      </c>
      <c r="M248" s="21">
        <v>0.05</v>
      </c>
    </row>
    <row r="249" spans="1:13" x14ac:dyDescent="0.35">
      <c r="A249" s="122" t="s">
        <v>246</v>
      </c>
      <c r="B249" s="133">
        <v>44945</v>
      </c>
      <c r="C249" s="121" t="s">
        <v>29</v>
      </c>
      <c r="D249" s="121"/>
      <c r="E249" s="120">
        <v>269</v>
      </c>
      <c r="F249">
        <v>6303</v>
      </c>
      <c r="G249">
        <v>100</v>
      </c>
      <c r="H249" s="63">
        <v>16000</v>
      </c>
      <c r="J249" s="44">
        <f t="shared" si="84"/>
        <v>400</v>
      </c>
      <c r="K249" s="44">
        <f t="shared" si="85"/>
        <v>400</v>
      </c>
      <c r="L249" s="44">
        <f t="shared" si="86"/>
        <v>16800</v>
      </c>
      <c r="M249" s="21">
        <v>0.05</v>
      </c>
    </row>
    <row r="250" spans="1:13" x14ac:dyDescent="0.35">
      <c r="A250" s="122" t="s">
        <v>246</v>
      </c>
      <c r="B250" s="133">
        <v>44946</v>
      </c>
      <c r="C250" s="121" t="s">
        <v>29</v>
      </c>
      <c r="D250" s="121"/>
      <c r="E250" s="120">
        <v>269</v>
      </c>
      <c r="F250">
        <v>6005</v>
      </c>
      <c r="G250">
        <v>400</v>
      </c>
      <c r="H250" s="63">
        <f>24000+5000</f>
        <v>29000</v>
      </c>
      <c r="J250" s="44">
        <f t="shared" si="84"/>
        <v>725</v>
      </c>
      <c r="K250" s="44">
        <f t="shared" si="85"/>
        <v>725</v>
      </c>
      <c r="L250" s="44">
        <f t="shared" si="86"/>
        <v>30450</v>
      </c>
      <c r="M250" s="21">
        <v>0.05</v>
      </c>
    </row>
    <row r="251" spans="1:13" x14ac:dyDescent="0.35">
      <c r="A251" s="122" t="s">
        <v>246</v>
      </c>
      <c r="B251" s="122">
        <v>44946</v>
      </c>
      <c r="C251" t="s">
        <v>29</v>
      </c>
      <c r="D251" s="64"/>
      <c r="E251" s="62">
        <v>270</v>
      </c>
      <c r="F251">
        <v>6005</v>
      </c>
      <c r="G251">
        <f>120+100</f>
        <v>220</v>
      </c>
      <c r="H251" s="63">
        <f>39000+5000</f>
        <v>44000</v>
      </c>
      <c r="J251" s="44">
        <f t="shared" si="84"/>
        <v>1100</v>
      </c>
      <c r="K251" s="44">
        <f t="shared" si="85"/>
        <v>1100</v>
      </c>
      <c r="L251" s="44">
        <f t="shared" si="86"/>
        <v>46200</v>
      </c>
      <c r="M251" s="21">
        <v>0.05</v>
      </c>
    </row>
    <row r="252" spans="1:13" x14ac:dyDescent="0.35">
      <c r="A252" s="122" t="s">
        <v>246</v>
      </c>
      <c r="B252" s="122">
        <v>44947</v>
      </c>
      <c r="C252" t="s">
        <v>29</v>
      </c>
      <c r="D252" s="64"/>
      <c r="E252" s="62">
        <v>271</v>
      </c>
      <c r="F252">
        <v>6005</v>
      </c>
      <c r="G252">
        <v>200</v>
      </c>
      <c r="H252" s="63">
        <f>34000+5000</f>
        <v>39000</v>
      </c>
      <c r="J252" s="44">
        <f t="shared" si="84"/>
        <v>975</v>
      </c>
      <c r="K252" s="44">
        <f t="shared" si="85"/>
        <v>975</v>
      </c>
      <c r="L252" s="44">
        <f t="shared" si="86"/>
        <v>40950</v>
      </c>
      <c r="M252" s="21">
        <v>0.05</v>
      </c>
    </row>
    <row r="253" spans="1:13" x14ac:dyDescent="0.35">
      <c r="A253" s="122" t="s">
        <v>246</v>
      </c>
      <c r="B253" s="122">
        <v>44951</v>
      </c>
      <c r="C253" s="7" t="s">
        <v>143</v>
      </c>
      <c r="D253" s="61" t="s">
        <v>144</v>
      </c>
      <c r="E253" s="62">
        <v>272</v>
      </c>
      <c r="F253">
        <v>6005</v>
      </c>
      <c r="G253">
        <v>200</v>
      </c>
      <c r="H253" s="63">
        <v>44000</v>
      </c>
      <c r="J253" s="44">
        <f t="shared" si="84"/>
        <v>1100</v>
      </c>
      <c r="K253" s="44">
        <f t="shared" si="85"/>
        <v>1100</v>
      </c>
      <c r="L253" s="44">
        <f t="shared" si="86"/>
        <v>46200</v>
      </c>
      <c r="M253" s="21">
        <v>0.05</v>
      </c>
    </row>
    <row r="254" spans="1:13" x14ac:dyDescent="0.35">
      <c r="A254" s="122" t="s">
        <v>246</v>
      </c>
      <c r="B254" s="122">
        <v>44953</v>
      </c>
      <c r="C254" t="s">
        <v>29</v>
      </c>
      <c r="D254" s="64"/>
      <c r="E254" s="62">
        <v>273</v>
      </c>
      <c r="F254">
        <v>6005</v>
      </c>
      <c r="G254">
        <v>200</v>
      </c>
      <c r="H254" s="63">
        <f>27000+5000</f>
        <v>32000</v>
      </c>
      <c r="J254" s="44">
        <f t="shared" si="84"/>
        <v>800</v>
      </c>
      <c r="K254" s="44">
        <f t="shared" si="85"/>
        <v>800</v>
      </c>
      <c r="L254" s="44">
        <f t="shared" si="86"/>
        <v>33600</v>
      </c>
      <c r="M254" s="21">
        <v>0.05</v>
      </c>
    </row>
    <row r="255" spans="1:13" x14ac:dyDescent="0.35">
      <c r="A255" s="122" t="s">
        <v>246</v>
      </c>
      <c r="B255" s="122">
        <v>44955</v>
      </c>
      <c r="C255" t="s">
        <v>29</v>
      </c>
      <c r="D255" s="64"/>
      <c r="E255" s="62">
        <v>274</v>
      </c>
      <c r="F255">
        <v>6304</v>
      </c>
      <c r="G255">
        <f>60+80</f>
        <v>140</v>
      </c>
      <c r="H255" s="63">
        <f>37600+5000</f>
        <v>42600</v>
      </c>
      <c r="J255" s="44">
        <f t="shared" si="84"/>
        <v>1065</v>
      </c>
      <c r="K255" s="44">
        <f t="shared" si="85"/>
        <v>1065</v>
      </c>
      <c r="L255" s="44">
        <f t="shared" si="86"/>
        <v>44730</v>
      </c>
      <c r="M255" s="21">
        <v>0.05</v>
      </c>
    </row>
    <row r="256" spans="1:13" x14ac:dyDescent="0.35">
      <c r="A256" s="122" t="s">
        <v>246</v>
      </c>
      <c r="B256" s="122">
        <v>44957</v>
      </c>
      <c r="C256" t="s">
        <v>29</v>
      </c>
      <c r="D256" s="64"/>
      <c r="E256" s="62">
        <v>275</v>
      </c>
      <c r="F256">
        <v>6304</v>
      </c>
      <c r="G256">
        <f>40+80</f>
        <v>120</v>
      </c>
      <c r="H256" s="63">
        <f>26000+5000</f>
        <v>31000</v>
      </c>
      <c r="J256" s="44">
        <f t="shared" si="84"/>
        <v>775</v>
      </c>
      <c r="K256" s="44">
        <f t="shared" si="85"/>
        <v>775</v>
      </c>
      <c r="L256" s="44">
        <f t="shared" si="86"/>
        <v>32550</v>
      </c>
      <c r="M256" s="21">
        <v>0.05</v>
      </c>
    </row>
    <row r="257" spans="1:13" ht="15" customHeight="1" x14ac:dyDescent="0.35">
      <c r="A257" s="122" t="s">
        <v>247</v>
      </c>
      <c r="B257" s="122">
        <v>44958</v>
      </c>
      <c r="E257" s="62">
        <v>276</v>
      </c>
      <c r="F257">
        <v>6005</v>
      </c>
      <c r="G257">
        <v>200</v>
      </c>
      <c r="H257" s="72">
        <v>35000</v>
      </c>
      <c r="J257" s="44">
        <f t="shared" ref="J257:J262" si="87">H257*2.5%</f>
        <v>875</v>
      </c>
      <c r="K257" s="44">
        <f t="shared" ref="K257:K262" si="88">H257*2.5%</f>
        <v>875</v>
      </c>
      <c r="L257" s="44">
        <f t="shared" ref="L257:L262" si="89">SUM(H257:K257)</f>
        <v>36750</v>
      </c>
      <c r="M257" s="21">
        <v>0.05</v>
      </c>
    </row>
    <row r="258" spans="1:13" x14ac:dyDescent="0.35">
      <c r="A258" s="122" t="s">
        <v>247</v>
      </c>
      <c r="B258" s="122">
        <v>44958</v>
      </c>
      <c r="C258" s="69" t="s">
        <v>29</v>
      </c>
      <c r="E258" s="62">
        <v>277</v>
      </c>
      <c r="F258">
        <v>6005</v>
      </c>
      <c r="G258">
        <v>18</v>
      </c>
      <c r="H258" s="72">
        <v>15480</v>
      </c>
      <c r="J258" s="44">
        <f t="shared" si="87"/>
        <v>387</v>
      </c>
      <c r="K258" s="44">
        <f t="shared" si="88"/>
        <v>387</v>
      </c>
      <c r="L258" s="44">
        <f t="shared" si="89"/>
        <v>16254</v>
      </c>
      <c r="M258" s="21">
        <v>0.05</v>
      </c>
    </row>
    <row r="259" spans="1:13" x14ac:dyDescent="0.35">
      <c r="A259" s="122" t="s">
        <v>247</v>
      </c>
      <c r="B259" s="122">
        <v>44959</v>
      </c>
      <c r="C259" s="69" t="s">
        <v>29</v>
      </c>
      <c r="D259" s="74" t="s">
        <v>154</v>
      </c>
      <c r="E259" s="62">
        <v>278</v>
      </c>
      <c r="F259">
        <v>6005</v>
      </c>
      <c r="G259">
        <v>50</v>
      </c>
      <c r="H259" s="72">
        <v>12700</v>
      </c>
      <c r="J259" s="44">
        <f t="shared" si="87"/>
        <v>317.5</v>
      </c>
      <c r="K259" s="44">
        <f t="shared" si="88"/>
        <v>317.5</v>
      </c>
      <c r="L259" s="44">
        <f t="shared" si="89"/>
        <v>13335</v>
      </c>
      <c r="M259" s="21">
        <v>0.05</v>
      </c>
    </row>
    <row r="260" spans="1:13" x14ac:dyDescent="0.35">
      <c r="A260" s="122" t="s">
        <v>247</v>
      </c>
      <c r="B260" s="122">
        <v>44960</v>
      </c>
      <c r="C260" s="69" t="s">
        <v>155</v>
      </c>
      <c r="E260" s="62">
        <v>279</v>
      </c>
      <c r="F260">
        <v>6005</v>
      </c>
      <c r="G260">
        <v>200</v>
      </c>
      <c r="H260" s="72">
        <v>46000</v>
      </c>
      <c r="J260" s="44">
        <f t="shared" si="87"/>
        <v>1150</v>
      </c>
      <c r="K260" s="44">
        <f t="shared" si="88"/>
        <v>1150</v>
      </c>
      <c r="L260" s="44">
        <f t="shared" si="89"/>
        <v>48300</v>
      </c>
      <c r="M260" s="21">
        <v>0.05</v>
      </c>
    </row>
    <row r="261" spans="1:13" x14ac:dyDescent="0.35">
      <c r="A261" s="122" t="s">
        <v>247</v>
      </c>
      <c r="B261" s="122">
        <v>44961</v>
      </c>
      <c r="C261" s="69" t="s">
        <v>29</v>
      </c>
      <c r="D261" s="68" t="s">
        <v>144</v>
      </c>
      <c r="E261" s="62">
        <v>280</v>
      </c>
      <c r="F261">
        <v>6005</v>
      </c>
      <c r="G261">
        <v>350</v>
      </c>
      <c r="H261" s="72">
        <v>46000</v>
      </c>
      <c r="J261" s="44">
        <f t="shared" si="87"/>
        <v>1150</v>
      </c>
      <c r="K261" s="44">
        <f t="shared" si="88"/>
        <v>1150</v>
      </c>
      <c r="L261" s="44">
        <f t="shared" si="89"/>
        <v>48300</v>
      </c>
      <c r="M261" s="21">
        <v>0.05</v>
      </c>
    </row>
    <row r="262" spans="1:13" x14ac:dyDescent="0.35">
      <c r="A262" s="122" t="s">
        <v>247</v>
      </c>
      <c r="B262" s="122">
        <v>44962</v>
      </c>
      <c r="C262" s="69" t="s">
        <v>143</v>
      </c>
      <c r="E262" s="62">
        <v>281</v>
      </c>
      <c r="F262">
        <v>6304</v>
      </c>
      <c r="G262">
        <v>230</v>
      </c>
      <c r="H262" s="72">
        <v>44000</v>
      </c>
      <c r="J262" s="44">
        <f t="shared" si="87"/>
        <v>1100</v>
      </c>
      <c r="K262" s="44">
        <f t="shared" si="88"/>
        <v>1100</v>
      </c>
      <c r="L262" s="44">
        <f t="shared" si="89"/>
        <v>46200</v>
      </c>
      <c r="M262" s="21">
        <v>0.05</v>
      </c>
    </row>
    <row r="263" spans="1:13" x14ac:dyDescent="0.35">
      <c r="A263" s="122" t="s">
        <v>247</v>
      </c>
      <c r="B263" s="122">
        <v>44963</v>
      </c>
      <c r="C263" s="69" t="s">
        <v>29</v>
      </c>
      <c r="E263" s="62">
        <v>282</v>
      </c>
      <c r="F263">
        <v>6304</v>
      </c>
      <c r="G263">
        <v>220</v>
      </c>
      <c r="H263" s="72">
        <v>44000</v>
      </c>
      <c r="J263" s="44">
        <f t="shared" ref="J263:J280" si="90">H263*2.5%</f>
        <v>1100</v>
      </c>
      <c r="K263" s="44">
        <f t="shared" ref="K263:K280" si="91">H263*2.5%</f>
        <v>1100</v>
      </c>
      <c r="L263" s="44">
        <f t="shared" ref="L263:L280" si="92">SUM(H263:K263)</f>
        <v>46200</v>
      </c>
      <c r="M263" s="21">
        <v>0.05</v>
      </c>
    </row>
    <row r="264" spans="1:13" x14ac:dyDescent="0.35">
      <c r="A264" s="122" t="s">
        <v>247</v>
      </c>
      <c r="B264" s="122">
        <v>44964</v>
      </c>
      <c r="C264" s="69" t="s">
        <v>29</v>
      </c>
      <c r="E264" s="62">
        <v>283</v>
      </c>
      <c r="F264">
        <v>6304</v>
      </c>
      <c r="G264">
        <v>200</v>
      </c>
      <c r="H264" s="72">
        <v>45000</v>
      </c>
      <c r="J264" s="44">
        <f>H264*2.5%</f>
        <v>1125</v>
      </c>
      <c r="K264" s="44">
        <f>H264*2.5%</f>
        <v>1125</v>
      </c>
      <c r="L264" s="44">
        <f>SUM(H264:K264)</f>
        <v>47250</v>
      </c>
      <c r="M264" s="21">
        <v>0.05</v>
      </c>
    </row>
    <row r="265" spans="1:13" x14ac:dyDescent="0.35">
      <c r="A265" s="122" t="s">
        <v>247</v>
      </c>
      <c r="B265" s="122">
        <v>44965</v>
      </c>
      <c r="C265" s="69" t="s">
        <v>29</v>
      </c>
      <c r="E265" s="62">
        <v>284</v>
      </c>
      <c r="F265">
        <v>6303</v>
      </c>
      <c r="G265">
        <v>300</v>
      </c>
      <c r="H265" s="72">
        <v>46000</v>
      </c>
      <c r="J265" s="44">
        <f t="shared" si="90"/>
        <v>1150</v>
      </c>
      <c r="K265" s="44">
        <f t="shared" si="91"/>
        <v>1150</v>
      </c>
      <c r="L265" s="44">
        <f t="shared" si="92"/>
        <v>48300</v>
      </c>
      <c r="M265" s="21">
        <v>0.05</v>
      </c>
    </row>
    <row r="266" spans="1:13" x14ac:dyDescent="0.35">
      <c r="A266" s="122" t="s">
        <v>247</v>
      </c>
      <c r="B266" s="122">
        <v>44966</v>
      </c>
      <c r="C266" s="69" t="s">
        <v>29</v>
      </c>
      <c r="E266" s="62">
        <v>285</v>
      </c>
      <c r="F266">
        <v>6303</v>
      </c>
      <c r="G266">
        <v>400</v>
      </c>
      <c r="H266" s="72">
        <v>40000</v>
      </c>
      <c r="J266" s="44">
        <f t="shared" ref="J266:J272" si="93">H266*2.5%</f>
        <v>1000</v>
      </c>
      <c r="K266" s="44">
        <f t="shared" ref="K266:K272" si="94">H266*2.5%</f>
        <v>1000</v>
      </c>
      <c r="L266" s="44">
        <f t="shared" ref="L266:L272" si="95">SUM(H266:K266)</f>
        <v>42000</v>
      </c>
      <c r="M266" s="21">
        <v>0.05</v>
      </c>
    </row>
    <row r="267" spans="1:13" x14ac:dyDescent="0.35">
      <c r="A267" s="122" t="s">
        <v>247</v>
      </c>
      <c r="B267" s="122">
        <v>44967</v>
      </c>
      <c r="C267" s="69" t="s">
        <v>29</v>
      </c>
      <c r="D267" s="66" t="s">
        <v>144</v>
      </c>
      <c r="E267" s="62">
        <v>286</v>
      </c>
      <c r="F267">
        <v>6303</v>
      </c>
      <c r="G267">
        <v>300</v>
      </c>
      <c r="H267" s="72">
        <v>45000</v>
      </c>
      <c r="J267" s="44">
        <f t="shared" si="93"/>
        <v>1125</v>
      </c>
      <c r="K267" s="44">
        <f t="shared" si="94"/>
        <v>1125</v>
      </c>
      <c r="L267" s="44">
        <f t="shared" si="95"/>
        <v>47250</v>
      </c>
      <c r="M267" s="21">
        <v>0.05</v>
      </c>
    </row>
    <row r="268" spans="1:13" x14ac:dyDescent="0.35">
      <c r="A268" s="122" t="s">
        <v>247</v>
      </c>
      <c r="B268" s="122">
        <v>44968</v>
      </c>
      <c r="C268" s="69" t="s">
        <v>143</v>
      </c>
      <c r="D268" s="66" t="s">
        <v>144</v>
      </c>
      <c r="E268" s="62">
        <v>287</v>
      </c>
      <c r="F268">
        <v>6303</v>
      </c>
      <c r="G268">
        <v>200</v>
      </c>
      <c r="H268" s="72">
        <v>44000</v>
      </c>
      <c r="J268" s="44">
        <f t="shared" si="93"/>
        <v>1100</v>
      </c>
      <c r="K268" s="44">
        <f t="shared" si="94"/>
        <v>1100</v>
      </c>
      <c r="L268" s="44">
        <f t="shared" si="95"/>
        <v>46200</v>
      </c>
      <c r="M268" s="21">
        <v>0.05</v>
      </c>
    </row>
    <row r="269" spans="1:13" x14ac:dyDescent="0.35">
      <c r="A269" s="122" t="s">
        <v>247</v>
      </c>
      <c r="B269" s="122">
        <v>44969</v>
      </c>
      <c r="C269" s="69" t="s">
        <v>143</v>
      </c>
      <c r="E269" s="62">
        <v>288</v>
      </c>
      <c r="F269">
        <v>6304</v>
      </c>
      <c r="G269">
        <v>200</v>
      </c>
      <c r="H269" s="72">
        <v>38300</v>
      </c>
      <c r="J269" s="44">
        <f t="shared" si="93"/>
        <v>957.5</v>
      </c>
      <c r="K269" s="44">
        <f t="shared" si="94"/>
        <v>957.5</v>
      </c>
      <c r="L269" s="44">
        <f t="shared" si="95"/>
        <v>40215</v>
      </c>
      <c r="M269" s="21">
        <v>0.05</v>
      </c>
    </row>
    <row r="270" spans="1:13" x14ac:dyDescent="0.35">
      <c r="A270" s="122" t="s">
        <v>247</v>
      </c>
      <c r="B270" s="122">
        <v>44970</v>
      </c>
      <c r="C270" s="69" t="s">
        <v>29</v>
      </c>
      <c r="E270" s="62">
        <v>289</v>
      </c>
      <c r="F270">
        <v>6304</v>
      </c>
      <c r="G270">
        <v>300</v>
      </c>
      <c r="H270" s="72">
        <v>44000</v>
      </c>
      <c r="J270" s="44">
        <f t="shared" si="93"/>
        <v>1100</v>
      </c>
      <c r="K270" s="44">
        <f t="shared" si="94"/>
        <v>1100</v>
      </c>
      <c r="L270" s="44">
        <f t="shared" si="95"/>
        <v>46200</v>
      </c>
      <c r="M270" s="21">
        <v>0.05</v>
      </c>
    </row>
    <row r="271" spans="1:13" x14ac:dyDescent="0.35">
      <c r="A271" s="122" t="s">
        <v>247</v>
      </c>
      <c r="B271" s="122">
        <v>44971</v>
      </c>
      <c r="C271" s="69" t="s">
        <v>29</v>
      </c>
      <c r="E271" s="62">
        <v>290</v>
      </c>
      <c r="F271">
        <v>6304</v>
      </c>
      <c r="G271">
        <v>140</v>
      </c>
      <c r="H271" s="72">
        <v>35000</v>
      </c>
      <c r="J271" s="44">
        <f t="shared" si="93"/>
        <v>875</v>
      </c>
      <c r="K271" s="44">
        <f t="shared" si="94"/>
        <v>875</v>
      </c>
      <c r="L271" s="44">
        <f t="shared" si="95"/>
        <v>36750</v>
      </c>
      <c r="M271" s="21">
        <v>0.05</v>
      </c>
    </row>
    <row r="272" spans="1:13" x14ac:dyDescent="0.35">
      <c r="A272" s="122" t="s">
        <v>247</v>
      </c>
      <c r="B272" s="122">
        <v>44972</v>
      </c>
      <c r="C272" s="69" t="s">
        <v>29</v>
      </c>
      <c r="D272" s="68" t="s">
        <v>154</v>
      </c>
      <c r="E272" s="62">
        <v>291</v>
      </c>
      <c r="F272">
        <v>6303</v>
      </c>
      <c r="G272">
        <v>60</v>
      </c>
      <c r="H272" s="72">
        <v>12700</v>
      </c>
      <c r="J272" s="44">
        <f t="shared" si="93"/>
        <v>317.5</v>
      </c>
      <c r="K272" s="44">
        <f t="shared" si="94"/>
        <v>317.5</v>
      </c>
      <c r="L272" s="44">
        <f t="shared" si="95"/>
        <v>13335</v>
      </c>
      <c r="M272" s="21">
        <v>0.05</v>
      </c>
    </row>
    <row r="273" spans="1:13" x14ac:dyDescent="0.35">
      <c r="A273" s="122" t="s">
        <v>247</v>
      </c>
      <c r="B273" s="122">
        <v>44979</v>
      </c>
      <c r="C273" s="69" t="s">
        <v>155</v>
      </c>
      <c r="D273" s="66" t="s">
        <v>144</v>
      </c>
      <c r="E273" s="62">
        <v>292</v>
      </c>
      <c r="F273">
        <v>6304</v>
      </c>
      <c r="G273">
        <v>200</v>
      </c>
      <c r="H273" s="72">
        <v>45600</v>
      </c>
      <c r="J273" s="44">
        <f t="shared" si="90"/>
        <v>1140</v>
      </c>
      <c r="K273" s="44">
        <f t="shared" si="91"/>
        <v>1140</v>
      </c>
      <c r="L273" s="44">
        <f t="shared" si="92"/>
        <v>47880</v>
      </c>
      <c r="M273" s="21">
        <v>0.05</v>
      </c>
    </row>
    <row r="274" spans="1:13" x14ac:dyDescent="0.35">
      <c r="A274" s="122" t="s">
        <v>247</v>
      </c>
      <c r="B274" s="122">
        <v>44980</v>
      </c>
      <c r="C274" s="69" t="s">
        <v>143</v>
      </c>
      <c r="E274" s="62">
        <v>293</v>
      </c>
      <c r="F274">
        <v>6304</v>
      </c>
      <c r="G274">
        <v>200</v>
      </c>
      <c r="H274" s="72">
        <v>46000</v>
      </c>
      <c r="J274" s="44">
        <f t="shared" ref="J274:J279" si="96">H274*2.5%</f>
        <v>1150</v>
      </c>
      <c r="K274" s="44">
        <f t="shared" ref="K274:K279" si="97">H274*2.5%</f>
        <v>1150</v>
      </c>
      <c r="L274" s="44">
        <f t="shared" ref="L274:L279" si="98">SUM(H274:K274)</f>
        <v>48300</v>
      </c>
      <c r="M274" s="21">
        <v>0.05</v>
      </c>
    </row>
    <row r="275" spans="1:13" x14ac:dyDescent="0.35">
      <c r="A275" s="122" t="s">
        <v>247</v>
      </c>
      <c r="B275" s="122">
        <v>44978</v>
      </c>
      <c r="C275" s="69" t="s">
        <v>29</v>
      </c>
      <c r="E275" s="62">
        <v>294</v>
      </c>
      <c r="F275">
        <v>6304</v>
      </c>
      <c r="G275">
        <v>120</v>
      </c>
      <c r="H275" s="72">
        <v>44200</v>
      </c>
      <c r="J275" s="44">
        <f t="shared" si="96"/>
        <v>1105</v>
      </c>
      <c r="K275" s="44">
        <f t="shared" si="97"/>
        <v>1105</v>
      </c>
      <c r="L275" s="44">
        <f t="shared" si="98"/>
        <v>46410</v>
      </c>
      <c r="M275" s="21">
        <v>0.05</v>
      </c>
    </row>
    <row r="276" spans="1:13" x14ac:dyDescent="0.35">
      <c r="A276" s="122" t="s">
        <v>247</v>
      </c>
      <c r="B276" s="122">
        <v>44979</v>
      </c>
      <c r="C276" s="69" t="s">
        <v>29</v>
      </c>
      <c r="D276" s="66" t="s">
        <v>144</v>
      </c>
      <c r="E276" s="62">
        <v>295</v>
      </c>
      <c r="F276">
        <v>6304</v>
      </c>
      <c r="G276">
        <v>100</v>
      </c>
      <c r="H276" s="72">
        <v>44000</v>
      </c>
      <c r="J276" s="44">
        <f t="shared" si="96"/>
        <v>1100</v>
      </c>
      <c r="K276" s="44">
        <f t="shared" si="97"/>
        <v>1100</v>
      </c>
      <c r="L276" s="44">
        <f t="shared" si="98"/>
        <v>46200</v>
      </c>
      <c r="M276" s="21">
        <v>0.05</v>
      </c>
    </row>
    <row r="277" spans="1:13" x14ac:dyDescent="0.35">
      <c r="A277" s="122" t="s">
        <v>247</v>
      </c>
      <c r="B277" s="122">
        <v>44980</v>
      </c>
      <c r="C277" s="69" t="s">
        <v>143</v>
      </c>
      <c r="E277" s="62">
        <v>296</v>
      </c>
      <c r="F277">
        <v>6304</v>
      </c>
      <c r="G277">
        <v>100</v>
      </c>
      <c r="H277" s="72">
        <v>36000</v>
      </c>
      <c r="J277" s="44">
        <f t="shared" si="96"/>
        <v>900</v>
      </c>
      <c r="K277" s="44">
        <f t="shared" si="97"/>
        <v>900</v>
      </c>
      <c r="L277" s="44">
        <f t="shared" si="98"/>
        <v>37800</v>
      </c>
      <c r="M277" s="21">
        <v>0.05</v>
      </c>
    </row>
    <row r="278" spans="1:13" x14ac:dyDescent="0.35">
      <c r="A278" s="122" t="s">
        <v>247</v>
      </c>
      <c r="B278" s="122">
        <v>44980</v>
      </c>
      <c r="C278" s="69" t="s">
        <v>29</v>
      </c>
      <c r="E278" s="62">
        <v>297</v>
      </c>
      <c r="F278">
        <v>6005</v>
      </c>
      <c r="G278">
        <v>1000</v>
      </c>
      <c r="H278" s="72">
        <v>45000</v>
      </c>
      <c r="J278" s="44">
        <f t="shared" si="96"/>
        <v>1125</v>
      </c>
      <c r="K278" s="44">
        <f t="shared" si="97"/>
        <v>1125</v>
      </c>
      <c r="L278" s="44">
        <f t="shared" si="98"/>
        <v>47250</v>
      </c>
      <c r="M278" s="21">
        <v>0.05</v>
      </c>
    </row>
    <row r="279" spans="1:13" x14ac:dyDescent="0.35">
      <c r="A279" s="122" t="s">
        <v>247</v>
      </c>
      <c r="B279" s="122">
        <v>44981</v>
      </c>
      <c r="C279" s="69" t="s">
        <v>29</v>
      </c>
      <c r="E279" s="62">
        <v>298</v>
      </c>
      <c r="F279">
        <v>6005</v>
      </c>
      <c r="G279">
        <v>200</v>
      </c>
      <c r="H279" s="72">
        <v>47000</v>
      </c>
      <c r="J279" s="44">
        <f t="shared" si="96"/>
        <v>1175</v>
      </c>
      <c r="K279" s="44">
        <f t="shared" si="97"/>
        <v>1175</v>
      </c>
      <c r="L279" s="44">
        <f t="shared" si="98"/>
        <v>49350</v>
      </c>
      <c r="M279" s="21">
        <v>0.05</v>
      </c>
    </row>
    <row r="280" spans="1:13" x14ac:dyDescent="0.35">
      <c r="A280" s="122" t="s">
        <v>247</v>
      </c>
      <c r="B280" s="122">
        <v>44982</v>
      </c>
      <c r="C280" s="69" t="s">
        <v>29</v>
      </c>
      <c r="E280" s="62">
        <v>299</v>
      </c>
      <c r="F280">
        <v>6304</v>
      </c>
      <c r="G280">
        <v>220</v>
      </c>
      <c r="H280" s="72">
        <v>41600</v>
      </c>
      <c r="J280" s="44">
        <f t="shared" si="90"/>
        <v>1040</v>
      </c>
      <c r="K280" s="44">
        <f t="shared" si="91"/>
        <v>1040</v>
      </c>
      <c r="L280" s="44">
        <f t="shared" si="92"/>
        <v>43680</v>
      </c>
      <c r="M280" s="21">
        <v>0.05</v>
      </c>
    </row>
    <row r="281" spans="1:13" x14ac:dyDescent="0.35">
      <c r="A281" s="122" t="s">
        <v>247</v>
      </c>
      <c r="B281" s="122">
        <v>44984</v>
      </c>
      <c r="C281" s="69" t="s">
        <v>29</v>
      </c>
      <c r="E281" s="62">
        <v>300</v>
      </c>
      <c r="F281">
        <v>6304</v>
      </c>
      <c r="G281">
        <v>250</v>
      </c>
      <c r="H281" s="72">
        <v>36000</v>
      </c>
      <c r="J281" s="44">
        <f>H281*2.5%</f>
        <v>900</v>
      </c>
      <c r="K281" s="44">
        <f>H281*2.5%</f>
        <v>900</v>
      </c>
      <c r="L281" s="44">
        <f>SUM(H281:K281)</f>
        <v>37800</v>
      </c>
      <c r="M281" s="21">
        <v>0.05</v>
      </c>
    </row>
    <row r="282" spans="1:13" x14ac:dyDescent="0.35">
      <c r="A282" s="122" t="s">
        <v>248</v>
      </c>
      <c r="B282" s="122">
        <v>44986</v>
      </c>
      <c r="E282" s="62">
        <v>301</v>
      </c>
      <c r="F282">
        <v>6304</v>
      </c>
      <c r="G282">
        <v>245</v>
      </c>
      <c r="H282" s="34">
        <v>45100</v>
      </c>
      <c r="J282" s="44">
        <f t="shared" ref="J282:J311" si="99">H282*2.5%</f>
        <v>1127.5</v>
      </c>
      <c r="K282" s="44">
        <f t="shared" ref="K282:K311" si="100">H282*2.5%</f>
        <v>1127.5</v>
      </c>
      <c r="L282" s="44">
        <f t="shared" ref="L282:L311" si="101">SUM(H282:K282)</f>
        <v>47355</v>
      </c>
      <c r="M282" s="21">
        <v>0.05</v>
      </c>
    </row>
    <row r="283" spans="1:13" x14ac:dyDescent="0.35">
      <c r="A283" s="122" t="s">
        <v>248</v>
      </c>
      <c r="B283" s="122">
        <v>44986</v>
      </c>
      <c r="C283" s="78" t="s">
        <v>29</v>
      </c>
      <c r="E283" s="62">
        <v>302</v>
      </c>
      <c r="F283">
        <v>6304</v>
      </c>
      <c r="G283">
        <v>400</v>
      </c>
      <c r="H283" s="34">
        <v>44000</v>
      </c>
      <c r="J283" s="44">
        <f t="shared" si="99"/>
        <v>1100</v>
      </c>
      <c r="K283" s="44">
        <f t="shared" si="100"/>
        <v>1100</v>
      </c>
      <c r="L283" s="44">
        <f t="shared" si="101"/>
        <v>46200</v>
      </c>
      <c r="M283" s="21">
        <v>0.05</v>
      </c>
    </row>
    <row r="284" spans="1:13" x14ac:dyDescent="0.35">
      <c r="A284" s="122" t="s">
        <v>248</v>
      </c>
      <c r="B284" s="122">
        <v>44986</v>
      </c>
      <c r="C284" s="78" t="s">
        <v>29</v>
      </c>
      <c r="E284" s="62">
        <v>303</v>
      </c>
      <c r="F284">
        <v>5402</v>
      </c>
      <c r="G284">
        <v>200</v>
      </c>
      <c r="H284" s="34">
        <v>40000</v>
      </c>
      <c r="J284" s="44">
        <f t="shared" si="99"/>
        <v>1000</v>
      </c>
      <c r="K284" s="44">
        <f t="shared" si="100"/>
        <v>1000</v>
      </c>
      <c r="L284" s="44">
        <f t="shared" si="101"/>
        <v>42000</v>
      </c>
      <c r="M284" s="21">
        <v>0.05</v>
      </c>
    </row>
    <row r="285" spans="1:13" x14ac:dyDescent="0.35">
      <c r="A285" s="122" t="s">
        <v>248</v>
      </c>
      <c r="B285" s="122">
        <v>44987</v>
      </c>
      <c r="C285" s="78" t="s">
        <v>29</v>
      </c>
      <c r="E285" s="62">
        <v>304</v>
      </c>
      <c r="F285">
        <v>6005</v>
      </c>
      <c r="G285">
        <v>400</v>
      </c>
      <c r="H285" s="34">
        <v>44000</v>
      </c>
      <c r="J285" s="44">
        <f t="shared" si="99"/>
        <v>1100</v>
      </c>
      <c r="K285" s="44">
        <f t="shared" si="100"/>
        <v>1100</v>
      </c>
      <c r="L285" s="44">
        <f t="shared" si="101"/>
        <v>46200</v>
      </c>
      <c r="M285" s="21">
        <v>0.05</v>
      </c>
    </row>
    <row r="286" spans="1:13" x14ac:dyDescent="0.35">
      <c r="A286" s="122" t="s">
        <v>248</v>
      </c>
      <c r="B286" s="122">
        <v>44988</v>
      </c>
      <c r="C286" s="78" t="s">
        <v>29</v>
      </c>
      <c r="D286" s="77" t="s">
        <v>144</v>
      </c>
      <c r="E286" s="62">
        <v>305</v>
      </c>
      <c r="F286">
        <v>6304</v>
      </c>
      <c r="G286">
        <v>200</v>
      </c>
      <c r="H286" s="34">
        <v>45000</v>
      </c>
      <c r="J286" s="44">
        <f t="shared" si="99"/>
        <v>1125</v>
      </c>
      <c r="K286" s="44">
        <f t="shared" si="100"/>
        <v>1125</v>
      </c>
      <c r="L286" s="44">
        <f t="shared" si="101"/>
        <v>47250</v>
      </c>
      <c r="M286" s="21">
        <v>0.05</v>
      </c>
    </row>
    <row r="287" spans="1:13" x14ac:dyDescent="0.35">
      <c r="A287" s="122" t="s">
        <v>248</v>
      </c>
      <c r="B287" s="122">
        <v>44989</v>
      </c>
      <c r="C287" s="78" t="s">
        <v>143</v>
      </c>
      <c r="E287" s="62">
        <v>306</v>
      </c>
      <c r="F287">
        <v>6304</v>
      </c>
      <c r="G287">
        <v>250</v>
      </c>
      <c r="H287" s="34">
        <v>45000</v>
      </c>
      <c r="J287" s="44">
        <f t="shared" si="99"/>
        <v>1125</v>
      </c>
      <c r="K287" s="44">
        <f t="shared" si="100"/>
        <v>1125</v>
      </c>
      <c r="L287" s="44">
        <f t="shared" si="101"/>
        <v>47250</v>
      </c>
      <c r="M287" s="21">
        <v>0.05</v>
      </c>
    </row>
    <row r="288" spans="1:13" x14ac:dyDescent="0.35">
      <c r="A288" s="122" t="s">
        <v>248</v>
      </c>
      <c r="B288" s="122">
        <v>44990</v>
      </c>
      <c r="C288" s="78" t="s">
        <v>29</v>
      </c>
      <c r="D288" s="77" t="s">
        <v>144</v>
      </c>
      <c r="E288" s="62">
        <v>307</v>
      </c>
      <c r="F288">
        <v>6304</v>
      </c>
      <c r="G288">
        <v>130</v>
      </c>
      <c r="H288" s="34">
        <v>45600</v>
      </c>
      <c r="J288" s="44">
        <f t="shared" si="99"/>
        <v>1140</v>
      </c>
      <c r="K288" s="44">
        <f t="shared" si="100"/>
        <v>1140</v>
      </c>
      <c r="L288" s="44">
        <f t="shared" si="101"/>
        <v>47880</v>
      </c>
      <c r="M288" s="21">
        <v>0.05</v>
      </c>
    </row>
    <row r="289" spans="1:13" x14ac:dyDescent="0.35">
      <c r="A289" s="122" t="s">
        <v>248</v>
      </c>
      <c r="B289" s="122">
        <v>44991</v>
      </c>
      <c r="C289" s="78" t="s">
        <v>143</v>
      </c>
      <c r="E289" s="62">
        <v>308</v>
      </c>
      <c r="F289">
        <v>6005</v>
      </c>
      <c r="G289">
        <v>220</v>
      </c>
      <c r="H289" s="34">
        <v>29200</v>
      </c>
      <c r="J289" s="44">
        <f t="shared" si="99"/>
        <v>730</v>
      </c>
      <c r="K289" s="44">
        <f t="shared" si="100"/>
        <v>730</v>
      </c>
      <c r="L289" s="44">
        <f t="shared" si="101"/>
        <v>30660</v>
      </c>
      <c r="M289" s="21">
        <v>0.05</v>
      </c>
    </row>
    <row r="290" spans="1:13" x14ac:dyDescent="0.35">
      <c r="A290" s="122" t="s">
        <v>248</v>
      </c>
      <c r="B290" s="122">
        <v>44992</v>
      </c>
      <c r="C290" s="78" t="s">
        <v>29</v>
      </c>
      <c r="E290" s="62">
        <v>309</v>
      </c>
      <c r="F290">
        <v>6303</v>
      </c>
      <c r="G290">
        <v>300</v>
      </c>
      <c r="H290" s="34">
        <v>46000</v>
      </c>
      <c r="J290" s="44">
        <f t="shared" si="99"/>
        <v>1150</v>
      </c>
      <c r="K290" s="44">
        <f t="shared" si="100"/>
        <v>1150</v>
      </c>
      <c r="L290" s="44">
        <f t="shared" si="101"/>
        <v>48300</v>
      </c>
      <c r="M290" s="21">
        <v>0.05</v>
      </c>
    </row>
    <row r="291" spans="1:13" x14ac:dyDescent="0.35">
      <c r="A291" s="122" t="s">
        <v>248</v>
      </c>
      <c r="B291" s="122">
        <v>44993</v>
      </c>
      <c r="C291" s="78" t="s">
        <v>29</v>
      </c>
      <c r="D291" s="92" t="s">
        <v>73</v>
      </c>
      <c r="E291" s="62">
        <v>310</v>
      </c>
      <c r="F291">
        <v>6303</v>
      </c>
      <c r="G291">
        <v>150</v>
      </c>
      <c r="H291" s="34">
        <v>30000</v>
      </c>
      <c r="J291" s="44">
        <f t="shared" si="99"/>
        <v>750</v>
      </c>
      <c r="K291" s="44">
        <f t="shared" si="100"/>
        <v>750</v>
      </c>
      <c r="L291" s="44">
        <f t="shared" si="101"/>
        <v>31500</v>
      </c>
      <c r="M291" s="21">
        <v>0.05</v>
      </c>
    </row>
    <row r="292" spans="1:13" x14ac:dyDescent="0.35">
      <c r="A292" s="122" t="s">
        <v>248</v>
      </c>
      <c r="B292" s="122">
        <v>44994</v>
      </c>
      <c r="C292" s="78" t="s">
        <v>72</v>
      </c>
      <c r="D292" s="93" t="s">
        <v>175</v>
      </c>
      <c r="E292" s="62">
        <v>311</v>
      </c>
      <c r="F292">
        <v>6303</v>
      </c>
      <c r="G292">
        <v>14</v>
      </c>
      <c r="H292" s="34">
        <v>3080</v>
      </c>
      <c r="J292" s="44">
        <f t="shared" si="99"/>
        <v>77</v>
      </c>
      <c r="K292" s="44">
        <f t="shared" si="100"/>
        <v>77</v>
      </c>
      <c r="L292" s="44">
        <f t="shared" si="101"/>
        <v>3234</v>
      </c>
      <c r="M292" s="21">
        <v>0.05</v>
      </c>
    </row>
    <row r="293" spans="1:13" x14ac:dyDescent="0.35">
      <c r="A293" s="122" t="s">
        <v>248</v>
      </c>
      <c r="B293" s="122">
        <v>44995</v>
      </c>
      <c r="C293" s="78" t="s">
        <v>172</v>
      </c>
      <c r="D293" s="93"/>
      <c r="E293" s="62">
        <v>312</v>
      </c>
      <c r="F293">
        <v>6303</v>
      </c>
      <c r="G293">
        <v>150</v>
      </c>
      <c r="H293" s="34">
        <v>26000</v>
      </c>
      <c r="J293" s="44">
        <f t="shared" si="99"/>
        <v>650</v>
      </c>
      <c r="K293" s="44">
        <f t="shared" si="100"/>
        <v>650</v>
      </c>
      <c r="L293" s="44">
        <f t="shared" si="101"/>
        <v>27300</v>
      </c>
      <c r="M293" s="21">
        <v>0.05</v>
      </c>
    </row>
    <row r="294" spans="1:13" x14ac:dyDescent="0.35">
      <c r="A294" s="122" t="s">
        <v>248</v>
      </c>
      <c r="B294" s="122">
        <v>44996</v>
      </c>
      <c r="C294" s="78" t="s">
        <v>29</v>
      </c>
      <c r="D294" s="92" t="s">
        <v>73</v>
      </c>
      <c r="E294" s="62">
        <v>313</v>
      </c>
      <c r="F294">
        <v>6303</v>
      </c>
      <c r="G294">
        <v>300</v>
      </c>
      <c r="H294" s="34">
        <v>46000</v>
      </c>
      <c r="J294" s="44">
        <f t="shared" si="99"/>
        <v>1150</v>
      </c>
      <c r="K294" s="44">
        <f t="shared" si="100"/>
        <v>1150</v>
      </c>
      <c r="L294" s="44">
        <f t="shared" si="101"/>
        <v>48300</v>
      </c>
      <c r="M294" s="21">
        <v>0.05</v>
      </c>
    </row>
    <row r="295" spans="1:13" x14ac:dyDescent="0.35">
      <c r="A295" s="122" t="s">
        <v>248</v>
      </c>
      <c r="B295" s="122">
        <v>44997</v>
      </c>
      <c r="C295" s="78" t="s">
        <v>72</v>
      </c>
      <c r="D295" s="93"/>
      <c r="E295" s="62">
        <v>314</v>
      </c>
      <c r="F295">
        <v>6304</v>
      </c>
      <c r="G295">
        <v>140</v>
      </c>
      <c r="H295" s="34">
        <v>42000</v>
      </c>
      <c r="J295" s="44">
        <f t="shared" si="99"/>
        <v>1050</v>
      </c>
      <c r="K295" s="44">
        <f t="shared" si="100"/>
        <v>1050</v>
      </c>
      <c r="L295" s="44">
        <f t="shared" si="101"/>
        <v>44100</v>
      </c>
      <c r="M295" s="21">
        <v>0.05</v>
      </c>
    </row>
    <row r="296" spans="1:13" x14ac:dyDescent="0.35">
      <c r="A296" s="122" t="s">
        <v>248</v>
      </c>
      <c r="B296" s="122">
        <v>44998</v>
      </c>
      <c r="C296" s="78" t="s">
        <v>29</v>
      </c>
      <c r="D296" s="93"/>
      <c r="E296" s="62">
        <v>315</v>
      </c>
      <c r="F296">
        <v>6005</v>
      </c>
      <c r="G296">
        <v>500</v>
      </c>
      <c r="H296" s="34">
        <v>35000</v>
      </c>
      <c r="J296" s="44">
        <f t="shared" si="99"/>
        <v>875</v>
      </c>
      <c r="K296" s="44">
        <f t="shared" si="100"/>
        <v>875</v>
      </c>
      <c r="L296" s="44">
        <f t="shared" si="101"/>
        <v>36750</v>
      </c>
      <c r="M296" s="21">
        <v>0.05</v>
      </c>
    </row>
    <row r="297" spans="1:13" x14ac:dyDescent="0.35">
      <c r="A297" s="122" t="s">
        <v>248</v>
      </c>
      <c r="B297" s="122">
        <v>44999</v>
      </c>
      <c r="C297" s="78" t="s">
        <v>29</v>
      </c>
      <c r="D297" s="93" t="s">
        <v>173</v>
      </c>
      <c r="E297" s="62">
        <v>316</v>
      </c>
      <c r="F297">
        <v>6005</v>
      </c>
      <c r="G297">
        <v>150</v>
      </c>
      <c r="H297" s="34">
        <v>21000</v>
      </c>
      <c r="I297">
        <v>1050</v>
      </c>
      <c r="J297" s="44"/>
      <c r="K297" s="44"/>
      <c r="L297" s="44">
        <f t="shared" si="101"/>
        <v>22050</v>
      </c>
      <c r="M297" s="21">
        <v>0.05</v>
      </c>
    </row>
    <row r="298" spans="1:13" x14ac:dyDescent="0.35">
      <c r="A298" s="122" t="s">
        <v>248</v>
      </c>
      <c r="B298" s="122">
        <v>45000</v>
      </c>
      <c r="C298" s="78" t="s">
        <v>174</v>
      </c>
      <c r="D298" s="93"/>
      <c r="E298" s="62">
        <v>317</v>
      </c>
      <c r="F298">
        <v>6304</v>
      </c>
      <c r="G298">
        <v>180</v>
      </c>
      <c r="H298" s="34">
        <v>45600</v>
      </c>
      <c r="J298" s="44">
        <f t="shared" si="99"/>
        <v>1140</v>
      </c>
      <c r="K298" s="44">
        <f t="shared" si="100"/>
        <v>1140</v>
      </c>
      <c r="L298" s="44">
        <f t="shared" si="101"/>
        <v>47880</v>
      </c>
      <c r="M298" s="21">
        <v>0.05</v>
      </c>
    </row>
    <row r="299" spans="1:13" x14ac:dyDescent="0.35">
      <c r="A299" s="122" t="s">
        <v>248</v>
      </c>
      <c r="B299" s="122">
        <v>45001</v>
      </c>
      <c r="C299" s="78" t="s">
        <v>29</v>
      </c>
      <c r="D299" s="92" t="s">
        <v>144</v>
      </c>
      <c r="E299" s="62">
        <v>318</v>
      </c>
      <c r="F299">
        <v>6304</v>
      </c>
      <c r="G299">
        <v>240</v>
      </c>
      <c r="H299" s="34">
        <v>46000</v>
      </c>
      <c r="J299" s="44">
        <f t="shared" si="99"/>
        <v>1150</v>
      </c>
      <c r="K299" s="44">
        <f t="shared" si="100"/>
        <v>1150</v>
      </c>
      <c r="L299" s="44">
        <f t="shared" si="101"/>
        <v>48300</v>
      </c>
      <c r="M299" s="21">
        <v>0.05</v>
      </c>
    </row>
    <row r="300" spans="1:13" x14ac:dyDescent="0.35">
      <c r="A300" s="122" t="s">
        <v>248</v>
      </c>
      <c r="B300" s="122">
        <v>45002</v>
      </c>
      <c r="C300" s="78" t="s">
        <v>143</v>
      </c>
      <c r="D300" s="93"/>
      <c r="E300" s="62">
        <v>319</v>
      </c>
      <c r="F300">
        <v>6303</v>
      </c>
      <c r="G300">
        <v>250</v>
      </c>
      <c r="H300" s="34">
        <v>45700</v>
      </c>
      <c r="J300" s="44">
        <f t="shared" si="99"/>
        <v>1142.5</v>
      </c>
      <c r="K300" s="44">
        <f t="shared" si="100"/>
        <v>1142.5</v>
      </c>
      <c r="L300" s="44">
        <f t="shared" si="101"/>
        <v>47985</v>
      </c>
      <c r="M300" s="21">
        <v>0.05</v>
      </c>
    </row>
    <row r="301" spans="1:13" x14ac:dyDescent="0.35">
      <c r="A301" s="122" t="s">
        <v>248</v>
      </c>
      <c r="B301" s="122">
        <v>45003</v>
      </c>
      <c r="C301" s="78" t="s">
        <v>29</v>
      </c>
      <c r="D301" s="93"/>
      <c r="E301" s="62">
        <v>320</v>
      </c>
      <c r="F301">
        <v>6304</v>
      </c>
      <c r="G301">
        <v>130</v>
      </c>
      <c r="H301" s="34">
        <v>39000</v>
      </c>
      <c r="J301" s="44">
        <f t="shared" si="99"/>
        <v>975</v>
      </c>
      <c r="K301" s="44">
        <f t="shared" si="100"/>
        <v>975</v>
      </c>
      <c r="L301" s="44">
        <f t="shared" si="101"/>
        <v>40950</v>
      </c>
      <c r="M301" s="21">
        <v>0.05</v>
      </c>
    </row>
    <row r="302" spans="1:13" x14ac:dyDescent="0.35">
      <c r="A302" s="122" t="s">
        <v>248</v>
      </c>
      <c r="B302" s="122">
        <v>45004</v>
      </c>
      <c r="C302" s="78" t="s">
        <v>29</v>
      </c>
      <c r="D302" s="92" t="s">
        <v>144</v>
      </c>
      <c r="E302" s="62">
        <v>321</v>
      </c>
      <c r="F302">
        <v>6005</v>
      </c>
      <c r="G302">
        <v>350</v>
      </c>
      <c r="H302" s="34">
        <v>46000</v>
      </c>
      <c r="J302" s="44">
        <f t="shared" si="99"/>
        <v>1150</v>
      </c>
      <c r="K302" s="44">
        <f t="shared" si="100"/>
        <v>1150</v>
      </c>
      <c r="L302" s="44">
        <f t="shared" si="101"/>
        <v>48300</v>
      </c>
      <c r="M302" s="21">
        <v>0.05</v>
      </c>
    </row>
    <row r="303" spans="1:13" x14ac:dyDescent="0.35">
      <c r="A303" s="122" t="s">
        <v>248</v>
      </c>
      <c r="B303" s="122">
        <v>45005</v>
      </c>
      <c r="C303" s="78" t="s">
        <v>143</v>
      </c>
      <c r="E303" s="62">
        <v>322</v>
      </c>
      <c r="F303">
        <v>6304</v>
      </c>
      <c r="G303">
        <v>100</v>
      </c>
      <c r="H303" s="34">
        <v>37000</v>
      </c>
      <c r="J303" s="44">
        <f t="shared" si="99"/>
        <v>925</v>
      </c>
      <c r="K303" s="44">
        <f t="shared" si="100"/>
        <v>925</v>
      </c>
      <c r="L303" s="44">
        <f t="shared" si="101"/>
        <v>38850</v>
      </c>
      <c r="M303" s="21">
        <v>0.05</v>
      </c>
    </row>
    <row r="304" spans="1:13" x14ac:dyDescent="0.35">
      <c r="A304" s="122" t="s">
        <v>248</v>
      </c>
      <c r="B304" s="122">
        <v>45006</v>
      </c>
      <c r="C304" s="78" t="s">
        <v>29</v>
      </c>
      <c r="E304" s="62">
        <v>323</v>
      </c>
      <c r="F304">
        <v>6304</v>
      </c>
      <c r="G304">
        <v>100</v>
      </c>
      <c r="H304" s="34">
        <v>30000</v>
      </c>
      <c r="J304" s="44">
        <f t="shared" si="99"/>
        <v>750</v>
      </c>
      <c r="K304" s="44">
        <f t="shared" si="100"/>
        <v>750</v>
      </c>
      <c r="L304" s="44">
        <f t="shared" si="101"/>
        <v>31500</v>
      </c>
      <c r="M304" s="21">
        <v>0.05</v>
      </c>
    </row>
    <row r="305" spans="1:13" x14ac:dyDescent="0.35">
      <c r="A305" s="122" t="s">
        <v>248</v>
      </c>
      <c r="B305" s="122">
        <v>45007</v>
      </c>
      <c r="C305" s="78" t="s">
        <v>29</v>
      </c>
      <c r="E305" s="62">
        <v>324</v>
      </c>
      <c r="F305">
        <v>6005</v>
      </c>
      <c r="G305">
        <v>500</v>
      </c>
      <c r="H305" s="34">
        <v>46000</v>
      </c>
      <c r="J305" s="44">
        <f t="shared" si="99"/>
        <v>1150</v>
      </c>
      <c r="K305" s="44">
        <f t="shared" si="100"/>
        <v>1150</v>
      </c>
      <c r="L305" s="44">
        <f t="shared" si="101"/>
        <v>48300</v>
      </c>
      <c r="M305" s="21">
        <v>0.05</v>
      </c>
    </row>
    <row r="306" spans="1:13" x14ac:dyDescent="0.35">
      <c r="A306" s="122" t="s">
        <v>248</v>
      </c>
      <c r="B306" s="122">
        <v>45008</v>
      </c>
      <c r="C306" s="78" t="s">
        <v>29</v>
      </c>
      <c r="E306" s="62">
        <v>325</v>
      </c>
      <c r="F306">
        <v>6005</v>
      </c>
      <c r="G306">
        <v>200</v>
      </c>
      <c r="H306" s="34">
        <v>46400</v>
      </c>
      <c r="J306" s="44">
        <f t="shared" si="99"/>
        <v>1160</v>
      </c>
      <c r="K306" s="44">
        <f t="shared" si="100"/>
        <v>1160</v>
      </c>
      <c r="L306" s="44">
        <f t="shared" si="101"/>
        <v>48720</v>
      </c>
      <c r="M306" s="21">
        <v>0.05</v>
      </c>
    </row>
    <row r="307" spans="1:13" x14ac:dyDescent="0.35">
      <c r="A307" s="122" t="s">
        <v>248</v>
      </c>
      <c r="B307" s="122">
        <v>45009</v>
      </c>
      <c r="C307" s="78" t="s">
        <v>29</v>
      </c>
      <c r="E307" s="62">
        <v>326</v>
      </c>
      <c r="F307">
        <v>6301</v>
      </c>
      <c r="G307">
        <v>200</v>
      </c>
      <c r="H307" s="34">
        <v>46000</v>
      </c>
      <c r="J307" s="44">
        <f t="shared" si="99"/>
        <v>1150</v>
      </c>
      <c r="K307" s="44">
        <f t="shared" si="100"/>
        <v>1150</v>
      </c>
      <c r="L307" s="44">
        <f t="shared" si="101"/>
        <v>48300</v>
      </c>
      <c r="M307" s="21">
        <v>0.05</v>
      </c>
    </row>
    <row r="308" spans="1:13" x14ac:dyDescent="0.35">
      <c r="A308" s="122" t="s">
        <v>248</v>
      </c>
      <c r="B308" s="122">
        <v>45010</v>
      </c>
      <c r="C308" s="78" t="s">
        <v>29</v>
      </c>
      <c r="E308" s="62">
        <v>327</v>
      </c>
      <c r="F308">
        <v>6301</v>
      </c>
      <c r="G308">
        <v>100</v>
      </c>
      <c r="H308" s="34">
        <v>44000</v>
      </c>
      <c r="J308" s="44">
        <f t="shared" si="99"/>
        <v>1100</v>
      </c>
      <c r="K308" s="44">
        <f t="shared" si="100"/>
        <v>1100</v>
      </c>
      <c r="L308" s="44">
        <f t="shared" si="101"/>
        <v>46200</v>
      </c>
      <c r="M308" s="21">
        <v>0.05</v>
      </c>
    </row>
    <row r="309" spans="1:13" x14ac:dyDescent="0.35">
      <c r="A309" s="122" t="s">
        <v>248</v>
      </c>
      <c r="B309" s="122">
        <v>45011</v>
      </c>
      <c r="C309" s="78" t="s">
        <v>29</v>
      </c>
      <c r="D309" s="77" t="s">
        <v>144</v>
      </c>
      <c r="E309" s="62">
        <v>328</v>
      </c>
      <c r="F309">
        <v>6301</v>
      </c>
      <c r="G309">
        <v>200</v>
      </c>
      <c r="H309" s="34">
        <v>44000</v>
      </c>
      <c r="J309" s="44">
        <f t="shared" si="99"/>
        <v>1100</v>
      </c>
      <c r="K309" s="44">
        <f t="shared" si="100"/>
        <v>1100</v>
      </c>
      <c r="L309" s="44">
        <f t="shared" si="101"/>
        <v>46200</v>
      </c>
      <c r="M309" s="21">
        <v>0.05</v>
      </c>
    </row>
    <row r="310" spans="1:13" x14ac:dyDescent="0.35">
      <c r="A310" s="122" t="s">
        <v>248</v>
      </c>
      <c r="B310" s="122">
        <v>45012</v>
      </c>
      <c r="C310" s="78" t="s">
        <v>143</v>
      </c>
      <c r="E310" s="62">
        <v>329</v>
      </c>
      <c r="F310">
        <v>6301</v>
      </c>
      <c r="G310">
        <v>200</v>
      </c>
      <c r="H310" s="34">
        <v>44000</v>
      </c>
      <c r="J310" s="44">
        <f t="shared" si="99"/>
        <v>1100</v>
      </c>
      <c r="K310" s="44">
        <f t="shared" si="100"/>
        <v>1100</v>
      </c>
      <c r="L310" s="44">
        <f t="shared" si="101"/>
        <v>46200</v>
      </c>
      <c r="M310" s="21">
        <v>0.05</v>
      </c>
    </row>
    <row r="311" spans="1:13" x14ac:dyDescent="0.35">
      <c r="A311" s="122" t="s">
        <v>248</v>
      </c>
      <c r="B311" s="122">
        <v>45013</v>
      </c>
      <c r="C311" s="78" t="s">
        <v>29</v>
      </c>
      <c r="D311" s="77" t="s">
        <v>73</v>
      </c>
      <c r="E311" s="62">
        <v>330</v>
      </c>
      <c r="F311">
        <v>6301</v>
      </c>
      <c r="G311">
        <v>200</v>
      </c>
      <c r="H311" s="34">
        <v>44000</v>
      </c>
      <c r="J311" s="44">
        <f t="shared" si="99"/>
        <v>1100</v>
      </c>
      <c r="K311" s="44">
        <f t="shared" si="100"/>
        <v>1100</v>
      </c>
      <c r="L311" s="44">
        <f t="shared" si="101"/>
        <v>46200</v>
      </c>
      <c r="M311" s="21">
        <v>0.05</v>
      </c>
    </row>
    <row r="312" spans="1:13" x14ac:dyDescent="0.35">
      <c r="A312" s="122" t="s">
        <v>249</v>
      </c>
      <c r="B312" s="122">
        <v>45017</v>
      </c>
      <c r="E312">
        <v>331</v>
      </c>
      <c r="F312">
        <v>6005</v>
      </c>
      <c r="G312">
        <v>500</v>
      </c>
      <c r="H312" s="73">
        <v>42000</v>
      </c>
      <c r="J312" s="44">
        <f t="shared" ref="J312:J331" si="102">H312*2.5%</f>
        <v>1050</v>
      </c>
      <c r="K312" s="44">
        <f t="shared" ref="K312:K331" si="103">H312*2.5%</f>
        <v>1050</v>
      </c>
      <c r="L312" s="44">
        <f t="shared" ref="L312:L331" si="104">SUM(H312:K312)</f>
        <v>44100</v>
      </c>
      <c r="M312" s="21">
        <v>0.05</v>
      </c>
    </row>
    <row r="313" spans="1:13" x14ac:dyDescent="0.35">
      <c r="A313" s="122" t="s">
        <v>249</v>
      </c>
      <c r="B313" s="122">
        <v>45018</v>
      </c>
      <c r="C313" t="s">
        <v>29</v>
      </c>
      <c r="E313">
        <v>332</v>
      </c>
      <c r="F313">
        <v>6005</v>
      </c>
      <c r="G313">
        <v>150</v>
      </c>
      <c r="H313" s="73">
        <v>30000</v>
      </c>
      <c r="J313" s="44">
        <f t="shared" si="102"/>
        <v>750</v>
      </c>
      <c r="K313" s="44">
        <f t="shared" si="103"/>
        <v>750</v>
      </c>
      <c r="L313" s="44">
        <f t="shared" si="104"/>
        <v>31500</v>
      </c>
      <c r="M313" s="21">
        <v>0.05</v>
      </c>
    </row>
    <row r="314" spans="1:13" x14ac:dyDescent="0.35">
      <c r="A314" s="122" t="s">
        <v>249</v>
      </c>
      <c r="B314" s="122">
        <v>45019</v>
      </c>
      <c r="C314" t="s">
        <v>29</v>
      </c>
      <c r="E314">
        <v>333</v>
      </c>
      <c r="F314">
        <v>6304</v>
      </c>
      <c r="G314">
        <v>150</v>
      </c>
      <c r="H314" s="73">
        <v>35000</v>
      </c>
      <c r="J314" s="44">
        <f t="shared" si="102"/>
        <v>875</v>
      </c>
      <c r="K314" s="44">
        <f t="shared" si="103"/>
        <v>875</v>
      </c>
      <c r="L314" s="44">
        <f t="shared" si="104"/>
        <v>36750</v>
      </c>
      <c r="M314" s="21">
        <v>0.05</v>
      </c>
    </row>
    <row r="315" spans="1:13" x14ac:dyDescent="0.35">
      <c r="A315" s="122" t="s">
        <v>249</v>
      </c>
      <c r="B315" s="122">
        <v>45020</v>
      </c>
      <c r="C315" t="s">
        <v>29</v>
      </c>
      <c r="E315">
        <v>334</v>
      </c>
      <c r="F315">
        <v>6005</v>
      </c>
      <c r="G315">
        <v>240</v>
      </c>
      <c r="H315" s="73">
        <v>39000</v>
      </c>
      <c r="J315" s="44">
        <f t="shared" si="102"/>
        <v>975</v>
      </c>
      <c r="K315" s="44">
        <f t="shared" si="103"/>
        <v>975</v>
      </c>
      <c r="L315" s="44">
        <f t="shared" si="104"/>
        <v>40950</v>
      </c>
      <c r="M315" s="21">
        <v>0.05</v>
      </c>
    </row>
    <row r="316" spans="1:13" x14ac:dyDescent="0.35">
      <c r="A316" s="122" t="s">
        <v>249</v>
      </c>
      <c r="B316" s="122">
        <v>45021</v>
      </c>
      <c r="C316" t="s">
        <v>29</v>
      </c>
      <c r="E316">
        <v>335</v>
      </c>
      <c r="F316">
        <v>6005</v>
      </c>
      <c r="G316">
        <v>200</v>
      </c>
      <c r="H316" s="73">
        <v>39000</v>
      </c>
      <c r="J316" s="44">
        <f t="shared" si="102"/>
        <v>975</v>
      </c>
      <c r="K316" s="44">
        <f t="shared" si="103"/>
        <v>975</v>
      </c>
      <c r="L316" s="44">
        <f t="shared" si="104"/>
        <v>40950</v>
      </c>
      <c r="M316" s="21">
        <v>0.05</v>
      </c>
    </row>
    <row r="317" spans="1:13" x14ac:dyDescent="0.35">
      <c r="A317" s="122" t="s">
        <v>249</v>
      </c>
      <c r="B317" s="122">
        <v>45022</v>
      </c>
      <c r="C317" t="s">
        <v>29</v>
      </c>
      <c r="E317">
        <v>336</v>
      </c>
      <c r="F317">
        <v>6304</v>
      </c>
      <c r="G317">
        <v>180</v>
      </c>
      <c r="H317" s="73">
        <v>40000</v>
      </c>
      <c r="J317" s="44">
        <f t="shared" si="102"/>
        <v>1000</v>
      </c>
      <c r="K317" s="44">
        <f t="shared" si="103"/>
        <v>1000</v>
      </c>
      <c r="L317" s="44">
        <f t="shared" si="104"/>
        <v>42000</v>
      </c>
      <c r="M317" s="21">
        <v>0.05</v>
      </c>
    </row>
    <row r="318" spans="1:13" x14ac:dyDescent="0.35">
      <c r="A318" s="122" t="s">
        <v>249</v>
      </c>
      <c r="B318" s="122">
        <v>45023</v>
      </c>
      <c r="C318" t="s">
        <v>29</v>
      </c>
      <c r="E318">
        <v>337</v>
      </c>
      <c r="F318">
        <v>6005</v>
      </c>
      <c r="G318">
        <v>250</v>
      </c>
      <c r="H318" s="73">
        <v>42000</v>
      </c>
      <c r="J318" s="44">
        <f t="shared" si="102"/>
        <v>1050</v>
      </c>
      <c r="K318" s="44">
        <f t="shared" si="103"/>
        <v>1050</v>
      </c>
      <c r="L318" s="44">
        <f t="shared" si="104"/>
        <v>44100</v>
      </c>
      <c r="M318" s="21">
        <v>0.05</v>
      </c>
    </row>
    <row r="319" spans="1:13" x14ac:dyDescent="0.35">
      <c r="A319" s="122" t="s">
        <v>249</v>
      </c>
      <c r="B319" s="122">
        <v>45024</v>
      </c>
      <c r="C319" t="s">
        <v>29</v>
      </c>
      <c r="E319">
        <v>338</v>
      </c>
      <c r="F319">
        <v>6005</v>
      </c>
      <c r="G319">
        <v>200</v>
      </c>
      <c r="H319" s="73">
        <v>24000</v>
      </c>
      <c r="J319" s="44">
        <f t="shared" si="102"/>
        <v>600</v>
      </c>
      <c r="K319" s="44">
        <f t="shared" si="103"/>
        <v>600</v>
      </c>
      <c r="L319" s="44">
        <f t="shared" si="104"/>
        <v>25200</v>
      </c>
      <c r="M319" s="21">
        <v>0.05</v>
      </c>
    </row>
    <row r="320" spans="1:13" x14ac:dyDescent="0.35">
      <c r="A320" s="122" t="s">
        <v>249</v>
      </c>
      <c r="B320" s="122">
        <v>45025</v>
      </c>
      <c r="C320" t="s">
        <v>29</v>
      </c>
      <c r="E320">
        <v>339</v>
      </c>
      <c r="F320">
        <v>6304</v>
      </c>
      <c r="G320">
        <v>100</v>
      </c>
      <c r="H320" s="73">
        <v>36000</v>
      </c>
      <c r="J320" s="44">
        <f t="shared" si="102"/>
        <v>900</v>
      </c>
      <c r="K320" s="44">
        <f t="shared" si="103"/>
        <v>900</v>
      </c>
      <c r="L320" s="44">
        <f t="shared" si="104"/>
        <v>37800</v>
      </c>
      <c r="M320" s="21">
        <v>0.05</v>
      </c>
    </row>
    <row r="321" spans="1:13" x14ac:dyDescent="0.35">
      <c r="A321" s="122" t="s">
        <v>249</v>
      </c>
      <c r="B321" s="122">
        <v>45026</v>
      </c>
      <c r="C321" t="s">
        <v>29</v>
      </c>
      <c r="E321">
        <v>340</v>
      </c>
      <c r="F321">
        <v>6304</v>
      </c>
      <c r="G321">
        <v>200</v>
      </c>
      <c r="H321" s="73">
        <v>36000</v>
      </c>
      <c r="J321" s="44">
        <f t="shared" si="102"/>
        <v>900</v>
      </c>
      <c r="K321" s="44">
        <f t="shared" si="103"/>
        <v>900</v>
      </c>
      <c r="L321" s="44">
        <f t="shared" si="104"/>
        <v>37800</v>
      </c>
      <c r="M321" s="21">
        <v>0.05</v>
      </c>
    </row>
    <row r="322" spans="1:13" x14ac:dyDescent="0.35">
      <c r="A322" s="122" t="s">
        <v>249</v>
      </c>
      <c r="B322" s="122">
        <v>45027</v>
      </c>
      <c r="C322" t="s">
        <v>29</v>
      </c>
      <c r="E322">
        <v>341</v>
      </c>
      <c r="F322">
        <v>6005</v>
      </c>
      <c r="G322">
        <v>300</v>
      </c>
      <c r="H322" s="73">
        <v>25000</v>
      </c>
      <c r="J322" s="44">
        <f t="shared" si="102"/>
        <v>625</v>
      </c>
      <c r="K322" s="44">
        <f t="shared" si="103"/>
        <v>625</v>
      </c>
      <c r="L322" s="44">
        <f t="shared" si="104"/>
        <v>26250</v>
      </c>
      <c r="M322" s="21">
        <v>0.05</v>
      </c>
    </row>
    <row r="323" spans="1:13" x14ac:dyDescent="0.35">
      <c r="A323" s="122" t="s">
        <v>249</v>
      </c>
      <c r="B323" s="122">
        <v>45028</v>
      </c>
      <c r="C323" t="s">
        <v>29</v>
      </c>
      <c r="E323">
        <v>342</v>
      </c>
      <c r="F323">
        <v>6304</v>
      </c>
      <c r="G323">
        <v>60</v>
      </c>
      <c r="H323" s="73">
        <v>40000</v>
      </c>
      <c r="J323" s="44">
        <f t="shared" si="102"/>
        <v>1000</v>
      </c>
      <c r="K323" s="44">
        <f t="shared" si="103"/>
        <v>1000</v>
      </c>
      <c r="L323" s="44">
        <f t="shared" si="104"/>
        <v>42000</v>
      </c>
      <c r="M323" s="21">
        <v>0.05</v>
      </c>
    </row>
    <row r="324" spans="1:13" x14ac:dyDescent="0.35">
      <c r="A324" s="122" t="s">
        <v>249</v>
      </c>
      <c r="B324" s="122">
        <v>45029</v>
      </c>
      <c r="C324" t="s">
        <v>29</v>
      </c>
      <c r="D324" s="79" t="s">
        <v>73</v>
      </c>
      <c r="E324">
        <v>343</v>
      </c>
      <c r="F324">
        <v>6304</v>
      </c>
      <c r="G324">
        <v>120</v>
      </c>
      <c r="H324" s="73">
        <v>43000</v>
      </c>
      <c r="J324" s="44">
        <f t="shared" si="102"/>
        <v>1075</v>
      </c>
      <c r="K324" s="44">
        <f t="shared" si="103"/>
        <v>1075</v>
      </c>
      <c r="L324" s="44">
        <f t="shared" si="104"/>
        <v>45150</v>
      </c>
      <c r="M324" s="21">
        <v>0.05</v>
      </c>
    </row>
    <row r="325" spans="1:13" x14ac:dyDescent="0.35">
      <c r="A325" s="122" t="s">
        <v>249</v>
      </c>
      <c r="B325" s="122">
        <v>45032</v>
      </c>
      <c r="C325" s="80" t="s">
        <v>72</v>
      </c>
      <c r="E325">
        <v>344</v>
      </c>
      <c r="F325">
        <v>6304</v>
      </c>
      <c r="G325">
        <v>250</v>
      </c>
      <c r="H325" s="73">
        <v>36000</v>
      </c>
      <c r="J325" s="44">
        <f t="shared" si="102"/>
        <v>900</v>
      </c>
      <c r="K325" s="44">
        <f t="shared" si="103"/>
        <v>900</v>
      </c>
      <c r="L325" s="44">
        <f t="shared" si="104"/>
        <v>37800</v>
      </c>
      <c r="M325" s="21">
        <v>0.05</v>
      </c>
    </row>
    <row r="326" spans="1:13" x14ac:dyDescent="0.35">
      <c r="A326" s="122" t="s">
        <v>249</v>
      </c>
      <c r="B326" s="122">
        <v>45033</v>
      </c>
      <c r="C326" t="s">
        <v>29</v>
      </c>
      <c r="E326">
        <v>345</v>
      </c>
      <c r="F326">
        <v>6304</v>
      </c>
      <c r="G326">
        <v>60</v>
      </c>
      <c r="H326" s="73">
        <v>24000</v>
      </c>
      <c r="J326" s="44">
        <f t="shared" si="102"/>
        <v>600</v>
      </c>
      <c r="K326" s="44">
        <f t="shared" si="103"/>
        <v>600</v>
      </c>
      <c r="L326" s="44">
        <f t="shared" si="104"/>
        <v>25200</v>
      </c>
      <c r="M326" s="21">
        <v>0.05</v>
      </c>
    </row>
    <row r="327" spans="1:13" x14ac:dyDescent="0.35">
      <c r="A327" s="122" t="s">
        <v>249</v>
      </c>
      <c r="B327" s="122">
        <v>45034</v>
      </c>
      <c r="C327" t="s">
        <v>29</v>
      </c>
      <c r="E327">
        <v>346</v>
      </c>
      <c r="F327">
        <v>6304</v>
      </c>
      <c r="G327">
        <v>180</v>
      </c>
      <c r="H327" s="73">
        <v>36000</v>
      </c>
      <c r="J327" s="44">
        <f t="shared" si="102"/>
        <v>900</v>
      </c>
      <c r="K327" s="44">
        <f t="shared" si="103"/>
        <v>900</v>
      </c>
      <c r="L327" s="44">
        <f t="shared" si="104"/>
        <v>37800</v>
      </c>
      <c r="M327" s="21">
        <v>0.05</v>
      </c>
    </row>
    <row r="328" spans="1:13" x14ac:dyDescent="0.35">
      <c r="A328" s="122" t="s">
        <v>249</v>
      </c>
      <c r="B328" s="122">
        <v>45035</v>
      </c>
      <c r="C328" t="s">
        <v>29</v>
      </c>
      <c r="D328" s="79" t="s">
        <v>73</v>
      </c>
      <c r="E328">
        <v>347</v>
      </c>
      <c r="F328">
        <v>6304</v>
      </c>
      <c r="G328">
        <v>110</v>
      </c>
      <c r="H328" s="73">
        <v>35400</v>
      </c>
      <c r="J328" s="44">
        <f t="shared" si="102"/>
        <v>885</v>
      </c>
      <c r="K328" s="44">
        <f t="shared" si="103"/>
        <v>885</v>
      </c>
      <c r="L328" s="44">
        <f t="shared" si="104"/>
        <v>37170</v>
      </c>
      <c r="M328" s="21">
        <v>0.05</v>
      </c>
    </row>
    <row r="329" spans="1:13" x14ac:dyDescent="0.35">
      <c r="A329" s="122" t="s">
        <v>249</v>
      </c>
      <c r="B329" s="122">
        <v>45041</v>
      </c>
      <c r="C329" s="80" t="s">
        <v>72</v>
      </c>
      <c r="E329">
        <v>348</v>
      </c>
      <c r="F329">
        <v>6005</v>
      </c>
      <c r="G329">
        <v>300</v>
      </c>
      <c r="H329" s="73">
        <v>45000</v>
      </c>
      <c r="J329" s="44">
        <f t="shared" si="102"/>
        <v>1125</v>
      </c>
      <c r="K329" s="44">
        <f t="shared" si="103"/>
        <v>1125</v>
      </c>
      <c r="L329" s="44">
        <f t="shared" si="104"/>
        <v>47250</v>
      </c>
      <c r="M329" s="21">
        <v>0.05</v>
      </c>
    </row>
    <row r="330" spans="1:13" x14ac:dyDescent="0.35">
      <c r="A330" s="122" t="s">
        <v>249</v>
      </c>
      <c r="B330" s="122">
        <v>45042</v>
      </c>
      <c r="C330" t="s">
        <v>29</v>
      </c>
      <c r="E330">
        <v>349</v>
      </c>
      <c r="F330">
        <v>6005</v>
      </c>
      <c r="G330">
        <v>210</v>
      </c>
      <c r="H330" s="73">
        <v>33000</v>
      </c>
      <c r="J330" s="44">
        <f t="shared" si="102"/>
        <v>825</v>
      </c>
      <c r="K330" s="44">
        <f t="shared" si="103"/>
        <v>825</v>
      </c>
      <c r="L330" s="44">
        <f t="shared" si="104"/>
        <v>34650</v>
      </c>
      <c r="M330" s="21">
        <v>0.05</v>
      </c>
    </row>
    <row r="331" spans="1:13" x14ac:dyDescent="0.35">
      <c r="A331" s="122" t="s">
        <v>249</v>
      </c>
      <c r="B331" s="122">
        <v>45043</v>
      </c>
      <c r="C331" t="s">
        <v>29</v>
      </c>
      <c r="E331">
        <v>350</v>
      </c>
      <c r="F331">
        <v>6005</v>
      </c>
      <c r="G331">
        <v>300</v>
      </c>
      <c r="H331" s="73">
        <v>43000</v>
      </c>
      <c r="J331" s="44">
        <f t="shared" si="102"/>
        <v>1075</v>
      </c>
      <c r="K331" s="44">
        <f t="shared" si="103"/>
        <v>1075</v>
      </c>
      <c r="L331" s="44">
        <f t="shared" si="104"/>
        <v>45150</v>
      </c>
      <c r="M331" s="21">
        <v>0.05</v>
      </c>
    </row>
    <row r="332" spans="1:13" x14ac:dyDescent="0.35">
      <c r="A332" s="122" t="s">
        <v>238</v>
      </c>
      <c r="B332" s="122">
        <v>45047</v>
      </c>
      <c r="E332">
        <v>351</v>
      </c>
      <c r="F332">
        <v>6304</v>
      </c>
      <c r="G332">
        <v>200</v>
      </c>
      <c r="H332" s="100">
        <v>33000</v>
      </c>
      <c r="I332" s="10"/>
      <c r="J332" s="44">
        <f t="shared" ref="J332:J356" si="105">H332*2.5%</f>
        <v>825</v>
      </c>
      <c r="K332" s="44">
        <f t="shared" ref="K332:K356" si="106">H332*2.5%</f>
        <v>825</v>
      </c>
      <c r="L332" s="44">
        <f t="shared" ref="L332:L356" si="107">SUM(H332:K332)</f>
        <v>34650</v>
      </c>
      <c r="M332" s="21">
        <f>SUM(I332:K332)/H332</f>
        <v>0.05</v>
      </c>
    </row>
    <row r="333" spans="1:13" x14ac:dyDescent="0.35">
      <c r="A333" s="122" t="s">
        <v>238</v>
      </c>
      <c r="B333" s="122">
        <v>45048</v>
      </c>
      <c r="C333" t="s">
        <v>29</v>
      </c>
      <c r="E333">
        <v>352</v>
      </c>
      <c r="F333">
        <v>6304</v>
      </c>
      <c r="G333">
        <v>150</v>
      </c>
      <c r="H333" s="100">
        <v>30000</v>
      </c>
      <c r="I333" s="10"/>
      <c r="J333" s="44">
        <f t="shared" si="105"/>
        <v>750</v>
      </c>
      <c r="K333" s="44">
        <f t="shared" si="106"/>
        <v>750</v>
      </c>
      <c r="L333" s="44">
        <f t="shared" si="107"/>
        <v>31500</v>
      </c>
      <c r="M333" s="21">
        <f t="shared" ref="M333:M356" si="108">SUM(I333:K333)/H333</f>
        <v>0.05</v>
      </c>
    </row>
    <row r="334" spans="1:13" x14ac:dyDescent="0.35">
      <c r="A334" s="122" t="s">
        <v>238</v>
      </c>
      <c r="B334" s="122">
        <v>45049</v>
      </c>
      <c r="C334" t="s">
        <v>29</v>
      </c>
      <c r="D334" s="82" t="s">
        <v>73</v>
      </c>
      <c r="E334">
        <v>353</v>
      </c>
      <c r="F334">
        <v>6301</v>
      </c>
      <c r="G334">
        <v>128</v>
      </c>
      <c r="H334" s="100">
        <v>44800</v>
      </c>
      <c r="I334" s="10"/>
      <c r="J334" s="44">
        <f t="shared" si="105"/>
        <v>1120</v>
      </c>
      <c r="K334" s="44">
        <f t="shared" si="106"/>
        <v>1120</v>
      </c>
      <c r="L334" s="44">
        <f t="shared" si="107"/>
        <v>47040</v>
      </c>
      <c r="M334" s="21">
        <f t="shared" si="108"/>
        <v>0.05</v>
      </c>
    </row>
    <row r="335" spans="1:13" x14ac:dyDescent="0.35">
      <c r="A335" s="122" t="s">
        <v>238</v>
      </c>
      <c r="B335" s="122">
        <v>45050</v>
      </c>
      <c r="C335" s="83" t="s">
        <v>72</v>
      </c>
      <c r="E335">
        <v>354</v>
      </c>
      <c r="F335">
        <v>6301</v>
      </c>
      <c r="G335">
        <v>90</v>
      </c>
      <c r="H335" s="100">
        <v>27000</v>
      </c>
      <c r="I335" s="10"/>
      <c r="J335" s="44">
        <f t="shared" si="105"/>
        <v>675</v>
      </c>
      <c r="K335" s="44">
        <f t="shared" si="106"/>
        <v>675</v>
      </c>
      <c r="L335" s="44">
        <f t="shared" si="107"/>
        <v>28350</v>
      </c>
      <c r="M335" s="21">
        <f t="shared" si="108"/>
        <v>0.05</v>
      </c>
    </row>
    <row r="336" spans="1:13" x14ac:dyDescent="0.35">
      <c r="A336" s="122" t="s">
        <v>238</v>
      </c>
      <c r="B336" s="122">
        <v>45051</v>
      </c>
      <c r="C336" t="s">
        <v>29</v>
      </c>
      <c r="E336">
        <v>355</v>
      </c>
      <c r="F336">
        <v>6301</v>
      </c>
      <c r="G336">
        <v>90</v>
      </c>
      <c r="H336" s="100">
        <v>27000</v>
      </c>
      <c r="I336" s="10"/>
      <c r="J336" s="44">
        <f t="shared" si="105"/>
        <v>675</v>
      </c>
      <c r="K336" s="44">
        <f t="shared" si="106"/>
        <v>675</v>
      </c>
      <c r="L336" s="44">
        <f t="shared" si="107"/>
        <v>28350</v>
      </c>
      <c r="M336" s="21">
        <f t="shared" si="108"/>
        <v>0.05</v>
      </c>
    </row>
    <row r="337" spans="1:13" x14ac:dyDescent="0.35">
      <c r="A337" s="122" t="s">
        <v>238</v>
      </c>
      <c r="B337" s="122">
        <v>45052</v>
      </c>
      <c r="C337" t="s">
        <v>29</v>
      </c>
      <c r="E337">
        <v>356</v>
      </c>
      <c r="F337">
        <v>6301</v>
      </c>
      <c r="G337">
        <v>300</v>
      </c>
      <c r="H337" s="100">
        <v>30000</v>
      </c>
      <c r="I337" s="10"/>
      <c r="J337" s="44">
        <f t="shared" si="105"/>
        <v>750</v>
      </c>
      <c r="K337" s="44">
        <f t="shared" si="106"/>
        <v>750</v>
      </c>
      <c r="L337" s="44">
        <f t="shared" si="107"/>
        <v>31500</v>
      </c>
      <c r="M337" s="21">
        <f t="shared" si="108"/>
        <v>0.05</v>
      </c>
    </row>
    <row r="338" spans="1:13" x14ac:dyDescent="0.35">
      <c r="A338" s="122" t="s">
        <v>238</v>
      </c>
      <c r="B338" s="122">
        <v>45053</v>
      </c>
      <c r="C338" t="s">
        <v>29</v>
      </c>
      <c r="E338">
        <v>357</v>
      </c>
      <c r="F338">
        <v>6301</v>
      </c>
      <c r="G338">
        <v>90</v>
      </c>
      <c r="H338" s="100">
        <v>27000</v>
      </c>
      <c r="I338" s="10"/>
      <c r="J338" s="44">
        <f t="shared" si="105"/>
        <v>675</v>
      </c>
      <c r="K338" s="44">
        <f t="shared" si="106"/>
        <v>675</v>
      </c>
      <c r="L338" s="44">
        <f t="shared" si="107"/>
        <v>28350</v>
      </c>
      <c r="M338" s="21">
        <f t="shared" si="108"/>
        <v>0.05</v>
      </c>
    </row>
    <row r="339" spans="1:13" x14ac:dyDescent="0.35">
      <c r="A339" s="122" t="s">
        <v>238</v>
      </c>
      <c r="B339" s="122">
        <v>45054</v>
      </c>
      <c r="C339" t="s">
        <v>29</v>
      </c>
      <c r="E339">
        <v>358</v>
      </c>
      <c r="F339">
        <v>6303</v>
      </c>
      <c r="G339">
        <v>200</v>
      </c>
      <c r="H339" s="100">
        <v>31000</v>
      </c>
      <c r="I339" s="10"/>
      <c r="J339" s="44">
        <f t="shared" si="105"/>
        <v>775</v>
      </c>
      <c r="K339" s="44">
        <f t="shared" si="106"/>
        <v>775</v>
      </c>
      <c r="L339" s="44">
        <f t="shared" si="107"/>
        <v>32550</v>
      </c>
      <c r="M339" s="21">
        <f t="shared" si="108"/>
        <v>0.05</v>
      </c>
    </row>
    <row r="340" spans="1:13" x14ac:dyDescent="0.35">
      <c r="A340" s="122" t="s">
        <v>238</v>
      </c>
      <c r="B340" s="122">
        <v>45055</v>
      </c>
      <c r="C340" t="s">
        <v>29</v>
      </c>
      <c r="E340">
        <v>359</v>
      </c>
      <c r="F340">
        <v>6303</v>
      </c>
      <c r="G340">
        <v>200</v>
      </c>
      <c r="H340" s="100">
        <v>32000</v>
      </c>
      <c r="I340" s="10"/>
      <c r="J340" s="44">
        <f t="shared" si="105"/>
        <v>800</v>
      </c>
      <c r="K340" s="44">
        <f t="shared" si="106"/>
        <v>800</v>
      </c>
      <c r="L340" s="44">
        <f t="shared" si="107"/>
        <v>33600</v>
      </c>
      <c r="M340" s="21">
        <f t="shared" si="108"/>
        <v>0.05</v>
      </c>
    </row>
    <row r="341" spans="1:13" x14ac:dyDescent="0.35">
      <c r="A341" s="122" t="s">
        <v>238</v>
      </c>
      <c r="B341" s="122">
        <v>45056</v>
      </c>
      <c r="C341" t="s">
        <v>29</v>
      </c>
      <c r="E341">
        <v>360</v>
      </c>
      <c r="F341">
        <v>6301</v>
      </c>
      <c r="G341">
        <v>100</v>
      </c>
      <c r="H341" s="100">
        <v>32000</v>
      </c>
      <c r="I341" s="10"/>
      <c r="J341" s="44">
        <f t="shared" si="105"/>
        <v>800</v>
      </c>
      <c r="K341" s="44">
        <f t="shared" si="106"/>
        <v>800</v>
      </c>
      <c r="L341" s="44">
        <f t="shared" si="107"/>
        <v>33600</v>
      </c>
      <c r="M341" s="21">
        <f t="shared" si="108"/>
        <v>0.05</v>
      </c>
    </row>
    <row r="342" spans="1:13" x14ac:dyDescent="0.35">
      <c r="A342" s="122" t="s">
        <v>238</v>
      </c>
      <c r="B342" s="122">
        <v>45057</v>
      </c>
      <c r="C342" t="s">
        <v>29</v>
      </c>
      <c r="E342">
        <v>361</v>
      </c>
      <c r="F342">
        <v>6301</v>
      </c>
      <c r="G342">
        <v>90</v>
      </c>
      <c r="H342" s="100">
        <v>36000</v>
      </c>
      <c r="I342" s="10"/>
      <c r="J342" s="44">
        <f t="shared" si="105"/>
        <v>900</v>
      </c>
      <c r="K342" s="44">
        <f t="shared" si="106"/>
        <v>900</v>
      </c>
      <c r="L342" s="44">
        <f t="shared" si="107"/>
        <v>37800</v>
      </c>
      <c r="M342" s="21">
        <f t="shared" si="108"/>
        <v>0.05</v>
      </c>
    </row>
    <row r="343" spans="1:13" x14ac:dyDescent="0.35">
      <c r="A343" s="122" t="s">
        <v>238</v>
      </c>
      <c r="B343" s="122">
        <v>45058</v>
      </c>
      <c r="C343" t="s">
        <v>29</v>
      </c>
      <c r="D343" s="82" t="s">
        <v>73</v>
      </c>
      <c r="E343">
        <v>362</v>
      </c>
      <c r="F343">
        <v>6301</v>
      </c>
      <c r="G343">
        <v>90</v>
      </c>
      <c r="H343" s="100">
        <v>36000</v>
      </c>
      <c r="I343" s="10"/>
      <c r="J343" s="44">
        <f t="shared" si="105"/>
        <v>900</v>
      </c>
      <c r="K343" s="44">
        <f t="shared" si="106"/>
        <v>900</v>
      </c>
      <c r="L343" s="44">
        <f t="shared" si="107"/>
        <v>37800</v>
      </c>
      <c r="M343" s="21">
        <f t="shared" si="108"/>
        <v>0.05</v>
      </c>
    </row>
    <row r="344" spans="1:13" x14ac:dyDescent="0.35">
      <c r="A344" s="122" t="s">
        <v>238</v>
      </c>
      <c r="B344" s="122">
        <v>45059</v>
      </c>
      <c r="C344" s="83" t="s">
        <v>72</v>
      </c>
      <c r="E344">
        <v>363</v>
      </c>
      <c r="F344">
        <v>6301</v>
      </c>
      <c r="G344">
        <v>440</v>
      </c>
      <c r="H344" s="100">
        <v>28000</v>
      </c>
      <c r="I344" s="10"/>
      <c r="J344" s="44">
        <f t="shared" si="105"/>
        <v>700</v>
      </c>
      <c r="K344" s="44">
        <f t="shared" si="106"/>
        <v>700</v>
      </c>
      <c r="L344" s="44">
        <f t="shared" si="107"/>
        <v>29400</v>
      </c>
      <c r="M344" s="21">
        <f t="shared" si="108"/>
        <v>0.05</v>
      </c>
    </row>
    <row r="345" spans="1:13" x14ac:dyDescent="0.35">
      <c r="A345" s="122" t="s">
        <v>238</v>
      </c>
      <c r="B345" s="122">
        <v>45060</v>
      </c>
      <c r="C345" t="s">
        <v>29</v>
      </c>
      <c r="E345">
        <v>364</v>
      </c>
      <c r="F345">
        <v>6301</v>
      </c>
      <c r="G345">
        <v>90</v>
      </c>
      <c r="H345" s="100">
        <v>36000</v>
      </c>
      <c r="I345" s="10"/>
      <c r="J345" s="44">
        <f t="shared" si="105"/>
        <v>900</v>
      </c>
      <c r="K345" s="44">
        <f t="shared" si="106"/>
        <v>900</v>
      </c>
      <c r="L345" s="44">
        <f t="shared" si="107"/>
        <v>37800</v>
      </c>
      <c r="M345" s="21">
        <f t="shared" si="108"/>
        <v>0.05</v>
      </c>
    </row>
    <row r="346" spans="1:13" x14ac:dyDescent="0.35">
      <c r="A346" s="122" t="s">
        <v>238</v>
      </c>
      <c r="B346" s="122">
        <v>45061</v>
      </c>
      <c r="C346" t="s">
        <v>29</v>
      </c>
      <c r="E346">
        <v>365</v>
      </c>
      <c r="F346">
        <v>6301</v>
      </c>
      <c r="G346">
        <v>100</v>
      </c>
      <c r="H346" s="100">
        <v>30000</v>
      </c>
      <c r="I346" s="10"/>
      <c r="J346" s="44">
        <f t="shared" si="105"/>
        <v>750</v>
      </c>
      <c r="K346" s="44">
        <f t="shared" si="106"/>
        <v>750</v>
      </c>
      <c r="L346" s="44">
        <f t="shared" si="107"/>
        <v>31500</v>
      </c>
      <c r="M346" s="21">
        <f t="shared" si="108"/>
        <v>0.05</v>
      </c>
    </row>
    <row r="347" spans="1:13" x14ac:dyDescent="0.35">
      <c r="A347" s="122" t="s">
        <v>238</v>
      </c>
      <c r="B347" s="122">
        <v>45062</v>
      </c>
      <c r="C347" t="s">
        <v>29</v>
      </c>
      <c r="D347" s="82" t="s">
        <v>73</v>
      </c>
      <c r="E347">
        <v>366</v>
      </c>
      <c r="F347">
        <v>6301</v>
      </c>
      <c r="G347">
        <v>100</v>
      </c>
      <c r="H347" s="100">
        <v>40000</v>
      </c>
      <c r="I347" s="10"/>
      <c r="J347" s="44">
        <f t="shared" si="105"/>
        <v>1000</v>
      </c>
      <c r="K347" s="44">
        <f t="shared" si="106"/>
        <v>1000</v>
      </c>
      <c r="L347" s="44">
        <f t="shared" si="107"/>
        <v>42000</v>
      </c>
      <c r="M347" s="21">
        <f t="shared" si="108"/>
        <v>0.05</v>
      </c>
    </row>
    <row r="348" spans="1:13" x14ac:dyDescent="0.35">
      <c r="A348" s="122" t="s">
        <v>238</v>
      </c>
      <c r="B348" s="122">
        <v>45064</v>
      </c>
      <c r="C348" s="83" t="s">
        <v>72</v>
      </c>
      <c r="E348">
        <v>367</v>
      </c>
      <c r="F348">
        <v>6301</v>
      </c>
      <c r="G348">
        <v>100</v>
      </c>
      <c r="H348" s="100">
        <v>30000</v>
      </c>
      <c r="I348" s="10"/>
      <c r="J348" s="44">
        <f t="shared" si="105"/>
        <v>750</v>
      </c>
      <c r="K348" s="44">
        <f t="shared" si="106"/>
        <v>750</v>
      </c>
      <c r="L348" s="44">
        <f t="shared" si="107"/>
        <v>31500</v>
      </c>
      <c r="M348" s="21">
        <f t="shared" si="108"/>
        <v>0.05</v>
      </c>
    </row>
    <row r="349" spans="1:13" x14ac:dyDescent="0.35">
      <c r="A349" s="122" t="s">
        <v>238</v>
      </c>
      <c r="B349" s="122">
        <v>45065</v>
      </c>
      <c r="C349" t="s">
        <v>29</v>
      </c>
      <c r="E349">
        <v>368</v>
      </c>
      <c r="F349">
        <v>6301</v>
      </c>
      <c r="G349">
        <v>100</v>
      </c>
      <c r="H349" s="100">
        <v>25000</v>
      </c>
      <c r="I349" s="10"/>
      <c r="J349" s="44">
        <f t="shared" si="105"/>
        <v>625</v>
      </c>
      <c r="K349" s="44">
        <f t="shared" si="106"/>
        <v>625</v>
      </c>
      <c r="L349" s="44">
        <f t="shared" si="107"/>
        <v>26250</v>
      </c>
      <c r="M349" s="21">
        <f t="shared" si="108"/>
        <v>0.05</v>
      </c>
    </row>
    <row r="350" spans="1:13" x14ac:dyDescent="0.35">
      <c r="A350" s="122" t="s">
        <v>238</v>
      </c>
      <c r="B350" s="122">
        <v>45066</v>
      </c>
      <c r="C350" t="s">
        <v>29</v>
      </c>
      <c r="E350">
        <v>369</v>
      </c>
      <c r="F350">
        <v>6301</v>
      </c>
      <c r="G350">
        <v>100</v>
      </c>
      <c r="H350" s="100">
        <v>35000</v>
      </c>
      <c r="I350" s="10"/>
      <c r="J350" s="44">
        <f t="shared" si="105"/>
        <v>875</v>
      </c>
      <c r="K350" s="44">
        <f t="shared" si="106"/>
        <v>875</v>
      </c>
      <c r="L350" s="44">
        <f t="shared" si="107"/>
        <v>36750</v>
      </c>
      <c r="M350" s="21">
        <f t="shared" si="108"/>
        <v>0.05</v>
      </c>
    </row>
    <row r="351" spans="1:13" x14ac:dyDescent="0.35">
      <c r="A351" s="122" t="s">
        <v>238</v>
      </c>
      <c r="B351" s="122">
        <v>45067</v>
      </c>
      <c r="C351" t="s">
        <v>29</v>
      </c>
      <c r="E351">
        <v>370</v>
      </c>
      <c r="F351">
        <v>6301</v>
      </c>
      <c r="G351">
        <v>100</v>
      </c>
      <c r="H351" s="100">
        <v>30000</v>
      </c>
      <c r="I351" s="10"/>
      <c r="J351" s="44">
        <f t="shared" si="105"/>
        <v>750</v>
      </c>
      <c r="K351" s="44">
        <f t="shared" si="106"/>
        <v>750</v>
      </c>
      <c r="L351" s="44">
        <f t="shared" si="107"/>
        <v>31500</v>
      </c>
      <c r="M351" s="21">
        <f t="shared" si="108"/>
        <v>0.05</v>
      </c>
    </row>
    <row r="352" spans="1:13" x14ac:dyDescent="0.35">
      <c r="A352" s="122" t="s">
        <v>238</v>
      </c>
      <c r="B352" s="122">
        <v>45068</v>
      </c>
      <c r="C352" t="s">
        <v>29</v>
      </c>
      <c r="E352">
        <v>371</v>
      </c>
      <c r="F352">
        <v>6303</v>
      </c>
      <c r="G352">
        <v>200</v>
      </c>
      <c r="H352" s="100">
        <v>24000</v>
      </c>
      <c r="I352" s="10"/>
      <c r="J352" s="44">
        <f t="shared" si="105"/>
        <v>600</v>
      </c>
      <c r="K352" s="44">
        <f t="shared" si="106"/>
        <v>600</v>
      </c>
      <c r="L352" s="44">
        <f t="shared" si="107"/>
        <v>25200</v>
      </c>
      <c r="M352" s="21">
        <f t="shared" si="108"/>
        <v>0.05</v>
      </c>
    </row>
    <row r="353" spans="1:13" x14ac:dyDescent="0.35">
      <c r="A353" s="122" t="s">
        <v>238</v>
      </c>
      <c r="B353" s="122">
        <v>45069</v>
      </c>
      <c r="C353" t="s">
        <v>29</v>
      </c>
      <c r="E353">
        <v>372</v>
      </c>
      <c r="F353">
        <v>3926</v>
      </c>
      <c r="G353">
        <v>40</v>
      </c>
      <c r="H353" s="100">
        <v>8000</v>
      </c>
      <c r="I353" s="10"/>
      <c r="J353" s="44">
        <f>H353*9%</f>
        <v>720</v>
      </c>
      <c r="K353" s="44">
        <f>H353*9%</f>
        <v>720</v>
      </c>
      <c r="L353" s="44">
        <f t="shared" si="107"/>
        <v>9440</v>
      </c>
      <c r="M353" s="21">
        <f t="shared" si="108"/>
        <v>0.18</v>
      </c>
    </row>
    <row r="354" spans="1:13" x14ac:dyDescent="0.35">
      <c r="A354" s="122" t="s">
        <v>238</v>
      </c>
      <c r="B354" s="122">
        <v>45070</v>
      </c>
      <c r="C354" t="s">
        <v>29</v>
      </c>
      <c r="E354">
        <v>373</v>
      </c>
      <c r="F354">
        <v>6301</v>
      </c>
      <c r="G354">
        <v>50</v>
      </c>
      <c r="H354" s="100">
        <v>15000</v>
      </c>
      <c r="I354" s="10"/>
      <c r="J354" s="44">
        <f t="shared" si="105"/>
        <v>375</v>
      </c>
      <c r="K354" s="44">
        <f t="shared" si="106"/>
        <v>375</v>
      </c>
      <c r="L354" s="44">
        <f t="shared" si="107"/>
        <v>15750</v>
      </c>
      <c r="M354" s="21">
        <f t="shared" si="108"/>
        <v>0.05</v>
      </c>
    </row>
    <row r="355" spans="1:13" x14ac:dyDescent="0.35">
      <c r="A355" s="122" t="s">
        <v>238</v>
      </c>
      <c r="B355" s="122">
        <v>45071</v>
      </c>
      <c r="C355" t="s">
        <v>29</v>
      </c>
      <c r="E355">
        <v>374</v>
      </c>
      <c r="F355">
        <v>6303</v>
      </c>
      <c r="G355">
        <v>120</v>
      </c>
      <c r="H355" s="100">
        <v>20000</v>
      </c>
      <c r="I355" s="10"/>
      <c r="J355" s="44">
        <f t="shared" si="105"/>
        <v>500</v>
      </c>
      <c r="K355" s="44">
        <f t="shared" si="106"/>
        <v>500</v>
      </c>
      <c r="L355" s="44">
        <f t="shared" si="107"/>
        <v>21000</v>
      </c>
      <c r="M355" s="21">
        <f t="shared" si="108"/>
        <v>0.05</v>
      </c>
    </row>
    <row r="356" spans="1:13" x14ac:dyDescent="0.35">
      <c r="A356" s="122" t="s">
        <v>238</v>
      </c>
      <c r="B356" s="122">
        <v>45072</v>
      </c>
      <c r="C356" t="s">
        <v>29</v>
      </c>
      <c r="E356">
        <v>375</v>
      </c>
      <c r="F356">
        <v>6301</v>
      </c>
      <c r="G356">
        <v>30</v>
      </c>
      <c r="H356" s="100">
        <v>12000</v>
      </c>
      <c r="I356" s="10"/>
      <c r="J356" s="44">
        <f t="shared" si="105"/>
        <v>300</v>
      </c>
      <c r="K356" s="44">
        <f t="shared" si="106"/>
        <v>300</v>
      </c>
      <c r="L356" s="44">
        <f t="shared" si="107"/>
        <v>12600</v>
      </c>
      <c r="M356" s="21">
        <f t="shared" si="108"/>
        <v>0.05</v>
      </c>
    </row>
    <row r="357" spans="1:13" x14ac:dyDescent="0.35">
      <c r="A357" s="122" t="s">
        <v>250</v>
      </c>
      <c r="B357" s="122">
        <v>45078</v>
      </c>
      <c r="E357">
        <v>376</v>
      </c>
      <c r="F357">
        <v>6304</v>
      </c>
      <c r="G357">
        <v>100</v>
      </c>
      <c r="H357" s="58">
        <v>36000</v>
      </c>
      <c r="I357" s="10"/>
      <c r="J357" s="44">
        <f t="shared" ref="J357:J381" si="109">H357*2.5%</f>
        <v>900</v>
      </c>
      <c r="K357" s="44">
        <f t="shared" ref="K357:K381" si="110">H357*2.5%</f>
        <v>900</v>
      </c>
      <c r="L357" s="44">
        <f t="shared" ref="L357:L381" si="111">SUM(H357:K357)</f>
        <v>37800</v>
      </c>
      <c r="M357" s="21">
        <f t="shared" ref="M357:M381" si="112">SUM(I357:K357)/H357</f>
        <v>0.05</v>
      </c>
    </row>
    <row r="358" spans="1:13" x14ac:dyDescent="0.35">
      <c r="A358" s="122" t="s">
        <v>250</v>
      </c>
      <c r="B358" s="122">
        <v>45079</v>
      </c>
      <c r="C358" t="s">
        <v>29</v>
      </c>
      <c r="E358">
        <v>377</v>
      </c>
      <c r="F358">
        <v>6304</v>
      </c>
      <c r="G358">
        <v>120</v>
      </c>
      <c r="H358" s="58">
        <v>42400</v>
      </c>
      <c r="I358" s="10"/>
      <c r="J358" s="44">
        <f t="shared" si="109"/>
        <v>1060</v>
      </c>
      <c r="K358" s="44">
        <f t="shared" si="110"/>
        <v>1060</v>
      </c>
      <c r="L358" s="44">
        <f t="shared" si="111"/>
        <v>44520</v>
      </c>
      <c r="M358" s="21">
        <f t="shared" si="112"/>
        <v>0.05</v>
      </c>
    </row>
    <row r="359" spans="1:13" x14ac:dyDescent="0.35">
      <c r="A359" s="122" t="s">
        <v>250</v>
      </c>
      <c r="B359" s="122">
        <v>45080</v>
      </c>
      <c r="C359" t="s">
        <v>29</v>
      </c>
      <c r="E359">
        <v>378</v>
      </c>
      <c r="F359">
        <v>6303</v>
      </c>
      <c r="G359">
        <v>170</v>
      </c>
      <c r="H359" s="58">
        <v>46600</v>
      </c>
      <c r="J359" s="44">
        <f t="shared" si="109"/>
        <v>1165</v>
      </c>
      <c r="K359" s="44">
        <f t="shared" si="110"/>
        <v>1165</v>
      </c>
      <c r="L359" s="44">
        <f t="shared" si="111"/>
        <v>48930</v>
      </c>
      <c r="M359" s="21">
        <f t="shared" si="112"/>
        <v>0.05</v>
      </c>
    </row>
    <row r="360" spans="1:13" x14ac:dyDescent="0.35">
      <c r="A360" s="122" t="s">
        <v>250</v>
      </c>
      <c r="B360" s="122">
        <v>45081</v>
      </c>
      <c r="C360" t="s">
        <v>29</v>
      </c>
      <c r="E360">
        <v>379</v>
      </c>
      <c r="F360">
        <v>6304</v>
      </c>
      <c r="G360">
        <v>100</v>
      </c>
      <c r="H360" s="58">
        <v>45000</v>
      </c>
      <c r="J360" s="44">
        <f t="shared" si="109"/>
        <v>1125</v>
      </c>
      <c r="K360" s="44">
        <f t="shared" si="110"/>
        <v>1125</v>
      </c>
      <c r="L360" s="44">
        <f t="shared" si="111"/>
        <v>47250</v>
      </c>
      <c r="M360" s="21">
        <f t="shared" si="112"/>
        <v>0.05</v>
      </c>
    </row>
    <row r="361" spans="1:13" x14ac:dyDescent="0.35">
      <c r="A361" s="122" t="s">
        <v>250</v>
      </c>
      <c r="B361" s="122">
        <v>45082</v>
      </c>
      <c r="C361" t="s">
        <v>29</v>
      </c>
      <c r="E361">
        <v>380</v>
      </c>
      <c r="F361">
        <v>6304</v>
      </c>
      <c r="G361">
        <v>90</v>
      </c>
      <c r="H361" s="58">
        <v>45000</v>
      </c>
      <c r="J361" s="44">
        <f t="shared" si="109"/>
        <v>1125</v>
      </c>
      <c r="K361" s="44">
        <f t="shared" si="110"/>
        <v>1125</v>
      </c>
      <c r="L361" s="44">
        <f t="shared" si="111"/>
        <v>47250</v>
      </c>
      <c r="M361" s="21">
        <f t="shared" si="112"/>
        <v>0.05</v>
      </c>
    </row>
    <row r="362" spans="1:13" x14ac:dyDescent="0.35">
      <c r="A362" s="122" t="s">
        <v>250</v>
      </c>
      <c r="B362" s="122">
        <v>45083</v>
      </c>
      <c r="C362" t="s">
        <v>29</v>
      </c>
      <c r="D362" s="88" t="s">
        <v>73</v>
      </c>
      <c r="E362" s="87">
        <v>381</v>
      </c>
      <c r="F362">
        <v>6304</v>
      </c>
      <c r="G362">
        <v>100</v>
      </c>
      <c r="H362" s="58">
        <v>40000</v>
      </c>
      <c r="J362" s="44">
        <f t="shared" si="109"/>
        <v>1000</v>
      </c>
      <c r="K362" s="44">
        <f t="shared" si="110"/>
        <v>1000</v>
      </c>
      <c r="L362" s="44">
        <f t="shared" si="111"/>
        <v>42000</v>
      </c>
      <c r="M362" s="21">
        <f t="shared" si="112"/>
        <v>0.05</v>
      </c>
    </row>
    <row r="363" spans="1:13" x14ac:dyDescent="0.35">
      <c r="A363" s="122" t="s">
        <v>250</v>
      </c>
      <c r="B363" s="122">
        <v>45084</v>
      </c>
      <c r="C363" s="89" t="s">
        <v>72</v>
      </c>
      <c r="E363">
        <v>382</v>
      </c>
      <c r="F363">
        <v>6304</v>
      </c>
      <c r="G363">
        <v>90</v>
      </c>
      <c r="H363" s="58">
        <v>28000</v>
      </c>
      <c r="J363" s="44">
        <f t="shared" si="109"/>
        <v>700</v>
      </c>
      <c r="K363" s="44">
        <f t="shared" si="110"/>
        <v>700</v>
      </c>
      <c r="L363" s="44">
        <f t="shared" si="111"/>
        <v>29400</v>
      </c>
      <c r="M363" s="21">
        <f t="shared" si="112"/>
        <v>0.05</v>
      </c>
    </row>
    <row r="364" spans="1:13" x14ac:dyDescent="0.35">
      <c r="A364" s="122" t="s">
        <v>250</v>
      </c>
      <c r="B364" s="122">
        <v>45085</v>
      </c>
      <c r="C364" t="s">
        <v>29</v>
      </c>
      <c r="D364" s="88" t="s">
        <v>73</v>
      </c>
      <c r="E364" s="87">
        <v>383</v>
      </c>
      <c r="F364">
        <v>6005</v>
      </c>
      <c r="G364">
        <v>300</v>
      </c>
      <c r="H364" s="58">
        <v>46000</v>
      </c>
      <c r="J364" s="44">
        <f t="shared" si="109"/>
        <v>1150</v>
      </c>
      <c r="K364" s="44">
        <f t="shared" si="110"/>
        <v>1150</v>
      </c>
      <c r="L364" s="44">
        <f t="shared" si="111"/>
        <v>48300</v>
      </c>
      <c r="M364" s="21">
        <f t="shared" si="112"/>
        <v>0.05</v>
      </c>
    </row>
    <row r="365" spans="1:13" x14ac:dyDescent="0.35">
      <c r="A365" s="122" t="s">
        <v>250</v>
      </c>
      <c r="B365" s="122">
        <v>45086</v>
      </c>
      <c r="C365" s="89" t="s">
        <v>72</v>
      </c>
      <c r="E365">
        <v>384</v>
      </c>
      <c r="F365">
        <v>6303</v>
      </c>
      <c r="G365">
        <v>6</v>
      </c>
      <c r="H365" s="58">
        <v>1620</v>
      </c>
      <c r="J365" s="44">
        <f t="shared" si="109"/>
        <v>40.5</v>
      </c>
      <c r="K365" s="44">
        <f t="shared" si="110"/>
        <v>40.5</v>
      </c>
      <c r="L365" s="44">
        <f t="shared" si="111"/>
        <v>1701</v>
      </c>
      <c r="M365" s="21">
        <f t="shared" si="112"/>
        <v>0.05</v>
      </c>
    </row>
    <row r="366" spans="1:13" x14ac:dyDescent="0.35">
      <c r="A366" s="122" t="s">
        <v>250</v>
      </c>
      <c r="B366" s="122">
        <v>45087</v>
      </c>
      <c r="C366" t="s">
        <v>29</v>
      </c>
      <c r="E366">
        <v>385</v>
      </c>
      <c r="F366">
        <v>6005</v>
      </c>
      <c r="G366">
        <v>200</v>
      </c>
      <c r="H366" s="58">
        <v>36000</v>
      </c>
      <c r="J366" s="44">
        <f t="shared" si="109"/>
        <v>900</v>
      </c>
      <c r="K366" s="44">
        <f t="shared" si="110"/>
        <v>900</v>
      </c>
      <c r="L366" s="44">
        <f t="shared" si="111"/>
        <v>37800</v>
      </c>
      <c r="M366" s="21">
        <f t="shared" si="112"/>
        <v>0.05</v>
      </c>
    </row>
    <row r="367" spans="1:13" x14ac:dyDescent="0.35">
      <c r="A367" s="122" t="s">
        <v>250</v>
      </c>
      <c r="B367" s="122">
        <v>45088</v>
      </c>
      <c r="C367" t="s">
        <v>29</v>
      </c>
      <c r="E367">
        <v>386</v>
      </c>
      <c r="F367">
        <v>6005</v>
      </c>
      <c r="G367">
        <v>500</v>
      </c>
      <c r="H367" s="58">
        <v>43000</v>
      </c>
      <c r="J367" s="44">
        <f t="shared" si="109"/>
        <v>1075</v>
      </c>
      <c r="K367" s="44">
        <f t="shared" si="110"/>
        <v>1075</v>
      </c>
      <c r="L367" s="44">
        <f t="shared" si="111"/>
        <v>45150</v>
      </c>
      <c r="M367" s="21">
        <f t="shared" si="112"/>
        <v>0.05</v>
      </c>
    </row>
    <row r="368" spans="1:13" x14ac:dyDescent="0.35">
      <c r="A368" s="122" t="s">
        <v>250</v>
      </c>
      <c r="B368" s="122">
        <v>45089</v>
      </c>
      <c r="C368" t="s">
        <v>29</v>
      </c>
      <c r="E368">
        <v>387</v>
      </c>
      <c r="F368">
        <v>6005</v>
      </c>
      <c r="G368">
        <v>300</v>
      </c>
      <c r="H368" s="58">
        <v>46000</v>
      </c>
      <c r="J368" s="44">
        <f t="shared" si="109"/>
        <v>1150</v>
      </c>
      <c r="K368" s="44">
        <f t="shared" si="110"/>
        <v>1150</v>
      </c>
      <c r="L368" s="44">
        <f t="shared" si="111"/>
        <v>48300</v>
      </c>
      <c r="M368" s="21">
        <f t="shared" si="112"/>
        <v>0.05</v>
      </c>
    </row>
    <row r="369" spans="1:13" x14ac:dyDescent="0.35">
      <c r="A369" s="122" t="s">
        <v>250</v>
      </c>
      <c r="B369" s="122">
        <v>45090</v>
      </c>
      <c r="C369" t="s">
        <v>29</v>
      </c>
      <c r="D369" s="88" t="s">
        <v>73</v>
      </c>
      <c r="E369" s="87">
        <v>388</v>
      </c>
      <c r="F369">
        <v>6005</v>
      </c>
      <c r="G369">
        <v>260</v>
      </c>
      <c r="H369" s="58">
        <v>44800</v>
      </c>
      <c r="J369" s="44">
        <f t="shared" si="109"/>
        <v>1120</v>
      </c>
      <c r="K369" s="44">
        <f t="shared" si="110"/>
        <v>1120</v>
      </c>
      <c r="L369" s="44">
        <f t="shared" si="111"/>
        <v>47040</v>
      </c>
      <c r="M369" s="21">
        <f t="shared" si="112"/>
        <v>0.05</v>
      </c>
    </row>
    <row r="370" spans="1:13" x14ac:dyDescent="0.35">
      <c r="A370" s="122" t="s">
        <v>250</v>
      </c>
      <c r="B370" s="122">
        <v>45091</v>
      </c>
      <c r="C370" s="89" t="s">
        <v>72</v>
      </c>
      <c r="E370">
        <v>389</v>
      </c>
      <c r="F370">
        <v>6005</v>
      </c>
      <c r="G370">
        <v>6</v>
      </c>
      <c r="H370" s="58">
        <v>1620</v>
      </c>
      <c r="J370" s="44">
        <f t="shared" si="109"/>
        <v>40.5</v>
      </c>
      <c r="K370" s="44">
        <f t="shared" si="110"/>
        <v>40.5</v>
      </c>
      <c r="L370" s="44">
        <f t="shared" si="111"/>
        <v>1701</v>
      </c>
      <c r="M370" s="21">
        <f t="shared" si="112"/>
        <v>0.05</v>
      </c>
    </row>
    <row r="371" spans="1:13" x14ac:dyDescent="0.35">
      <c r="A371" s="122" t="s">
        <v>250</v>
      </c>
      <c r="B371" s="122">
        <v>45092</v>
      </c>
      <c r="C371" t="s">
        <v>29</v>
      </c>
      <c r="E371">
        <v>390</v>
      </c>
      <c r="F371">
        <v>6304</v>
      </c>
      <c r="G371">
        <v>70</v>
      </c>
      <c r="H371" s="58">
        <v>34000</v>
      </c>
      <c r="J371" s="44">
        <f t="shared" si="109"/>
        <v>850</v>
      </c>
      <c r="K371" s="44">
        <f t="shared" si="110"/>
        <v>850</v>
      </c>
      <c r="L371" s="44">
        <f t="shared" si="111"/>
        <v>35700</v>
      </c>
      <c r="M371" s="21">
        <f t="shared" si="112"/>
        <v>0.05</v>
      </c>
    </row>
    <row r="372" spans="1:13" x14ac:dyDescent="0.35">
      <c r="A372" s="122" t="s">
        <v>250</v>
      </c>
      <c r="B372" s="122">
        <v>45093</v>
      </c>
      <c r="C372" t="s">
        <v>29</v>
      </c>
      <c r="E372">
        <v>391</v>
      </c>
      <c r="F372">
        <v>6304</v>
      </c>
      <c r="G372">
        <v>70</v>
      </c>
      <c r="H372" s="58">
        <v>26000</v>
      </c>
      <c r="J372" s="44">
        <f t="shared" si="109"/>
        <v>650</v>
      </c>
      <c r="K372" s="44">
        <f t="shared" si="110"/>
        <v>650</v>
      </c>
      <c r="L372" s="44">
        <f t="shared" si="111"/>
        <v>27300</v>
      </c>
      <c r="M372" s="21">
        <f t="shared" si="112"/>
        <v>0.05</v>
      </c>
    </row>
    <row r="373" spans="1:13" x14ac:dyDescent="0.35">
      <c r="A373" s="122" t="s">
        <v>250</v>
      </c>
      <c r="B373" s="122">
        <v>45094</v>
      </c>
      <c r="C373" t="s">
        <v>29</v>
      </c>
      <c r="E373">
        <v>392</v>
      </c>
      <c r="F373">
        <v>6304</v>
      </c>
      <c r="G373">
        <v>100</v>
      </c>
      <c r="H373" s="58">
        <v>28000</v>
      </c>
      <c r="J373" s="44">
        <f t="shared" si="109"/>
        <v>700</v>
      </c>
      <c r="K373" s="44">
        <f t="shared" si="110"/>
        <v>700</v>
      </c>
      <c r="L373" s="44">
        <f t="shared" si="111"/>
        <v>29400</v>
      </c>
      <c r="M373" s="21">
        <f t="shared" si="112"/>
        <v>0.05</v>
      </c>
    </row>
    <row r="374" spans="1:13" x14ac:dyDescent="0.35">
      <c r="A374" s="122" t="s">
        <v>250</v>
      </c>
      <c r="B374" s="122">
        <v>45095</v>
      </c>
      <c r="C374" t="s">
        <v>29</v>
      </c>
      <c r="E374">
        <v>393</v>
      </c>
      <c r="F374">
        <v>6005</v>
      </c>
      <c r="G374">
        <v>400</v>
      </c>
      <c r="H374" s="58">
        <v>46000</v>
      </c>
      <c r="J374" s="44">
        <f t="shared" si="109"/>
        <v>1150</v>
      </c>
      <c r="K374" s="44">
        <f t="shared" si="110"/>
        <v>1150</v>
      </c>
      <c r="L374" s="44">
        <f t="shared" si="111"/>
        <v>48300</v>
      </c>
      <c r="M374" s="21">
        <f t="shared" si="112"/>
        <v>0.05</v>
      </c>
    </row>
    <row r="375" spans="1:13" x14ac:dyDescent="0.35">
      <c r="A375" s="122" t="s">
        <v>250</v>
      </c>
      <c r="B375" s="122">
        <v>45096</v>
      </c>
      <c r="C375" t="s">
        <v>29</v>
      </c>
      <c r="D375" s="88" t="s">
        <v>183</v>
      </c>
      <c r="E375" s="87">
        <v>394</v>
      </c>
      <c r="F375">
        <v>6304</v>
      </c>
      <c r="G375">
        <v>30</v>
      </c>
      <c r="H375" s="58">
        <v>13214</v>
      </c>
      <c r="J375" s="44">
        <f t="shared" si="109"/>
        <v>330.35</v>
      </c>
      <c r="K375" s="44">
        <f t="shared" si="110"/>
        <v>330.35</v>
      </c>
      <c r="L375" s="44">
        <f t="shared" si="111"/>
        <v>13874.7</v>
      </c>
      <c r="M375" s="21">
        <f t="shared" si="112"/>
        <v>0.05</v>
      </c>
    </row>
    <row r="376" spans="1:13" x14ac:dyDescent="0.35">
      <c r="A376" s="122" t="s">
        <v>250</v>
      </c>
      <c r="B376" s="122">
        <v>45097</v>
      </c>
      <c r="C376" t="s">
        <v>182</v>
      </c>
      <c r="E376">
        <v>395</v>
      </c>
      <c r="F376">
        <v>6005</v>
      </c>
      <c r="G376">
        <v>200</v>
      </c>
      <c r="H376" s="58">
        <v>32000</v>
      </c>
      <c r="J376" s="44">
        <f t="shared" si="109"/>
        <v>800</v>
      </c>
      <c r="K376" s="44">
        <f t="shared" si="110"/>
        <v>800</v>
      </c>
      <c r="L376" s="44">
        <f t="shared" si="111"/>
        <v>33600</v>
      </c>
      <c r="M376" s="21">
        <f t="shared" si="112"/>
        <v>0.05</v>
      </c>
    </row>
    <row r="377" spans="1:13" x14ac:dyDescent="0.35">
      <c r="A377" s="122" t="s">
        <v>250</v>
      </c>
      <c r="B377" s="122">
        <v>45098</v>
      </c>
      <c r="C377" t="s">
        <v>29</v>
      </c>
      <c r="E377">
        <v>396</v>
      </c>
      <c r="F377">
        <v>6005</v>
      </c>
      <c r="G377">
        <v>200</v>
      </c>
      <c r="H377" s="58">
        <v>38000</v>
      </c>
      <c r="J377" s="44">
        <f t="shared" si="109"/>
        <v>950</v>
      </c>
      <c r="K377" s="44">
        <f t="shared" si="110"/>
        <v>950</v>
      </c>
      <c r="L377" s="44">
        <f t="shared" si="111"/>
        <v>39900</v>
      </c>
      <c r="M377" s="21">
        <f t="shared" si="112"/>
        <v>0.05</v>
      </c>
    </row>
    <row r="378" spans="1:13" x14ac:dyDescent="0.35">
      <c r="A378" s="122" t="s">
        <v>250</v>
      </c>
      <c r="B378" s="122">
        <v>45099</v>
      </c>
      <c r="C378" t="s">
        <v>29</v>
      </c>
      <c r="E378">
        <v>397</v>
      </c>
      <c r="F378">
        <v>6005</v>
      </c>
      <c r="G378">
        <v>300</v>
      </c>
      <c r="H378" s="58">
        <v>42000</v>
      </c>
      <c r="J378" s="44">
        <f t="shared" si="109"/>
        <v>1050</v>
      </c>
      <c r="K378" s="44">
        <f t="shared" si="110"/>
        <v>1050</v>
      </c>
      <c r="L378" s="44">
        <f t="shared" si="111"/>
        <v>44100</v>
      </c>
      <c r="M378" s="21">
        <f t="shared" si="112"/>
        <v>0.05</v>
      </c>
    </row>
    <row r="379" spans="1:13" x14ac:dyDescent="0.35">
      <c r="A379" s="122" t="s">
        <v>250</v>
      </c>
      <c r="B379" s="122">
        <v>45100</v>
      </c>
      <c r="C379" t="s">
        <v>29</v>
      </c>
      <c r="E379">
        <v>398</v>
      </c>
      <c r="F379">
        <v>6005</v>
      </c>
      <c r="G379">
        <v>500</v>
      </c>
      <c r="H379" s="58">
        <v>35000</v>
      </c>
      <c r="J379" s="44">
        <f t="shared" si="109"/>
        <v>875</v>
      </c>
      <c r="K379" s="44">
        <f t="shared" si="110"/>
        <v>875</v>
      </c>
      <c r="L379" s="44">
        <f t="shared" si="111"/>
        <v>36750</v>
      </c>
      <c r="M379" s="21">
        <f t="shared" si="112"/>
        <v>0.05</v>
      </c>
    </row>
    <row r="380" spans="1:13" x14ac:dyDescent="0.35">
      <c r="A380" s="122" t="s">
        <v>250</v>
      </c>
      <c r="B380" s="122">
        <v>45101</v>
      </c>
      <c r="C380" t="s">
        <v>29</v>
      </c>
      <c r="E380">
        <v>399</v>
      </c>
      <c r="F380">
        <v>6005</v>
      </c>
      <c r="G380">
        <v>600</v>
      </c>
      <c r="H380" s="58">
        <v>45000</v>
      </c>
      <c r="J380" s="44">
        <f t="shared" si="109"/>
        <v>1125</v>
      </c>
      <c r="K380" s="44">
        <f t="shared" si="110"/>
        <v>1125</v>
      </c>
      <c r="L380" s="44">
        <f t="shared" si="111"/>
        <v>47250</v>
      </c>
      <c r="M380" s="21">
        <f t="shared" si="112"/>
        <v>0.05</v>
      </c>
    </row>
    <row r="381" spans="1:13" x14ac:dyDescent="0.35">
      <c r="A381" s="122" t="s">
        <v>250</v>
      </c>
      <c r="B381" s="122">
        <v>45102</v>
      </c>
      <c r="C381" t="s">
        <v>29</v>
      </c>
      <c r="E381">
        <v>400</v>
      </c>
      <c r="F381">
        <v>6005</v>
      </c>
      <c r="G381">
        <v>300</v>
      </c>
      <c r="H381" s="58">
        <v>44000</v>
      </c>
      <c r="J381" s="44">
        <f t="shared" si="109"/>
        <v>1100</v>
      </c>
      <c r="K381" s="44">
        <f t="shared" si="110"/>
        <v>1100</v>
      </c>
      <c r="L381" s="44">
        <f t="shared" si="111"/>
        <v>46200</v>
      </c>
      <c r="M381" s="21">
        <f t="shared" si="112"/>
        <v>0.05</v>
      </c>
    </row>
    <row r="382" spans="1:13" x14ac:dyDescent="0.35">
      <c r="A382" s="122" t="s">
        <v>251</v>
      </c>
      <c r="B382" s="122">
        <v>45108</v>
      </c>
      <c r="E382">
        <v>401</v>
      </c>
      <c r="F382">
        <v>6304</v>
      </c>
      <c r="G382">
        <v>100</v>
      </c>
      <c r="H382" s="58">
        <v>38000</v>
      </c>
      <c r="J382" s="44">
        <f t="shared" ref="J382:J393" si="113">H382*2.5%</f>
        <v>950</v>
      </c>
      <c r="K382" s="44">
        <f t="shared" ref="K382:K393" si="114">H382*2.5%</f>
        <v>950</v>
      </c>
      <c r="L382" s="44">
        <f>ROUND(SUM(H382:K382),0)</f>
        <v>39900</v>
      </c>
      <c r="M382" s="21">
        <f t="shared" ref="M382:M393" si="115">SUM(I382:K382)/H382</f>
        <v>0.05</v>
      </c>
    </row>
    <row r="383" spans="1:13" x14ac:dyDescent="0.35">
      <c r="A383" s="122" t="s">
        <v>251</v>
      </c>
      <c r="B383" s="122">
        <v>45109</v>
      </c>
      <c r="C383" t="s">
        <v>29</v>
      </c>
      <c r="E383">
        <v>402</v>
      </c>
      <c r="F383" s="87">
        <v>6303</v>
      </c>
      <c r="G383">
        <v>280</v>
      </c>
      <c r="H383" s="58">
        <v>39600</v>
      </c>
      <c r="J383" s="44">
        <f t="shared" si="113"/>
        <v>990</v>
      </c>
      <c r="K383" s="44">
        <f t="shared" si="114"/>
        <v>990</v>
      </c>
      <c r="L383" s="44">
        <f t="shared" ref="L383:L401" si="116">ROUND(SUM(H383:K383),0)</f>
        <v>41580</v>
      </c>
      <c r="M383" s="21">
        <f t="shared" si="115"/>
        <v>0.05</v>
      </c>
    </row>
    <row r="384" spans="1:13" x14ac:dyDescent="0.35">
      <c r="A384" s="122" t="s">
        <v>251</v>
      </c>
      <c r="B384" s="122">
        <v>45110</v>
      </c>
      <c r="C384" t="s">
        <v>29</v>
      </c>
      <c r="D384" s="91" t="s">
        <v>73</v>
      </c>
      <c r="E384">
        <v>403</v>
      </c>
      <c r="F384" s="87">
        <v>6303</v>
      </c>
      <c r="G384">
        <v>200</v>
      </c>
      <c r="H384" s="58">
        <v>40000</v>
      </c>
      <c r="J384" s="44">
        <f t="shared" si="113"/>
        <v>1000</v>
      </c>
      <c r="K384" s="44">
        <f t="shared" si="114"/>
        <v>1000</v>
      </c>
      <c r="L384" s="44">
        <f t="shared" si="116"/>
        <v>42000</v>
      </c>
      <c r="M384" s="21">
        <f t="shared" si="115"/>
        <v>0.05</v>
      </c>
    </row>
    <row r="385" spans="1:13" x14ac:dyDescent="0.35">
      <c r="A385" s="122" t="s">
        <v>251</v>
      </c>
      <c r="B385" s="122">
        <v>45111</v>
      </c>
      <c r="C385" s="90" t="s">
        <v>72</v>
      </c>
      <c r="E385">
        <v>404</v>
      </c>
      <c r="F385" s="87">
        <v>6005</v>
      </c>
      <c r="G385">
        <v>400</v>
      </c>
      <c r="H385" s="58">
        <v>40000</v>
      </c>
      <c r="J385" s="44">
        <f t="shared" si="113"/>
        <v>1000</v>
      </c>
      <c r="K385" s="44">
        <f t="shared" si="114"/>
        <v>1000</v>
      </c>
      <c r="L385" s="44">
        <f t="shared" si="116"/>
        <v>42000</v>
      </c>
      <c r="M385" s="21">
        <f t="shared" si="115"/>
        <v>0.05</v>
      </c>
    </row>
    <row r="386" spans="1:13" x14ac:dyDescent="0.35">
      <c r="A386" s="122" t="s">
        <v>251</v>
      </c>
      <c r="B386" s="122">
        <v>45112</v>
      </c>
      <c r="C386" t="s">
        <v>29</v>
      </c>
      <c r="E386">
        <v>405</v>
      </c>
      <c r="F386" s="87">
        <v>6005</v>
      </c>
      <c r="G386">
        <v>200</v>
      </c>
      <c r="H386" s="58">
        <v>44000</v>
      </c>
      <c r="J386" s="44">
        <f t="shared" si="113"/>
        <v>1100</v>
      </c>
      <c r="K386" s="44">
        <f t="shared" si="114"/>
        <v>1100</v>
      </c>
      <c r="L386" s="44">
        <f t="shared" si="116"/>
        <v>46200</v>
      </c>
      <c r="M386" s="21">
        <f t="shared" si="115"/>
        <v>0.05</v>
      </c>
    </row>
    <row r="387" spans="1:13" x14ac:dyDescent="0.35">
      <c r="A387" s="122" t="s">
        <v>251</v>
      </c>
      <c r="B387" s="122">
        <v>45113</v>
      </c>
      <c r="C387" t="s">
        <v>29</v>
      </c>
      <c r="D387" s="87" t="s">
        <v>185</v>
      </c>
      <c r="E387">
        <v>406</v>
      </c>
      <c r="F387" s="87">
        <v>6005</v>
      </c>
      <c r="G387">
        <v>240</v>
      </c>
      <c r="H387" s="58">
        <v>36000</v>
      </c>
      <c r="J387" s="44">
        <f t="shared" si="113"/>
        <v>900</v>
      </c>
      <c r="K387" s="44">
        <f t="shared" si="114"/>
        <v>900</v>
      </c>
      <c r="L387" s="44">
        <f t="shared" si="116"/>
        <v>37800</v>
      </c>
      <c r="M387" s="21">
        <f t="shared" si="115"/>
        <v>0.05</v>
      </c>
    </row>
    <row r="388" spans="1:13" x14ac:dyDescent="0.35">
      <c r="A388" s="122" t="s">
        <v>251</v>
      </c>
      <c r="B388" s="122">
        <v>45114</v>
      </c>
      <c r="C388" t="s">
        <v>184</v>
      </c>
      <c r="D388" s="91" t="s">
        <v>73</v>
      </c>
      <c r="E388">
        <v>407</v>
      </c>
      <c r="F388">
        <v>6304</v>
      </c>
      <c r="G388">
        <v>300</v>
      </c>
      <c r="H388" s="58">
        <v>44000</v>
      </c>
      <c r="J388" s="44">
        <f t="shared" si="113"/>
        <v>1100</v>
      </c>
      <c r="K388" s="44">
        <f t="shared" si="114"/>
        <v>1100</v>
      </c>
      <c r="L388" s="44">
        <f t="shared" si="116"/>
        <v>46200</v>
      </c>
      <c r="M388" s="21">
        <f t="shared" si="115"/>
        <v>0.05</v>
      </c>
    </row>
    <row r="389" spans="1:13" x14ac:dyDescent="0.35">
      <c r="A389" s="122" t="s">
        <v>251</v>
      </c>
      <c r="B389" s="122">
        <v>45115</v>
      </c>
      <c r="C389" s="90" t="s">
        <v>72</v>
      </c>
      <c r="E389">
        <v>408</v>
      </c>
      <c r="F389" s="87">
        <v>6303</v>
      </c>
      <c r="G389">
        <v>300</v>
      </c>
      <c r="H389" s="58">
        <v>36000</v>
      </c>
      <c r="J389" s="44">
        <f t="shared" si="113"/>
        <v>900</v>
      </c>
      <c r="K389" s="44">
        <f t="shared" si="114"/>
        <v>900</v>
      </c>
      <c r="L389" s="44">
        <f t="shared" si="116"/>
        <v>37800</v>
      </c>
      <c r="M389" s="21">
        <f t="shared" si="115"/>
        <v>0.05</v>
      </c>
    </row>
    <row r="390" spans="1:13" x14ac:dyDescent="0.35">
      <c r="A390" s="122" t="s">
        <v>251</v>
      </c>
      <c r="B390" s="122">
        <v>45116</v>
      </c>
      <c r="C390" t="s">
        <v>29</v>
      </c>
      <c r="D390" s="87" t="s">
        <v>188</v>
      </c>
      <c r="E390">
        <v>409</v>
      </c>
      <c r="F390">
        <v>6304</v>
      </c>
      <c r="G390">
        <v>106</v>
      </c>
      <c r="H390" s="58">
        <v>26400</v>
      </c>
      <c r="J390" s="44">
        <f t="shared" si="113"/>
        <v>660</v>
      </c>
      <c r="K390" s="44">
        <f t="shared" si="114"/>
        <v>660</v>
      </c>
      <c r="L390" s="44">
        <f t="shared" si="116"/>
        <v>27720</v>
      </c>
      <c r="M390" s="21">
        <f t="shared" si="115"/>
        <v>0.05</v>
      </c>
    </row>
    <row r="391" spans="1:13" x14ac:dyDescent="0.35">
      <c r="A391" s="122" t="s">
        <v>251</v>
      </c>
      <c r="B391" s="122">
        <v>45117</v>
      </c>
      <c r="C391" t="s">
        <v>187</v>
      </c>
      <c r="E391">
        <v>410</v>
      </c>
      <c r="F391" s="87">
        <v>6303</v>
      </c>
      <c r="G391">
        <v>200</v>
      </c>
      <c r="H391" s="58">
        <v>30000</v>
      </c>
      <c r="J391" s="44">
        <f t="shared" si="113"/>
        <v>750</v>
      </c>
      <c r="K391" s="44">
        <f t="shared" si="114"/>
        <v>750</v>
      </c>
      <c r="L391" s="44">
        <f t="shared" si="116"/>
        <v>31500</v>
      </c>
      <c r="M391" s="21">
        <f t="shared" si="115"/>
        <v>0.05</v>
      </c>
    </row>
    <row r="392" spans="1:13" x14ac:dyDescent="0.35">
      <c r="A392" s="122" t="s">
        <v>251</v>
      </c>
      <c r="B392" s="122">
        <v>45118</v>
      </c>
      <c r="C392" t="s">
        <v>29</v>
      </c>
      <c r="E392">
        <v>411</v>
      </c>
      <c r="F392" s="87">
        <v>6303</v>
      </c>
      <c r="G392">
        <v>150</v>
      </c>
      <c r="H392" s="58">
        <v>30000</v>
      </c>
      <c r="J392" s="44">
        <f t="shared" si="113"/>
        <v>750</v>
      </c>
      <c r="K392" s="44">
        <f t="shared" si="114"/>
        <v>750</v>
      </c>
      <c r="L392" s="44">
        <f t="shared" si="116"/>
        <v>31500</v>
      </c>
      <c r="M392" s="21">
        <f t="shared" si="115"/>
        <v>0.05</v>
      </c>
    </row>
    <row r="393" spans="1:13" x14ac:dyDescent="0.35">
      <c r="A393" s="122" t="s">
        <v>251</v>
      </c>
      <c r="B393" s="122">
        <v>45119</v>
      </c>
      <c r="C393" t="s">
        <v>29</v>
      </c>
      <c r="E393">
        <v>412</v>
      </c>
      <c r="F393">
        <v>6304</v>
      </c>
      <c r="G393">
        <v>100</v>
      </c>
      <c r="H393" s="58">
        <v>36000</v>
      </c>
      <c r="J393" s="44">
        <f t="shared" si="113"/>
        <v>900</v>
      </c>
      <c r="K393" s="44">
        <f t="shared" si="114"/>
        <v>900</v>
      </c>
      <c r="L393" s="44">
        <f t="shared" si="116"/>
        <v>37800</v>
      </c>
      <c r="M393" s="21">
        <f t="shared" si="115"/>
        <v>0.05</v>
      </c>
    </row>
    <row r="394" spans="1:13" x14ac:dyDescent="0.35">
      <c r="A394" s="122" t="s">
        <v>251</v>
      </c>
      <c r="B394" s="122">
        <v>45120</v>
      </c>
      <c r="C394" t="s">
        <v>29</v>
      </c>
      <c r="E394">
        <v>413</v>
      </c>
      <c r="F394">
        <v>6304</v>
      </c>
      <c r="G394">
        <v>150</v>
      </c>
      <c r="H394" s="58">
        <v>36000</v>
      </c>
      <c r="J394" s="44">
        <f t="shared" ref="J394:J401" si="117">H394*2.5%</f>
        <v>900</v>
      </c>
      <c r="K394" s="44">
        <f t="shared" ref="K394:K401" si="118">H394*2.5%</f>
        <v>900</v>
      </c>
      <c r="L394" s="44">
        <f t="shared" si="116"/>
        <v>37800</v>
      </c>
      <c r="M394" s="21">
        <f t="shared" ref="M394:M401" si="119">SUM(I394:K394)/H394</f>
        <v>0.05</v>
      </c>
    </row>
    <row r="395" spans="1:13" x14ac:dyDescent="0.35">
      <c r="A395" s="122" t="s">
        <v>251</v>
      </c>
      <c r="B395" s="122">
        <v>45121</v>
      </c>
      <c r="C395" t="s">
        <v>29</v>
      </c>
      <c r="E395">
        <v>414</v>
      </c>
      <c r="F395">
        <v>6304</v>
      </c>
      <c r="G395">
        <v>200</v>
      </c>
      <c r="H395" s="58">
        <v>44000</v>
      </c>
      <c r="J395" s="44">
        <f t="shared" si="117"/>
        <v>1100</v>
      </c>
      <c r="K395" s="44">
        <f t="shared" si="118"/>
        <v>1100</v>
      </c>
      <c r="L395" s="44">
        <f t="shared" si="116"/>
        <v>46200</v>
      </c>
      <c r="M395" s="21">
        <f t="shared" si="119"/>
        <v>0.05</v>
      </c>
    </row>
    <row r="396" spans="1:13" x14ac:dyDescent="0.35">
      <c r="A396" s="122" t="s">
        <v>251</v>
      </c>
      <c r="B396" s="122">
        <v>45122</v>
      </c>
      <c r="C396" t="s">
        <v>29</v>
      </c>
      <c r="E396">
        <v>415</v>
      </c>
      <c r="F396">
        <v>6304</v>
      </c>
      <c r="G396">
        <v>300</v>
      </c>
      <c r="H396" s="58">
        <v>45000</v>
      </c>
      <c r="J396" s="44">
        <f t="shared" si="117"/>
        <v>1125</v>
      </c>
      <c r="K396" s="44">
        <f t="shared" si="118"/>
        <v>1125</v>
      </c>
      <c r="L396" s="44">
        <f t="shared" si="116"/>
        <v>47250</v>
      </c>
      <c r="M396" s="21">
        <f t="shared" si="119"/>
        <v>0.05</v>
      </c>
    </row>
    <row r="397" spans="1:13" x14ac:dyDescent="0.35">
      <c r="A397" s="122" t="s">
        <v>251</v>
      </c>
      <c r="B397" s="122">
        <v>45123</v>
      </c>
      <c r="C397" t="s">
        <v>29</v>
      </c>
      <c r="D397" s="87" t="s">
        <v>73</v>
      </c>
      <c r="E397">
        <v>416</v>
      </c>
      <c r="F397">
        <v>6304</v>
      </c>
      <c r="G397">
        <v>190</v>
      </c>
      <c r="H397" s="58">
        <v>40200</v>
      </c>
      <c r="J397" s="44">
        <f t="shared" si="117"/>
        <v>1005</v>
      </c>
      <c r="K397" s="44">
        <f t="shared" si="118"/>
        <v>1005</v>
      </c>
      <c r="L397" s="44">
        <f t="shared" si="116"/>
        <v>42210</v>
      </c>
      <c r="M397" s="21">
        <f t="shared" si="119"/>
        <v>0.05</v>
      </c>
    </row>
    <row r="398" spans="1:13" x14ac:dyDescent="0.35">
      <c r="A398" s="122" t="s">
        <v>251</v>
      </c>
      <c r="B398" s="122">
        <v>45124</v>
      </c>
      <c r="C398" t="s">
        <v>72</v>
      </c>
      <c r="E398">
        <v>417</v>
      </c>
      <c r="F398">
        <v>6304</v>
      </c>
      <c r="G398">
        <v>300</v>
      </c>
      <c r="H398" s="58">
        <v>45000</v>
      </c>
      <c r="J398" s="44">
        <f t="shared" si="117"/>
        <v>1125</v>
      </c>
      <c r="K398" s="44">
        <f t="shared" si="118"/>
        <v>1125</v>
      </c>
      <c r="L398" s="44">
        <f t="shared" si="116"/>
        <v>47250</v>
      </c>
      <c r="M398" s="21">
        <f t="shared" si="119"/>
        <v>0.05</v>
      </c>
    </row>
    <row r="399" spans="1:13" x14ac:dyDescent="0.35">
      <c r="A399" s="122" t="s">
        <v>251</v>
      </c>
      <c r="B399" s="122">
        <v>45125</v>
      </c>
      <c r="C399" t="s">
        <v>29</v>
      </c>
      <c r="D399" s="87" t="s">
        <v>189</v>
      </c>
      <c r="E399">
        <v>418</v>
      </c>
      <c r="F399">
        <v>6304</v>
      </c>
      <c r="G399">
        <v>69</v>
      </c>
      <c r="H399" s="58">
        <v>33130</v>
      </c>
      <c r="J399" s="44">
        <f t="shared" si="117"/>
        <v>828.25</v>
      </c>
      <c r="K399" s="44">
        <f t="shared" si="118"/>
        <v>828.25</v>
      </c>
      <c r="L399" s="44">
        <f t="shared" si="116"/>
        <v>34787</v>
      </c>
      <c r="M399" s="21">
        <f t="shared" si="119"/>
        <v>0.05</v>
      </c>
    </row>
    <row r="400" spans="1:13" x14ac:dyDescent="0.35">
      <c r="A400" s="122" t="s">
        <v>251</v>
      </c>
      <c r="B400" s="122">
        <v>45126</v>
      </c>
      <c r="C400" t="s">
        <v>186</v>
      </c>
      <c r="E400">
        <v>419</v>
      </c>
      <c r="F400">
        <v>6304</v>
      </c>
      <c r="G400">
        <v>300</v>
      </c>
      <c r="H400" s="58">
        <v>33885</v>
      </c>
      <c r="J400" s="44">
        <f t="shared" si="117"/>
        <v>847.125</v>
      </c>
      <c r="K400" s="44">
        <f t="shared" si="118"/>
        <v>847.125</v>
      </c>
      <c r="L400" s="44">
        <f t="shared" si="116"/>
        <v>35579</v>
      </c>
      <c r="M400" s="21">
        <f t="shared" si="119"/>
        <v>0.05</v>
      </c>
    </row>
    <row r="401" spans="1:13" x14ac:dyDescent="0.35">
      <c r="A401" s="122" t="s">
        <v>251</v>
      </c>
      <c r="B401" s="122">
        <v>45127</v>
      </c>
      <c r="C401" t="s">
        <v>29</v>
      </c>
      <c r="E401">
        <v>420</v>
      </c>
      <c r="F401">
        <v>6304</v>
      </c>
      <c r="G401">
        <v>300</v>
      </c>
      <c r="H401" s="58">
        <v>33930</v>
      </c>
      <c r="J401" s="44">
        <f t="shared" si="117"/>
        <v>848.25</v>
      </c>
      <c r="K401" s="44">
        <f t="shared" si="118"/>
        <v>848.25</v>
      </c>
      <c r="L401" s="44">
        <f t="shared" si="116"/>
        <v>35627</v>
      </c>
      <c r="M401" s="21">
        <f t="shared" si="119"/>
        <v>0.05</v>
      </c>
    </row>
    <row r="402" spans="1:13" x14ac:dyDescent="0.35">
      <c r="A402" s="122" t="s">
        <v>251</v>
      </c>
      <c r="B402" s="122">
        <v>45128</v>
      </c>
      <c r="C402" t="s">
        <v>29</v>
      </c>
      <c r="E402">
        <v>421</v>
      </c>
      <c r="F402">
        <v>6304</v>
      </c>
      <c r="G402">
        <v>360</v>
      </c>
      <c r="H402" s="58">
        <v>33570</v>
      </c>
      <c r="J402" s="44">
        <f t="shared" ref="J402:J404" si="120">H402*2.5%</f>
        <v>839.25</v>
      </c>
      <c r="K402" s="44">
        <f t="shared" ref="K402:K404" si="121">H402*2.5%</f>
        <v>839.25</v>
      </c>
      <c r="L402" s="44">
        <f t="shared" ref="L402:L404" si="122">ROUND(SUM(H402:K402),0)</f>
        <v>35249</v>
      </c>
      <c r="M402" s="21">
        <f t="shared" ref="M402:M404" si="123">SUM(I402:K402)/H402</f>
        <v>0.05</v>
      </c>
    </row>
    <row r="403" spans="1:13" x14ac:dyDescent="0.35">
      <c r="A403" s="122" t="s">
        <v>251</v>
      </c>
      <c r="B403" s="122">
        <v>45129</v>
      </c>
      <c r="C403" t="s">
        <v>29</v>
      </c>
      <c r="D403" s="87" t="s">
        <v>189</v>
      </c>
      <c r="E403">
        <v>422</v>
      </c>
      <c r="F403">
        <v>6304</v>
      </c>
      <c r="G403">
        <v>55</v>
      </c>
      <c r="H403" s="58">
        <v>24750</v>
      </c>
      <c r="J403" s="44">
        <f t="shared" si="120"/>
        <v>618.75</v>
      </c>
      <c r="K403" s="44">
        <f t="shared" si="121"/>
        <v>618.75</v>
      </c>
      <c r="L403" s="44">
        <f t="shared" si="122"/>
        <v>25988</v>
      </c>
      <c r="M403" s="21">
        <f t="shared" si="123"/>
        <v>0.05</v>
      </c>
    </row>
    <row r="404" spans="1:13" x14ac:dyDescent="0.35">
      <c r="A404" s="122" t="s">
        <v>251</v>
      </c>
      <c r="B404" s="122">
        <v>45130</v>
      </c>
      <c r="C404" t="s">
        <v>186</v>
      </c>
      <c r="D404" s="87" t="s">
        <v>189</v>
      </c>
      <c r="E404">
        <v>423</v>
      </c>
      <c r="F404">
        <v>6304</v>
      </c>
      <c r="G404">
        <v>30</v>
      </c>
      <c r="H404" s="58">
        <v>20250</v>
      </c>
      <c r="J404" s="44">
        <f t="shared" si="120"/>
        <v>506.25</v>
      </c>
      <c r="K404" s="44">
        <f t="shared" si="121"/>
        <v>506.25</v>
      </c>
      <c r="L404" s="44">
        <f t="shared" si="122"/>
        <v>21263</v>
      </c>
      <c r="M404" s="21">
        <f t="shared" si="123"/>
        <v>0.05</v>
      </c>
    </row>
    <row r="405" spans="1:13" x14ac:dyDescent="0.35">
      <c r="A405" s="122" t="s">
        <v>251</v>
      </c>
      <c r="B405" s="122">
        <v>45131</v>
      </c>
      <c r="C405" t="s">
        <v>186</v>
      </c>
      <c r="E405">
        <v>424</v>
      </c>
      <c r="F405">
        <v>6304</v>
      </c>
      <c r="G405">
        <v>120</v>
      </c>
      <c r="H405" s="58">
        <v>32000</v>
      </c>
      <c r="J405" s="44">
        <f t="shared" ref="J405:J406" si="124">H405*2.5%</f>
        <v>800</v>
      </c>
      <c r="K405" s="44">
        <f t="shared" ref="K405:K406" si="125">H405*2.5%</f>
        <v>800</v>
      </c>
      <c r="L405" s="44">
        <f t="shared" ref="L405:L406" si="126">ROUND(SUM(H405:K405),0)</f>
        <v>33600</v>
      </c>
      <c r="M405" s="21">
        <f t="shared" ref="M405:M406" si="127">SUM(I405:K405)/H405</f>
        <v>0.05</v>
      </c>
    </row>
    <row r="406" spans="1:13" x14ac:dyDescent="0.35">
      <c r="A406" s="122" t="s">
        <v>251</v>
      </c>
      <c r="B406" s="122">
        <v>45132</v>
      </c>
      <c r="C406" t="s">
        <v>29</v>
      </c>
      <c r="D406" s="87" t="s">
        <v>73</v>
      </c>
      <c r="E406">
        <v>425</v>
      </c>
      <c r="F406">
        <v>6304</v>
      </c>
      <c r="G406">
        <v>100</v>
      </c>
      <c r="H406" s="58">
        <v>25000</v>
      </c>
      <c r="J406" s="44">
        <f t="shared" si="124"/>
        <v>625</v>
      </c>
      <c r="K406" s="44">
        <f t="shared" si="125"/>
        <v>625</v>
      </c>
      <c r="L406" s="44">
        <f t="shared" si="126"/>
        <v>26250</v>
      </c>
      <c r="M406" s="21">
        <f t="shared" si="127"/>
        <v>0.05</v>
      </c>
    </row>
    <row r="407" spans="1:13" x14ac:dyDescent="0.35">
      <c r="A407" s="122" t="s">
        <v>252</v>
      </c>
      <c r="B407" s="122">
        <v>45139</v>
      </c>
      <c r="C407" t="s">
        <v>190</v>
      </c>
      <c r="E407">
        <v>426</v>
      </c>
      <c r="F407">
        <v>6304</v>
      </c>
      <c r="G407">
        <v>200</v>
      </c>
      <c r="H407" s="58">
        <v>44000</v>
      </c>
      <c r="J407" s="44">
        <f>H407*2.5%</f>
        <v>1100</v>
      </c>
      <c r="K407" s="44">
        <f>H407*2.5%</f>
        <v>1100</v>
      </c>
      <c r="L407" s="44">
        <f>SUM(H407:K407)</f>
        <v>46200</v>
      </c>
      <c r="M407" s="9">
        <v>0.05</v>
      </c>
    </row>
    <row r="408" spans="1:13" x14ac:dyDescent="0.35">
      <c r="A408" s="122" t="s">
        <v>252</v>
      </c>
      <c r="B408" s="122">
        <v>45140</v>
      </c>
      <c r="C408" t="s">
        <v>190</v>
      </c>
      <c r="E408">
        <v>427</v>
      </c>
      <c r="F408">
        <v>6304</v>
      </c>
      <c r="G408">
        <v>200</v>
      </c>
      <c r="H408" s="58">
        <v>44000</v>
      </c>
      <c r="J408" s="44">
        <f>H408*2.5%</f>
        <v>1100</v>
      </c>
      <c r="K408" s="44">
        <f>H408*2.5%</f>
        <v>1100</v>
      </c>
      <c r="L408" s="44">
        <f>SUM(H408:K408)</f>
        <v>46200</v>
      </c>
      <c r="M408" s="9">
        <v>0.05</v>
      </c>
    </row>
    <row r="409" spans="1:13" x14ac:dyDescent="0.35">
      <c r="A409" s="122" t="s">
        <v>252</v>
      </c>
      <c r="B409" s="122">
        <v>45141</v>
      </c>
      <c r="C409" t="s">
        <v>190</v>
      </c>
      <c r="E409">
        <v>428</v>
      </c>
      <c r="F409">
        <v>6304</v>
      </c>
      <c r="G409">
        <v>120</v>
      </c>
      <c r="H409" s="58">
        <v>36000</v>
      </c>
      <c r="J409" s="44">
        <f t="shared" ref="J409:J436" si="128">H409*2.5%</f>
        <v>900</v>
      </c>
      <c r="K409" s="44">
        <f t="shared" ref="K409:K437" si="129">H409*2.5%</f>
        <v>900</v>
      </c>
      <c r="L409" s="44">
        <f t="shared" ref="L409:L437" si="130">SUM(H409:K409)</f>
        <v>37800</v>
      </c>
      <c r="M409" s="9">
        <v>0.05</v>
      </c>
    </row>
    <row r="410" spans="1:13" x14ac:dyDescent="0.35">
      <c r="A410" s="122" t="s">
        <v>252</v>
      </c>
      <c r="B410" s="122">
        <v>45142</v>
      </c>
      <c r="C410" t="s">
        <v>190</v>
      </c>
      <c r="D410" s="87" t="s">
        <v>185</v>
      </c>
      <c r="E410">
        <v>429</v>
      </c>
      <c r="F410">
        <v>6304</v>
      </c>
      <c r="G410">
        <v>100</v>
      </c>
      <c r="H410" s="58">
        <v>30000</v>
      </c>
      <c r="J410" s="44">
        <f t="shared" si="128"/>
        <v>750</v>
      </c>
      <c r="K410" s="44">
        <f t="shared" si="129"/>
        <v>750</v>
      </c>
      <c r="L410" s="44">
        <f t="shared" si="130"/>
        <v>31500</v>
      </c>
      <c r="M410" s="9">
        <v>0.05</v>
      </c>
    </row>
    <row r="411" spans="1:13" x14ac:dyDescent="0.35">
      <c r="A411" s="122" t="s">
        <v>252</v>
      </c>
      <c r="B411" s="122">
        <v>45142</v>
      </c>
      <c r="C411" t="s">
        <v>184</v>
      </c>
      <c r="E411">
        <v>430</v>
      </c>
      <c r="F411">
        <v>6304</v>
      </c>
      <c r="G411">
        <v>140</v>
      </c>
      <c r="H411" s="58">
        <v>36000</v>
      </c>
      <c r="J411" s="44">
        <f t="shared" si="128"/>
        <v>900</v>
      </c>
      <c r="K411" s="44">
        <f t="shared" si="129"/>
        <v>900</v>
      </c>
      <c r="L411" s="44">
        <f t="shared" si="130"/>
        <v>37800</v>
      </c>
      <c r="M411" s="9">
        <v>0.05</v>
      </c>
    </row>
    <row r="412" spans="1:13" x14ac:dyDescent="0.35">
      <c r="A412" s="122" t="s">
        <v>252</v>
      </c>
      <c r="B412" s="122">
        <v>45144</v>
      </c>
      <c r="C412" t="s">
        <v>190</v>
      </c>
      <c r="D412" s="87" t="s">
        <v>73</v>
      </c>
      <c r="E412">
        <v>431</v>
      </c>
      <c r="F412">
        <v>6304</v>
      </c>
      <c r="G412">
        <v>120</v>
      </c>
      <c r="H412" s="58">
        <v>37000</v>
      </c>
      <c r="J412" s="44">
        <f t="shared" si="128"/>
        <v>925</v>
      </c>
      <c r="K412" s="44">
        <f t="shared" si="129"/>
        <v>925</v>
      </c>
      <c r="L412" s="44">
        <f t="shared" si="130"/>
        <v>38850</v>
      </c>
      <c r="M412" s="9">
        <v>0.05</v>
      </c>
    </row>
    <row r="413" spans="1:13" x14ac:dyDescent="0.35">
      <c r="A413" s="122" t="s">
        <v>252</v>
      </c>
      <c r="B413" s="122">
        <v>45145</v>
      </c>
      <c r="C413" t="s">
        <v>72</v>
      </c>
      <c r="D413" s="87" t="s">
        <v>189</v>
      </c>
      <c r="E413">
        <v>432</v>
      </c>
      <c r="F413">
        <v>6304</v>
      </c>
      <c r="G413">
        <v>150</v>
      </c>
      <c r="H413" s="58">
        <v>40000</v>
      </c>
      <c r="J413" s="44">
        <f t="shared" si="128"/>
        <v>1000</v>
      </c>
      <c r="K413" s="44">
        <f t="shared" si="129"/>
        <v>1000</v>
      </c>
      <c r="L413" s="44">
        <f t="shared" si="130"/>
        <v>42000</v>
      </c>
      <c r="M413" s="9">
        <v>0.05</v>
      </c>
    </row>
    <row r="414" spans="1:13" x14ac:dyDescent="0.35">
      <c r="A414" s="122" t="s">
        <v>252</v>
      </c>
      <c r="B414" s="122">
        <v>45146</v>
      </c>
      <c r="C414" t="s">
        <v>186</v>
      </c>
      <c r="D414" s="87" t="s">
        <v>185</v>
      </c>
      <c r="E414">
        <v>433</v>
      </c>
      <c r="F414">
        <v>6304</v>
      </c>
      <c r="G414">
        <v>50</v>
      </c>
      <c r="H414" s="58">
        <v>27850</v>
      </c>
      <c r="J414" s="44">
        <f t="shared" si="128"/>
        <v>696.25</v>
      </c>
      <c r="K414" s="44">
        <f t="shared" si="129"/>
        <v>696.25</v>
      </c>
      <c r="L414" s="44">
        <f t="shared" si="130"/>
        <v>29242.5</v>
      </c>
      <c r="M414" s="9">
        <v>0.05</v>
      </c>
    </row>
    <row r="415" spans="1:13" x14ac:dyDescent="0.35">
      <c r="A415" s="122" t="s">
        <v>252</v>
      </c>
      <c r="B415" s="122">
        <v>45148</v>
      </c>
      <c r="C415" t="s">
        <v>184</v>
      </c>
      <c r="E415">
        <v>434</v>
      </c>
      <c r="F415">
        <v>6304</v>
      </c>
      <c r="G415">
        <v>90</v>
      </c>
      <c r="H415" s="58">
        <v>34000</v>
      </c>
      <c r="J415" s="44">
        <f t="shared" si="128"/>
        <v>850</v>
      </c>
      <c r="K415" s="44">
        <f t="shared" si="129"/>
        <v>850</v>
      </c>
      <c r="L415" s="44">
        <f t="shared" si="130"/>
        <v>35700</v>
      </c>
      <c r="M415" s="9">
        <v>0.05</v>
      </c>
    </row>
    <row r="416" spans="1:13" x14ac:dyDescent="0.35">
      <c r="A416" s="122" t="s">
        <v>252</v>
      </c>
      <c r="B416" s="122">
        <v>45149</v>
      </c>
      <c r="C416" t="s">
        <v>190</v>
      </c>
      <c r="E416">
        <v>435</v>
      </c>
      <c r="F416">
        <v>6304</v>
      </c>
      <c r="G416">
        <v>100</v>
      </c>
      <c r="H416" s="58">
        <v>35000</v>
      </c>
      <c r="J416" s="44">
        <f t="shared" si="128"/>
        <v>875</v>
      </c>
      <c r="K416" s="44">
        <f t="shared" si="129"/>
        <v>875</v>
      </c>
      <c r="L416" s="44">
        <f t="shared" si="130"/>
        <v>36750</v>
      </c>
      <c r="M416" s="9">
        <v>0.05</v>
      </c>
    </row>
    <row r="417" spans="1:13" x14ac:dyDescent="0.35">
      <c r="A417" s="122" t="s">
        <v>252</v>
      </c>
      <c r="B417" s="122">
        <v>45151</v>
      </c>
      <c r="C417" t="s">
        <v>190</v>
      </c>
      <c r="D417" s="87" t="s">
        <v>73</v>
      </c>
      <c r="E417">
        <v>436</v>
      </c>
      <c r="F417">
        <v>6304</v>
      </c>
      <c r="G417">
        <v>100</v>
      </c>
      <c r="H417" s="58">
        <v>30000</v>
      </c>
      <c r="J417" s="44">
        <f t="shared" si="128"/>
        <v>750</v>
      </c>
      <c r="K417" s="44">
        <f t="shared" si="129"/>
        <v>750</v>
      </c>
      <c r="L417" s="44">
        <f t="shared" si="130"/>
        <v>31500</v>
      </c>
      <c r="M417" s="9">
        <v>0.05</v>
      </c>
    </row>
    <row r="418" spans="1:13" x14ac:dyDescent="0.35">
      <c r="A418" s="122" t="s">
        <v>252</v>
      </c>
      <c r="B418" s="122">
        <v>45152</v>
      </c>
      <c r="C418" t="s">
        <v>72</v>
      </c>
      <c r="E418">
        <v>437</v>
      </c>
      <c r="F418">
        <v>6304</v>
      </c>
      <c r="G418">
        <v>150</v>
      </c>
      <c r="H418" s="58">
        <v>42000</v>
      </c>
      <c r="J418" s="44">
        <f t="shared" si="128"/>
        <v>1050</v>
      </c>
      <c r="K418" s="44">
        <f t="shared" si="129"/>
        <v>1050</v>
      </c>
      <c r="L418" s="44">
        <f t="shared" si="130"/>
        <v>44100</v>
      </c>
      <c r="M418" s="9">
        <v>0.05</v>
      </c>
    </row>
    <row r="419" spans="1:13" x14ac:dyDescent="0.35">
      <c r="A419" s="122" t="s">
        <v>252</v>
      </c>
      <c r="B419" s="122">
        <v>45152</v>
      </c>
      <c r="C419" t="s">
        <v>190</v>
      </c>
      <c r="E419">
        <v>438</v>
      </c>
      <c r="F419">
        <v>6304</v>
      </c>
      <c r="G419">
        <v>70</v>
      </c>
      <c r="H419" s="58">
        <v>32000</v>
      </c>
      <c r="J419" s="44">
        <f t="shared" si="128"/>
        <v>800</v>
      </c>
      <c r="K419" s="44">
        <f t="shared" si="129"/>
        <v>800</v>
      </c>
      <c r="L419" s="44">
        <f t="shared" si="130"/>
        <v>33600</v>
      </c>
      <c r="M419" s="9">
        <v>0.05</v>
      </c>
    </row>
    <row r="420" spans="1:13" x14ac:dyDescent="0.35">
      <c r="A420" s="122" t="s">
        <v>252</v>
      </c>
      <c r="B420" s="122">
        <v>45152</v>
      </c>
      <c r="C420" t="s">
        <v>190</v>
      </c>
      <c r="D420" s="126" t="s">
        <v>192</v>
      </c>
      <c r="E420">
        <v>439</v>
      </c>
      <c r="F420">
        <v>6304</v>
      </c>
      <c r="G420">
        <v>140</v>
      </c>
      <c r="H420" s="58">
        <v>43200</v>
      </c>
      <c r="J420" s="44">
        <f t="shared" si="128"/>
        <v>1080</v>
      </c>
      <c r="K420" s="44">
        <f t="shared" si="129"/>
        <v>1080</v>
      </c>
      <c r="L420" s="44">
        <f t="shared" si="130"/>
        <v>45360</v>
      </c>
      <c r="M420" s="9">
        <v>0.05</v>
      </c>
    </row>
    <row r="421" spans="1:13" x14ac:dyDescent="0.35">
      <c r="A421" s="122" t="s">
        <v>252</v>
      </c>
      <c r="B421" s="132">
        <v>45152</v>
      </c>
      <c r="C421" s="125" t="s">
        <v>191</v>
      </c>
      <c r="D421" s="126"/>
      <c r="E421" s="121">
        <v>440</v>
      </c>
      <c r="F421">
        <v>6304</v>
      </c>
      <c r="G421">
        <v>80</v>
      </c>
      <c r="H421" s="58">
        <v>26800</v>
      </c>
      <c r="J421" s="44">
        <f t="shared" si="128"/>
        <v>670</v>
      </c>
      <c r="K421" s="44">
        <f t="shared" si="129"/>
        <v>670</v>
      </c>
      <c r="L421" s="44">
        <f t="shared" si="130"/>
        <v>28140</v>
      </c>
      <c r="M421" s="9">
        <v>0.05</v>
      </c>
    </row>
    <row r="422" spans="1:13" x14ac:dyDescent="0.35">
      <c r="A422" s="122" t="s">
        <v>252</v>
      </c>
      <c r="B422" s="132">
        <v>45153</v>
      </c>
      <c r="C422" s="125" t="s">
        <v>191</v>
      </c>
      <c r="D422" s="87" t="s">
        <v>193</v>
      </c>
      <c r="E422" s="121">
        <v>440</v>
      </c>
      <c r="F422">
        <v>6005</v>
      </c>
      <c r="G422">
        <v>150</v>
      </c>
      <c r="H422" s="58">
        <v>17250</v>
      </c>
      <c r="J422" s="44">
        <f t="shared" si="128"/>
        <v>431.25</v>
      </c>
      <c r="K422" s="44">
        <f t="shared" si="129"/>
        <v>431.25</v>
      </c>
      <c r="L422" s="44">
        <f t="shared" si="130"/>
        <v>18112.5</v>
      </c>
      <c r="M422" s="9">
        <v>0.05</v>
      </c>
    </row>
    <row r="423" spans="1:13" x14ac:dyDescent="0.35">
      <c r="A423" s="122" t="s">
        <v>252</v>
      </c>
      <c r="B423" s="122">
        <v>45154</v>
      </c>
      <c r="C423" s="95" t="s">
        <v>194</v>
      </c>
      <c r="E423" s="94">
        <v>441</v>
      </c>
      <c r="F423">
        <v>6304</v>
      </c>
      <c r="G423">
        <f>200+144</f>
        <v>344</v>
      </c>
      <c r="H423" s="58">
        <v>21200</v>
      </c>
      <c r="J423" s="44">
        <f t="shared" si="128"/>
        <v>530</v>
      </c>
      <c r="K423" s="44">
        <f t="shared" si="129"/>
        <v>530</v>
      </c>
      <c r="L423" s="44">
        <f t="shared" si="130"/>
        <v>22260</v>
      </c>
      <c r="M423" s="9">
        <v>0.05</v>
      </c>
    </row>
    <row r="424" spans="1:13" x14ac:dyDescent="0.35">
      <c r="A424" s="122" t="s">
        <v>252</v>
      </c>
      <c r="B424" s="122">
        <v>45156</v>
      </c>
      <c r="C424" t="s">
        <v>190</v>
      </c>
      <c r="E424" s="94">
        <v>442</v>
      </c>
      <c r="F424">
        <v>6304</v>
      </c>
      <c r="G424">
        <v>100</v>
      </c>
      <c r="H424" s="58">
        <v>30000</v>
      </c>
      <c r="J424" s="44">
        <f t="shared" si="128"/>
        <v>750</v>
      </c>
      <c r="K424" s="44">
        <f t="shared" si="129"/>
        <v>750</v>
      </c>
      <c r="L424" s="44">
        <f t="shared" si="130"/>
        <v>31500</v>
      </c>
      <c r="M424" s="9">
        <v>0.05</v>
      </c>
    </row>
    <row r="425" spans="1:13" x14ac:dyDescent="0.35">
      <c r="A425" s="122" t="s">
        <v>252</v>
      </c>
      <c r="B425" s="122">
        <v>45157</v>
      </c>
      <c r="C425" t="s">
        <v>190</v>
      </c>
      <c r="D425" s="87" t="s">
        <v>185</v>
      </c>
      <c r="E425" s="94">
        <v>443</v>
      </c>
      <c r="F425">
        <v>6304</v>
      </c>
      <c r="G425">
        <v>200</v>
      </c>
      <c r="H425" s="58">
        <v>40000</v>
      </c>
      <c r="J425" s="44">
        <f t="shared" ref="J425" si="131">H425*2.5%</f>
        <v>1000</v>
      </c>
      <c r="K425" s="44">
        <f t="shared" ref="K425" si="132">H425*2.5%</f>
        <v>1000</v>
      </c>
      <c r="L425" s="44">
        <f t="shared" ref="L425" si="133">SUM(H425:K425)</f>
        <v>42000</v>
      </c>
      <c r="M425" s="9">
        <v>0.05</v>
      </c>
    </row>
    <row r="426" spans="1:13" x14ac:dyDescent="0.35">
      <c r="A426" s="122" t="s">
        <v>252</v>
      </c>
      <c r="B426" s="122">
        <v>45158</v>
      </c>
      <c r="C426" t="s">
        <v>184</v>
      </c>
      <c r="D426" s="87" t="s">
        <v>189</v>
      </c>
      <c r="E426" s="94">
        <v>444</v>
      </c>
      <c r="F426">
        <v>6304</v>
      </c>
      <c r="G426">
        <v>100</v>
      </c>
      <c r="H426" s="58">
        <v>30500</v>
      </c>
      <c r="J426" s="44">
        <f t="shared" si="128"/>
        <v>762.5</v>
      </c>
      <c r="K426" s="44">
        <f t="shared" si="129"/>
        <v>762.5</v>
      </c>
      <c r="L426" s="44">
        <f t="shared" si="130"/>
        <v>32025</v>
      </c>
      <c r="M426" s="9">
        <v>0.05</v>
      </c>
    </row>
    <row r="427" spans="1:13" x14ac:dyDescent="0.35">
      <c r="A427" s="122" t="s">
        <v>252</v>
      </c>
      <c r="B427" s="122">
        <v>45160</v>
      </c>
      <c r="C427" t="s">
        <v>186</v>
      </c>
      <c r="E427" s="94">
        <v>445</v>
      </c>
      <c r="F427">
        <v>6304</v>
      </c>
      <c r="G427">
        <v>65</v>
      </c>
      <c r="H427" s="58">
        <v>39780</v>
      </c>
      <c r="J427" s="44">
        <f t="shared" si="128"/>
        <v>994.5</v>
      </c>
      <c r="K427" s="44">
        <f t="shared" si="129"/>
        <v>994.5</v>
      </c>
      <c r="L427" s="44">
        <f t="shared" si="130"/>
        <v>41769</v>
      </c>
      <c r="M427" s="9">
        <v>0.05</v>
      </c>
    </row>
    <row r="428" spans="1:13" x14ac:dyDescent="0.35">
      <c r="A428" s="122" t="s">
        <v>252</v>
      </c>
      <c r="B428" s="122">
        <v>45161</v>
      </c>
      <c r="C428" t="s">
        <v>190</v>
      </c>
      <c r="E428" s="94">
        <v>446</v>
      </c>
      <c r="F428">
        <v>6304</v>
      </c>
      <c r="G428">
        <v>120</v>
      </c>
      <c r="H428" s="58">
        <v>37000</v>
      </c>
      <c r="J428" s="44">
        <f t="shared" si="128"/>
        <v>925</v>
      </c>
      <c r="K428" s="44">
        <f t="shared" si="129"/>
        <v>925</v>
      </c>
      <c r="L428" s="44">
        <f t="shared" si="130"/>
        <v>38850</v>
      </c>
      <c r="M428" s="9">
        <v>0.05</v>
      </c>
    </row>
    <row r="429" spans="1:13" x14ac:dyDescent="0.35">
      <c r="A429" s="122" t="s">
        <v>252</v>
      </c>
      <c r="B429" s="122">
        <v>45163</v>
      </c>
      <c r="C429" t="s">
        <v>190</v>
      </c>
      <c r="E429" s="94">
        <v>447</v>
      </c>
      <c r="F429">
        <v>6304</v>
      </c>
      <c r="G429">
        <v>90</v>
      </c>
      <c r="H429" s="58">
        <v>26000</v>
      </c>
      <c r="J429" s="44">
        <f t="shared" si="128"/>
        <v>650</v>
      </c>
      <c r="K429" s="44">
        <f t="shared" si="129"/>
        <v>650</v>
      </c>
      <c r="L429" s="44">
        <f t="shared" si="130"/>
        <v>27300</v>
      </c>
      <c r="M429" s="9">
        <v>0.05</v>
      </c>
    </row>
    <row r="430" spans="1:13" x14ac:dyDescent="0.35">
      <c r="A430" s="122" t="s">
        <v>252</v>
      </c>
      <c r="B430" s="122">
        <v>45163</v>
      </c>
      <c r="C430" t="s">
        <v>190</v>
      </c>
      <c r="E430" s="94">
        <v>448</v>
      </c>
      <c r="F430">
        <v>6304</v>
      </c>
      <c r="G430">
        <v>100</v>
      </c>
      <c r="H430" s="58">
        <v>34000</v>
      </c>
      <c r="J430" s="44">
        <f t="shared" si="128"/>
        <v>850</v>
      </c>
      <c r="K430" s="44">
        <f t="shared" si="129"/>
        <v>850</v>
      </c>
      <c r="L430" s="44">
        <f t="shared" si="130"/>
        <v>35700</v>
      </c>
      <c r="M430" s="9">
        <v>0.05</v>
      </c>
    </row>
    <row r="431" spans="1:13" x14ac:dyDescent="0.35">
      <c r="A431" s="122" t="s">
        <v>252</v>
      </c>
      <c r="B431" s="122">
        <v>45164</v>
      </c>
      <c r="C431" t="s">
        <v>190</v>
      </c>
      <c r="E431" s="94">
        <v>449</v>
      </c>
      <c r="F431">
        <v>6005</v>
      </c>
      <c r="G431">
        <v>300</v>
      </c>
      <c r="H431" s="58">
        <v>21000</v>
      </c>
      <c r="J431" s="44">
        <f t="shared" si="128"/>
        <v>525</v>
      </c>
      <c r="K431" s="44">
        <f t="shared" si="129"/>
        <v>525</v>
      </c>
      <c r="L431" s="44">
        <f t="shared" si="130"/>
        <v>22050</v>
      </c>
      <c r="M431" s="9">
        <v>0.05</v>
      </c>
    </row>
    <row r="432" spans="1:13" x14ac:dyDescent="0.35">
      <c r="A432" s="122" t="s">
        <v>252</v>
      </c>
      <c r="B432" s="122">
        <v>45167</v>
      </c>
      <c r="C432" t="s">
        <v>190</v>
      </c>
      <c r="D432" s="87" t="s">
        <v>185</v>
      </c>
      <c r="E432" s="94">
        <v>450</v>
      </c>
      <c r="F432">
        <v>6304</v>
      </c>
      <c r="G432">
        <v>30</v>
      </c>
      <c r="H432" s="58">
        <v>11400</v>
      </c>
      <c r="J432" s="44">
        <f t="shared" si="128"/>
        <v>285</v>
      </c>
      <c r="K432" s="44">
        <f t="shared" si="129"/>
        <v>285</v>
      </c>
      <c r="L432" s="44">
        <f t="shared" si="130"/>
        <v>11970</v>
      </c>
      <c r="M432" s="9">
        <v>0.05</v>
      </c>
    </row>
    <row r="433" spans="1:13" x14ac:dyDescent="0.35">
      <c r="A433" s="122" t="s">
        <v>252</v>
      </c>
      <c r="B433" s="122">
        <v>45168</v>
      </c>
      <c r="C433" t="s">
        <v>186</v>
      </c>
      <c r="E433" s="94">
        <v>451</v>
      </c>
      <c r="F433">
        <v>6304</v>
      </c>
      <c r="G433">
        <v>36</v>
      </c>
      <c r="H433" s="58">
        <v>15960</v>
      </c>
      <c r="J433" s="44">
        <f t="shared" si="128"/>
        <v>399</v>
      </c>
      <c r="K433" s="44">
        <f t="shared" si="129"/>
        <v>399</v>
      </c>
      <c r="L433" s="44">
        <f t="shared" si="130"/>
        <v>16758</v>
      </c>
      <c r="M433" s="9">
        <v>0.05</v>
      </c>
    </row>
    <row r="434" spans="1:13" x14ac:dyDescent="0.35">
      <c r="A434" s="122" t="s">
        <v>252</v>
      </c>
      <c r="B434" s="122">
        <v>45169</v>
      </c>
      <c r="C434" t="s">
        <v>190</v>
      </c>
      <c r="E434" s="94">
        <v>452</v>
      </c>
      <c r="F434">
        <v>6304</v>
      </c>
      <c r="G434">
        <v>100</v>
      </c>
      <c r="H434" s="58">
        <v>30000</v>
      </c>
      <c r="J434" s="44">
        <f t="shared" si="128"/>
        <v>750</v>
      </c>
      <c r="K434" s="44">
        <f t="shared" si="129"/>
        <v>750</v>
      </c>
      <c r="L434" s="44">
        <f t="shared" si="130"/>
        <v>31500</v>
      </c>
      <c r="M434" s="9">
        <v>0.05</v>
      </c>
    </row>
    <row r="435" spans="1:13" x14ac:dyDescent="0.35">
      <c r="A435" s="122" t="s">
        <v>252</v>
      </c>
      <c r="B435" s="122">
        <v>45169</v>
      </c>
      <c r="C435" t="s">
        <v>190</v>
      </c>
      <c r="E435" s="94">
        <v>453</v>
      </c>
      <c r="F435">
        <v>6303</v>
      </c>
      <c r="G435">
        <v>250</v>
      </c>
      <c r="H435" s="58">
        <v>33000</v>
      </c>
      <c r="J435" s="44">
        <f t="shared" si="128"/>
        <v>825</v>
      </c>
      <c r="K435" s="44">
        <f t="shared" si="129"/>
        <v>825</v>
      </c>
      <c r="L435" s="44">
        <f t="shared" si="130"/>
        <v>34650</v>
      </c>
      <c r="M435" s="9">
        <v>0.05</v>
      </c>
    </row>
    <row r="436" spans="1:13" x14ac:dyDescent="0.35">
      <c r="A436" s="122" t="s">
        <v>252</v>
      </c>
      <c r="B436" s="122">
        <v>45169</v>
      </c>
      <c r="C436" t="s">
        <v>190</v>
      </c>
      <c r="E436" s="94">
        <v>454</v>
      </c>
      <c r="F436">
        <v>6304</v>
      </c>
      <c r="G436">
        <v>20</v>
      </c>
      <c r="H436" s="58">
        <v>7000</v>
      </c>
      <c r="J436" s="44">
        <f t="shared" si="128"/>
        <v>175</v>
      </c>
      <c r="K436" s="44">
        <f t="shared" si="129"/>
        <v>175</v>
      </c>
      <c r="L436" s="44">
        <f t="shared" si="130"/>
        <v>7350</v>
      </c>
      <c r="M436" s="9">
        <v>0.05</v>
      </c>
    </row>
    <row r="437" spans="1:13" x14ac:dyDescent="0.35">
      <c r="A437" s="122" t="s">
        <v>252</v>
      </c>
      <c r="B437" s="122">
        <v>45169</v>
      </c>
      <c r="C437" t="s">
        <v>190</v>
      </c>
      <c r="E437" s="94">
        <v>455</v>
      </c>
      <c r="F437">
        <v>6304</v>
      </c>
      <c r="G437">
        <v>75</v>
      </c>
      <c r="H437" s="58">
        <v>7000</v>
      </c>
      <c r="J437" s="44">
        <f>H437*2.5%</f>
        <v>175</v>
      </c>
      <c r="K437" s="44">
        <f t="shared" si="129"/>
        <v>175</v>
      </c>
      <c r="L437" s="44">
        <f t="shared" si="130"/>
        <v>7350</v>
      </c>
      <c r="M437" s="9">
        <v>0.05</v>
      </c>
    </row>
    <row r="438" spans="1:13" x14ac:dyDescent="0.35">
      <c r="A438" s="122" t="s">
        <v>253</v>
      </c>
      <c r="B438" s="122">
        <v>45170</v>
      </c>
      <c r="C438" s="107" t="s">
        <v>29</v>
      </c>
      <c r="E438">
        <v>456</v>
      </c>
      <c r="F438">
        <v>6304</v>
      </c>
      <c r="G438">
        <v>80</v>
      </c>
      <c r="H438" s="58">
        <v>24000</v>
      </c>
      <c r="J438" s="44">
        <f t="shared" ref="J438:J451" si="134">H438*2.5%</f>
        <v>600</v>
      </c>
      <c r="K438" s="44">
        <f t="shared" ref="K438:K451" si="135">H438*2.5%</f>
        <v>600</v>
      </c>
      <c r="L438" s="44">
        <f t="shared" ref="L438:L451" si="136">SUM(H438:K438)</f>
        <v>25200</v>
      </c>
      <c r="M438" s="9">
        <v>0.05</v>
      </c>
    </row>
    <row r="439" spans="1:13" x14ac:dyDescent="0.35">
      <c r="A439" s="122" t="s">
        <v>253</v>
      </c>
      <c r="B439" s="122">
        <v>45171</v>
      </c>
      <c r="C439" s="107" t="s">
        <v>29</v>
      </c>
      <c r="E439">
        <v>457</v>
      </c>
      <c r="F439">
        <v>6304</v>
      </c>
      <c r="G439">
        <v>60</v>
      </c>
      <c r="H439" s="58">
        <v>20000</v>
      </c>
      <c r="J439" s="44">
        <f t="shared" si="134"/>
        <v>500</v>
      </c>
      <c r="K439" s="44">
        <f t="shared" si="135"/>
        <v>500</v>
      </c>
      <c r="L439" s="44">
        <f t="shared" si="136"/>
        <v>21000</v>
      </c>
      <c r="M439" s="9">
        <v>0.05</v>
      </c>
    </row>
    <row r="440" spans="1:13" x14ac:dyDescent="0.35">
      <c r="A440" s="122" t="s">
        <v>253</v>
      </c>
      <c r="B440" s="122">
        <v>45172</v>
      </c>
      <c r="C440" s="107" t="s">
        <v>29</v>
      </c>
      <c r="E440">
        <v>458</v>
      </c>
      <c r="F440">
        <v>6304</v>
      </c>
      <c r="G440">
        <v>70</v>
      </c>
      <c r="H440" s="58">
        <v>25000</v>
      </c>
      <c r="J440" s="44">
        <f t="shared" si="134"/>
        <v>625</v>
      </c>
      <c r="K440" s="44">
        <f t="shared" si="135"/>
        <v>625</v>
      </c>
      <c r="L440" s="44">
        <f t="shared" si="136"/>
        <v>26250</v>
      </c>
      <c r="M440" s="9">
        <v>0.05</v>
      </c>
    </row>
    <row r="441" spans="1:13" x14ac:dyDescent="0.35">
      <c r="A441" s="122" t="s">
        <v>253</v>
      </c>
      <c r="B441" s="122">
        <v>45173</v>
      </c>
      <c r="C441" s="107" t="s">
        <v>29</v>
      </c>
      <c r="D441" s="14" t="s">
        <v>188</v>
      </c>
      <c r="E441">
        <v>459</v>
      </c>
      <c r="F441">
        <v>6304</v>
      </c>
      <c r="G441">
        <v>150</v>
      </c>
      <c r="H441" s="58">
        <v>25000</v>
      </c>
      <c r="J441" s="44">
        <f t="shared" si="134"/>
        <v>625</v>
      </c>
      <c r="K441" s="44">
        <f t="shared" si="135"/>
        <v>625</v>
      </c>
      <c r="L441" s="44">
        <f t="shared" si="136"/>
        <v>26250</v>
      </c>
      <c r="M441" s="9">
        <v>0.05</v>
      </c>
    </row>
    <row r="442" spans="1:13" x14ac:dyDescent="0.35">
      <c r="A442" s="122" t="s">
        <v>253</v>
      </c>
      <c r="B442" s="122">
        <v>45173</v>
      </c>
      <c r="C442" s="107" t="s">
        <v>187</v>
      </c>
      <c r="D442" s="14" t="s">
        <v>185</v>
      </c>
      <c r="E442">
        <v>460</v>
      </c>
      <c r="F442">
        <v>6304</v>
      </c>
      <c r="G442">
        <v>56</v>
      </c>
      <c r="H442" s="58">
        <v>14400</v>
      </c>
      <c r="J442" s="44">
        <f t="shared" si="134"/>
        <v>360</v>
      </c>
      <c r="K442" s="44">
        <f t="shared" si="135"/>
        <v>360</v>
      </c>
      <c r="L442" s="44">
        <f t="shared" si="136"/>
        <v>15120</v>
      </c>
      <c r="M442" s="9">
        <v>0.05</v>
      </c>
    </row>
    <row r="443" spans="1:13" x14ac:dyDescent="0.35">
      <c r="A443" s="122" t="s">
        <v>253</v>
      </c>
      <c r="B443" s="122">
        <v>45174</v>
      </c>
      <c r="C443" s="107" t="s">
        <v>184</v>
      </c>
      <c r="E443">
        <v>461</v>
      </c>
      <c r="F443">
        <v>6304</v>
      </c>
      <c r="G443">
        <v>100</v>
      </c>
      <c r="H443" s="58">
        <v>30000</v>
      </c>
      <c r="J443" s="44">
        <f t="shared" si="134"/>
        <v>750</v>
      </c>
      <c r="K443" s="44">
        <f t="shared" si="135"/>
        <v>750</v>
      </c>
      <c r="L443" s="44">
        <f t="shared" si="136"/>
        <v>31500</v>
      </c>
      <c r="M443" s="9">
        <v>0.05</v>
      </c>
    </row>
    <row r="444" spans="1:13" x14ac:dyDescent="0.35">
      <c r="A444" s="122" t="s">
        <v>253</v>
      </c>
      <c r="B444" s="122">
        <v>45175</v>
      </c>
      <c r="C444" s="107" t="s">
        <v>29</v>
      </c>
      <c r="E444">
        <v>462</v>
      </c>
      <c r="F444">
        <v>6304</v>
      </c>
      <c r="G444">
        <v>70</v>
      </c>
      <c r="H444" s="58">
        <v>23000</v>
      </c>
      <c r="J444" s="44">
        <f t="shared" si="134"/>
        <v>575</v>
      </c>
      <c r="K444" s="44">
        <f t="shared" si="135"/>
        <v>575</v>
      </c>
      <c r="L444" s="44">
        <f t="shared" si="136"/>
        <v>24150</v>
      </c>
      <c r="M444" s="9">
        <v>0.05</v>
      </c>
    </row>
    <row r="445" spans="1:13" x14ac:dyDescent="0.35">
      <c r="A445" s="122" t="s">
        <v>253</v>
      </c>
      <c r="B445" s="122">
        <v>45176</v>
      </c>
      <c r="C445" s="107" t="s">
        <v>29</v>
      </c>
      <c r="E445">
        <v>463</v>
      </c>
      <c r="F445">
        <v>6304</v>
      </c>
      <c r="G445">
        <v>80</v>
      </c>
      <c r="H445" s="58">
        <v>32000</v>
      </c>
      <c r="J445" s="44">
        <f t="shared" si="134"/>
        <v>800</v>
      </c>
      <c r="K445" s="44">
        <f t="shared" si="135"/>
        <v>800</v>
      </c>
      <c r="L445" s="44">
        <f t="shared" si="136"/>
        <v>33600</v>
      </c>
      <c r="M445" s="9">
        <v>0.05</v>
      </c>
    </row>
    <row r="446" spans="1:13" x14ac:dyDescent="0.35">
      <c r="A446" s="122" t="s">
        <v>253</v>
      </c>
      <c r="B446" s="122">
        <v>45177</v>
      </c>
      <c r="C446" s="107" t="s">
        <v>29</v>
      </c>
      <c r="E446">
        <v>464</v>
      </c>
      <c r="F446">
        <v>6304</v>
      </c>
      <c r="G446">
        <v>150</v>
      </c>
      <c r="H446" s="58">
        <v>35000</v>
      </c>
      <c r="J446" s="44">
        <f t="shared" si="134"/>
        <v>875</v>
      </c>
      <c r="K446" s="44">
        <f t="shared" si="135"/>
        <v>875</v>
      </c>
      <c r="L446" s="44">
        <f t="shared" si="136"/>
        <v>36750</v>
      </c>
      <c r="M446" s="9">
        <v>0.05</v>
      </c>
    </row>
    <row r="447" spans="1:13" x14ac:dyDescent="0.35">
      <c r="A447" s="122" t="s">
        <v>253</v>
      </c>
      <c r="B447" s="122">
        <v>45179</v>
      </c>
      <c r="C447" s="107" t="s">
        <v>29</v>
      </c>
      <c r="E447">
        <v>465</v>
      </c>
      <c r="F447">
        <v>6005</v>
      </c>
      <c r="G447">
        <v>400</v>
      </c>
      <c r="H447" s="58">
        <v>33000</v>
      </c>
      <c r="J447" s="44">
        <f t="shared" si="134"/>
        <v>825</v>
      </c>
      <c r="K447" s="44">
        <f t="shared" si="135"/>
        <v>825</v>
      </c>
      <c r="L447" s="44">
        <f t="shared" si="136"/>
        <v>34650</v>
      </c>
      <c r="M447" s="9">
        <v>0.05</v>
      </c>
    </row>
    <row r="448" spans="1:13" x14ac:dyDescent="0.35">
      <c r="A448" s="122" t="s">
        <v>253</v>
      </c>
      <c r="B448" s="122">
        <v>45180</v>
      </c>
      <c r="C448" s="107" t="s">
        <v>29</v>
      </c>
      <c r="E448">
        <v>466</v>
      </c>
      <c r="F448">
        <v>6005</v>
      </c>
      <c r="G448">
        <v>300</v>
      </c>
      <c r="H448" s="58">
        <v>38000</v>
      </c>
      <c r="J448" s="44">
        <f t="shared" si="134"/>
        <v>950</v>
      </c>
      <c r="K448" s="44">
        <f t="shared" si="135"/>
        <v>950</v>
      </c>
      <c r="L448" s="44">
        <f t="shared" si="136"/>
        <v>39900</v>
      </c>
      <c r="M448" s="9">
        <v>0.05</v>
      </c>
    </row>
    <row r="449" spans="1:13" x14ac:dyDescent="0.35">
      <c r="A449" s="122" t="s">
        <v>253</v>
      </c>
      <c r="B449" s="122">
        <v>45181</v>
      </c>
      <c r="C449" s="107" t="s">
        <v>29</v>
      </c>
      <c r="E449">
        <v>467</v>
      </c>
      <c r="F449">
        <v>6005</v>
      </c>
      <c r="G449">
        <v>300</v>
      </c>
      <c r="H449" s="58">
        <v>41000</v>
      </c>
      <c r="J449" s="44">
        <f t="shared" si="134"/>
        <v>1025</v>
      </c>
      <c r="K449" s="44">
        <f t="shared" si="135"/>
        <v>1025</v>
      </c>
      <c r="L449" s="44">
        <f t="shared" si="136"/>
        <v>43050</v>
      </c>
      <c r="M449" s="9">
        <v>0.05</v>
      </c>
    </row>
    <row r="450" spans="1:13" x14ac:dyDescent="0.35">
      <c r="A450" s="122" t="s">
        <v>253</v>
      </c>
      <c r="B450" s="122">
        <v>45182</v>
      </c>
      <c r="C450" s="107" t="s">
        <v>29</v>
      </c>
      <c r="D450" s="14" t="s">
        <v>73</v>
      </c>
      <c r="E450">
        <v>468</v>
      </c>
      <c r="F450">
        <v>6005</v>
      </c>
      <c r="G450">
        <v>200</v>
      </c>
      <c r="H450" s="58">
        <v>34000</v>
      </c>
      <c r="J450" s="44">
        <f t="shared" si="134"/>
        <v>850</v>
      </c>
      <c r="K450" s="44">
        <f t="shared" si="135"/>
        <v>850</v>
      </c>
      <c r="L450" s="44">
        <f t="shared" si="136"/>
        <v>35700</v>
      </c>
      <c r="M450" s="9">
        <v>0.05</v>
      </c>
    </row>
    <row r="451" spans="1:13" x14ac:dyDescent="0.35">
      <c r="A451" s="122" t="s">
        <v>253</v>
      </c>
      <c r="B451" s="122">
        <v>45183</v>
      </c>
      <c r="C451" s="107" t="s">
        <v>72</v>
      </c>
      <c r="E451">
        <v>469</v>
      </c>
      <c r="F451">
        <v>6005</v>
      </c>
      <c r="G451">
        <v>270</v>
      </c>
      <c r="H451" s="58">
        <v>44900</v>
      </c>
      <c r="J451" s="44">
        <f t="shared" si="134"/>
        <v>1122.5</v>
      </c>
      <c r="K451" s="44">
        <f t="shared" si="135"/>
        <v>1122.5</v>
      </c>
      <c r="L451" s="44">
        <f t="shared" si="136"/>
        <v>47145</v>
      </c>
      <c r="M451" s="9">
        <v>0.05</v>
      </c>
    </row>
    <row r="452" spans="1:13" x14ac:dyDescent="0.35">
      <c r="A452" s="122" t="s">
        <v>253</v>
      </c>
      <c r="B452" s="122">
        <v>45184</v>
      </c>
      <c r="C452" s="107" t="s">
        <v>186</v>
      </c>
      <c r="D452" s="14" t="s">
        <v>73</v>
      </c>
      <c r="E452">
        <v>471</v>
      </c>
      <c r="F452">
        <v>6304</v>
      </c>
      <c r="G452">
        <v>105</v>
      </c>
      <c r="H452" s="58">
        <v>60500</v>
      </c>
      <c r="J452" s="44">
        <f t="shared" ref="J452:J460" si="137">H452*2.5%</f>
        <v>1512.5</v>
      </c>
      <c r="K452" s="44">
        <f t="shared" ref="K452:K460" si="138">H452*2.5%</f>
        <v>1512.5</v>
      </c>
      <c r="L452" s="44">
        <f t="shared" ref="L452:L460" si="139">SUM(H452:K452)</f>
        <v>63525</v>
      </c>
      <c r="M452" s="9">
        <v>0.05</v>
      </c>
    </row>
    <row r="453" spans="1:13" x14ac:dyDescent="0.35">
      <c r="A453" s="122" t="s">
        <v>253</v>
      </c>
      <c r="B453" s="122">
        <v>45185</v>
      </c>
      <c r="C453" s="107" t="s">
        <v>72</v>
      </c>
      <c r="E453">
        <v>472</v>
      </c>
      <c r="F453">
        <v>6005</v>
      </c>
      <c r="G453">
        <v>300</v>
      </c>
      <c r="H453" s="58">
        <v>39000</v>
      </c>
      <c r="J453" s="44">
        <f t="shared" si="137"/>
        <v>975</v>
      </c>
      <c r="K453" s="44">
        <f t="shared" si="138"/>
        <v>975</v>
      </c>
      <c r="L453" s="44">
        <f t="shared" si="139"/>
        <v>40950</v>
      </c>
      <c r="M453" s="9">
        <v>0.05</v>
      </c>
    </row>
    <row r="454" spans="1:13" x14ac:dyDescent="0.35">
      <c r="A454" s="122" t="s">
        <v>253</v>
      </c>
      <c r="B454" s="122">
        <v>45186</v>
      </c>
      <c r="C454" s="107" t="s">
        <v>29</v>
      </c>
      <c r="E454">
        <v>473</v>
      </c>
      <c r="F454">
        <v>6005</v>
      </c>
      <c r="G454">
        <v>300</v>
      </c>
      <c r="H454" s="58">
        <v>44000</v>
      </c>
      <c r="J454" s="44">
        <f t="shared" si="137"/>
        <v>1100</v>
      </c>
      <c r="K454" s="44">
        <f t="shared" si="138"/>
        <v>1100</v>
      </c>
      <c r="L454" s="44">
        <f t="shared" si="139"/>
        <v>46200</v>
      </c>
      <c r="M454" s="9">
        <v>0.05</v>
      </c>
    </row>
    <row r="455" spans="1:13" x14ac:dyDescent="0.35">
      <c r="A455" s="122" t="s">
        <v>253</v>
      </c>
      <c r="B455" s="122">
        <v>45187</v>
      </c>
      <c r="C455" s="107" t="s">
        <v>29</v>
      </c>
      <c r="E455">
        <v>474</v>
      </c>
      <c r="F455">
        <v>6304</v>
      </c>
      <c r="G455">
        <v>100</v>
      </c>
      <c r="H455" s="58">
        <v>30000</v>
      </c>
      <c r="J455" s="44">
        <f t="shared" si="137"/>
        <v>750</v>
      </c>
      <c r="K455" s="44">
        <f t="shared" si="138"/>
        <v>750</v>
      </c>
      <c r="L455" s="44">
        <f t="shared" si="139"/>
        <v>31500</v>
      </c>
      <c r="M455" s="9">
        <v>0.05</v>
      </c>
    </row>
    <row r="456" spans="1:13" x14ac:dyDescent="0.35">
      <c r="A456" s="122" t="s">
        <v>253</v>
      </c>
      <c r="B456" s="122">
        <v>45188</v>
      </c>
      <c r="C456" s="107" t="s">
        <v>29</v>
      </c>
      <c r="D456" s="14" t="s">
        <v>73</v>
      </c>
      <c r="E456">
        <v>475</v>
      </c>
      <c r="F456">
        <v>6304</v>
      </c>
      <c r="G456">
        <v>100</v>
      </c>
      <c r="H456" s="58">
        <v>36000</v>
      </c>
      <c r="J456" s="44">
        <f t="shared" si="137"/>
        <v>900</v>
      </c>
      <c r="K456" s="44">
        <f t="shared" si="138"/>
        <v>900</v>
      </c>
      <c r="L456" s="44">
        <f t="shared" si="139"/>
        <v>37800</v>
      </c>
      <c r="M456" s="9">
        <v>0.05</v>
      </c>
    </row>
    <row r="457" spans="1:13" x14ac:dyDescent="0.35">
      <c r="A457" s="122" t="s">
        <v>253</v>
      </c>
      <c r="B457" s="122">
        <v>45190</v>
      </c>
      <c r="C457" s="107" t="s">
        <v>72</v>
      </c>
      <c r="D457" s="14" t="s">
        <v>185</v>
      </c>
      <c r="E457">
        <v>476</v>
      </c>
      <c r="F457">
        <v>6304</v>
      </c>
      <c r="G457">
        <v>100</v>
      </c>
      <c r="H457" s="58">
        <v>27000</v>
      </c>
      <c r="J457" s="44">
        <f t="shared" si="137"/>
        <v>675</v>
      </c>
      <c r="K457" s="44">
        <f t="shared" si="138"/>
        <v>675</v>
      </c>
      <c r="L457" s="44">
        <f t="shared" si="139"/>
        <v>28350</v>
      </c>
      <c r="M457" s="9">
        <v>0.05</v>
      </c>
    </row>
    <row r="458" spans="1:13" x14ac:dyDescent="0.35">
      <c r="A458" s="122" t="s">
        <v>253</v>
      </c>
      <c r="B458" s="122">
        <v>45193</v>
      </c>
      <c r="C458" s="107" t="s">
        <v>184</v>
      </c>
      <c r="E458">
        <v>477</v>
      </c>
      <c r="F458">
        <v>6304</v>
      </c>
      <c r="G458">
        <v>120</v>
      </c>
      <c r="H458" s="58">
        <v>42000</v>
      </c>
      <c r="J458" s="44">
        <f t="shared" si="137"/>
        <v>1050</v>
      </c>
      <c r="K458" s="44">
        <f t="shared" si="138"/>
        <v>1050</v>
      </c>
      <c r="L458" s="44">
        <f t="shared" si="139"/>
        <v>44100</v>
      </c>
      <c r="M458" s="9">
        <v>0.05</v>
      </c>
    </row>
    <row r="459" spans="1:13" x14ac:dyDescent="0.35">
      <c r="A459" s="122" t="s">
        <v>253</v>
      </c>
      <c r="B459" s="122">
        <v>45195</v>
      </c>
      <c r="C459" s="107" t="s">
        <v>29</v>
      </c>
      <c r="E459">
        <v>478</v>
      </c>
      <c r="F459">
        <v>6304</v>
      </c>
      <c r="G459">
        <v>130</v>
      </c>
      <c r="H459" s="58">
        <v>40500</v>
      </c>
      <c r="J459" s="44">
        <f t="shared" si="137"/>
        <v>1012.5</v>
      </c>
      <c r="K459" s="44">
        <f t="shared" si="138"/>
        <v>1012.5</v>
      </c>
      <c r="L459" s="44">
        <f t="shared" si="139"/>
        <v>42525</v>
      </c>
      <c r="M459" s="9">
        <v>0.05</v>
      </c>
    </row>
    <row r="460" spans="1:13" x14ac:dyDescent="0.35">
      <c r="A460" s="122" t="s">
        <v>253</v>
      </c>
      <c r="B460" s="122">
        <v>45197</v>
      </c>
      <c r="C460" s="107" t="s">
        <v>29</v>
      </c>
      <c r="E460">
        <v>479</v>
      </c>
      <c r="F460">
        <v>6304</v>
      </c>
      <c r="G460">
        <v>150</v>
      </c>
      <c r="H460" s="58">
        <v>40000</v>
      </c>
      <c r="J460" s="44">
        <f t="shared" si="137"/>
        <v>1000</v>
      </c>
      <c r="K460" s="44">
        <f t="shared" si="138"/>
        <v>1000</v>
      </c>
      <c r="L460" s="44">
        <f t="shared" si="139"/>
        <v>42000</v>
      </c>
      <c r="M460" s="9">
        <v>0.05</v>
      </c>
    </row>
    <row r="461" spans="1:13" x14ac:dyDescent="0.35">
      <c r="A461" s="122" t="s">
        <v>254</v>
      </c>
      <c r="B461" s="122">
        <v>45200</v>
      </c>
      <c r="C461" s="108" t="s">
        <v>29</v>
      </c>
      <c r="E461">
        <v>480</v>
      </c>
      <c r="F461">
        <v>6304</v>
      </c>
      <c r="G461">
        <v>100</v>
      </c>
      <c r="H461" s="58">
        <v>38000</v>
      </c>
      <c r="J461" s="44">
        <f t="shared" ref="J461:J481" si="140">H461*2.5%</f>
        <v>950</v>
      </c>
      <c r="K461" s="44">
        <f t="shared" ref="K461:K481" si="141">H461*2.5%</f>
        <v>950</v>
      </c>
      <c r="L461" s="44">
        <f t="shared" ref="L461:L481" si="142">SUM(H461:K461)</f>
        <v>39900</v>
      </c>
      <c r="M461" s="9">
        <v>0.05</v>
      </c>
    </row>
    <row r="462" spans="1:13" x14ac:dyDescent="0.35">
      <c r="A462" s="122" t="s">
        <v>254</v>
      </c>
      <c r="B462" s="122">
        <v>45201</v>
      </c>
      <c r="C462" s="108" t="s">
        <v>29</v>
      </c>
      <c r="E462">
        <v>481</v>
      </c>
      <c r="F462">
        <v>6304</v>
      </c>
      <c r="G462">
        <v>100</v>
      </c>
      <c r="H462" s="58">
        <v>30000</v>
      </c>
      <c r="J462" s="44">
        <f t="shared" si="140"/>
        <v>750</v>
      </c>
      <c r="K462" s="44">
        <f t="shared" si="141"/>
        <v>750</v>
      </c>
      <c r="L462" s="44">
        <f t="shared" si="142"/>
        <v>31500</v>
      </c>
      <c r="M462" s="9">
        <v>0.05</v>
      </c>
    </row>
    <row r="463" spans="1:13" x14ac:dyDescent="0.35">
      <c r="A463" s="122" t="s">
        <v>254</v>
      </c>
      <c r="B463" s="122">
        <v>45202</v>
      </c>
      <c r="C463" s="108" t="s">
        <v>29</v>
      </c>
      <c r="E463">
        <v>482</v>
      </c>
      <c r="F463">
        <v>6304</v>
      </c>
      <c r="G463">
        <v>210</v>
      </c>
      <c r="H463" s="58">
        <v>38000</v>
      </c>
      <c r="J463" s="44">
        <f t="shared" si="140"/>
        <v>950</v>
      </c>
      <c r="K463" s="44">
        <f t="shared" si="141"/>
        <v>950</v>
      </c>
      <c r="L463" s="44">
        <f t="shared" si="142"/>
        <v>39900</v>
      </c>
      <c r="M463" s="9">
        <v>0.05</v>
      </c>
    </row>
    <row r="464" spans="1:13" x14ac:dyDescent="0.35">
      <c r="A464" s="122" t="s">
        <v>254</v>
      </c>
      <c r="B464" s="122">
        <v>45203</v>
      </c>
      <c r="C464" s="108" t="s">
        <v>29</v>
      </c>
      <c r="E464">
        <v>483</v>
      </c>
      <c r="F464">
        <v>6304</v>
      </c>
      <c r="G464">
        <v>80</v>
      </c>
      <c r="H464" s="58">
        <v>37000</v>
      </c>
      <c r="J464" s="44">
        <f t="shared" si="140"/>
        <v>925</v>
      </c>
      <c r="K464" s="44">
        <f t="shared" si="141"/>
        <v>925</v>
      </c>
      <c r="L464" s="44">
        <f t="shared" si="142"/>
        <v>38850</v>
      </c>
      <c r="M464" s="9">
        <v>0.05</v>
      </c>
    </row>
    <row r="465" spans="1:13" x14ac:dyDescent="0.35">
      <c r="A465" s="122" t="s">
        <v>254</v>
      </c>
      <c r="B465" s="122">
        <v>45204</v>
      </c>
      <c r="C465" s="108" t="s">
        <v>29</v>
      </c>
      <c r="D465" s="14" t="s">
        <v>73</v>
      </c>
      <c r="E465">
        <v>484</v>
      </c>
      <c r="F465">
        <v>6304</v>
      </c>
      <c r="G465">
        <v>100</v>
      </c>
      <c r="H465" s="58">
        <v>30000</v>
      </c>
      <c r="J465" s="44">
        <f t="shared" si="140"/>
        <v>750</v>
      </c>
      <c r="K465" s="44">
        <f t="shared" si="141"/>
        <v>750</v>
      </c>
      <c r="L465" s="44">
        <f t="shared" si="142"/>
        <v>31500</v>
      </c>
      <c r="M465" s="9">
        <v>0.05</v>
      </c>
    </row>
    <row r="466" spans="1:13" x14ac:dyDescent="0.35">
      <c r="A466" s="122" t="s">
        <v>254</v>
      </c>
      <c r="B466" s="122">
        <v>45205</v>
      </c>
      <c r="C466" s="108" t="s">
        <v>72</v>
      </c>
      <c r="E466">
        <v>485</v>
      </c>
      <c r="F466">
        <v>6304</v>
      </c>
      <c r="G466">
        <v>90</v>
      </c>
      <c r="H466" s="58">
        <v>34000</v>
      </c>
      <c r="J466" s="44">
        <f t="shared" si="140"/>
        <v>850</v>
      </c>
      <c r="K466" s="44">
        <f t="shared" si="141"/>
        <v>850</v>
      </c>
      <c r="L466" s="44">
        <f t="shared" si="142"/>
        <v>35700</v>
      </c>
      <c r="M466" s="9">
        <v>0.05</v>
      </c>
    </row>
    <row r="467" spans="1:13" x14ac:dyDescent="0.35">
      <c r="A467" s="122" t="s">
        <v>254</v>
      </c>
      <c r="B467" s="122">
        <v>45205</v>
      </c>
      <c r="C467" s="108" t="s">
        <v>29</v>
      </c>
      <c r="E467">
        <v>486</v>
      </c>
      <c r="F467">
        <v>6304</v>
      </c>
      <c r="G467">
        <v>80</v>
      </c>
      <c r="H467" s="58">
        <v>32000</v>
      </c>
      <c r="J467" s="44">
        <f t="shared" si="140"/>
        <v>800</v>
      </c>
      <c r="K467" s="44">
        <f t="shared" si="141"/>
        <v>800</v>
      </c>
      <c r="L467" s="44">
        <f t="shared" si="142"/>
        <v>33600</v>
      </c>
      <c r="M467" s="9">
        <v>0.05</v>
      </c>
    </row>
    <row r="468" spans="1:13" x14ac:dyDescent="0.35">
      <c r="A468" s="122" t="s">
        <v>254</v>
      </c>
      <c r="B468" s="122">
        <v>45205</v>
      </c>
      <c r="C468" s="108" t="s">
        <v>29</v>
      </c>
      <c r="E468">
        <v>487</v>
      </c>
      <c r="F468">
        <v>6304</v>
      </c>
      <c r="G468">
        <v>200</v>
      </c>
      <c r="H468" s="58">
        <v>36000</v>
      </c>
      <c r="J468" s="44">
        <f t="shared" si="140"/>
        <v>900</v>
      </c>
      <c r="K468" s="44">
        <f t="shared" si="141"/>
        <v>900</v>
      </c>
      <c r="L468" s="44">
        <f t="shared" si="142"/>
        <v>37800</v>
      </c>
      <c r="M468" s="9">
        <v>0.05</v>
      </c>
    </row>
    <row r="469" spans="1:13" x14ac:dyDescent="0.35">
      <c r="A469" s="122" t="s">
        <v>254</v>
      </c>
      <c r="B469" s="122">
        <v>45205</v>
      </c>
      <c r="C469" s="108" t="s">
        <v>29</v>
      </c>
      <c r="E469">
        <v>488</v>
      </c>
      <c r="F469">
        <v>6304</v>
      </c>
      <c r="G469">
        <v>80</v>
      </c>
      <c r="H469" s="58">
        <v>35000</v>
      </c>
      <c r="J469" s="44">
        <f t="shared" si="140"/>
        <v>875</v>
      </c>
      <c r="K469" s="44">
        <f t="shared" si="141"/>
        <v>875</v>
      </c>
      <c r="L469" s="44">
        <f t="shared" si="142"/>
        <v>36750</v>
      </c>
      <c r="M469" s="9">
        <v>0.05</v>
      </c>
    </row>
    <row r="470" spans="1:13" x14ac:dyDescent="0.35">
      <c r="A470" s="122" t="s">
        <v>254</v>
      </c>
      <c r="B470" s="122">
        <v>45205</v>
      </c>
      <c r="C470" s="108" t="s">
        <v>29</v>
      </c>
      <c r="E470">
        <v>489</v>
      </c>
      <c r="F470">
        <v>6304</v>
      </c>
      <c r="G470">
        <v>150</v>
      </c>
      <c r="H470" s="58">
        <v>40000</v>
      </c>
      <c r="J470" s="44">
        <f t="shared" si="140"/>
        <v>1000</v>
      </c>
      <c r="K470" s="44">
        <f t="shared" si="141"/>
        <v>1000</v>
      </c>
      <c r="L470" s="44">
        <f t="shared" si="142"/>
        <v>42000</v>
      </c>
      <c r="M470" s="9">
        <v>0.05</v>
      </c>
    </row>
    <row r="471" spans="1:13" x14ac:dyDescent="0.35">
      <c r="A471" s="122" t="s">
        <v>254</v>
      </c>
      <c r="B471" s="122">
        <v>45205</v>
      </c>
      <c r="C471" s="108" t="s">
        <v>29</v>
      </c>
      <c r="D471" s="14" t="s">
        <v>73</v>
      </c>
      <c r="E471">
        <v>490</v>
      </c>
      <c r="F471">
        <v>6304</v>
      </c>
      <c r="G471">
        <v>300</v>
      </c>
      <c r="H471" s="58">
        <v>18000</v>
      </c>
      <c r="J471" s="44">
        <f t="shared" si="140"/>
        <v>450</v>
      </c>
      <c r="K471" s="44">
        <f t="shared" si="141"/>
        <v>450</v>
      </c>
      <c r="L471" s="44">
        <f t="shared" si="142"/>
        <v>18900</v>
      </c>
      <c r="M471" s="9">
        <v>0.05</v>
      </c>
    </row>
    <row r="472" spans="1:13" x14ac:dyDescent="0.35">
      <c r="A472" s="122" t="s">
        <v>254</v>
      </c>
      <c r="B472" s="122">
        <v>45205</v>
      </c>
      <c r="C472" s="108" t="s">
        <v>72</v>
      </c>
      <c r="E472">
        <v>491</v>
      </c>
      <c r="F472">
        <v>6005</v>
      </c>
      <c r="G472">
        <v>81</v>
      </c>
      <c r="H472" s="58">
        <v>41000</v>
      </c>
      <c r="J472" s="44">
        <f t="shared" si="140"/>
        <v>1025</v>
      </c>
      <c r="K472" s="44">
        <f t="shared" si="141"/>
        <v>1025</v>
      </c>
      <c r="L472" s="44">
        <f t="shared" si="142"/>
        <v>43050</v>
      </c>
      <c r="M472" s="9">
        <v>0.05</v>
      </c>
    </row>
    <row r="473" spans="1:13" x14ac:dyDescent="0.35">
      <c r="A473" s="122" t="s">
        <v>254</v>
      </c>
      <c r="B473" s="122">
        <v>45205</v>
      </c>
      <c r="C473" s="108" t="s">
        <v>29</v>
      </c>
      <c r="D473" s="14" t="s">
        <v>189</v>
      </c>
      <c r="E473">
        <v>492</v>
      </c>
      <c r="F473">
        <v>6005</v>
      </c>
      <c r="G473">
        <v>100</v>
      </c>
      <c r="H473" s="58">
        <v>40000</v>
      </c>
      <c r="J473" s="44">
        <f t="shared" si="140"/>
        <v>1000</v>
      </c>
      <c r="K473" s="44">
        <f t="shared" si="141"/>
        <v>1000</v>
      </c>
      <c r="L473" s="44">
        <f t="shared" si="142"/>
        <v>42000</v>
      </c>
      <c r="M473" s="9">
        <v>0.05</v>
      </c>
    </row>
    <row r="474" spans="1:13" x14ac:dyDescent="0.35">
      <c r="A474" s="122" t="s">
        <v>254</v>
      </c>
      <c r="B474" s="122">
        <v>45205</v>
      </c>
      <c r="C474" s="108" t="s">
        <v>186</v>
      </c>
      <c r="E474">
        <v>493</v>
      </c>
      <c r="F474">
        <v>6304</v>
      </c>
      <c r="G474">
        <v>40</v>
      </c>
      <c r="H474" s="58">
        <v>30000</v>
      </c>
      <c r="J474" s="44">
        <f t="shared" si="140"/>
        <v>750</v>
      </c>
      <c r="K474" s="44">
        <f t="shared" si="141"/>
        <v>750</v>
      </c>
      <c r="L474" s="44">
        <f t="shared" si="142"/>
        <v>31500</v>
      </c>
      <c r="M474" s="9">
        <v>0.05</v>
      </c>
    </row>
    <row r="475" spans="1:13" x14ac:dyDescent="0.35">
      <c r="A475" s="122" t="s">
        <v>254</v>
      </c>
      <c r="B475" s="122">
        <v>45206</v>
      </c>
      <c r="C475" s="108" t="s">
        <v>29</v>
      </c>
      <c r="E475">
        <v>494</v>
      </c>
      <c r="F475">
        <v>6005</v>
      </c>
      <c r="G475">
        <v>200</v>
      </c>
      <c r="H475" s="58">
        <v>27000</v>
      </c>
      <c r="J475" s="44">
        <f t="shared" si="140"/>
        <v>675</v>
      </c>
      <c r="K475" s="44">
        <f t="shared" si="141"/>
        <v>675</v>
      </c>
      <c r="L475" s="44">
        <f t="shared" si="142"/>
        <v>28350</v>
      </c>
      <c r="M475" s="9">
        <v>0.05</v>
      </c>
    </row>
    <row r="476" spans="1:13" x14ac:dyDescent="0.35">
      <c r="A476" s="122" t="s">
        <v>254</v>
      </c>
      <c r="B476" s="122">
        <v>45209</v>
      </c>
      <c r="C476" s="108" t="s">
        <v>29</v>
      </c>
      <c r="E476">
        <v>495</v>
      </c>
      <c r="F476">
        <v>6304</v>
      </c>
      <c r="G476">
        <v>150</v>
      </c>
      <c r="H476" s="58">
        <v>40000</v>
      </c>
      <c r="J476" s="44">
        <f t="shared" si="140"/>
        <v>1000</v>
      </c>
      <c r="K476" s="44">
        <f t="shared" si="141"/>
        <v>1000</v>
      </c>
      <c r="L476" s="44">
        <f t="shared" si="142"/>
        <v>42000</v>
      </c>
      <c r="M476" s="9">
        <v>0.05</v>
      </c>
    </row>
    <row r="477" spans="1:13" x14ac:dyDescent="0.35">
      <c r="A477" s="122" t="s">
        <v>254</v>
      </c>
      <c r="B477" s="122">
        <v>45211</v>
      </c>
      <c r="C477" s="108" t="s">
        <v>29</v>
      </c>
      <c r="D477" s="14" t="s">
        <v>73</v>
      </c>
      <c r="E477">
        <v>496</v>
      </c>
      <c r="F477">
        <v>6005</v>
      </c>
      <c r="G477">
        <v>200</v>
      </c>
      <c r="H477" s="58">
        <v>32000</v>
      </c>
      <c r="J477" s="44">
        <f t="shared" si="140"/>
        <v>800</v>
      </c>
      <c r="K477" s="44">
        <f t="shared" si="141"/>
        <v>800</v>
      </c>
      <c r="L477" s="44">
        <f t="shared" si="142"/>
        <v>33600</v>
      </c>
      <c r="M477" s="9">
        <v>0.05</v>
      </c>
    </row>
    <row r="478" spans="1:13" x14ac:dyDescent="0.35">
      <c r="A478" s="122" t="s">
        <v>254</v>
      </c>
      <c r="B478" s="122">
        <v>45209</v>
      </c>
      <c r="C478" s="108" t="s">
        <v>72</v>
      </c>
      <c r="D478" s="14" t="s">
        <v>197</v>
      </c>
      <c r="E478">
        <v>497</v>
      </c>
      <c r="F478">
        <v>6304</v>
      </c>
      <c r="G478">
        <v>70</v>
      </c>
      <c r="H478" s="58">
        <v>42000</v>
      </c>
      <c r="J478" s="44">
        <f t="shared" si="140"/>
        <v>1050</v>
      </c>
      <c r="K478" s="44">
        <f t="shared" si="141"/>
        <v>1050</v>
      </c>
      <c r="L478" s="44">
        <f t="shared" si="142"/>
        <v>44100</v>
      </c>
      <c r="M478" s="9">
        <v>0.05</v>
      </c>
    </row>
    <row r="479" spans="1:13" ht="15.75" customHeight="1" x14ac:dyDescent="0.35">
      <c r="A479" s="122" t="s">
        <v>254</v>
      </c>
      <c r="B479" s="122">
        <v>45209</v>
      </c>
      <c r="C479" s="108" t="s">
        <v>196</v>
      </c>
      <c r="E479">
        <v>498</v>
      </c>
      <c r="F479">
        <v>6304</v>
      </c>
      <c r="G479">
        <v>130</v>
      </c>
      <c r="H479" s="58">
        <v>26800</v>
      </c>
      <c r="J479" s="44">
        <f t="shared" si="140"/>
        <v>670</v>
      </c>
      <c r="K479" s="44">
        <f t="shared" si="141"/>
        <v>670</v>
      </c>
      <c r="L479" s="44">
        <f t="shared" si="142"/>
        <v>28140</v>
      </c>
      <c r="M479" s="9">
        <v>0.05</v>
      </c>
    </row>
    <row r="480" spans="1:13" x14ac:dyDescent="0.35">
      <c r="A480" s="122" t="s">
        <v>254</v>
      </c>
      <c r="B480" s="122">
        <v>45210</v>
      </c>
      <c r="C480" s="108" t="s">
        <v>29</v>
      </c>
      <c r="D480" s="14" t="s">
        <v>189</v>
      </c>
      <c r="E480">
        <v>499</v>
      </c>
      <c r="F480">
        <v>6005</v>
      </c>
      <c r="G480">
        <v>250</v>
      </c>
      <c r="H480" s="58">
        <v>46000</v>
      </c>
      <c r="J480" s="44">
        <f t="shared" si="140"/>
        <v>1150</v>
      </c>
      <c r="K480" s="44">
        <f t="shared" si="141"/>
        <v>1150</v>
      </c>
      <c r="L480" s="44">
        <f t="shared" si="142"/>
        <v>48300</v>
      </c>
      <c r="M480" s="9">
        <v>0.05</v>
      </c>
    </row>
    <row r="481" spans="1:13" x14ac:dyDescent="0.35">
      <c r="A481" s="122" t="s">
        <v>254</v>
      </c>
      <c r="B481" s="122">
        <v>45229</v>
      </c>
      <c r="C481" s="108" t="s">
        <v>186</v>
      </c>
      <c r="E481">
        <v>500</v>
      </c>
      <c r="F481">
        <v>6304</v>
      </c>
      <c r="G481">
        <v>102</v>
      </c>
      <c r="H481" s="58">
        <v>63000</v>
      </c>
      <c r="I481" s="10"/>
      <c r="J481" s="10">
        <f t="shared" si="140"/>
        <v>1575</v>
      </c>
      <c r="K481" s="10">
        <f t="shared" si="141"/>
        <v>1575</v>
      </c>
      <c r="L481" s="10">
        <f t="shared" si="142"/>
        <v>66150</v>
      </c>
      <c r="M481" s="9">
        <v>0.05</v>
      </c>
    </row>
    <row r="482" spans="1:13" x14ac:dyDescent="0.35">
      <c r="A482" s="122" t="s">
        <v>255</v>
      </c>
      <c r="B482" s="122">
        <v>45231</v>
      </c>
      <c r="C482" s="109" t="s">
        <v>200</v>
      </c>
      <c r="E482">
        <v>501</v>
      </c>
      <c r="F482">
        <v>6304</v>
      </c>
      <c r="G482">
        <v>50</v>
      </c>
      <c r="H482" s="58">
        <v>9550</v>
      </c>
      <c r="J482" s="44">
        <f t="shared" ref="J482:J501" si="143">H482*2.5%</f>
        <v>238.75</v>
      </c>
      <c r="K482" s="44">
        <f t="shared" ref="K482:K501" si="144">H482*2.5%</f>
        <v>238.75</v>
      </c>
      <c r="L482" s="44">
        <f t="shared" ref="L482:L501" si="145">SUM(H482:K482)</f>
        <v>10027.5</v>
      </c>
      <c r="M482" s="9">
        <v>0.05</v>
      </c>
    </row>
    <row r="483" spans="1:13" x14ac:dyDescent="0.35">
      <c r="A483" s="122" t="s">
        <v>255</v>
      </c>
      <c r="B483" s="122">
        <v>45232</v>
      </c>
      <c r="C483" s="109" t="s">
        <v>29</v>
      </c>
      <c r="D483" s="14" t="s">
        <v>73</v>
      </c>
      <c r="E483">
        <v>502</v>
      </c>
      <c r="F483">
        <v>6304</v>
      </c>
      <c r="G483">
        <v>100</v>
      </c>
      <c r="H483" s="58">
        <v>36000</v>
      </c>
      <c r="J483" s="10">
        <f t="shared" si="143"/>
        <v>900</v>
      </c>
      <c r="K483" s="10">
        <f t="shared" si="144"/>
        <v>900</v>
      </c>
      <c r="L483" s="10">
        <f t="shared" si="145"/>
        <v>37800</v>
      </c>
      <c r="M483" s="9">
        <v>0.05</v>
      </c>
    </row>
    <row r="484" spans="1:13" x14ac:dyDescent="0.35">
      <c r="A484" s="122" t="s">
        <v>255</v>
      </c>
      <c r="B484" s="122">
        <v>45233</v>
      </c>
      <c r="C484" s="109" t="s">
        <v>72</v>
      </c>
      <c r="E484">
        <v>503</v>
      </c>
      <c r="F484">
        <v>6304</v>
      </c>
      <c r="G484">
        <v>150</v>
      </c>
      <c r="H484" s="58">
        <v>37000</v>
      </c>
      <c r="J484" s="44">
        <f t="shared" si="143"/>
        <v>925</v>
      </c>
      <c r="K484" s="44">
        <f t="shared" si="144"/>
        <v>925</v>
      </c>
      <c r="L484" s="44">
        <f t="shared" si="145"/>
        <v>38850</v>
      </c>
      <c r="M484" s="9">
        <v>0.05</v>
      </c>
    </row>
    <row r="485" spans="1:13" x14ac:dyDescent="0.35">
      <c r="A485" s="122" t="s">
        <v>255</v>
      </c>
      <c r="B485" s="122">
        <v>45234</v>
      </c>
      <c r="C485" s="109" t="s">
        <v>29</v>
      </c>
      <c r="E485">
        <v>504</v>
      </c>
      <c r="F485">
        <v>6304</v>
      </c>
      <c r="G485">
        <v>60</v>
      </c>
      <c r="H485" s="58">
        <v>39000</v>
      </c>
      <c r="J485" s="10">
        <f t="shared" si="143"/>
        <v>975</v>
      </c>
      <c r="K485" s="10">
        <f t="shared" si="144"/>
        <v>975</v>
      </c>
      <c r="L485" s="10">
        <f t="shared" si="145"/>
        <v>40950</v>
      </c>
      <c r="M485" s="9">
        <v>0.05</v>
      </c>
    </row>
    <row r="486" spans="1:13" x14ac:dyDescent="0.35">
      <c r="A486" s="122" t="s">
        <v>255</v>
      </c>
      <c r="B486" s="122">
        <v>45235</v>
      </c>
      <c r="C486" s="109" t="s">
        <v>29</v>
      </c>
      <c r="E486">
        <v>505</v>
      </c>
      <c r="F486">
        <v>6304</v>
      </c>
      <c r="G486">
        <v>200</v>
      </c>
      <c r="H486" s="58">
        <v>38000</v>
      </c>
      <c r="J486" s="44">
        <f t="shared" si="143"/>
        <v>950</v>
      </c>
      <c r="K486" s="44">
        <f t="shared" si="144"/>
        <v>950</v>
      </c>
      <c r="L486" s="44">
        <f t="shared" si="145"/>
        <v>39900</v>
      </c>
      <c r="M486" s="9">
        <v>0.05</v>
      </c>
    </row>
    <row r="487" spans="1:13" x14ac:dyDescent="0.35">
      <c r="A487" s="122" t="s">
        <v>255</v>
      </c>
      <c r="B487" s="122">
        <v>45236</v>
      </c>
      <c r="C487" s="109" t="s">
        <v>29</v>
      </c>
      <c r="E487">
        <v>506</v>
      </c>
      <c r="F487">
        <v>6304</v>
      </c>
      <c r="G487">
        <v>70</v>
      </c>
      <c r="H487" s="58">
        <v>43000</v>
      </c>
      <c r="J487" s="10">
        <f t="shared" si="143"/>
        <v>1075</v>
      </c>
      <c r="K487" s="10">
        <f t="shared" si="144"/>
        <v>1075</v>
      </c>
      <c r="L487" s="10">
        <f t="shared" si="145"/>
        <v>45150</v>
      </c>
      <c r="M487" s="9">
        <v>0.05</v>
      </c>
    </row>
    <row r="488" spans="1:13" x14ac:dyDescent="0.35">
      <c r="A488" s="122" t="s">
        <v>255</v>
      </c>
      <c r="B488" s="122">
        <v>45237</v>
      </c>
      <c r="C488" s="109" t="s">
        <v>29</v>
      </c>
      <c r="D488" s="14" t="s">
        <v>73</v>
      </c>
      <c r="E488">
        <v>507</v>
      </c>
      <c r="F488">
        <v>6304</v>
      </c>
      <c r="G488">
        <v>180</v>
      </c>
      <c r="H488" s="58">
        <v>44000</v>
      </c>
      <c r="J488" s="44">
        <f t="shared" si="143"/>
        <v>1100</v>
      </c>
      <c r="K488" s="44">
        <f t="shared" si="144"/>
        <v>1100</v>
      </c>
      <c r="L488" s="44">
        <f t="shared" si="145"/>
        <v>46200</v>
      </c>
      <c r="M488" s="9">
        <v>0.05</v>
      </c>
    </row>
    <row r="489" spans="1:13" x14ac:dyDescent="0.35">
      <c r="A489" s="122" t="s">
        <v>255</v>
      </c>
      <c r="B489" s="122">
        <v>45238</v>
      </c>
      <c r="C489" s="109" t="s">
        <v>72</v>
      </c>
      <c r="E489">
        <v>508</v>
      </c>
      <c r="F489">
        <v>6304</v>
      </c>
      <c r="G489">
        <v>140</v>
      </c>
      <c r="H489" s="58">
        <v>44000</v>
      </c>
      <c r="J489" s="10">
        <f t="shared" si="143"/>
        <v>1100</v>
      </c>
      <c r="K489" s="10">
        <f t="shared" si="144"/>
        <v>1100</v>
      </c>
      <c r="L489" s="10">
        <f t="shared" si="145"/>
        <v>46200</v>
      </c>
      <c r="M489" s="9">
        <v>0.05</v>
      </c>
    </row>
    <row r="490" spans="1:13" x14ac:dyDescent="0.35">
      <c r="A490" s="122" t="s">
        <v>255</v>
      </c>
      <c r="B490" s="122">
        <v>45239</v>
      </c>
      <c r="C490" s="109" t="s">
        <v>29</v>
      </c>
      <c r="E490">
        <v>509</v>
      </c>
      <c r="F490">
        <v>6304</v>
      </c>
      <c r="G490">
        <v>150</v>
      </c>
      <c r="H490" s="58">
        <v>35000</v>
      </c>
      <c r="J490" s="44">
        <f t="shared" si="143"/>
        <v>875</v>
      </c>
      <c r="K490" s="44">
        <f t="shared" si="144"/>
        <v>875</v>
      </c>
      <c r="L490" s="44">
        <f t="shared" si="145"/>
        <v>36750</v>
      </c>
      <c r="M490" s="9">
        <v>0.05</v>
      </c>
    </row>
    <row r="491" spans="1:13" ht="15" thickBot="1" x14ac:dyDescent="0.4">
      <c r="A491" s="122" t="s">
        <v>255</v>
      </c>
      <c r="B491" s="122">
        <v>45240</v>
      </c>
      <c r="C491" s="109" t="s">
        <v>29</v>
      </c>
      <c r="E491">
        <v>510</v>
      </c>
      <c r="F491">
        <v>6304</v>
      </c>
      <c r="G491">
        <v>100</v>
      </c>
      <c r="H491" s="58">
        <v>42000</v>
      </c>
      <c r="J491" s="10">
        <f t="shared" si="143"/>
        <v>1050</v>
      </c>
      <c r="K491" s="10">
        <f t="shared" si="144"/>
        <v>1050</v>
      </c>
      <c r="L491" s="10">
        <f t="shared" si="145"/>
        <v>44100</v>
      </c>
      <c r="M491" s="9">
        <v>0.05</v>
      </c>
    </row>
    <row r="492" spans="1:13" ht="15.5" thickTop="1" thickBot="1" x14ac:dyDescent="0.4">
      <c r="A492" s="122" t="s">
        <v>255</v>
      </c>
      <c r="B492" s="122">
        <v>45241</v>
      </c>
      <c r="C492" s="109" t="s">
        <v>29</v>
      </c>
      <c r="D492" s="14" t="s">
        <v>73</v>
      </c>
      <c r="E492">
        <v>511</v>
      </c>
      <c r="F492">
        <v>6304</v>
      </c>
      <c r="G492">
        <v>110</v>
      </c>
      <c r="H492" s="58">
        <v>44000</v>
      </c>
      <c r="J492" s="44">
        <f t="shared" si="143"/>
        <v>1100</v>
      </c>
      <c r="K492" s="44">
        <f t="shared" si="144"/>
        <v>1100</v>
      </c>
      <c r="L492" s="106">
        <f t="shared" si="145"/>
        <v>46200</v>
      </c>
      <c r="M492" s="9">
        <v>0.05</v>
      </c>
    </row>
    <row r="493" spans="1:13" ht="15" thickTop="1" x14ac:dyDescent="0.35">
      <c r="A493" s="122" t="s">
        <v>255</v>
      </c>
      <c r="B493" s="122">
        <v>45242</v>
      </c>
      <c r="C493" s="109" t="s">
        <v>72</v>
      </c>
      <c r="E493">
        <v>512</v>
      </c>
      <c r="F493">
        <v>6304</v>
      </c>
      <c r="G493">
        <v>120</v>
      </c>
      <c r="H493" s="58">
        <v>40000</v>
      </c>
      <c r="J493" s="10">
        <f t="shared" si="143"/>
        <v>1000</v>
      </c>
      <c r="K493" s="10">
        <f t="shared" si="144"/>
        <v>1000</v>
      </c>
      <c r="L493" s="10">
        <f t="shared" si="145"/>
        <v>42000</v>
      </c>
      <c r="M493" s="9">
        <v>0.05</v>
      </c>
    </row>
    <row r="494" spans="1:13" x14ac:dyDescent="0.35">
      <c r="A494" s="122" t="s">
        <v>255</v>
      </c>
      <c r="B494" s="122">
        <v>45246</v>
      </c>
      <c r="C494" s="109" t="s">
        <v>29</v>
      </c>
      <c r="E494">
        <v>513</v>
      </c>
      <c r="F494">
        <v>6005</v>
      </c>
      <c r="G494">
        <v>200</v>
      </c>
      <c r="H494" s="58">
        <v>38000</v>
      </c>
      <c r="J494" s="44">
        <f t="shared" si="143"/>
        <v>950</v>
      </c>
      <c r="K494" s="44">
        <f t="shared" si="144"/>
        <v>950</v>
      </c>
      <c r="L494" s="44">
        <f t="shared" si="145"/>
        <v>39900</v>
      </c>
      <c r="M494" s="9">
        <v>0.05</v>
      </c>
    </row>
    <row r="495" spans="1:13" x14ac:dyDescent="0.35">
      <c r="A495" s="122" t="s">
        <v>255</v>
      </c>
      <c r="B495" s="122">
        <v>45248</v>
      </c>
      <c r="C495" s="109" t="s">
        <v>29</v>
      </c>
      <c r="E495">
        <v>514</v>
      </c>
      <c r="F495">
        <v>6005</v>
      </c>
      <c r="G495">
        <v>300</v>
      </c>
      <c r="H495" s="58">
        <v>38000</v>
      </c>
      <c r="J495" s="10">
        <f t="shared" si="143"/>
        <v>950</v>
      </c>
      <c r="K495" s="10">
        <f t="shared" si="144"/>
        <v>950</v>
      </c>
      <c r="L495" s="10">
        <f t="shared" si="145"/>
        <v>39900</v>
      </c>
      <c r="M495" s="9">
        <v>0.05</v>
      </c>
    </row>
    <row r="496" spans="1:13" x14ac:dyDescent="0.35">
      <c r="A496" s="122" t="s">
        <v>255</v>
      </c>
      <c r="B496" s="122">
        <v>45250</v>
      </c>
      <c r="C496" s="109" t="s">
        <v>29</v>
      </c>
      <c r="E496">
        <v>515</v>
      </c>
      <c r="F496">
        <v>6005</v>
      </c>
      <c r="G496">
        <v>300</v>
      </c>
      <c r="H496" s="58">
        <v>32000</v>
      </c>
      <c r="J496" s="44">
        <f t="shared" si="143"/>
        <v>800</v>
      </c>
      <c r="K496" s="44">
        <f t="shared" si="144"/>
        <v>800</v>
      </c>
      <c r="L496" s="44">
        <f t="shared" si="145"/>
        <v>33600</v>
      </c>
      <c r="M496" s="9">
        <v>0.05</v>
      </c>
    </row>
    <row r="497" spans="1:13" x14ac:dyDescent="0.35">
      <c r="A497" s="122" t="s">
        <v>255</v>
      </c>
      <c r="B497" s="122">
        <v>45252</v>
      </c>
      <c r="C497" s="109" t="s">
        <v>29</v>
      </c>
      <c r="D497" s="14" t="s">
        <v>73</v>
      </c>
      <c r="E497">
        <v>516</v>
      </c>
      <c r="F497">
        <v>6005</v>
      </c>
      <c r="G497">
        <v>200</v>
      </c>
      <c r="H497" s="58">
        <v>30000</v>
      </c>
      <c r="J497" s="10">
        <f t="shared" si="143"/>
        <v>750</v>
      </c>
      <c r="K497" s="10">
        <f t="shared" si="144"/>
        <v>750</v>
      </c>
      <c r="L497" s="10">
        <f t="shared" si="145"/>
        <v>31500</v>
      </c>
      <c r="M497" s="9">
        <v>0.05</v>
      </c>
    </row>
    <row r="498" spans="1:13" x14ac:dyDescent="0.35">
      <c r="A498" s="122" t="s">
        <v>255</v>
      </c>
      <c r="B498" s="122">
        <v>45253</v>
      </c>
      <c r="C498" s="109" t="s">
        <v>72</v>
      </c>
      <c r="E498">
        <v>517</v>
      </c>
      <c r="F498">
        <v>6005</v>
      </c>
      <c r="G498">
        <v>360</v>
      </c>
      <c r="H498" s="58">
        <v>43200</v>
      </c>
      <c r="J498" s="44">
        <f t="shared" si="143"/>
        <v>1080</v>
      </c>
      <c r="K498" s="44">
        <f t="shared" si="144"/>
        <v>1080</v>
      </c>
      <c r="L498" s="44">
        <f t="shared" si="145"/>
        <v>45360</v>
      </c>
      <c r="M498" s="9">
        <v>0.05</v>
      </c>
    </row>
    <row r="499" spans="1:13" x14ac:dyDescent="0.35">
      <c r="A499" s="122" t="s">
        <v>255</v>
      </c>
      <c r="B499" s="122">
        <v>45254</v>
      </c>
      <c r="C499" s="109" t="s">
        <v>29</v>
      </c>
      <c r="D499" s="14" t="s">
        <v>199</v>
      </c>
      <c r="E499">
        <v>518</v>
      </c>
      <c r="F499">
        <v>6005</v>
      </c>
      <c r="G499">
        <v>300</v>
      </c>
      <c r="H499" s="58">
        <v>36000</v>
      </c>
      <c r="J499" s="10">
        <f t="shared" si="143"/>
        <v>900</v>
      </c>
      <c r="K499" s="10">
        <f t="shared" si="144"/>
        <v>900</v>
      </c>
      <c r="L499" s="10">
        <f t="shared" si="145"/>
        <v>37800</v>
      </c>
      <c r="M499" s="9">
        <v>0.05</v>
      </c>
    </row>
    <row r="500" spans="1:13" x14ac:dyDescent="0.35">
      <c r="A500" s="122" t="s">
        <v>255</v>
      </c>
      <c r="B500" s="122">
        <v>45255</v>
      </c>
      <c r="C500" s="109" t="s">
        <v>198</v>
      </c>
      <c r="E500">
        <v>519</v>
      </c>
      <c r="F500">
        <v>6005</v>
      </c>
      <c r="G500">
        <v>440</v>
      </c>
      <c r="H500" s="58">
        <v>65000</v>
      </c>
      <c r="J500" s="44">
        <f t="shared" si="143"/>
        <v>1625</v>
      </c>
      <c r="K500" s="44">
        <f t="shared" si="144"/>
        <v>1625</v>
      </c>
      <c r="L500" s="44">
        <f t="shared" si="145"/>
        <v>68250</v>
      </c>
      <c r="M500" s="9">
        <v>0.05</v>
      </c>
    </row>
    <row r="501" spans="1:13" x14ac:dyDescent="0.35">
      <c r="A501" s="122" t="s">
        <v>255</v>
      </c>
      <c r="B501" s="122">
        <v>45260</v>
      </c>
      <c r="C501" s="109" t="s">
        <v>29</v>
      </c>
      <c r="E501">
        <v>520</v>
      </c>
      <c r="F501">
        <v>6005</v>
      </c>
      <c r="G501">
        <v>300</v>
      </c>
      <c r="H501" s="58">
        <v>38000</v>
      </c>
      <c r="J501" s="10">
        <f t="shared" si="143"/>
        <v>950</v>
      </c>
      <c r="K501" s="10">
        <f t="shared" si="144"/>
        <v>950</v>
      </c>
      <c r="L501" s="10">
        <f t="shared" si="145"/>
        <v>39900</v>
      </c>
      <c r="M501" s="9">
        <v>0.05</v>
      </c>
    </row>
    <row r="502" spans="1:13" x14ac:dyDescent="0.35">
      <c r="A502" s="122" t="s">
        <v>256</v>
      </c>
      <c r="B502" s="122">
        <v>45261</v>
      </c>
      <c r="C502" s="107" t="s">
        <v>211</v>
      </c>
      <c r="D502" t="s">
        <v>212</v>
      </c>
      <c r="E502">
        <v>521</v>
      </c>
      <c r="F502">
        <v>6301</v>
      </c>
      <c r="G502">
        <v>176</v>
      </c>
      <c r="H502" s="58">
        <v>44000</v>
      </c>
      <c r="J502" s="10">
        <f t="shared" ref="J502:J511" si="146">H502*2.5%</f>
        <v>1100</v>
      </c>
      <c r="K502" s="10">
        <f t="shared" ref="K502:K511" si="147">H502*2.5%</f>
        <v>1100</v>
      </c>
      <c r="L502" s="10">
        <f t="shared" ref="L502:L511" si="148">SUM(H502:K502)</f>
        <v>46200</v>
      </c>
      <c r="M502" s="9">
        <v>0.05</v>
      </c>
    </row>
    <row r="503" spans="1:13" x14ac:dyDescent="0.35">
      <c r="A503" s="122" t="s">
        <v>256</v>
      </c>
      <c r="B503" s="122">
        <v>45263</v>
      </c>
      <c r="C503" s="107" t="s">
        <v>211</v>
      </c>
      <c r="E503">
        <v>522</v>
      </c>
      <c r="F503">
        <v>3601</v>
      </c>
      <c r="G503">
        <v>176</v>
      </c>
      <c r="H503" s="58">
        <v>44000</v>
      </c>
      <c r="J503" s="10">
        <f t="shared" si="146"/>
        <v>1100</v>
      </c>
      <c r="K503" s="10">
        <f t="shared" si="147"/>
        <v>1100</v>
      </c>
      <c r="L503" s="10">
        <f t="shared" si="148"/>
        <v>46200</v>
      </c>
      <c r="M503" s="9">
        <v>0.05</v>
      </c>
    </row>
    <row r="504" spans="1:13" x14ac:dyDescent="0.35">
      <c r="A504" s="122" t="s">
        <v>256</v>
      </c>
      <c r="B504" s="122">
        <v>45264</v>
      </c>
      <c r="C504" s="107" t="s">
        <v>29</v>
      </c>
      <c r="D504" t="s">
        <v>212</v>
      </c>
      <c r="E504">
        <v>523</v>
      </c>
      <c r="F504">
        <v>6304</v>
      </c>
      <c r="G504">
        <v>100</v>
      </c>
      <c r="H504" s="58">
        <v>25000</v>
      </c>
      <c r="J504" s="10">
        <f t="shared" si="146"/>
        <v>625</v>
      </c>
      <c r="K504" s="10">
        <f t="shared" si="147"/>
        <v>625</v>
      </c>
      <c r="L504" s="10">
        <f t="shared" si="148"/>
        <v>26250</v>
      </c>
      <c r="M504" s="9">
        <v>0.05</v>
      </c>
    </row>
    <row r="505" spans="1:13" x14ac:dyDescent="0.35">
      <c r="A505" s="122" t="s">
        <v>256</v>
      </c>
      <c r="B505" s="122">
        <v>45264</v>
      </c>
      <c r="C505" s="107" t="s">
        <v>211</v>
      </c>
      <c r="D505" t="s">
        <v>189</v>
      </c>
      <c r="E505">
        <v>524</v>
      </c>
      <c r="F505">
        <v>3601</v>
      </c>
      <c r="G505">
        <v>176</v>
      </c>
      <c r="H505" s="58">
        <v>44000</v>
      </c>
      <c r="J505" s="10">
        <f t="shared" si="146"/>
        <v>1100</v>
      </c>
      <c r="K505" s="10">
        <f t="shared" si="147"/>
        <v>1100</v>
      </c>
      <c r="L505" s="10">
        <f t="shared" si="148"/>
        <v>46200</v>
      </c>
      <c r="M505" s="9">
        <v>0.05</v>
      </c>
    </row>
    <row r="506" spans="1:13" x14ac:dyDescent="0.35">
      <c r="A506" s="122" t="s">
        <v>256</v>
      </c>
      <c r="B506" s="122">
        <v>45265</v>
      </c>
      <c r="C506" s="107" t="s">
        <v>213</v>
      </c>
      <c r="E506">
        <v>525</v>
      </c>
      <c r="F506">
        <v>6304</v>
      </c>
      <c r="G506">
        <v>40</v>
      </c>
      <c r="H506" s="58">
        <v>20000</v>
      </c>
      <c r="J506" s="10">
        <f t="shared" si="146"/>
        <v>500</v>
      </c>
      <c r="K506" s="10">
        <f t="shared" si="147"/>
        <v>500</v>
      </c>
      <c r="L506" s="10">
        <f t="shared" si="148"/>
        <v>21000</v>
      </c>
      <c r="M506" s="9">
        <v>0.05</v>
      </c>
    </row>
    <row r="507" spans="1:13" x14ac:dyDescent="0.35">
      <c r="A507" s="122" t="s">
        <v>256</v>
      </c>
      <c r="B507" s="122">
        <v>45266</v>
      </c>
      <c r="C507" s="107" t="s">
        <v>29</v>
      </c>
      <c r="D507" t="s">
        <v>212</v>
      </c>
      <c r="E507">
        <v>526</v>
      </c>
      <c r="F507">
        <v>6304</v>
      </c>
      <c r="G507">
        <v>100</v>
      </c>
      <c r="H507" s="58">
        <v>35000</v>
      </c>
      <c r="J507" s="10">
        <f t="shared" si="146"/>
        <v>875</v>
      </c>
      <c r="K507" s="10">
        <f t="shared" si="147"/>
        <v>875</v>
      </c>
      <c r="L507" s="10">
        <f t="shared" si="148"/>
        <v>36750</v>
      </c>
      <c r="M507" s="9">
        <v>0.05</v>
      </c>
    </row>
    <row r="508" spans="1:13" x14ac:dyDescent="0.35">
      <c r="A508" s="122" t="s">
        <v>256</v>
      </c>
      <c r="B508" s="122">
        <v>45267</v>
      </c>
      <c r="C508" s="107" t="s">
        <v>211</v>
      </c>
      <c r="D508" t="s">
        <v>212</v>
      </c>
      <c r="E508">
        <v>527</v>
      </c>
      <c r="F508">
        <v>6301</v>
      </c>
      <c r="G508">
        <v>176</v>
      </c>
      <c r="H508" s="58">
        <v>44000</v>
      </c>
      <c r="J508" s="10">
        <f t="shared" si="146"/>
        <v>1100</v>
      </c>
      <c r="K508" s="10">
        <f t="shared" si="147"/>
        <v>1100</v>
      </c>
      <c r="L508" s="10">
        <f t="shared" si="148"/>
        <v>46200</v>
      </c>
      <c r="M508" s="9">
        <v>0.05</v>
      </c>
    </row>
    <row r="509" spans="1:13" x14ac:dyDescent="0.35">
      <c r="A509" s="122" t="s">
        <v>256</v>
      </c>
      <c r="B509" s="122">
        <v>45268</v>
      </c>
      <c r="C509" s="107" t="s">
        <v>211</v>
      </c>
      <c r="E509">
        <v>528</v>
      </c>
      <c r="F509">
        <v>6301</v>
      </c>
      <c r="G509">
        <v>176</v>
      </c>
      <c r="H509" s="58">
        <v>44000</v>
      </c>
      <c r="J509" s="10">
        <f t="shared" si="146"/>
        <v>1100</v>
      </c>
      <c r="K509" s="10">
        <f t="shared" si="147"/>
        <v>1100</v>
      </c>
      <c r="L509" s="10">
        <f t="shared" si="148"/>
        <v>46200</v>
      </c>
      <c r="M509" s="9">
        <v>0.05</v>
      </c>
    </row>
    <row r="510" spans="1:13" x14ac:dyDescent="0.35">
      <c r="A510" s="122" t="s">
        <v>256</v>
      </c>
      <c r="B510" s="122">
        <v>45270</v>
      </c>
      <c r="C510" s="107" t="s">
        <v>29</v>
      </c>
      <c r="E510">
        <v>529</v>
      </c>
      <c r="F510">
        <v>6304</v>
      </c>
      <c r="G510">
        <v>100</v>
      </c>
      <c r="H510" s="58">
        <v>36000</v>
      </c>
      <c r="J510" s="10">
        <f t="shared" si="146"/>
        <v>900</v>
      </c>
      <c r="K510" s="10">
        <f t="shared" si="147"/>
        <v>900</v>
      </c>
      <c r="L510" s="10">
        <f t="shared" si="148"/>
        <v>37800</v>
      </c>
      <c r="M510" s="9">
        <v>0.05</v>
      </c>
    </row>
    <row r="511" spans="1:13" x14ac:dyDescent="0.35">
      <c r="A511" s="122" t="s">
        <v>256</v>
      </c>
      <c r="B511" s="122">
        <v>45271</v>
      </c>
      <c r="C511" s="107" t="s">
        <v>29</v>
      </c>
      <c r="E511">
        <v>530</v>
      </c>
      <c r="F511">
        <v>6005</v>
      </c>
      <c r="G511">
        <v>200</v>
      </c>
      <c r="H511" s="58">
        <v>33000</v>
      </c>
      <c r="J511" s="10">
        <f t="shared" si="146"/>
        <v>825</v>
      </c>
      <c r="K511" s="10">
        <f t="shared" si="147"/>
        <v>825</v>
      </c>
      <c r="L511" s="10">
        <f t="shared" si="148"/>
        <v>34650</v>
      </c>
      <c r="M511" s="9">
        <v>0.05</v>
      </c>
    </row>
    <row r="512" spans="1:13" x14ac:dyDescent="0.35">
      <c r="A512" s="122" t="s">
        <v>256</v>
      </c>
      <c r="B512" s="122">
        <v>45272</v>
      </c>
      <c r="C512" s="107" t="s">
        <v>29</v>
      </c>
      <c r="D512" t="s">
        <v>212</v>
      </c>
      <c r="E512">
        <v>531</v>
      </c>
      <c r="F512">
        <v>6005</v>
      </c>
      <c r="G512">
        <v>200</v>
      </c>
      <c r="H512" s="58">
        <v>33000</v>
      </c>
      <c r="J512" s="10">
        <f t="shared" ref="J512:J515" si="149">H512*2.5%</f>
        <v>825</v>
      </c>
      <c r="K512" s="10">
        <f t="shared" ref="K512:K515" si="150">H512*2.5%</f>
        <v>825</v>
      </c>
      <c r="L512" s="10">
        <f t="shared" ref="L512:L515" si="151">SUM(H512:K512)</f>
        <v>34650</v>
      </c>
      <c r="M512" s="9">
        <v>0.05</v>
      </c>
    </row>
    <row r="513" spans="1:13" x14ac:dyDescent="0.35">
      <c r="A513" s="122" t="s">
        <v>256</v>
      </c>
      <c r="B513" s="122">
        <v>45273</v>
      </c>
      <c r="C513" s="107" t="s">
        <v>211</v>
      </c>
      <c r="E513">
        <v>532</v>
      </c>
      <c r="F513">
        <v>6301</v>
      </c>
      <c r="G513">
        <v>176</v>
      </c>
      <c r="H513" s="58">
        <v>44000</v>
      </c>
      <c r="J513" s="10">
        <f t="shared" si="149"/>
        <v>1100</v>
      </c>
      <c r="K513" s="10">
        <f t="shared" si="150"/>
        <v>1100</v>
      </c>
      <c r="L513" s="10">
        <f t="shared" si="151"/>
        <v>46200</v>
      </c>
      <c r="M513" s="9">
        <v>0.05</v>
      </c>
    </row>
    <row r="514" spans="1:13" x14ac:dyDescent="0.35">
      <c r="A514" s="122" t="s">
        <v>256</v>
      </c>
      <c r="B514" s="122">
        <v>45275</v>
      </c>
      <c r="C514" s="107" t="s">
        <v>29</v>
      </c>
      <c r="D514" t="s">
        <v>212</v>
      </c>
      <c r="E514">
        <v>533</v>
      </c>
      <c r="F514">
        <v>6304</v>
      </c>
      <c r="G514">
        <v>80</v>
      </c>
      <c r="H514" s="58">
        <v>40000</v>
      </c>
      <c r="J514" s="10">
        <f t="shared" si="149"/>
        <v>1000</v>
      </c>
      <c r="K514" s="10">
        <f t="shared" si="150"/>
        <v>1000</v>
      </c>
      <c r="L514" s="10">
        <f t="shared" si="151"/>
        <v>42000</v>
      </c>
      <c r="M514" s="9">
        <v>0.05</v>
      </c>
    </row>
    <row r="515" spans="1:13" x14ac:dyDescent="0.35">
      <c r="A515" s="122" t="s">
        <v>256</v>
      </c>
      <c r="B515" s="122">
        <v>45277</v>
      </c>
      <c r="C515" s="107" t="s">
        <v>211</v>
      </c>
      <c r="D515" s="14" t="s">
        <v>73</v>
      </c>
      <c r="E515">
        <v>534</v>
      </c>
      <c r="F515">
        <v>6301</v>
      </c>
      <c r="G515">
        <v>176</v>
      </c>
      <c r="H515" s="58">
        <v>44000</v>
      </c>
      <c r="J515" s="10">
        <f t="shared" si="149"/>
        <v>1100</v>
      </c>
      <c r="K515" s="10">
        <f t="shared" si="150"/>
        <v>1100</v>
      </c>
      <c r="L515" s="10">
        <f t="shared" si="151"/>
        <v>46200</v>
      </c>
      <c r="M515" s="9">
        <v>0.05</v>
      </c>
    </row>
    <row r="516" spans="1:13" x14ac:dyDescent="0.35">
      <c r="A516" s="122" t="s">
        <v>256</v>
      </c>
      <c r="B516" s="122">
        <v>45278</v>
      </c>
      <c r="C516" s="107" t="s">
        <v>72</v>
      </c>
      <c r="E516">
        <v>535</v>
      </c>
      <c r="F516">
        <v>6005</v>
      </c>
      <c r="G516">
        <v>200</v>
      </c>
      <c r="H516" s="58">
        <v>31000</v>
      </c>
      <c r="J516" s="10">
        <f t="shared" ref="J516:J522" si="152">H516*2.5%</f>
        <v>775</v>
      </c>
      <c r="K516" s="10">
        <f t="shared" ref="K516:K522" si="153">H516*2.5%</f>
        <v>775</v>
      </c>
      <c r="L516" s="10">
        <f t="shared" ref="L516:L522" si="154">SUM(H516:K516)</f>
        <v>32550</v>
      </c>
      <c r="M516" s="9">
        <v>0.05</v>
      </c>
    </row>
    <row r="517" spans="1:13" x14ac:dyDescent="0.35">
      <c r="A517" s="122" t="s">
        <v>256</v>
      </c>
      <c r="B517" s="122">
        <v>45279</v>
      </c>
      <c r="C517" s="107" t="s">
        <v>29</v>
      </c>
      <c r="D517" s="14" t="s">
        <v>73</v>
      </c>
      <c r="E517">
        <v>536</v>
      </c>
      <c r="F517">
        <v>6303</v>
      </c>
      <c r="G517">
        <v>200</v>
      </c>
      <c r="H517" s="58">
        <v>30000</v>
      </c>
      <c r="J517" s="10">
        <f t="shared" si="152"/>
        <v>750</v>
      </c>
      <c r="K517" s="10">
        <f t="shared" si="153"/>
        <v>750</v>
      </c>
      <c r="L517" s="10">
        <f t="shared" si="154"/>
        <v>31500</v>
      </c>
      <c r="M517" s="9">
        <v>0.05</v>
      </c>
    </row>
    <row r="518" spans="1:13" x14ac:dyDescent="0.35">
      <c r="A518" s="122" t="s">
        <v>256</v>
      </c>
      <c r="B518" s="122">
        <v>45284</v>
      </c>
      <c r="C518" s="107" t="s">
        <v>72</v>
      </c>
      <c r="D518" s="14" t="s">
        <v>73</v>
      </c>
      <c r="E518">
        <v>537</v>
      </c>
      <c r="F518">
        <v>6304</v>
      </c>
      <c r="G518">
        <v>120</v>
      </c>
      <c r="H518" s="58">
        <v>41000</v>
      </c>
      <c r="J518" s="10">
        <f t="shared" si="152"/>
        <v>1025</v>
      </c>
      <c r="K518" s="10">
        <f t="shared" si="153"/>
        <v>1025</v>
      </c>
      <c r="L518" s="10">
        <f t="shared" si="154"/>
        <v>43050</v>
      </c>
      <c r="M518" s="9">
        <v>0.05</v>
      </c>
    </row>
    <row r="519" spans="1:13" x14ac:dyDescent="0.35">
      <c r="A519" s="122" t="s">
        <v>256</v>
      </c>
      <c r="B519" s="122">
        <v>45285</v>
      </c>
      <c r="C519" s="107" t="s">
        <v>72</v>
      </c>
      <c r="E519">
        <v>538</v>
      </c>
      <c r="F519">
        <v>6304</v>
      </c>
      <c r="G519">
        <v>150</v>
      </c>
      <c r="H519" s="58">
        <v>41000</v>
      </c>
      <c r="J519" s="10">
        <f t="shared" si="152"/>
        <v>1025</v>
      </c>
      <c r="K519" s="10">
        <f t="shared" si="153"/>
        <v>1025</v>
      </c>
      <c r="L519" s="10">
        <f t="shared" si="154"/>
        <v>43050</v>
      </c>
      <c r="M519" s="9">
        <v>0.05</v>
      </c>
    </row>
    <row r="520" spans="1:13" x14ac:dyDescent="0.35">
      <c r="A520" s="122" t="s">
        <v>256</v>
      </c>
      <c r="B520" s="122">
        <v>45287</v>
      </c>
      <c r="C520" s="107" t="s">
        <v>29</v>
      </c>
      <c r="E520">
        <v>539</v>
      </c>
      <c r="F520">
        <v>6304</v>
      </c>
      <c r="G520">
        <v>70</v>
      </c>
      <c r="H520" s="58">
        <v>39000</v>
      </c>
      <c r="J520" s="10">
        <f t="shared" si="152"/>
        <v>975</v>
      </c>
      <c r="K520" s="10">
        <f t="shared" si="153"/>
        <v>975</v>
      </c>
      <c r="L520" s="10">
        <f t="shared" si="154"/>
        <v>40950</v>
      </c>
      <c r="M520" s="9">
        <v>0.05</v>
      </c>
    </row>
    <row r="521" spans="1:13" x14ac:dyDescent="0.35">
      <c r="A521" s="122" t="s">
        <v>256</v>
      </c>
      <c r="B521" s="122">
        <v>45288</v>
      </c>
      <c r="C521" s="107" t="s">
        <v>29</v>
      </c>
      <c r="E521">
        <v>540</v>
      </c>
      <c r="F521">
        <v>6304</v>
      </c>
      <c r="G521">
        <v>200</v>
      </c>
      <c r="H521" s="58">
        <v>45000</v>
      </c>
      <c r="J521" s="10">
        <f t="shared" si="152"/>
        <v>1125</v>
      </c>
      <c r="K521" s="10">
        <f t="shared" si="153"/>
        <v>1125</v>
      </c>
      <c r="L521" s="10">
        <f t="shared" si="154"/>
        <v>47250</v>
      </c>
      <c r="M521" s="9">
        <v>0.05</v>
      </c>
    </row>
    <row r="522" spans="1:13" x14ac:dyDescent="0.35">
      <c r="A522" s="122" t="s">
        <v>256</v>
      </c>
      <c r="B522" s="122">
        <v>45289</v>
      </c>
      <c r="C522" s="107" t="s">
        <v>29</v>
      </c>
      <c r="E522">
        <v>541</v>
      </c>
      <c r="F522">
        <v>6304</v>
      </c>
      <c r="G522">
        <v>100</v>
      </c>
      <c r="H522" s="58">
        <v>32000</v>
      </c>
      <c r="J522" s="10">
        <f t="shared" si="152"/>
        <v>800</v>
      </c>
      <c r="K522" s="10">
        <f t="shared" si="153"/>
        <v>800</v>
      </c>
      <c r="L522" s="10">
        <f t="shared" si="154"/>
        <v>33600</v>
      </c>
      <c r="M522" s="9">
        <v>0.05</v>
      </c>
    </row>
    <row r="523" spans="1:13" x14ac:dyDescent="0.35">
      <c r="A523" s="122" t="s">
        <v>256</v>
      </c>
      <c r="B523" s="122">
        <v>45289</v>
      </c>
      <c r="C523" s="107" t="s">
        <v>29</v>
      </c>
      <c r="E523">
        <v>542</v>
      </c>
      <c r="F523">
        <v>6005</v>
      </c>
      <c r="G523">
        <v>160</v>
      </c>
      <c r="H523" s="58">
        <v>38000</v>
      </c>
      <c r="J523" s="10">
        <f t="shared" ref="J523:J525" si="155">H523*2.5%</f>
        <v>950</v>
      </c>
      <c r="K523" s="10">
        <f t="shared" ref="K523:K525" si="156">H523*2.5%</f>
        <v>950</v>
      </c>
      <c r="L523" s="10">
        <f t="shared" ref="L523:L525" si="157">SUM(H523:K523)</f>
        <v>39900</v>
      </c>
      <c r="M523" s="9">
        <v>0.05</v>
      </c>
    </row>
    <row r="524" spans="1:13" x14ac:dyDescent="0.35">
      <c r="A524" s="122" t="s">
        <v>256</v>
      </c>
      <c r="B524" s="122">
        <v>45290</v>
      </c>
      <c r="C524" s="107" t="s">
        <v>29</v>
      </c>
      <c r="E524">
        <v>543</v>
      </c>
      <c r="F524">
        <v>6304</v>
      </c>
      <c r="G524">
        <v>100</v>
      </c>
      <c r="H524" s="58">
        <v>40000</v>
      </c>
      <c r="J524" s="10">
        <f t="shared" si="155"/>
        <v>1000</v>
      </c>
      <c r="K524" s="10">
        <f t="shared" si="156"/>
        <v>1000</v>
      </c>
      <c r="L524" s="10">
        <f t="shared" si="157"/>
        <v>42000</v>
      </c>
      <c r="M524" s="9">
        <v>0.05</v>
      </c>
    </row>
    <row r="525" spans="1:13" x14ac:dyDescent="0.35">
      <c r="A525" s="122" t="s">
        <v>256</v>
      </c>
      <c r="B525" s="122">
        <v>45290</v>
      </c>
      <c r="C525" s="107" t="s">
        <v>29</v>
      </c>
      <c r="D525" t="s">
        <v>173</v>
      </c>
      <c r="E525">
        <v>544</v>
      </c>
      <c r="F525">
        <v>6304</v>
      </c>
      <c r="G525">
        <v>100</v>
      </c>
      <c r="H525" s="58">
        <v>21000</v>
      </c>
      <c r="J525" s="10">
        <f t="shared" si="155"/>
        <v>525</v>
      </c>
      <c r="K525" s="10">
        <f t="shared" si="156"/>
        <v>525</v>
      </c>
      <c r="L525" s="10">
        <f t="shared" si="157"/>
        <v>22050</v>
      </c>
      <c r="M525" s="9">
        <v>0.05</v>
      </c>
    </row>
    <row r="526" spans="1:13" x14ac:dyDescent="0.35">
      <c r="A526" s="122" t="s">
        <v>256</v>
      </c>
      <c r="B526" s="122">
        <v>45290</v>
      </c>
      <c r="C526" s="107" t="s">
        <v>214</v>
      </c>
      <c r="E526">
        <v>545</v>
      </c>
      <c r="F526">
        <v>6005</v>
      </c>
      <c r="G526">
        <v>150</v>
      </c>
      <c r="H526" s="58">
        <v>21600</v>
      </c>
      <c r="I526" s="44">
        <f>H526*5%</f>
        <v>1080</v>
      </c>
      <c r="J526" s="10"/>
      <c r="K526" s="10"/>
      <c r="L526" s="10">
        <f t="shared" ref="L526" si="158">SUM(H526:K526)</f>
        <v>22680</v>
      </c>
      <c r="M526" s="9">
        <v>0.05</v>
      </c>
    </row>
    <row r="527" spans="1:13" x14ac:dyDescent="0.35">
      <c r="A527" s="122" t="s">
        <v>257</v>
      </c>
      <c r="B527" s="122">
        <v>45292</v>
      </c>
      <c r="C527" s="14" t="s">
        <v>29</v>
      </c>
      <c r="D527" s="13" t="s">
        <v>212</v>
      </c>
      <c r="E527">
        <v>546</v>
      </c>
      <c r="F527" s="13">
        <v>6005</v>
      </c>
      <c r="G527">
        <v>200</v>
      </c>
      <c r="H527" s="16">
        <v>42000</v>
      </c>
      <c r="J527" s="10">
        <f t="shared" ref="J527:J528" si="159">H527*2.5%</f>
        <v>1050</v>
      </c>
      <c r="K527" s="10">
        <f t="shared" ref="K527:K528" si="160">H527*2.5%</f>
        <v>1050</v>
      </c>
      <c r="L527" s="10">
        <f t="shared" ref="L527:L528" si="161">SUM(H527:K527)</f>
        <v>44100</v>
      </c>
      <c r="M527" s="9">
        <v>0.05</v>
      </c>
    </row>
    <row r="528" spans="1:13" x14ac:dyDescent="0.35">
      <c r="A528" s="122" t="s">
        <v>257</v>
      </c>
      <c r="B528" s="122">
        <v>45292</v>
      </c>
      <c r="C528" t="s">
        <v>211</v>
      </c>
      <c r="D528" s="13" t="s">
        <v>212</v>
      </c>
      <c r="E528">
        <v>547</v>
      </c>
      <c r="F528" s="13">
        <v>6301</v>
      </c>
      <c r="G528">
        <v>176</v>
      </c>
      <c r="H528" s="16">
        <v>44000</v>
      </c>
      <c r="J528" s="10">
        <f t="shared" si="159"/>
        <v>1100</v>
      </c>
      <c r="K528" s="10">
        <f t="shared" si="160"/>
        <v>1100</v>
      </c>
      <c r="L528" s="10">
        <f t="shared" si="161"/>
        <v>46200</v>
      </c>
      <c r="M528" s="9">
        <v>0.05</v>
      </c>
    </row>
    <row r="529" spans="1:13" x14ac:dyDescent="0.35">
      <c r="A529" s="122" t="s">
        <v>257</v>
      </c>
      <c r="B529" s="122">
        <v>45292</v>
      </c>
      <c r="C529" t="s">
        <v>211</v>
      </c>
      <c r="D529" s="13" t="s">
        <v>212</v>
      </c>
      <c r="E529">
        <v>548</v>
      </c>
      <c r="F529" s="13">
        <v>6301</v>
      </c>
      <c r="G529">
        <v>176</v>
      </c>
      <c r="H529" s="16">
        <v>44000</v>
      </c>
      <c r="J529" s="10">
        <f t="shared" ref="J529" si="162">H529*2.5%</f>
        <v>1100</v>
      </c>
      <c r="K529" s="10">
        <f t="shared" ref="K529" si="163">H529*2.5%</f>
        <v>1100</v>
      </c>
      <c r="L529" s="10">
        <f t="shared" ref="L529" si="164">SUM(H529:K529)</f>
        <v>46200</v>
      </c>
      <c r="M529" s="9">
        <v>0.05</v>
      </c>
    </row>
    <row r="530" spans="1:13" x14ac:dyDescent="0.35">
      <c r="A530" s="122" t="s">
        <v>257</v>
      </c>
      <c r="B530" s="122">
        <v>45292</v>
      </c>
      <c r="C530" t="s">
        <v>211</v>
      </c>
      <c r="D530" s="13" t="s">
        <v>212</v>
      </c>
      <c r="E530">
        <v>549</v>
      </c>
      <c r="F530" s="13">
        <v>6301</v>
      </c>
      <c r="G530">
        <v>176</v>
      </c>
      <c r="H530" s="16">
        <v>44000</v>
      </c>
      <c r="J530" s="10">
        <f t="shared" ref="J530:J573" si="165">H530*2.5%</f>
        <v>1100</v>
      </c>
      <c r="K530" s="10">
        <f t="shared" ref="K530:K573" si="166">H530*2.5%</f>
        <v>1100</v>
      </c>
      <c r="L530" s="10">
        <f t="shared" ref="L530:L573" si="167">SUM(H530:K530)</f>
        <v>46200</v>
      </c>
      <c r="M530" s="9">
        <v>0.05</v>
      </c>
    </row>
    <row r="531" spans="1:13" x14ac:dyDescent="0.35">
      <c r="A531" s="122" t="s">
        <v>257</v>
      </c>
      <c r="B531" s="122">
        <v>45292</v>
      </c>
      <c r="C531" t="s">
        <v>211</v>
      </c>
      <c r="E531">
        <v>550</v>
      </c>
      <c r="F531" s="13">
        <v>6301</v>
      </c>
      <c r="G531">
        <v>176</v>
      </c>
      <c r="H531" s="16">
        <v>44000</v>
      </c>
      <c r="J531" s="10">
        <f t="shared" ref="J531" si="168">H531*2.5%</f>
        <v>1100</v>
      </c>
      <c r="K531" s="10">
        <f t="shared" ref="K531" si="169">H531*2.5%</f>
        <v>1100</v>
      </c>
      <c r="L531" s="10">
        <f t="shared" ref="L531" si="170">SUM(H531:K531)</f>
        <v>46200</v>
      </c>
      <c r="M531" s="9">
        <v>0.05</v>
      </c>
    </row>
    <row r="532" spans="1:13" x14ac:dyDescent="0.35">
      <c r="A532" s="122" t="s">
        <v>257</v>
      </c>
      <c r="B532" s="122">
        <v>45293</v>
      </c>
      <c r="C532" t="s">
        <v>29</v>
      </c>
      <c r="D532" s="13" t="s">
        <v>212</v>
      </c>
      <c r="E532">
        <v>551</v>
      </c>
      <c r="F532" s="13">
        <v>6301</v>
      </c>
      <c r="G532">
        <v>176</v>
      </c>
      <c r="H532" s="16">
        <v>44000</v>
      </c>
      <c r="J532" s="10">
        <f t="shared" si="165"/>
        <v>1100</v>
      </c>
      <c r="K532" s="10">
        <f t="shared" si="166"/>
        <v>1100</v>
      </c>
      <c r="L532" s="10">
        <f t="shared" si="167"/>
        <v>46200</v>
      </c>
      <c r="M532" s="9">
        <v>0.05</v>
      </c>
    </row>
    <row r="533" spans="1:13" x14ac:dyDescent="0.35">
      <c r="A533" s="122" t="s">
        <v>257</v>
      </c>
      <c r="B533" s="122">
        <v>45293</v>
      </c>
      <c r="C533" t="s">
        <v>211</v>
      </c>
      <c r="D533" s="13" t="s">
        <v>192</v>
      </c>
      <c r="E533">
        <v>552</v>
      </c>
      <c r="F533" s="13">
        <v>6301</v>
      </c>
      <c r="G533">
        <v>176</v>
      </c>
      <c r="H533" s="16">
        <v>44000</v>
      </c>
      <c r="J533" s="10">
        <f t="shared" si="165"/>
        <v>1100</v>
      </c>
      <c r="K533" s="10">
        <f t="shared" si="166"/>
        <v>1100</v>
      </c>
      <c r="L533" s="10">
        <f t="shared" si="167"/>
        <v>46200</v>
      </c>
      <c r="M533" s="9">
        <v>0.05</v>
      </c>
    </row>
    <row r="534" spans="1:13" x14ac:dyDescent="0.35">
      <c r="A534" s="122" t="s">
        <v>257</v>
      </c>
      <c r="B534" s="132">
        <v>45299</v>
      </c>
      <c r="C534" s="121" t="s">
        <v>219</v>
      </c>
      <c r="D534" s="13" t="s">
        <v>192</v>
      </c>
      <c r="E534" s="127">
        <v>553</v>
      </c>
      <c r="F534" s="13">
        <v>6005</v>
      </c>
      <c r="G534">
        <v>135</v>
      </c>
      <c r="H534" s="16">
        <v>15525</v>
      </c>
      <c r="J534" s="10">
        <f t="shared" si="165"/>
        <v>388.125</v>
      </c>
      <c r="K534" s="10">
        <f t="shared" si="166"/>
        <v>388.125</v>
      </c>
      <c r="L534" s="10">
        <f t="shared" si="167"/>
        <v>16301.25</v>
      </c>
      <c r="M534" s="9">
        <v>0.05</v>
      </c>
    </row>
    <row r="535" spans="1:13" x14ac:dyDescent="0.35">
      <c r="A535" s="122" t="s">
        <v>257</v>
      </c>
      <c r="B535" s="132">
        <v>45300</v>
      </c>
      <c r="C535" s="121" t="s">
        <v>219</v>
      </c>
      <c r="E535" s="127">
        <v>553</v>
      </c>
      <c r="F535" s="13">
        <v>6304</v>
      </c>
      <c r="G535">
        <v>100</v>
      </c>
      <c r="H535" s="16">
        <v>21000</v>
      </c>
      <c r="J535" s="10">
        <f t="shared" si="165"/>
        <v>525</v>
      </c>
      <c r="K535" s="10">
        <f t="shared" si="166"/>
        <v>525</v>
      </c>
      <c r="L535" s="10">
        <f t="shared" si="167"/>
        <v>22050</v>
      </c>
      <c r="M535" s="9">
        <v>0.05</v>
      </c>
    </row>
    <row r="536" spans="1:13" x14ac:dyDescent="0.35">
      <c r="A536" s="122" t="s">
        <v>257</v>
      </c>
      <c r="B536" s="122">
        <v>45295</v>
      </c>
      <c r="C536" t="s">
        <v>29</v>
      </c>
      <c r="D536" s="13" t="s">
        <v>212</v>
      </c>
      <c r="E536">
        <v>554</v>
      </c>
      <c r="F536" s="13">
        <v>6304</v>
      </c>
      <c r="G536">
        <v>150</v>
      </c>
      <c r="H536" s="16">
        <v>20000</v>
      </c>
      <c r="J536" s="10">
        <f t="shared" si="165"/>
        <v>500</v>
      </c>
      <c r="K536" s="10">
        <f t="shared" si="166"/>
        <v>500</v>
      </c>
      <c r="L536" s="10">
        <f t="shared" si="167"/>
        <v>21000</v>
      </c>
      <c r="M536" s="9">
        <v>0.05</v>
      </c>
    </row>
    <row r="537" spans="1:13" x14ac:dyDescent="0.35">
      <c r="A537" s="122" t="s">
        <v>257</v>
      </c>
      <c r="B537" s="122">
        <v>45295</v>
      </c>
      <c r="C537" t="s">
        <v>211</v>
      </c>
      <c r="E537">
        <v>555</v>
      </c>
      <c r="F537" s="13">
        <v>6301</v>
      </c>
      <c r="G537">
        <v>176</v>
      </c>
      <c r="H537" s="16">
        <v>24381</v>
      </c>
      <c r="J537" s="10">
        <f t="shared" ref="J537" si="171">H537*2.5%</f>
        <v>609.52499999999998</v>
      </c>
      <c r="K537" s="10">
        <f t="shared" ref="K537" si="172">H537*2.5%</f>
        <v>609.52499999999998</v>
      </c>
      <c r="L537" s="10">
        <v>25600</v>
      </c>
      <c r="M537" s="9">
        <v>0.05</v>
      </c>
    </row>
    <row r="538" spans="1:13" x14ac:dyDescent="0.35">
      <c r="A538" s="122" t="s">
        <v>257</v>
      </c>
      <c r="B538" s="122">
        <v>45297</v>
      </c>
      <c r="C538" t="s">
        <v>29</v>
      </c>
      <c r="E538">
        <v>556</v>
      </c>
      <c r="F538" s="13">
        <v>6301</v>
      </c>
      <c r="G538">
        <v>176</v>
      </c>
      <c r="H538" s="16">
        <v>44000</v>
      </c>
      <c r="J538" s="10">
        <f t="shared" ref="J538" si="173">H538*2.5%</f>
        <v>1100</v>
      </c>
      <c r="K538" s="10">
        <f t="shared" ref="K538" si="174">H538*2.5%</f>
        <v>1100</v>
      </c>
      <c r="L538" s="10">
        <f t="shared" ref="L538" si="175">SUM(H538:K538)</f>
        <v>46200</v>
      </c>
      <c r="M538" s="9">
        <v>0.05</v>
      </c>
    </row>
    <row r="539" spans="1:13" x14ac:dyDescent="0.35">
      <c r="A539" s="122" t="s">
        <v>257</v>
      </c>
      <c r="B539" s="122">
        <v>45298</v>
      </c>
      <c r="C539" t="s">
        <v>29</v>
      </c>
      <c r="E539">
        <v>557</v>
      </c>
      <c r="F539" s="13">
        <v>6304</v>
      </c>
      <c r="G539">
        <v>100</v>
      </c>
      <c r="H539" s="16">
        <v>36000</v>
      </c>
      <c r="J539" s="10">
        <f t="shared" si="165"/>
        <v>900</v>
      </c>
      <c r="K539" s="10">
        <f t="shared" si="166"/>
        <v>900</v>
      </c>
      <c r="L539" s="10">
        <f t="shared" si="167"/>
        <v>37800</v>
      </c>
      <c r="M539" s="9">
        <v>0.05</v>
      </c>
    </row>
    <row r="540" spans="1:13" x14ac:dyDescent="0.35">
      <c r="A540" s="122" t="s">
        <v>257</v>
      </c>
      <c r="B540" s="122">
        <v>45299</v>
      </c>
      <c r="C540" t="s">
        <v>29</v>
      </c>
      <c r="E540" s="115">
        <v>558</v>
      </c>
      <c r="F540" s="13">
        <v>6304</v>
      </c>
      <c r="G540">
        <v>70</v>
      </c>
      <c r="H540" s="16">
        <v>21700</v>
      </c>
      <c r="J540" s="10">
        <f t="shared" ref="J540" si="176">H540*2.5%</f>
        <v>542.5</v>
      </c>
      <c r="K540" s="10">
        <f t="shared" ref="K540" si="177">H540*2.5%</f>
        <v>542.5</v>
      </c>
      <c r="L540" s="10">
        <f t="shared" ref="L540" si="178">SUM(H540:K540)</f>
        <v>22785</v>
      </c>
      <c r="M540" s="9">
        <v>0.05</v>
      </c>
    </row>
    <row r="541" spans="1:13" x14ac:dyDescent="0.35">
      <c r="A541" s="122" t="s">
        <v>257</v>
      </c>
      <c r="B541" s="122">
        <v>45300</v>
      </c>
      <c r="C541" t="s">
        <v>29</v>
      </c>
      <c r="E541">
        <v>559</v>
      </c>
      <c r="F541" s="13">
        <v>6304</v>
      </c>
      <c r="G541">
        <v>80</v>
      </c>
      <c r="H541" s="16">
        <v>32000</v>
      </c>
      <c r="J541" s="10">
        <f t="shared" si="165"/>
        <v>800</v>
      </c>
      <c r="K541" s="10">
        <f t="shared" si="166"/>
        <v>800</v>
      </c>
      <c r="L541" s="10">
        <f t="shared" si="167"/>
        <v>33600</v>
      </c>
      <c r="M541" s="9">
        <v>0.05</v>
      </c>
    </row>
    <row r="542" spans="1:13" x14ac:dyDescent="0.35">
      <c r="A542" s="122" t="s">
        <v>257</v>
      </c>
      <c r="B542" s="122">
        <v>45301</v>
      </c>
      <c r="C542" t="s">
        <v>29</v>
      </c>
      <c r="E542">
        <v>560</v>
      </c>
      <c r="F542" s="13">
        <v>6005</v>
      </c>
      <c r="G542">
        <v>200</v>
      </c>
      <c r="H542" s="16">
        <v>34000</v>
      </c>
      <c r="J542" s="10">
        <f t="shared" si="165"/>
        <v>850</v>
      </c>
      <c r="K542" s="10">
        <f t="shared" si="166"/>
        <v>850</v>
      </c>
      <c r="L542" s="10">
        <f t="shared" si="167"/>
        <v>35700</v>
      </c>
      <c r="M542" s="9">
        <v>0.05</v>
      </c>
    </row>
    <row r="543" spans="1:13" x14ac:dyDescent="0.35">
      <c r="A543" s="122" t="s">
        <v>257</v>
      </c>
      <c r="B543" s="122">
        <v>45305</v>
      </c>
      <c r="C543" t="s">
        <v>29</v>
      </c>
      <c r="D543" s="14" t="s">
        <v>185</v>
      </c>
      <c r="E543">
        <v>561</v>
      </c>
      <c r="F543" s="13">
        <v>6005</v>
      </c>
      <c r="G543">
        <v>130</v>
      </c>
      <c r="H543" s="16">
        <v>19825</v>
      </c>
      <c r="J543" s="10">
        <f t="shared" si="165"/>
        <v>495.625</v>
      </c>
      <c r="K543" s="10">
        <f t="shared" si="166"/>
        <v>495.625</v>
      </c>
      <c r="L543" s="10">
        <f t="shared" si="167"/>
        <v>20816.25</v>
      </c>
      <c r="M543" s="9">
        <v>0.05</v>
      </c>
    </row>
    <row r="544" spans="1:13" x14ac:dyDescent="0.35">
      <c r="A544" s="122" t="s">
        <v>257</v>
      </c>
      <c r="B544" s="122">
        <v>45311</v>
      </c>
      <c r="C544" t="s">
        <v>220</v>
      </c>
      <c r="D544" s="13" t="s">
        <v>192</v>
      </c>
      <c r="E544">
        <v>562</v>
      </c>
      <c r="F544" s="13">
        <v>6304</v>
      </c>
      <c r="G544">
        <v>100</v>
      </c>
      <c r="H544" s="16">
        <v>30000</v>
      </c>
      <c r="J544" s="10">
        <f t="shared" si="165"/>
        <v>750</v>
      </c>
      <c r="K544" s="10">
        <f t="shared" si="166"/>
        <v>750</v>
      </c>
      <c r="L544" s="10">
        <f t="shared" si="167"/>
        <v>31500</v>
      </c>
      <c r="M544" s="9">
        <v>0.05</v>
      </c>
    </row>
    <row r="545" spans="1:13" x14ac:dyDescent="0.35">
      <c r="A545" s="122" t="s">
        <v>257</v>
      </c>
      <c r="B545" s="122">
        <v>45311</v>
      </c>
      <c r="C545" t="s">
        <v>219</v>
      </c>
      <c r="E545">
        <v>563</v>
      </c>
      <c r="F545" s="13">
        <v>6005</v>
      </c>
      <c r="G545">
        <v>130</v>
      </c>
      <c r="H545" s="16">
        <v>19325</v>
      </c>
      <c r="J545" s="10">
        <f t="shared" si="165"/>
        <v>483.125</v>
      </c>
      <c r="K545" s="10">
        <f t="shared" si="166"/>
        <v>483.125</v>
      </c>
      <c r="L545" s="10">
        <f t="shared" si="167"/>
        <v>20291.25</v>
      </c>
      <c r="M545" s="9">
        <v>0.05</v>
      </c>
    </row>
    <row r="546" spans="1:13" x14ac:dyDescent="0.35">
      <c r="A546" s="122" t="s">
        <v>257</v>
      </c>
      <c r="B546" s="122">
        <v>45311</v>
      </c>
      <c r="C546" t="s">
        <v>29</v>
      </c>
      <c r="E546">
        <v>564</v>
      </c>
      <c r="F546" s="13">
        <v>6005</v>
      </c>
      <c r="G546">
        <v>600</v>
      </c>
      <c r="H546" s="16">
        <v>42000</v>
      </c>
      <c r="J546" s="10">
        <f t="shared" si="165"/>
        <v>1050</v>
      </c>
      <c r="K546" s="10">
        <f t="shared" si="166"/>
        <v>1050</v>
      </c>
      <c r="L546" s="10">
        <f t="shared" si="167"/>
        <v>44100</v>
      </c>
      <c r="M546" s="9">
        <v>0.05</v>
      </c>
    </row>
    <row r="547" spans="1:13" x14ac:dyDescent="0.35">
      <c r="A547" s="122" t="s">
        <v>257</v>
      </c>
      <c r="B547" s="122">
        <v>45312</v>
      </c>
      <c r="C547" t="s">
        <v>29</v>
      </c>
      <c r="D547" s="13" t="s">
        <v>222</v>
      </c>
      <c r="E547">
        <v>565</v>
      </c>
      <c r="F547" s="13">
        <v>6005</v>
      </c>
      <c r="G547">
        <v>300</v>
      </c>
      <c r="H547" s="16">
        <v>21000</v>
      </c>
      <c r="J547" s="10">
        <f t="shared" si="165"/>
        <v>525</v>
      </c>
      <c r="K547" s="10">
        <f t="shared" si="166"/>
        <v>525</v>
      </c>
      <c r="L547" s="10">
        <f t="shared" si="167"/>
        <v>22050</v>
      </c>
      <c r="M547" s="9">
        <v>0.05</v>
      </c>
    </row>
    <row r="548" spans="1:13" x14ac:dyDescent="0.35">
      <c r="A548" s="122" t="s">
        <v>257</v>
      </c>
      <c r="B548" s="122">
        <v>45313</v>
      </c>
      <c r="C548" t="s">
        <v>221</v>
      </c>
      <c r="E548">
        <v>566</v>
      </c>
      <c r="F548" s="13">
        <v>6005</v>
      </c>
      <c r="G548">
        <v>441</v>
      </c>
      <c r="H548" s="16">
        <v>68355</v>
      </c>
      <c r="J548" s="10">
        <f t="shared" si="165"/>
        <v>1708.875</v>
      </c>
      <c r="K548" s="10">
        <f t="shared" si="166"/>
        <v>1708.875</v>
      </c>
      <c r="L548" s="10">
        <f t="shared" si="167"/>
        <v>71772.75</v>
      </c>
      <c r="M548" s="9">
        <v>0.05</v>
      </c>
    </row>
    <row r="549" spans="1:13" x14ac:dyDescent="0.35">
      <c r="A549" s="122" t="s">
        <v>257</v>
      </c>
      <c r="B549" s="122">
        <v>45315</v>
      </c>
      <c r="C549" t="s">
        <v>29</v>
      </c>
      <c r="E549">
        <v>567</v>
      </c>
      <c r="F549" s="13">
        <v>6304</v>
      </c>
      <c r="G549">
        <v>600</v>
      </c>
      <c r="H549" s="16">
        <v>45000</v>
      </c>
      <c r="J549" s="10">
        <f t="shared" si="165"/>
        <v>1125</v>
      </c>
      <c r="K549" s="10">
        <f t="shared" si="166"/>
        <v>1125</v>
      </c>
      <c r="L549" s="10">
        <f t="shared" si="167"/>
        <v>47250</v>
      </c>
      <c r="M549" s="9">
        <v>0.05</v>
      </c>
    </row>
    <row r="550" spans="1:13" x14ac:dyDescent="0.35">
      <c r="A550" s="122" t="s">
        <v>257</v>
      </c>
      <c r="B550" s="132">
        <v>45317</v>
      </c>
      <c r="C550" s="121" t="s">
        <v>29</v>
      </c>
      <c r="E550" s="121">
        <v>568</v>
      </c>
      <c r="F550" s="13">
        <v>6303</v>
      </c>
      <c r="G550" s="147">
        <v>200</v>
      </c>
      <c r="H550" s="149">
        <v>46000</v>
      </c>
      <c r="J550" s="150">
        <f t="shared" si="165"/>
        <v>1150</v>
      </c>
      <c r="K550" s="150">
        <f t="shared" si="166"/>
        <v>1150</v>
      </c>
      <c r="L550" s="150">
        <f t="shared" si="167"/>
        <v>48300</v>
      </c>
      <c r="M550" s="148">
        <v>0.05</v>
      </c>
    </row>
    <row r="551" spans="1:13" x14ac:dyDescent="0.35">
      <c r="A551" s="122" t="s">
        <v>257</v>
      </c>
      <c r="B551" s="132">
        <v>45318</v>
      </c>
      <c r="C551" s="121"/>
      <c r="E551" s="121">
        <v>568</v>
      </c>
      <c r="F551" s="13">
        <v>6304</v>
      </c>
      <c r="G551" s="147"/>
      <c r="H551" s="149"/>
      <c r="J551" s="150"/>
      <c r="K551" s="150"/>
      <c r="L551" s="150"/>
      <c r="M551" s="148"/>
    </row>
    <row r="552" spans="1:13" x14ac:dyDescent="0.35">
      <c r="A552" s="122" t="s">
        <v>257</v>
      </c>
      <c r="B552" s="122">
        <v>45319</v>
      </c>
      <c r="C552" t="s">
        <v>29</v>
      </c>
      <c r="E552">
        <v>569</v>
      </c>
      <c r="F552" s="13">
        <v>6304</v>
      </c>
      <c r="G552">
        <v>200</v>
      </c>
      <c r="H552" s="16">
        <v>43000</v>
      </c>
      <c r="J552" s="10">
        <f t="shared" si="165"/>
        <v>1075</v>
      </c>
      <c r="K552" s="10">
        <f t="shared" si="166"/>
        <v>1075</v>
      </c>
      <c r="L552" s="10">
        <f t="shared" si="167"/>
        <v>45150</v>
      </c>
      <c r="M552" s="9">
        <v>0.05</v>
      </c>
    </row>
    <row r="553" spans="1:13" x14ac:dyDescent="0.35">
      <c r="A553" s="122" t="s">
        <v>257</v>
      </c>
      <c r="B553" s="122">
        <v>45321</v>
      </c>
      <c r="C553" t="s">
        <v>29</v>
      </c>
      <c r="E553">
        <v>570</v>
      </c>
      <c r="F553" s="13">
        <v>6304</v>
      </c>
      <c r="G553">
        <v>170</v>
      </c>
      <c r="H553" s="16">
        <v>42000</v>
      </c>
      <c r="J553" s="10">
        <f t="shared" si="165"/>
        <v>1050</v>
      </c>
      <c r="K553" s="10">
        <f t="shared" si="166"/>
        <v>1050</v>
      </c>
      <c r="L553" s="10">
        <f t="shared" si="167"/>
        <v>44100</v>
      </c>
      <c r="M553" s="9">
        <v>0.05</v>
      </c>
    </row>
    <row r="554" spans="1:13" x14ac:dyDescent="0.35">
      <c r="A554" s="122" t="s">
        <v>258</v>
      </c>
      <c r="B554" s="122">
        <v>45323</v>
      </c>
      <c r="C554" t="s">
        <v>223</v>
      </c>
      <c r="E554">
        <v>571</v>
      </c>
      <c r="F554" s="13">
        <v>6304</v>
      </c>
      <c r="G554">
        <v>30</v>
      </c>
      <c r="H554" s="16">
        <v>24000</v>
      </c>
      <c r="J554" s="10">
        <f t="shared" si="165"/>
        <v>600</v>
      </c>
      <c r="K554" s="10">
        <f t="shared" si="166"/>
        <v>600</v>
      </c>
      <c r="L554" s="10">
        <f t="shared" si="167"/>
        <v>25200</v>
      </c>
      <c r="M554" s="9">
        <v>0.05</v>
      </c>
    </row>
    <row r="555" spans="1:13" x14ac:dyDescent="0.35">
      <c r="A555" s="122" t="s">
        <v>258</v>
      </c>
      <c r="B555" s="122">
        <v>45324</v>
      </c>
      <c r="C555" t="s">
        <v>223</v>
      </c>
      <c r="E555">
        <v>572</v>
      </c>
      <c r="F555" s="13">
        <v>6304</v>
      </c>
      <c r="G555">
        <v>80</v>
      </c>
      <c r="H555" s="16">
        <v>19200</v>
      </c>
      <c r="J555" s="10">
        <f t="shared" si="165"/>
        <v>480</v>
      </c>
      <c r="K555" s="10">
        <f t="shared" si="166"/>
        <v>480</v>
      </c>
      <c r="L555" s="10">
        <f t="shared" si="167"/>
        <v>20160</v>
      </c>
      <c r="M555" s="9">
        <v>0.05</v>
      </c>
    </row>
    <row r="556" spans="1:13" x14ac:dyDescent="0.35">
      <c r="A556" s="122" t="s">
        <v>258</v>
      </c>
      <c r="B556" s="122">
        <v>45325</v>
      </c>
      <c r="C556" t="s">
        <v>223</v>
      </c>
      <c r="E556">
        <v>573</v>
      </c>
      <c r="F556" s="13">
        <v>6304</v>
      </c>
      <c r="G556">
        <v>50</v>
      </c>
      <c r="H556" s="16">
        <v>20000</v>
      </c>
      <c r="J556" s="10">
        <f t="shared" si="165"/>
        <v>500</v>
      </c>
      <c r="K556" s="10">
        <f t="shared" si="166"/>
        <v>500</v>
      </c>
      <c r="L556" s="10">
        <f t="shared" si="167"/>
        <v>21000</v>
      </c>
      <c r="M556" s="9">
        <v>0.05</v>
      </c>
    </row>
    <row r="557" spans="1:13" x14ac:dyDescent="0.35">
      <c r="A557" s="122" t="s">
        <v>258</v>
      </c>
      <c r="B557" s="122">
        <v>45326</v>
      </c>
      <c r="C557" t="s">
        <v>223</v>
      </c>
      <c r="E557">
        <v>574</v>
      </c>
      <c r="F557" s="13">
        <v>6304</v>
      </c>
      <c r="G557">
        <v>60</v>
      </c>
      <c r="H557" s="16">
        <v>17000</v>
      </c>
      <c r="J557" s="10">
        <f t="shared" si="165"/>
        <v>425</v>
      </c>
      <c r="K557" s="10">
        <f t="shared" si="166"/>
        <v>425</v>
      </c>
      <c r="L557" s="10">
        <f t="shared" si="167"/>
        <v>17850</v>
      </c>
      <c r="M557" s="9">
        <v>0.05</v>
      </c>
    </row>
    <row r="558" spans="1:13" x14ac:dyDescent="0.35">
      <c r="A558" s="122" t="s">
        <v>258</v>
      </c>
      <c r="B558" s="122">
        <v>45327</v>
      </c>
      <c r="C558" t="s">
        <v>223</v>
      </c>
      <c r="E558">
        <v>575</v>
      </c>
      <c r="F558" s="13">
        <v>6304</v>
      </c>
      <c r="G558">
        <v>50</v>
      </c>
      <c r="H558" s="16">
        <v>23000</v>
      </c>
      <c r="J558" s="10">
        <f t="shared" si="165"/>
        <v>575</v>
      </c>
      <c r="K558" s="10">
        <f t="shared" si="166"/>
        <v>575</v>
      </c>
      <c r="L558" s="10">
        <f t="shared" si="167"/>
        <v>24150</v>
      </c>
      <c r="M558" s="9">
        <v>0.05</v>
      </c>
    </row>
    <row r="559" spans="1:13" x14ac:dyDescent="0.35">
      <c r="A559" s="122" t="s">
        <v>258</v>
      </c>
      <c r="B559" s="122">
        <v>45328</v>
      </c>
      <c r="C559" t="s">
        <v>223</v>
      </c>
      <c r="E559">
        <v>576</v>
      </c>
      <c r="F559" s="13">
        <v>6304</v>
      </c>
      <c r="G559">
        <v>30</v>
      </c>
      <c r="H559" s="16">
        <v>18000</v>
      </c>
      <c r="J559" s="10">
        <f t="shared" si="165"/>
        <v>450</v>
      </c>
      <c r="K559" s="10">
        <f t="shared" si="166"/>
        <v>450</v>
      </c>
      <c r="L559" s="10">
        <f t="shared" si="167"/>
        <v>18900</v>
      </c>
      <c r="M559" s="9">
        <v>0.05</v>
      </c>
    </row>
    <row r="560" spans="1:13" x14ac:dyDescent="0.35">
      <c r="A560" s="122" t="s">
        <v>258</v>
      </c>
      <c r="B560" s="122">
        <v>45329</v>
      </c>
      <c r="C560" t="s">
        <v>223</v>
      </c>
      <c r="E560">
        <v>577</v>
      </c>
      <c r="F560" s="13">
        <v>6304</v>
      </c>
      <c r="G560">
        <v>40</v>
      </c>
      <c r="H560" s="16">
        <v>20000</v>
      </c>
      <c r="J560" s="10">
        <f t="shared" si="165"/>
        <v>500</v>
      </c>
      <c r="K560" s="10">
        <f t="shared" si="166"/>
        <v>500</v>
      </c>
      <c r="L560" s="10">
        <f t="shared" si="167"/>
        <v>21000</v>
      </c>
      <c r="M560" s="9">
        <v>0.05</v>
      </c>
    </row>
    <row r="561" spans="1:13" x14ac:dyDescent="0.35">
      <c r="A561" s="122" t="s">
        <v>258</v>
      </c>
      <c r="B561" s="122">
        <v>45330</v>
      </c>
      <c r="C561" t="s">
        <v>223</v>
      </c>
      <c r="E561">
        <v>578</v>
      </c>
      <c r="F561" s="13">
        <v>6304</v>
      </c>
      <c r="G561">
        <v>30</v>
      </c>
      <c r="H561" s="16">
        <v>21000</v>
      </c>
      <c r="J561" s="10">
        <f t="shared" si="165"/>
        <v>525</v>
      </c>
      <c r="K561" s="10">
        <f t="shared" si="166"/>
        <v>525</v>
      </c>
      <c r="L561" s="10">
        <f t="shared" si="167"/>
        <v>22050</v>
      </c>
      <c r="M561" s="9">
        <v>0.05</v>
      </c>
    </row>
    <row r="562" spans="1:13" x14ac:dyDescent="0.35">
      <c r="A562" s="122" t="s">
        <v>258</v>
      </c>
      <c r="B562" s="122">
        <v>45331</v>
      </c>
      <c r="C562" t="s">
        <v>223</v>
      </c>
      <c r="E562">
        <v>579</v>
      </c>
      <c r="F562" s="13">
        <v>6304</v>
      </c>
      <c r="G562">
        <v>30</v>
      </c>
      <c r="H562" s="16">
        <v>12000</v>
      </c>
      <c r="J562" s="10">
        <f t="shared" si="165"/>
        <v>300</v>
      </c>
      <c r="K562" s="10">
        <f t="shared" si="166"/>
        <v>300</v>
      </c>
      <c r="L562" s="10">
        <f t="shared" si="167"/>
        <v>12600</v>
      </c>
      <c r="M562" s="9">
        <v>0.05</v>
      </c>
    </row>
    <row r="563" spans="1:13" x14ac:dyDescent="0.35">
      <c r="A563" s="122" t="s">
        <v>258</v>
      </c>
      <c r="B563" s="122">
        <v>45332</v>
      </c>
      <c r="C563" t="s">
        <v>223</v>
      </c>
      <c r="E563">
        <v>580</v>
      </c>
      <c r="F563" s="13">
        <v>6005</v>
      </c>
      <c r="G563">
        <v>100</v>
      </c>
      <c r="H563" s="16">
        <v>12000</v>
      </c>
      <c r="J563" s="10">
        <f t="shared" si="165"/>
        <v>300</v>
      </c>
      <c r="K563" s="10">
        <f t="shared" si="166"/>
        <v>300</v>
      </c>
      <c r="L563" s="10">
        <f t="shared" si="167"/>
        <v>12600</v>
      </c>
      <c r="M563" s="9">
        <v>0.05</v>
      </c>
    </row>
    <row r="564" spans="1:13" x14ac:dyDescent="0.35">
      <c r="A564" s="122" t="s">
        <v>258</v>
      </c>
      <c r="B564" s="122">
        <v>45333</v>
      </c>
      <c r="C564" t="s">
        <v>223</v>
      </c>
      <c r="E564">
        <v>581</v>
      </c>
      <c r="F564" s="13">
        <v>6005</v>
      </c>
      <c r="G564">
        <v>100</v>
      </c>
      <c r="H564" s="16">
        <v>12000</v>
      </c>
      <c r="J564" s="10">
        <f t="shared" si="165"/>
        <v>300</v>
      </c>
      <c r="K564" s="10">
        <f t="shared" si="166"/>
        <v>300</v>
      </c>
      <c r="L564" s="10">
        <f t="shared" si="167"/>
        <v>12600</v>
      </c>
      <c r="M564" s="9">
        <v>0.05</v>
      </c>
    </row>
    <row r="565" spans="1:13" x14ac:dyDescent="0.35">
      <c r="A565" s="122" t="s">
        <v>258</v>
      </c>
      <c r="B565" s="122">
        <v>45334</v>
      </c>
      <c r="C565" t="s">
        <v>223</v>
      </c>
      <c r="E565">
        <v>582</v>
      </c>
      <c r="F565" s="13">
        <v>6005</v>
      </c>
      <c r="G565">
        <v>120</v>
      </c>
      <c r="H565" s="16">
        <v>15400</v>
      </c>
      <c r="J565" s="10">
        <f t="shared" si="165"/>
        <v>385</v>
      </c>
      <c r="K565" s="10">
        <f t="shared" si="166"/>
        <v>385</v>
      </c>
      <c r="L565" s="10">
        <f t="shared" si="167"/>
        <v>16170</v>
      </c>
      <c r="M565" s="9">
        <v>0.05</v>
      </c>
    </row>
    <row r="566" spans="1:13" x14ac:dyDescent="0.35">
      <c r="A566" s="122" t="s">
        <v>258</v>
      </c>
      <c r="B566" s="122">
        <v>45335</v>
      </c>
      <c r="C566" t="s">
        <v>223</v>
      </c>
      <c r="D566" s="13" t="s">
        <v>189</v>
      </c>
      <c r="E566">
        <v>583</v>
      </c>
      <c r="F566" s="13">
        <v>6005</v>
      </c>
      <c r="G566">
        <v>200</v>
      </c>
      <c r="H566" s="16">
        <v>14000</v>
      </c>
      <c r="J566" s="10">
        <f t="shared" si="165"/>
        <v>350</v>
      </c>
      <c r="K566" s="10">
        <f t="shared" si="166"/>
        <v>350</v>
      </c>
      <c r="L566" s="10">
        <f t="shared" si="167"/>
        <v>14700</v>
      </c>
      <c r="M566" s="9">
        <v>0.05</v>
      </c>
    </row>
    <row r="567" spans="1:13" x14ac:dyDescent="0.35">
      <c r="A567" s="122" t="s">
        <v>258</v>
      </c>
      <c r="B567" s="122">
        <v>45332</v>
      </c>
      <c r="C567" t="s">
        <v>224</v>
      </c>
      <c r="D567" s="13"/>
      <c r="E567">
        <v>584</v>
      </c>
      <c r="F567" s="13">
        <v>6304</v>
      </c>
      <c r="G567">
        <v>80</v>
      </c>
      <c r="H567" s="16">
        <v>20740</v>
      </c>
      <c r="J567" s="10">
        <f t="shared" si="165"/>
        <v>518.5</v>
      </c>
      <c r="K567" s="10">
        <f t="shared" si="166"/>
        <v>518.5</v>
      </c>
      <c r="L567" s="10">
        <f t="shared" si="167"/>
        <v>21777</v>
      </c>
      <c r="M567" s="9">
        <v>0.05</v>
      </c>
    </row>
    <row r="568" spans="1:13" x14ac:dyDescent="0.35">
      <c r="A568" s="122" t="s">
        <v>258</v>
      </c>
      <c r="B568" s="122">
        <v>45333</v>
      </c>
      <c r="C568" t="s">
        <v>223</v>
      </c>
      <c r="D568" s="13" t="s">
        <v>189</v>
      </c>
      <c r="E568">
        <v>585</v>
      </c>
      <c r="F568" s="13">
        <v>6005</v>
      </c>
      <c r="G568">
        <v>300</v>
      </c>
      <c r="H568" s="16">
        <v>21000</v>
      </c>
      <c r="J568" s="10">
        <f t="shared" si="165"/>
        <v>525</v>
      </c>
      <c r="K568" s="10">
        <f t="shared" si="166"/>
        <v>525</v>
      </c>
      <c r="L568" s="10">
        <f t="shared" si="167"/>
        <v>22050</v>
      </c>
      <c r="M568" s="9">
        <v>0.05</v>
      </c>
    </row>
    <row r="569" spans="1:13" x14ac:dyDescent="0.35">
      <c r="A569" s="122" t="s">
        <v>258</v>
      </c>
      <c r="B569" s="122">
        <v>45334</v>
      </c>
      <c r="C569" t="s">
        <v>224</v>
      </c>
      <c r="E569">
        <v>586</v>
      </c>
      <c r="F569" s="13">
        <v>6304</v>
      </c>
      <c r="G569">
        <v>42</v>
      </c>
      <c r="H569" s="16">
        <v>8316</v>
      </c>
      <c r="J569" s="20">
        <f t="shared" si="165"/>
        <v>207.9</v>
      </c>
      <c r="K569" s="20">
        <f t="shared" si="166"/>
        <v>207.9</v>
      </c>
      <c r="L569" s="20">
        <f t="shared" si="167"/>
        <v>8731.7999999999993</v>
      </c>
      <c r="M569" s="9">
        <v>0.05</v>
      </c>
    </row>
    <row r="570" spans="1:13" x14ac:dyDescent="0.35">
      <c r="A570" s="122" t="s">
        <v>258</v>
      </c>
      <c r="B570" s="122">
        <v>45339</v>
      </c>
      <c r="C570" t="s">
        <v>223</v>
      </c>
      <c r="E570">
        <v>587</v>
      </c>
      <c r="F570" s="13">
        <v>6005</v>
      </c>
      <c r="G570">
        <v>160</v>
      </c>
      <c r="H570" s="16">
        <v>16000</v>
      </c>
      <c r="J570" s="20">
        <f t="shared" si="165"/>
        <v>400</v>
      </c>
      <c r="K570" s="20">
        <f t="shared" si="166"/>
        <v>400</v>
      </c>
      <c r="L570" s="20">
        <f t="shared" si="167"/>
        <v>16800</v>
      </c>
      <c r="M570" s="9">
        <v>0.05</v>
      </c>
    </row>
    <row r="571" spans="1:13" x14ac:dyDescent="0.35">
      <c r="A571" s="122" t="s">
        <v>258</v>
      </c>
      <c r="B571" s="122">
        <v>45344</v>
      </c>
      <c r="C571" t="s">
        <v>223</v>
      </c>
      <c r="D571" s="13" t="s">
        <v>192</v>
      </c>
      <c r="E571">
        <v>589</v>
      </c>
      <c r="F571" s="13">
        <v>6304</v>
      </c>
      <c r="G571">
        <v>40</v>
      </c>
      <c r="H571" s="16">
        <v>21200</v>
      </c>
      <c r="J571" s="20">
        <f t="shared" si="165"/>
        <v>530</v>
      </c>
      <c r="K571" s="20">
        <f t="shared" si="166"/>
        <v>530</v>
      </c>
      <c r="L571" s="20">
        <f t="shared" si="167"/>
        <v>22260</v>
      </c>
      <c r="M571" s="9">
        <v>0.05</v>
      </c>
    </row>
    <row r="572" spans="1:13" x14ac:dyDescent="0.35">
      <c r="A572" s="122" t="s">
        <v>258</v>
      </c>
      <c r="B572" s="122">
        <v>45348</v>
      </c>
      <c r="C572" t="s">
        <v>225</v>
      </c>
      <c r="D572" s="13" t="s">
        <v>197</v>
      </c>
      <c r="E572">
        <v>590</v>
      </c>
      <c r="F572" s="13">
        <v>6004</v>
      </c>
      <c r="G572">
        <v>135</v>
      </c>
      <c r="H572" s="16">
        <v>18018</v>
      </c>
      <c r="J572" s="20">
        <f t="shared" si="165"/>
        <v>450.45000000000005</v>
      </c>
      <c r="K572" s="20">
        <f t="shared" si="166"/>
        <v>450.45000000000005</v>
      </c>
      <c r="L572" s="20">
        <f t="shared" si="167"/>
        <v>18918.900000000001</v>
      </c>
      <c r="M572" s="9">
        <v>0.05</v>
      </c>
    </row>
    <row r="573" spans="1:13" x14ac:dyDescent="0.35">
      <c r="A573" s="122" t="s">
        <v>258</v>
      </c>
      <c r="B573" s="122">
        <v>45349</v>
      </c>
      <c r="C573" s="14" t="s">
        <v>196</v>
      </c>
      <c r="E573">
        <v>591</v>
      </c>
      <c r="F573" s="13">
        <v>6304</v>
      </c>
      <c r="G573" s="14">
        <v>55</v>
      </c>
      <c r="H573" s="16">
        <v>23600</v>
      </c>
      <c r="J573" s="20">
        <f t="shared" si="165"/>
        <v>590</v>
      </c>
      <c r="K573" s="20">
        <f t="shared" si="166"/>
        <v>590</v>
      </c>
      <c r="L573" s="20">
        <f t="shared" si="167"/>
        <v>24780</v>
      </c>
      <c r="M573" s="9">
        <v>0.05</v>
      </c>
    </row>
    <row r="574" spans="1:13" x14ac:dyDescent="0.35">
      <c r="A574" s="122" t="s">
        <v>259</v>
      </c>
      <c r="B574" s="122">
        <v>45352</v>
      </c>
      <c r="C574" t="s">
        <v>223</v>
      </c>
      <c r="E574">
        <v>592</v>
      </c>
      <c r="F574" s="117">
        <v>6304</v>
      </c>
      <c r="G574">
        <v>80</v>
      </c>
      <c r="H574" s="16">
        <v>35000</v>
      </c>
      <c r="J574" s="20">
        <f t="shared" ref="J574:J585" si="179">H574*2.5%</f>
        <v>875</v>
      </c>
      <c r="K574" s="20">
        <f t="shared" ref="K574:K585" si="180">H574*2.5%</f>
        <v>875</v>
      </c>
      <c r="L574" s="20">
        <f t="shared" ref="L574:L585" si="181">SUM(H574:K574)</f>
        <v>36750</v>
      </c>
      <c r="M574" s="9">
        <v>0.05</v>
      </c>
    </row>
    <row r="575" spans="1:13" x14ac:dyDescent="0.35">
      <c r="A575" s="122" t="s">
        <v>259</v>
      </c>
      <c r="B575" s="122">
        <v>45353</v>
      </c>
      <c r="C575" t="s">
        <v>223</v>
      </c>
      <c r="E575">
        <v>593</v>
      </c>
      <c r="F575" s="13">
        <v>6304</v>
      </c>
      <c r="G575">
        <v>60</v>
      </c>
      <c r="H575" s="16">
        <v>22200</v>
      </c>
      <c r="J575" s="20">
        <f t="shared" si="179"/>
        <v>555</v>
      </c>
      <c r="K575" s="20">
        <f t="shared" si="180"/>
        <v>555</v>
      </c>
      <c r="L575" s="20">
        <f t="shared" si="181"/>
        <v>23310</v>
      </c>
      <c r="M575" s="9">
        <v>0.05</v>
      </c>
    </row>
    <row r="576" spans="1:13" x14ac:dyDescent="0.35">
      <c r="A576" s="122" t="s">
        <v>259</v>
      </c>
      <c r="B576" s="122">
        <v>45353</v>
      </c>
      <c r="C576" t="s">
        <v>223</v>
      </c>
      <c r="E576">
        <v>594</v>
      </c>
      <c r="F576" s="13">
        <v>6304</v>
      </c>
      <c r="G576">
        <v>340</v>
      </c>
      <c r="H576" s="16">
        <v>31300</v>
      </c>
      <c r="J576" s="20">
        <f t="shared" si="179"/>
        <v>782.5</v>
      </c>
      <c r="K576" s="20">
        <f t="shared" si="180"/>
        <v>782.5</v>
      </c>
      <c r="L576" s="20">
        <f t="shared" si="181"/>
        <v>32865</v>
      </c>
      <c r="M576" s="9">
        <v>0.05</v>
      </c>
    </row>
    <row r="577" spans="1:13" x14ac:dyDescent="0.35">
      <c r="A577" s="122" t="s">
        <v>259</v>
      </c>
      <c r="B577" s="122">
        <v>45363</v>
      </c>
      <c r="C577" t="s">
        <v>223</v>
      </c>
      <c r="E577">
        <v>595</v>
      </c>
      <c r="F577" s="13">
        <v>6304</v>
      </c>
      <c r="G577">
        <v>69</v>
      </c>
      <c r="H577" s="16">
        <v>27021</v>
      </c>
      <c r="J577" s="20">
        <f t="shared" si="179"/>
        <v>675.52500000000009</v>
      </c>
      <c r="K577" s="20">
        <f t="shared" si="180"/>
        <v>675.52500000000009</v>
      </c>
      <c r="L577" s="20">
        <f t="shared" si="181"/>
        <v>28372.050000000003</v>
      </c>
      <c r="M577" s="9">
        <v>0.05</v>
      </c>
    </row>
    <row r="578" spans="1:13" x14ac:dyDescent="0.35">
      <c r="A578" s="122" t="s">
        <v>259</v>
      </c>
      <c r="B578" s="122">
        <v>45365</v>
      </c>
      <c r="C578" t="s">
        <v>223</v>
      </c>
      <c r="E578">
        <v>596</v>
      </c>
      <c r="F578" s="13">
        <v>6304</v>
      </c>
      <c r="G578">
        <v>60</v>
      </c>
      <c r="H578" s="16">
        <v>21000</v>
      </c>
      <c r="J578" s="20">
        <f t="shared" si="179"/>
        <v>525</v>
      </c>
      <c r="K578" s="20">
        <f t="shared" si="180"/>
        <v>525</v>
      </c>
      <c r="L578" s="20">
        <f t="shared" si="181"/>
        <v>22050</v>
      </c>
      <c r="M578" s="9">
        <v>0.05</v>
      </c>
    </row>
    <row r="579" spans="1:13" x14ac:dyDescent="0.35">
      <c r="A579" s="122" t="s">
        <v>259</v>
      </c>
      <c r="B579" s="122">
        <v>45365</v>
      </c>
      <c r="C579" t="s">
        <v>223</v>
      </c>
      <c r="E579">
        <v>597</v>
      </c>
      <c r="F579" s="13">
        <v>6304</v>
      </c>
      <c r="G579">
        <v>50</v>
      </c>
      <c r="H579" s="16">
        <v>35000</v>
      </c>
      <c r="J579" s="20">
        <f t="shared" si="179"/>
        <v>875</v>
      </c>
      <c r="K579" s="20">
        <f t="shared" si="180"/>
        <v>875</v>
      </c>
      <c r="L579" s="20">
        <f t="shared" si="181"/>
        <v>36750</v>
      </c>
      <c r="M579" s="9">
        <v>0.05</v>
      </c>
    </row>
    <row r="580" spans="1:13" x14ac:dyDescent="0.35">
      <c r="A580" s="122" t="s">
        <v>259</v>
      </c>
      <c r="B580" s="122">
        <v>45366</v>
      </c>
      <c r="C580" t="s">
        <v>223</v>
      </c>
      <c r="E580">
        <v>598</v>
      </c>
      <c r="F580" s="13">
        <v>6304</v>
      </c>
      <c r="G580">
        <v>90</v>
      </c>
      <c r="H580" s="16">
        <v>30400</v>
      </c>
      <c r="J580" s="20">
        <f t="shared" si="179"/>
        <v>760</v>
      </c>
      <c r="K580" s="20">
        <f t="shared" si="180"/>
        <v>760</v>
      </c>
      <c r="L580" s="20">
        <f t="shared" si="181"/>
        <v>31920</v>
      </c>
      <c r="M580" s="9">
        <v>0.05</v>
      </c>
    </row>
    <row r="581" spans="1:13" x14ac:dyDescent="0.35">
      <c r="A581" s="122" t="s">
        <v>259</v>
      </c>
      <c r="B581" s="122">
        <v>45367</v>
      </c>
      <c r="C581" t="s">
        <v>223</v>
      </c>
      <c r="E581">
        <v>599</v>
      </c>
      <c r="F581" s="13">
        <v>6304</v>
      </c>
      <c r="G581">
        <v>200</v>
      </c>
      <c r="H581" s="16">
        <v>34000</v>
      </c>
      <c r="J581" s="20">
        <f t="shared" si="179"/>
        <v>850</v>
      </c>
      <c r="K581" s="20">
        <f t="shared" si="180"/>
        <v>850</v>
      </c>
      <c r="L581" s="20">
        <f t="shared" si="181"/>
        <v>35700</v>
      </c>
      <c r="M581" s="9">
        <v>0.05</v>
      </c>
    </row>
    <row r="582" spans="1:13" x14ac:dyDescent="0.35">
      <c r="A582" s="122" t="s">
        <v>259</v>
      </c>
      <c r="B582" s="122">
        <v>45369</v>
      </c>
      <c r="C582" t="s">
        <v>223</v>
      </c>
      <c r="E582">
        <v>600</v>
      </c>
      <c r="F582" s="13">
        <v>6005</v>
      </c>
      <c r="G582">
        <v>500</v>
      </c>
      <c r="H582" s="16">
        <v>38000</v>
      </c>
      <c r="J582" s="20">
        <f t="shared" si="179"/>
        <v>950</v>
      </c>
      <c r="K582" s="20">
        <f t="shared" si="180"/>
        <v>950</v>
      </c>
      <c r="L582" s="20">
        <f t="shared" si="181"/>
        <v>39900</v>
      </c>
      <c r="M582" s="9">
        <v>0.05</v>
      </c>
    </row>
    <row r="583" spans="1:13" x14ac:dyDescent="0.35">
      <c r="A583" s="122" t="s">
        <v>259</v>
      </c>
      <c r="B583" s="122">
        <v>45370</v>
      </c>
      <c r="C583" t="s">
        <v>223</v>
      </c>
      <c r="E583">
        <v>1</v>
      </c>
      <c r="F583" s="13">
        <v>6005</v>
      </c>
      <c r="G583">
        <v>200</v>
      </c>
      <c r="H583" s="16">
        <v>25000</v>
      </c>
      <c r="J583" s="20">
        <f t="shared" si="179"/>
        <v>625</v>
      </c>
      <c r="K583" s="20">
        <f t="shared" si="180"/>
        <v>625</v>
      </c>
      <c r="L583" s="20">
        <f t="shared" si="181"/>
        <v>26250</v>
      </c>
      <c r="M583" s="9">
        <v>0.05</v>
      </c>
    </row>
    <row r="584" spans="1:13" x14ac:dyDescent="0.35">
      <c r="A584" s="122" t="s">
        <v>259</v>
      </c>
      <c r="B584" s="122">
        <v>45371</v>
      </c>
      <c r="C584" t="s">
        <v>223</v>
      </c>
      <c r="E584">
        <v>2</v>
      </c>
      <c r="F584" s="13">
        <v>6304</v>
      </c>
      <c r="G584">
        <v>70</v>
      </c>
      <c r="H584" s="16">
        <v>32000</v>
      </c>
      <c r="J584" s="20">
        <f t="shared" si="179"/>
        <v>800</v>
      </c>
      <c r="K584" s="20">
        <f t="shared" si="180"/>
        <v>800</v>
      </c>
      <c r="L584" s="20">
        <f t="shared" si="181"/>
        <v>33600</v>
      </c>
      <c r="M584" s="9">
        <v>0.05</v>
      </c>
    </row>
    <row r="585" spans="1:13" x14ac:dyDescent="0.35">
      <c r="A585" s="122" t="s">
        <v>259</v>
      </c>
      <c r="B585" s="122">
        <v>45372</v>
      </c>
      <c r="C585" t="s">
        <v>223</v>
      </c>
      <c r="E585">
        <v>3</v>
      </c>
      <c r="F585" s="13">
        <v>6304</v>
      </c>
      <c r="G585">
        <v>60</v>
      </c>
      <c r="H585" s="16">
        <v>24000</v>
      </c>
      <c r="J585" s="20">
        <f t="shared" si="179"/>
        <v>600</v>
      </c>
      <c r="K585" s="20">
        <f t="shared" si="180"/>
        <v>600</v>
      </c>
      <c r="L585" s="20">
        <f t="shared" si="181"/>
        <v>25200</v>
      </c>
      <c r="M585" s="9">
        <v>0.05</v>
      </c>
    </row>
    <row r="586" spans="1:13" x14ac:dyDescent="0.35">
      <c r="A586" s="122" t="s">
        <v>259</v>
      </c>
      <c r="B586" s="122">
        <v>45373</v>
      </c>
      <c r="C586" t="s">
        <v>223</v>
      </c>
      <c r="E586">
        <v>4</v>
      </c>
      <c r="F586" s="13">
        <v>6304</v>
      </c>
      <c r="G586">
        <v>90</v>
      </c>
      <c r="H586" s="16">
        <v>30000</v>
      </c>
      <c r="J586" s="20">
        <f t="shared" ref="J586:J592" si="182">H586*2.5%</f>
        <v>750</v>
      </c>
      <c r="K586" s="20">
        <f t="shared" ref="K586:K592" si="183">H586*2.5%</f>
        <v>750</v>
      </c>
      <c r="L586" s="20">
        <f t="shared" ref="L586:L592" si="184">SUM(H586:K586)</f>
        <v>31500</v>
      </c>
      <c r="M586" s="9">
        <v>0.05</v>
      </c>
    </row>
    <row r="587" spans="1:13" x14ac:dyDescent="0.35">
      <c r="A587" s="122" t="s">
        <v>259</v>
      </c>
      <c r="B587" s="122">
        <v>45375</v>
      </c>
      <c r="C587" t="s">
        <v>223</v>
      </c>
      <c r="E587">
        <v>5</v>
      </c>
      <c r="F587" s="13">
        <v>6304</v>
      </c>
      <c r="G587">
        <v>50</v>
      </c>
      <c r="H587" s="16">
        <v>30000</v>
      </c>
      <c r="J587" s="20">
        <f t="shared" si="182"/>
        <v>750</v>
      </c>
      <c r="K587" s="20">
        <f t="shared" si="183"/>
        <v>750</v>
      </c>
      <c r="L587" s="20">
        <f t="shared" si="184"/>
        <v>31500</v>
      </c>
      <c r="M587" s="9">
        <v>0.05</v>
      </c>
    </row>
    <row r="588" spans="1:13" x14ac:dyDescent="0.35">
      <c r="A588" s="122" t="s">
        <v>259</v>
      </c>
      <c r="B588" s="122">
        <v>45376</v>
      </c>
      <c r="C588" t="s">
        <v>223</v>
      </c>
      <c r="E588">
        <v>6</v>
      </c>
      <c r="F588" s="13">
        <v>6304</v>
      </c>
      <c r="G588">
        <v>100</v>
      </c>
      <c r="H588" s="16">
        <v>24000</v>
      </c>
      <c r="J588" s="20">
        <f t="shared" si="182"/>
        <v>600</v>
      </c>
      <c r="K588" s="20">
        <f t="shared" si="183"/>
        <v>600</v>
      </c>
      <c r="L588" s="20">
        <f t="shared" si="184"/>
        <v>25200</v>
      </c>
      <c r="M588" s="9">
        <v>0.05</v>
      </c>
    </row>
    <row r="589" spans="1:13" x14ac:dyDescent="0.35">
      <c r="A589" s="122" t="s">
        <v>259</v>
      </c>
      <c r="B589" s="122">
        <v>45378</v>
      </c>
      <c r="C589" t="s">
        <v>223</v>
      </c>
      <c r="E589">
        <v>7</v>
      </c>
      <c r="F589" s="13">
        <v>6005</v>
      </c>
      <c r="G589">
        <v>500</v>
      </c>
      <c r="H589" s="16">
        <v>40000</v>
      </c>
      <c r="J589" s="20">
        <f t="shared" si="182"/>
        <v>1000</v>
      </c>
      <c r="K589" s="20">
        <f t="shared" si="183"/>
        <v>1000</v>
      </c>
      <c r="L589" s="20">
        <f t="shared" si="184"/>
        <v>42000</v>
      </c>
      <c r="M589" s="9">
        <v>0.05</v>
      </c>
    </row>
    <row r="590" spans="1:13" x14ac:dyDescent="0.35">
      <c r="A590" s="122" t="s">
        <v>259</v>
      </c>
      <c r="B590" s="122">
        <v>45379</v>
      </c>
      <c r="C590" t="s">
        <v>223</v>
      </c>
      <c r="E590">
        <v>8</v>
      </c>
      <c r="F590" s="13">
        <v>6005</v>
      </c>
      <c r="G590">
        <v>400</v>
      </c>
      <c r="H590" s="16">
        <v>36000</v>
      </c>
      <c r="J590" s="20">
        <f t="shared" si="182"/>
        <v>900</v>
      </c>
      <c r="K590" s="20">
        <f t="shared" si="183"/>
        <v>900</v>
      </c>
      <c r="L590" s="20">
        <f t="shared" si="184"/>
        <v>37800</v>
      </c>
      <c r="M590" s="9">
        <v>0.05</v>
      </c>
    </row>
    <row r="591" spans="1:13" x14ac:dyDescent="0.35">
      <c r="A591" s="122" t="s">
        <v>259</v>
      </c>
      <c r="B591" s="122">
        <v>45380</v>
      </c>
      <c r="C591" t="s">
        <v>223</v>
      </c>
      <c r="E591">
        <v>9</v>
      </c>
      <c r="F591" s="13">
        <v>6005</v>
      </c>
      <c r="G591">
        <v>200</v>
      </c>
      <c r="H591" s="16">
        <v>32000</v>
      </c>
      <c r="J591" s="20">
        <f t="shared" si="182"/>
        <v>800</v>
      </c>
      <c r="K591" s="20">
        <f t="shared" si="183"/>
        <v>800</v>
      </c>
      <c r="L591" s="20">
        <f t="shared" si="184"/>
        <v>33600</v>
      </c>
      <c r="M591" s="9">
        <v>0.05</v>
      </c>
    </row>
    <row r="592" spans="1:13" x14ac:dyDescent="0.35">
      <c r="A592" s="122" t="s">
        <v>259</v>
      </c>
      <c r="B592" s="122">
        <v>45382</v>
      </c>
      <c r="C592" t="s">
        <v>223</v>
      </c>
      <c r="E592">
        <v>10</v>
      </c>
      <c r="F592" s="13">
        <v>6005</v>
      </c>
      <c r="G592">
        <v>200</v>
      </c>
      <c r="H592" s="16">
        <v>29000</v>
      </c>
      <c r="J592" s="20">
        <f t="shared" si="182"/>
        <v>725</v>
      </c>
      <c r="K592" s="20">
        <f t="shared" si="183"/>
        <v>725</v>
      </c>
      <c r="L592" s="20">
        <f t="shared" si="184"/>
        <v>30450</v>
      </c>
      <c r="M592" s="9">
        <v>0.05</v>
      </c>
    </row>
    <row r="593" spans="1:13" x14ac:dyDescent="0.35">
      <c r="A593" s="122" t="s">
        <v>260</v>
      </c>
      <c r="B593" s="122">
        <v>45383</v>
      </c>
      <c r="C593" t="s">
        <v>232</v>
      </c>
      <c r="E593">
        <v>11</v>
      </c>
      <c r="F593" s="119">
        <v>6005</v>
      </c>
      <c r="G593">
        <v>400</v>
      </c>
      <c r="H593" s="14">
        <v>28000</v>
      </c>
      <c r="J593" s="20">
        <f t="shared" ref="J593" si="185">H593*2.5%</f>
        <v>700</v>
      </c>
      <c r="K593" s="20">
        <f t="shared" ref="K593" si="186">H593*2.5%</f>
        <v>700</v>
      </c>
      <c r="L593" s="20">
        <f t="shared" ref="L593" si="187">SUM(H593:K593)</f>
        <v>29400</v>
      </c>
      <c r="M593" s="9">
        <v>0.05</v>
      </c>
    </row>
    <row r="594" spans="1:13" x14ac:dyDescent="0.35">
      <c r="A594" s="122" t="s">
        <v>260</v>
      </c>
      <c r="B594" s="122">
        <v>45384</v>
      </c>
      <c r="C594" t="s">
        <v>232</v>
      </c>
      <c r="E594">
        <v>12</v>
      </c>
      <c r="F594" s="119">
        <v>6304</v>
      </c>
      <c r="G594">
        <v>100</v>
      </c>
      <c r="H594" s="14">
        <v>20000</v>
      </c>
      <c r="J594" s="20">
        <f t="shared" ref="J594" si="188">H594*2.5%</f>
        <v>500</v>
      </c>
      <c r="K594" s="20">
        <f t="shared" ref="K594" si="189">H594*2.5%</f>
        <v>500</v>
      </c>
      <c r="L594" s="20">
        <f t="shared" ref="L594" si="190">SUM(H594:K594)</f>
        <v>21000</v>
      </c>
      <c r="M594" s="9">
        <v>0.05</v>
      </c>
    </row>
    <row r="595" spans="1:13" x14ac:dyDescent="0.35">
      <c r="A595" s="122" t="s">
        <v>260</v>
      </c>
      <c r="B595" s="122">
        <v>45385</v>
      </c>
      <c r="C595" t="s">
        <v>232</v>
      </c>
      <c r="E595">
        <v>13</v>
      </c>
      <c r="F595" s="119">
        <v>6304</v>
      </c>
      <c r="G595">
        <v>1000</v>
      </c>
      <c r="H595" s="14">
        <v>21000</v>
      </c>
      <c r="J595" s="20">
        <f t="shared" ref="J595" si="191">H595*2.5%</f>
        <v>525</v>
      </c>
      <c r="K595" s="20">
        <f t="shared" ref="K595" si="192">H595*2.5%</f>
        <v>525</v>
      </c>
      <c r="L595" s="20">
        <f t="shared" ref="L595" si="193">SUM(H595:K595)</f>
        <v>22050</v>
      </c>
      <c r="M595" s="9">
        <v>0.05</v>
      </c>
    </row>
    <row r="596" spans="1:13" x14ac:dyDescent="0.35">
      <c r="A596" s="122" t="s">
        <v>260</v>
      </c>
      <c r="B596" s="122">
        <v>45386</v>
      </c>
      <c r="C596" t="s">
        <v>232</v>
      </c>
      <c r="E596">
        <v>14</v>
      </c>
      <c r="F596" s="119">
        <v>6005</v>
      </c>
      <c r="G596">
        <v>650</v>
      </c>
      <c r="H596" s="14">
        <v>41775</v>
      </c>
      <c r="J596" s="20">
        <f t="shared" ref="J596:J598" si="194">H596*2.5%</f>
        <v>1044.375</v>
      </c>
      <c r="K596" s="20">
        <f t="shared" ref="K596:K598" si="195">H596*2.5%</f>
        <v>1044.375</v>
      </c>
      <c r="L596" s="20">
        <f t="shared" ref="L596:L598" si="196">SUM(H596:K596)</f>
        <v>43863.75</v>
      </c>
      <c r="M596" s="9">
        <v>0.05</v>
      </c>
    </row>
    <row r="597" spans="1:13" x14ac:dyDescent="0.35">
      <c r="A597" s="122" t="s">
        <v>260</v>
      </c>
      <c r="B597" s="122">
        <v>45387</v>
      </c>
      <c r="C597" t="s">
        <v>232</v>
      </c>
      <c r="E597">
        <v>15</v>
      </c>
      <c r="F597" s="119">
        <v>6304</v>
      </c>
      <c r="G597">
        <v>100</v>
      </c>
      <c r="H597" s="14">
        <v>18000</v>
      </c>
      <c r="J597" s="20">
        <f t="shared" si="194"/>
        <v>450</v>
      </c>
      <c r="K597" s="20">
        <f t="shared" si="195"/>
        <v>450</v>
      </c>
      <c r="L597" s="20">
        <f t="shared" si="196"/>
        <v>18900</v>
      </c>
      <c r="M597" s="9">
        <v>0.05</v>
      </c>
    </row>
    <row r="598" spans="1:13" x14ac:dyDescent="0.35">
      <c r="A598" s="122" t="s">
        <v>260</v>
      </c>
      <c r="B598" s="132">
        <v>45388</v>
      </c>
      <c r="C598" s="151" t="s">
        <v>232</v>
      </c>
      <c r="E598" s="121">
        <v>16</v>
      </c>
      <c r="F598" s="119">
        <v>6005</v>
      </c>
      <c r="G598">
        <v>150</v>
      </c>
      <c r="H598" s="14">
        <v>18000</v>
      </c>
      <c r="J598" s="20">
        <f t="shared" si="194"/>
        <v>450</v>
      </c>
      <c r="K598" s="20">
        <f t="shared" si="195"/>
        <v>450</v>
      </c>
      <c r="L598" s="20">
        <f t="shared" si="196"/>
        <v>18900</v>
      </c>
      <c r="M598" s="9">
        <v>0.05</v>
      </c>
    </row>
    <row r="599" spans="1:13" x14ac:dyDescent="0.35">
      <c r="A599" s="122" t="s">
        <v>260</v>
      </c>
      <c r="B599" s="132">
        <v>45389</v>
      </c>
      <c r="C599" s="151"/>
      <c r="E599" s="121">
        <v>16</v>
      </c>
      <c r="F599" s="119">
        <v>6304</v>
      </c>
      <c r="G599">
        <v>50</v>
      </c>
      <c r="H599" s="14">
        <v>15000</v>
      </c>
      <c r="J599" s="20">
        <f t="shared" ref="J599:J614" si="197">H599*2.5%</f>
        <v>375</v>
      </c>
      <c r="K599" s="20">
        <f t="shared" ref="K599:K614" si="198">H599*2.5%</f>
        <v>375</v>
      </c>
      <c r="L599" s="20">
        <f t="shared" ref="L599:L614" si="199">SUM(H599:K599)</f>
        <v>15750</v>
      </c>
      <c r="M599" s="9">
        <v>0.05</v>
      </c>
    </row>
    <row r="600" spans="1:13" x14ac:dyDescent="0.35">
      <c r="A600" s="122" t="s">
        <v>260</v>
      </c>
      <c r="B600" s="122">
        <v>45389</v>
      </c>
      <c r="C600" t="s">
        <v>232</v>
      </c>
      <c r="E600">
        <v>17</v>
      </c>
      <c r="F600" s="119">
        <v>6304</v>
      </c>
      <c r="G600">
        <v>100</v>
      </c>
      <c r="H600" s="14">
        <v>2000</v>
      </c>
      <c r="J600" s="20">
        <f t="shared" si="197"/>
        <v>50</v>
      </c>
      <c r="K600" s="20">
        <f t="shared" si="198"/>
        <v>50</v>
      </c>
      <c r="L600" s="20">
        <f t="shared" si="199"/>
        <v>2100</v>
      </c>
      <c r="M600" s="9">
        <v>0.05</v>
      </c>
    </row>
    <row r="601" spans="1:13" x14ac:dyDescent="0.35">
      <c r="A601" s="122" t="s">
        <v>260</v>
      </c>
      <c r="B601" s="122">
        <v>45390</v>
      </c>
      <c r="C601" t="s">
        <v>232</v>
      </c>
      <c r="E601">
        <v>18</v>
      </c>
      <c r="F601" s="119">
        <v>6304</v>
      </c>
      <c r="G601">
        <v>100</v>
      </c>
      <c r="H601" s="14">
        <v>26500</v>
      </c>
      <c r="J601" s="20">
        <f t="shared" si="197"/>
        <v>662.5</v>
      </c>
      <c r="K601" s="20">
        <f t="shared" si="198"/>
        <v>662.5</v>
      </c>
      <c r="L601" s="20">
        <f t="shared" si="199"/>
        <v>27825</v>
      </c>
      <c r="M601" s="9">
        <v>0.05</v>
      </c>
    </row>
    <row r="602" spans="1:13" x14ac:dyDescent="0.35">
      <c r="A602" s="122" t="s">
        <v>260</v>
      </c>
      <c r="B602" s="122">
        <v>45391</v>
      </c>
      <c r="C602" t="s">
        <v>232</v>
      </c>
      <c r="E602">
        <v>19</v>
      </c>
      <c r="F602" s="119">
        <v>6304</v>
      </c>
      <c r="G602">
        <v>100</v>
      </c>
      <c r="H602" s="14">
        <v>30000</v>
      </c>
      <c r="J602" s="20">
        <f t="shared" si="197"/>
        <v>750</v>
      </c>
      <c r="K602" s="20">
        <f t="shared" si="198"/>
        <v>750</v>
      </c>
      <c r="L602" s="20">
        <f t="shared" si="199"/>
        <v>31500</v>
      </c>
      <c r="M602" s="9">
        <v>0.05</v>
      </c>
    </row>
    <row r="603" spans="1:13" x14ac:dyDescent="0.35">
      <c r="A603" s="122" t="s">
        <v>260</v>
      </c>
      <c r="B603" s="122">
        <v>45392</v>
      </c>
      <c r="C603" t="s">
        <v>232</v>
      </c>
      <c r="E603">
        <v>20</v>
      </c>
      <c r="F603" s="119">
        <v>6304</v>
      </c>
      <c r="G603">
        <v>50</v>
      </c>
      <c r="H603" s="14">
        <v>20000</v>
      </c>
      <c r="J603" s="20">
        <f t="shared" si="197"/>
        <v>500</v>
      </c>
      <c r="K603" s="20">
        <f t="shared" si="198"/>
        <v>500</v>
      </c>
      <c r="L603" s="20">
        <f t="shared" si="199"/>
        <v>21000</v>
      </c>
      <c r="M603" s="9">
        <v>0.05</v>
      </c>
    </row>
    <row r="604" spans="1:13" x14ac:dyDescent="0.35">
      <c r="A604" s="122" t="s">
        <v>260</v>
      </c>
      <c r="B604" s="122">
        <v>45393</v>
      </c>
      <c r="C604" t="s">
        <v>232</v>
      </c>
      <c r="E604">
        <v>21</v>
      </c>
      <c r="F604" s="119">
        <v>6304</v>
      </c>
      <c r="G604">
        <v>90</v>
      </c>
      <c r="H604" s="14">
        <v>40000</v>
      </c>
      <c r="J604" s="20">
        <f t="shared" si="197"/>
        <v>1000</v>
      </c>
      <c r="K604" s="20">
        <f t="shared" si="198"/>
        <v>1000</v>
      </c>
      <c r="L604" s="20">
        <f t="shared" si="199"/>
        <v>42000</v>
      </c>
      <c r="M604" s="9">
        <v>0.05</v>
      </c>
    </row>
    <row r="605" spans="1:13" x14ac:dyDescent="0.35">
      <c r="A605" s="122" t="s">
        <v>260</v>
      </c>
      <c r="B605" s="122">
        <v>45394</v>
      </c>
      <c r="C605" t="s">
        <v>232</v>
      </c>
      <c r="E605">
        <v>22</v>
      </c>
      <c r="F605" s="119">
        <v>6304</v>
      </c>
      <c r="G605">
        <v>50</v>
      </c>
      <c r="H605" s="14">
        <v>20000</v>
      </c>
      <c r="J605" s="20">
        <f t="shared" si="197"/>
        <v>500</v>
      </c>
      <c r="K605" s="20">
        <f t="shared" si="198"/>
        <v>500</v>
      </c>
      <c r="L605" s="20">
        <f t="shared" si="199"/>
        <v>21000</v>
      </c>
      <c r="M605" s="9">
        <v>0.05</v>
      </c>
    </row>
    <row r="606" spans="1:13" x14ac:dyDescent="0.35">
      <c r="A606" s="122" t="s">
        <v>260</v>
      </c>
      <c r="B606" s="122">
        <v>45395</v>
      </c>
      <c r="C606" t="s">
        <v>232</v>
      </c>
      <c r="E606">
        <v>23</v>
      </c>
      <c r="F606" s="119">
        <v>6304</v>
      </c>
      <c r="G606">
        <v>90</v>
      </c>
      <c r="H606" s="14">
        <v>31000</v>
      </c>
      <c r="J606" s="20">
        <f t="shared" si="197"/>
        <v>775</v>
      </c>
      <c r="K606" s="20">
        <f t="shared" si="198"/>
        <v>775</v>
      </c>
      <c r="L606" s="20">
        <f t="shared" si="199"/>
        <v>32550</v>
      </c>
      <c r="M606" s="9">
        <v>0.05</v>
      </c>
    </row>
    <row r="607" spans="1:13" x14ac:dyDescent="0.35">
      <c r="A607" s="122" t="s">
        <v>260</v>
      </c>
      <c r="B607" s="122">
        <v>45396</v>
      </c>
      <c r="C607" t="s">
        <v>232</v>
      </c>
      <c r="E607">
        <v>24</v>
      </c>
      <c r="F607" s="119">
        <v>6304</v>
      </c>
      <c r="G607">
        <v>150</v>
      </c>
      <c r="H607" s="14">
        <v>36000</v>
      </c>
      <c r="J607" s="20">
        <f t="shared" si="197"/>
        <v>900</v>
      </c>
      <c r="K607" s="20">
        <f t="shared" si="198"/>
        <v>900</v>
      </c>
      <c r="L607" s="20">
        <f t="shared" si="199"/>
        <v>37800</v>
      </c>
      <c r="M607" s="9">
        <v>0.05</v>
      </c>
    </row>
    <row r="608" spans="1:13" x14ac:dyDescent="0.35">
      <c r="A608" s="122" t="s">
        <v>260</v>
      </c>
      <c r="B608" s="122">
        <v>45397</v>
      </c>
      <c r="C608" t="s">
        <v>232</v>
      </c>
      <c r="E608">
        <v>25</v>
      </c>
      <c r="F608" s="119">
        <v>6304</v>
      </c>
      <c r="G608">
        <v>40</v>
      </c>
      <c r="H608" s="14">
        <v>20000</v>
      </c>
      <c r="J608" s="20">
        <f t="shared" si="197"/>
        <v>500</v>
      </c>
      <c r="K608" s="20">
        <f t="shared" si="198"/>
        <v>500</v>
      </c>
      <c r="L608" s="20">
        <f t="shared" si="199"/>
        <v>21000</v>
      </c>
      <c r="M608" s="9">
        <v>0.05</v>
      </c>
    </row>
    <row r="609" spans="1:13" x14ac:dyDescent="0.35">
      <c r="A609" s="122" t="s">
        <v>260</v>
      </c>
      <c r="B609" s="122">
        <v>45398</v>
      </c>
      <c r="C609" t="s">
        <v>232</v>
      </c>
      <c r="E609">
        <v>26</v>
      </c>
      <c r="F609" s="119">
        <v>6304</v>
      </c>
      <c r="G609">
        <v>50</v>
      </c>
      <c r="H609" s="14">
        <v>26000</v>
      </c>
      <c r="J609" s="20">
        <f t="shared" si="197"/>
        <v>650</v>
      </c>
      <c r="K609" s="20">
        <f t="shared" si="198"/>
        <v>650</v>
      </c>
      <c r="L609" s="20">
        <f t="shared" si="199"/>
        <v>27300</v>
      </c>
      <c r="M609" s="9">
        <v>0.05</v>
      </c>
    </row>
    <row r="610" spans="1:13" x14ac:dyDescent="0.35">
      <c r="A610" s="122" t="s">
        <v>260</v>
      </c>
      <c r="B610" s="122">
        <v>45399</v>
      </c>
      <c r="C610" t="s">
        <v>232</v>
      </c>
      <c r="E610">
        <v>27</v>
      </c>
      <c r="F610" s="119">
        <v>6304</v>
      </c>
      <c r="G610">
        <v>20</v>
      </c>
      <c r="H610" s="14">
        <v>20000</v>
      </c>
      <c r="J610" s="20">
        <f t="shared" si="197"/>
        <v>500</v>
      </c>
      <c r="K610" s="20">
        <f t="shared" si="198"/>
        <v>500</v>
      </c>
      <c r="L610" s="20">
        <f t="shared" si="199"/>
        <v>21000</v>
      </c>
      <c r="M610" s="9">
        <v>0.05</v>
      </c>
    </row>
    <row r="611" spans="1:13" x14ac:dyDescent="0.35">
      <c r="A611" s="122" t="s">
        <v>260</v>
      </c>
      <c r="B611" s="122">
        <v>45400</v>
      </c>
      <c r="C611" t="s">
        <v>232</v>
      </c>
      <c r="E611">
        <v>28</v>
      </c>
      <c r="F611" s="119">
        <v>6304</v>
      </c>
      <c r="G611">
        <v>50</v>
      </c>
      <c r="H611" s="14">
        <v>27000</v>
      </c>
      <c r="J611" s="20">
        <f t="shared" si="197"/>
        <v>675</v>
      </c>
      <c r="K611" s="20">
        <f t="shared" si="198"/>
        <v>675</v>
      </c>
      <c r="L611" s="20">
        <f t="shared" si="199"/>
        <v>28350</v>
      </c>
      <c r="M611" s="9">
        <v>0.05</v>
      </c>
    </row>
    <row r="612" spans="1:13" x14ac:dyDescent="0.35">
      <c r="A612" s="122" t="s">
        <v>260</v>
      </c>
      <c r="B612" s="122">
        <v>45401</v>
      </c>
      <c r="C612" t="s">
        <v>232</v>
      </c>
      <c r="E612">
        <v>29</v>
      </c>
      <c r="F612" s="119">
        <v>6304</v>
      </c>
      <c r="G612">
        <v>40</v>
      </c>
      <c r="H612" s="14">
        <v>28000</v>
      </c>
      <c r="J612" s="20">
        <f t="shared" si="197"/>
        <v>700</v>
      </c>
      <c r="K612" s="20">
        <f t="shared" si="198"/>
        <v>700</v>
      </c>
      <c r="L612" s="20">
        <f t="shared" si="199"/>
        <v>29400</v>
      </c>
      <c r="M612" s="9">
        <v>0.05</v>
      </c>
    </row>
    <row r="613" spans="1:13" x14ac:dyDescent="0.35">
      <c r="A613" s="122" t="s">
        <v>260</v>
      </c>
      <c r="B613" s="132">
        <v>45402</v>
      </c>
      <c r="C613" s="151" t="s">
        <v>232</v>
      </c>
      <c r="E613" s="152">
        <v>30</v>
      </c>
      <c r="F613" s="119">
        <v>6304</v>
      </c>
      <c r="G613">
        <v>40</v>
      </c>
      <c r="H613" s="14">
        <v>12000</v>
      </c>
      <c r="J613" s="20">
        <f t="shared" si="197"/>
        <v>300</v>
      </c>
      <c r="K613" s="20">
        <f t="shared" si="198"/>
        <v>300</v>
      </c>
      <c r="L613" s="20">
        <f t="shared" si="199"/>
        <v>12600</v>
      </c>
      <c r="M613" s="9">
        <v>0.05</v>
      </c>
    </row>
    <row r="614" spans="1:13" x14ac:dyDescent="0.35">
      <c r="A614" s="122" t="s">
        <v>260</v>
      </c>
      <c r="B614" s="132">
        <v>45403</v>
      </c>
      <c r="C614" s="151"/>
      <c r="E614" s="152"/>
      <c r="F614" s="119">
        <v>6303</v>
      </c>
      <c r="G614">
        <v>100</v>
      </c>
      <c r="H614" s="14">
        <v>16000</v>
      </c>
      <c r="J614" s="20">
        <f t="shared" si="197"/>
        <v>400</v>
      </c>
      <c r="K614" s="20">
        <f t="shared" si="198"/>
        <v>400</v>
      </c>
      <c r="L614" s="20">
        <f t="shared" si="199"/>
        <v>16800</v>
      </c>
      <c r="M614" s="9">
        <v>0.05</v>
      </c>
    </row>
    <row r="615" spans="1:13" x14ac:dyDescent="0.35">
      <c r="B615" s="33"/>
    </row>
  </sheetData>
  <sortState ref="B4:O29">
    <sortCondition ref="E4"/>
  </sortState>
  <mergeCells count="12">
    <mergeCell ref="C598:C599"/>
    <mergeCell ref="E613:E614"/>
    <mergeCell ref="C613:C614"/>
    <mergeCell ref="E235:E236"/>
    <mergeCell ref="D235:D236"/>
    <mergeCell ref="C235:C236"/>
    <mergeCell ref="M550:M551"/>
    <mergeCell ref="G550:G551"/>
    <mergeCell ref="H550:H551"/>
    <mergeCell ref="J550:J551"/>
    <mergeCell ref="K550:K551"/>
    <mergeCell ref="L550:L55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7"/>
  <sheetViews>
    <sheetView tabSelected="1" workbookViewId="0">
      <selection activeCell="A28" sqref="A28"/>
    </sheetView>
  </sheetViews>
  <sheetFormatPr defaultRowHeight="14.5" x14ac:dyDescent="0.35"/>
  <cols>
    <col min="1" max="1" width="14.6328125" customWidth="1"/>
    <col min="2" max="2" width="18.81640625" style="10" customWidth="1"/>
    <col min="4" max="4" width="16.81640625" bestFit="1" customWidth="1"/>
    <col min="5" max="5" width="12.1796875" bestFit="1" customWidth="1"/>
    <col min="8" max="8" width="11.1796875" bestFit="1" customWidth="1"/>
  </cols>
  <sheetData>
    <row r="3" spans="1:2" x14ac:dyDescent="0.35">
      <c r="A3" s="136" t="s">
        <v>261</v>
      </c>
      <c r="B3" s="44" t="s">
        <v>264</v>
      </c>
    </row>
    <row r="4" spans="1:2" x14ac:dyDescent="0.35">
      <c r="A4" s="135" t="s">
        <v>236</v>
      </c>
      <c r="B4" s="137">
        <v>507580</v>
      </c>
    </row>
    <row r="5" spans="1:2" x14ac:dyDescent="0.35">
      <c r="A5" s="135" t="s">
        <v>237</v>
      </c>
      <c r="B5" s="137">
        <v>726736.76</v>
      </c>
    </row>
    <row r="6" spans="1:2" x14ac:dyDescent="0.35">
      <c r="A6" s="135" t="s">
        <v>239</v>
      </c>
      <c r="B6" s="137">
        <v>614145</v>
      </c>
    </row>
    <row r="7" spans="1:2" x14ac:dyDescent="0.35">
      <c r="A7" s="135" t="s">
        <v>240</v>
      </c>
      <c r="B7" s="137">
        <v>634725</v>
      </c>
    </row>
    <row r="8" spans="1:2" x14ac:dyDescent="0.35">
      <c r="A8" s="135" t="s">
        <v>241</v>
      </c>
      <c r="B8" s="137">
        <v>442050</v>
      </c>
    </row>
    <row r="9" spans="1:2" x14ac:dyDescent="0.35">
      <c r="A9" s="135" t="s">
        <v>242</v>
      </c>
      <c r="B9" s="137">
        <v>453967.5</v>
      </c>
    </row>
    <row r="10" spans="1:2" x14ac:dyDescent="0.35">
      <c r="A10" s="135" t="s">
        <v>243</v>
      </c>
      <c r="B10" s="137">
        <v>449820</v>
      </c>
    </row>
    <row r="11" spans="1:2" x14ac:dyDescent="0.35">
      <c r="A11" s="135" t="s">
        <v>244</v>
      </c>
      <c r="B11" s="137">
        <v>712530</v>
      </c>
    </row>
    <row r="12" spans="1:2" x14ac:dyDescent="0.35">
      <c r="A12" s="135" t="s">
        <v>245</v>
      </c>
      <c r="B12" s="137">
        <v>653310</v>
      </c>
    </row>
    <row r="13" spans="1:2" x14ac:dyDescent="0.35">
      <c r="A13" s="135" t="s">
        <v>246</v>
      </c>
      <c r="B13" s="137">
        <v>1003306.5</v>
      </c>
    </row>
    <row r="14" spans="1:2" x14ac:dyDescent="0.35">
      <c r="A14" s="135" t="s">
        <v>247</v>
      </c>
      <c r="B14" s="137">
        <v>1027509</v>
      </c>
    </row>
    <row r="15" spans="1:2" x14ac:dyDescent="0.35">
      <c r="A15" s="135" t="s">
        <v>248</v>
      </c>
      <c r="B15" s="137">
        <v>1250214</v>
      </c>
    </row>
    <row r="16" spans="1:2" x14ac:dyDescent="0.35">
      <c r="A16" s="135" t="s">
        <v>249</v>
      </c>
      <c r="B16" s="137">
        <v>759570</v>
      </c>
    </row>
    <row r="17" spans="1:8" x14ac:dyDescent="0.35">
      <c r="A17" s="135" t="s">
        <v>238</v>
      </c>
      <c r="B17" s="137">
        <v>755780</v>
      </c>
    </row>
    <row r="18" spans="1:8" x14ac:dyDescent="0.35">
      <c r="A18" s="135" t="s">
        <v>250</v>
      </c>
      <c r="B18" s="137">
        <v>929516.7</v>
      </c>
    </row>
    <row r="19" spans="1:8" x14ac:dyDescent="0.35">
      <c r="A19" s="135" t="s">
        <v>251</v>
      </c>
      <c r="B19" s="137">
        <v>931053</v>
      </c>
    </row>
    <row r="20" spans="1:8" x14ac:dyDescent="0.35">
      <c r="A20" s="135" t="s">
        <v>252</v>
      </c>
      <c r="B20" s="137">
        <v>985887</v>
      </c>
    </row>
    <row r="21" spans="1:8" x14ac:dyDescent="0.35">
      <c r="A21" s="135" t="s">
        <v>253</v>
      </c>
      <c r="B21" s="137">
        <v>817215</v>
      </c>
    </row>
    <row r="22" spans="1:8" x14ac:dyDescent="0.35">
      <c r="A22" s="135" t="s">
        <v>254</v>
      </c>
      <c r="B22" s="137">
        <v>793590</v>
      </c>
    </row>
    <row r="23" spans="1:8" x14ac:dyDescent="0.35">
      <c r="A23" s="135" t="s">
        <v>255</v>
      </c>
      <c r="B23" s="137">
        <v>810337.5</v>
      </c>
    </row>
    <row r="24" spans="1:8" x14ac:dyDescent="0.35">
      <c r="A24" s="135" t="s">
        <v>256</v>
      </c>
      <c r="B24" s="137">
        <v>955080</v>
      </c>
    </row>
    <row r="25" spans="1:8" x14ac:dyDescent="0.35">
      <c r="A25" s="135" t="s">
        <v>257</v>
      </c>
      <c r="B25" s="137">
        <v>977666.5</v>
      </c>
      <c r="H25" s="44">
        <f>AVERAGE(B4:B28)</f>
        <v>748507.71840000001</v>
      </c>
    </row>
    <row r="26" spans="1:8" x14ac:dyDescent="0.35">
      <c r="A26" s="135" t="s">
        <v>258</v>
      </c>
      <c r="B26" s="137">
        <v>374297.7</v>
      </c>
      <c r="D26" s="156" t="s">
        <v>275</v>
      </c>
      <c r="E26" s="156"/>
      <c r="F26" s="156"/>
    </row>
    <row r="27" spans="1:8" x14ac:dyDescent="0.35">
      <c r="A27" s="135" t="s">
        <v>259</v>
      </c>
      <c r="B27" s="137">
        <v>604717.05000000005</v>
      </c>
      <c r="D27" t="s">
        <v>274</v>
      </c>
      <c r="E27" s="44">
        <f>AVERAGE(B4:B28)</f>
        <v>748507.71840000001</v>
      </c>
    </row>
    <row r="28" spans="1:8" x14ac:dyDescent="0.35">
      <c r="A28" s="135" t="s">
        <v>260</v>
      </c>
      <c r="B28" s="137">
        <v>542088.75</v>
      </c>
      <c r="D28" t="s">
        <v>276</v>
      </c>
      <c r="E28" s="44">
        <f>MAX(B4:B28)</f>
        <v>1250214</v>
      </c>
    </row>
    <row r="29" spans="1:8" x14ac:dyDescent="0.35">
      <c r="A29" s="135" t="s">
        <v>263</v>
      </c>
      <c r="B29" s="137">
        <v>18712692.960000001</v>
      </c>
      <c r="D29" t="s">
        <v>277</v>
      </c>
      <c r="E29" s="44">
        <f>MIN(B4:B28)</f>
        <v>374297.7</v>
      </c>
    </row>
    <row r="30" spans="1:8" x14ac:dyDescent="0.35">
      <c r="B30"/>
      <c r="D30" t="s">
        <v>278</v>
      </c>
      <c r="E30">
        <f>_xlfn.STDEV.P(B4:B28)</f>
        <v>218716.77773087253</v>
      </c>
    </row>
    <row r="31" spans="1:8" x14ac:dyDescent="0.35">
      <c r="D31" t="s">
        <v>279</v>
      </c>
      <c r="E31">
        <f>COUNTIF(B4:B28, "&lt;"&amp;E27)</f>
        <v>12</v>
      </c>
    </row>
    <row r="32" spans="1:8" x14ac:dyDescent="0.35">
      <c r="D32" t="s">
        <v>280</v>
      </c>
      <c r="E32">
        <f>COUNTIF(B4:B28, "&gt;"&amp;E27)</f>
        <v>13</v>
      </c>
    </row>
    <row r="34" spans="4:5" x14ac:dyDescent="0.35">
      <c r="D34" t="s">
        <v>281</v>
      </c>
      <c r="E34">
        <f>_xlfn.QUARTILE.EXC(B4:B28, 1)</f>
        <v>573402.9</v>
      </c>
    </row>
    <row r="35" spans="4:5" x14ac:dyDescent="0.35">
      <c r="D35" t="s">
        <v>282</v>
      </c>
      <c r="E35">
        <f>_xlfn.QUARTILE.EXC(B4:B28, 2)</f>
        <v>755780</v>
      </c>
    </row>
    <row r="36" spans="4:5" x14ac:dyDescent="0.35">
      <c r="D36" t="s">
        <v>283</v>
      </c>
      <c r="E36">
        <f>_xlfn.QUARTILE.EXC(B4:B28,3)</f>
        <v>943066.5</v>
      </c>
    </row>
    <row r="37" spans="4:5" x14ac:dyDescent="0.35">
      <c r="D37" t="s">
        <v>284</v>
      </c>
      <c r="E37">
        <f>E36-E34</f>
        <v>369663.6</v>
      </c>
    </row>
  </sheetData>
  <mergeCells count="1">
    <mergeCell ref="D26:F2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opLeftCell="A3" workbookViewId="0">
      <selection activeCell="E11" sqref="E11"/>
    </sheetView>
  </sheetViews>
  <sheetFormatPr defaultRowHeight="14.5" x14ac:dyDescent="0.35"/>
  <cols>
    <col min="1" max="1" width="14.6328125" bestFit="1" customWidth="1"/>
    <col min="2" max="2" width="17.90625" style="10" bestFit="1" customWidth="1"/>
    <col min="3" max="3" width="10.08984375" bestFit="1" customWidth="1"/>
    <col min="4" max="4" width="10.08984375" customWidth="1"/>
    <col min="5" max="5" width="12.1796875" bestFit="1" customWidth="1"/>
  </cols>
  <sheetData>
    <row r="3" spans="1:5" x14ac:dyDescent="0.35">
      <c r="A3" s="136" t="s">
        <v>261</v>
      </c>
      <c r="B3" s="10" t="s">
        <v>264</v>
      </c>
    </row>
    <row r="4" spans="1:5" x14ac:dyDescent="0.35">
      <c r="A4" s="134" t="s">
        <v>236</v>
      </c>
      <c r="B4" s="10">
        <v>815193.24999999988</v>
      </c>
      <c r="D4" s="157" t="s">
        <v>275</v>
      </c>
      <c r="E4" s="157"/>
    </row>
    <row r="5" spans="1:5" x14ac:dyDescent="0.35">
      <c r="A5" s="134" t="s">
        <v>237</v>
      </c>
      <c r="B5" s="10">
        <v>1054538.3999999999</v>
      </c>
      <c r="D5" t="s">
        <v>285</v>
      </c>
      <c r="E5" s="44">
        <f>AVERAGE(B4:B26)</f>
        <v>670757.06336956518</v>
      </c>
    </row>
    <row r="6" spans="1:5" x14ac:dyDescent="0.35">
      <c r="A6" s="134" t="s">
        <v>239</v>
      </c>
      <c r="B6" s="10">
        <v>490055</v>
      </c>
      <c r="D6" t="s">
        <v>286</v>
      </c>
      <c r="E6" s="44">
        <f>MAX(B4:B26)</f>
        <v>1585437</v>
      </c>
    </row>
    <row r="7" spans="1:5" x14ac:dyDescent="0.35">
      <c r="A7" s="134" t="s">
        <v>240</v>
      </c>
      <c r="B7" s="10">
        <v>747179</v>
      </c>
      <c r="D7" t="s">
        <v>287</v>
      </c>
      <c r="E7" s="44">
        <f>MIN(B4:B26)</f>
        <v>155558</v>
      </c>
    </row>
    <row r="8" spans="1:5" x14ac:dyDescent="0.35">
      <c r="A8" s="134" t="s">
        <v>241</v>
      </c>
      <c r="B8" s="10">
        <v>155558</v>
      </c>
      <c r="D8" t="s">
        <v>288</v>
      </c>
      <c r="E8">
        <f>COUNTIF(B4:B26, "&lt;"&amp;E5)</f>
        <v>12</v>
      </c>
    </row>
    <row r="9" spans="1:5" x14ac:dyDescent="0.35">
      <c r="A9" s="134" t="s">
        <v>242</v>
      </c>
      <c r="B9" s="10">
        <v>1319773</v>
      </c>
      <c r="D9" t="s">
        <v>289</v>
      </c>
      <c r="E9">
        <f>COUNTIF(B4:B26, "&gt;"&amp;E5)</f>
        <v>11</v>
      </c>
    </row>
    <row r="10" spans="1:5" x14ac:dyDescent="0.35">
      <c r="A10" s="134" t="s">
        <v>243</v>
      </c>
      <c r="B10" s="10">
        <v>515634</v>
      </c>
      <c r="D10" t="s">
        <v>290</v>
      </c>
      <c r="E10">
        <f>_xlfn.STDEV.P(B4:B26)</f>
        <v>363747.11335414072</v>
      </c>
    </row>
    <row r="11" spans="1:5" x14ac:dyDescent="0.35">
      <c r="A11" s="134" t="s">
        <v>244</v>
      </c>
      <c r="B11" s="10">
        <v>920471</v>
      </c>
    </row>
    <row r="12" spans="1:5" x14ac:dyDescent="0.35">
      <c r="A12" s="134" t="s">
        <v>245</v>
      </c>
      <c r="B12" s="10">
        <v>1261093</v>
      </c>
    </row>
    <row r="13" spans="1:5" x14ac:dyDescent="0.35">
      <c r="A13" s="134" t="s">
        <v>246</v>
      </c>
      <c r="B13" s="10">
        <v>617331</v>
      </c>
    </row>
    <row r="14" spans="1:5" x14ac:dyDescent="0.35">
      <c r="A14" s="134" t="s">
        <v>247</v>
      </c>
      <c r="B14" s="10">
        <v>531717</v>
      </c>
    </row>
    <row r="15" spans="1:5" x14ac:dyDescent="0.35">
      <c r="A15" s="134" t="s">
        <v>249</v>
      </c>
      <c r="B15" s="10">
        <v>695755</v>
      </c>
    </row>
    <row r="16" spans="1:5" x14ac:dyDescent="0.35">
      <c r="A16" s="134" t="s">
        <v>238</v>
      </c>
      <c r="B16" s="10">
        <v>745979</v>
      </c>
    </row>
    <row r="17" spans="1:2" x14ac:dyDescent="0.35">
      <c r="A17" s="134" t="s">
        <v>250</v>
      </c>
      <c r="B17" s="10">
        <v>235631</v>
      </c>
    </row>
    <row r="18" spans="1:2" x14ac:dyDescent="0.35">
      <c r="A18" s="134" t="s">
        <v>251</v>
      </c>
      <c r="B18" s="10">
        <v>368266.5</v>
      </c>
    </row>
    <row r="19" spans="1:2" x14ac:dyDescent="0.35">
      <c r="A19" s="134" t="s">
        <v>252</v>
      </c>
      <c r="B19" s="10">
        <v>388841.25</v>
      </c>
    </row>
    <row r="20" spans="1:2" x14ac:dyDescent="0.35">
      <c r="A20" s="134" t="s">
        <v>253</v>
      </c>
      <c r="B20" s="10">
        <v>488531.55750000005</v>
      </c>
    </row>
    <row r="21" spans="1:2" x14ac:dyDescent="0.35">
      <c r="A21" s="134" t="s">
        <v>254</v>
      </c>
      <c r="B21" s="10">
        <v>842384</v>
      </c>
    </row>
    <row r="22" spans="1:2" x14ac:dyDescent="0.35">
      <c r="A22" s="134" t="s">
        <v>255</v>
      </c>
      <c r="B22" s="10">
        <v>732255.5</v>
      </c>
    </row>
    <row r="23" spans="1:2" x14ac:dyDescent="0.35">
      <c r="A23" s="134" t="s">
        <v>256</v>
      </c>
      <c r="B23" s="10">
        <v>1585437</v>
      </c>
    </row>
    <row r="24" spans="1:2" x14ac:dyDescent="0.35">
      <c r="A24" s="134" t="s">
        <v>258</v>
      </c>
      <c r="B24" s="10">
        <v>302164</v>
      </c>
    </row>
    <row r="25" spans="1:2" x14ac:dyDescent="0.35">
      <c r="A25" s="134" t="s">
        <v>259</v>
      </c>
      <c r="B25" s="10">
        <v>412468</v>
      </c>
    </row>
    <row r="26" spans="1:2" x14ac:dyDescent="0.35">
      <c r="A26" s="134" t="s">
        <v>260</v>
      </c>
      <c r="B26" s="10">
        <v>201157</v>
      </c>
    </row>
    <row r="27" spans="1:2" x14ac:dyDescent="0.35">
      <c r="A27" s="134" t="s">
        <v>262</v>
      </c>
    </row>
    <row r="28" spans="1:2" x14ac:dyDescent="0.35">
      <c r="A28" s="134" t="s">
        <v>263</v>
      </c>
      <c r="B28" s="10">
        <v>15427412.4575</v>
      </c>
    </row>
  </sheetData>
  <mergeCells count="1">
    <mergeCell ref="D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workbookViewId="0">
      <selection activeCell="E30" sqref="E30"/>
    </sheetView>
  </sheetViews>
  <sheetFormatPr defaultRowHeight="14.5" x14ac:dyDescent="0.35"/>
  <cols>
    <col min="1" max="1" width="14.6328125" bestFit="1" customWidth="1"/>
    <col min="2" max="3" width="13.7265625" bestFit="1" customWidth="1"/>
    <col min="4" max="4" width="12.1796875" bestFit="1" customWidth="1"/>
    <col min="9" max="9" width="5.54296875" bestFit="1" customWidth="1"/>
  </cols>
  <sheetData>
    <row r="2" spans="1:4" x14ac:dyDescent="0.35">
      <c r="A2" s="143" t="s">
        <v>271</v>
      </c>
      <c r="B2" s="144" t="s">
        <v>270</v>
      </c>
      <c r="C2" s="144" t="s">
        <v>272</v>
      </c>
      <c r="D2" s="143" t="s">
        <v>273</v>
      </c>
    </row>
    <row r="3" spans="1:4" x14ac:dyDescent="0.35">
      <c r="A3" s="134" t="s">
        <v>236</v>
      </c>
      <c r="B3" s="10">
        <v>507580</v>
      </c>
      <c r="C3" s="10">
        <v>815193.24999999988</v>
      </c>
      <c r="D3" s="44">
        <f>B3-C3</f>
        <v>-307613.24999999988</v>
      </c>
    </row>
    <row r="4" spans="1:4" x14ac:dyDescent="0.35">
      <c r="A4" s="134" t="s">
        <v>237</v>
      </c>
      <c r="B4" s="10">
        <v>726736.76</v>
      </c>
      <c r="C4" s="10">
        <v>1054538.3999999999</v>
      </c>
      <c r="D4" s="44">
        <f t="shared" ref="D4:D28" si="0">B4-C4</f>
        <v>-327801.6399999999</v>
      </c>
    </row>
    <row r="5" spans="1:4" x14ac:dyDescent="0.35">
      <c r="A5" s="134" t="s">
        <v>239</v>
      </c>
      <c r="B5" s="10">
        <v>614145</v>
      </c>
      <c r="C5" s="10">
        <v>490055</v>
      </c>
      <c r="D5" s="44">
        <f t="shared" si="0"/>
        <v>124090</v>
      </c>
    </row>
    <row r="6" spans="1:4" x14ac:dyDescent="0.35">
      <c r="A6" s="134" t="s">
        <v>240</v>
      </c>
      <c r="B6" s="10">
        <v>634725</v>
      </c>
      <c r="C6" s="10">
        <v>747179</v>
      </c>
      <c r="D6" s="44">
        <f t="shared" si="0"/>
        <v>-112454</v>
      </c>
    </row>
    <row r="7" spans="1:4" x14ac:dyDescent="0.35">
      <c r="A7" s="134" t="s">
        <v>241</v>
      </c>
      <c r="B7" s="10">
        <v>442050</v>
      </c>
      <c r="C7" s="10">
        <v>155558</v>
      </c>
      <c r="D7" s="44">
        <f t="shared" si="0"/>
        <v>286492</v>
      </c>
    </row>
    <row r="8" spans="1:4" x14ac:dyDescent="0.35">
      <c r="A8" s="134" t="s">
        <v>242</v>
      </c>
      <c r="B8" s="10">
        <v>453967.5</v>
      </c>
      <c r="C8" s="10">
        <v>1319773</v>
      </c>
      <c r="D8" s="44">
        <f t="shared" si="0"/>
        <v>-865805.5</v>
      </c>
    </row>
    <row r="9" spans="1:4" x14ac:dyDescent="0.35">
      <c r="A9" s="134" t="s">
        <v>243</v>
      </c>
      <c r="B9" s="10">
        <v>449820</v>
      </c>
      <c r="C9" s="10">
        <v>515634</v>
      </c>
      <c r="D9" s="44">
        <f t="shared" si="0"/>
        <v>-65814</v>
      </c>
    </row>
    <row r="10" spans="1:4" x14ac:dyDescent="0.35">
      <c r="A10" s="134" t="s">
        <v>244</v>
      </c>
      <c r="B10" s="10">
        <v>712530</v>
      </c>
      <c r="C10" s="10">
        <v>920471</v>
      </c>
      <c r="D10" s="44">
        <f t="shared" si="0"/>
        <v>-207941</v>
      </c>
    </row>
    <row r="11" spans="1:4" x14ac:dyDescent="0.35">
      <c r="A11" s="134" t="s">
        <v>245</v>
      </c>
      <c r="B11" s="10">
        <v>653310</v>
      </c>
      <c r="C11" s="10">
        <v>1261093</v>
      </c>
      <c r="D11" s="44">
        <f t="shared" si="0"/>
        <v>-607783</v>
      </c>
    </row>
    <row r="12" spans="1:4" x14ac:dyDescent="0.35">
      <c r="A12" s="134" t="s">
        <v>246</v>
      </c>
      <c r="B12" s="10">
        <v>1003306.5</v>
      </c>
      <c r="C12" s="10">
        <v>617331</v>
      </c>
      <c r="D12" s="44">
        <f t="shared" si="0"/>
        <v>385975.5</v>
      </c>
    </row>
    <row r="13" spans="1:4" x14ac:dyDescent="0.35">
      <c r="A13" s="134" t="s">
        <v>247</v>
      </c>
      <c r="B13" s="10">
        <v>1027509</v>
      </c>
      <c r="C13" s="10">
        <v>531717</v>
      </c>
      <c r="D13" s="44">
        <f t="shared" si="0"/>
        <v>495792</v>
      </c>
    </row>
    <row r="14" spans="1:4" x14ac:dyDescent="0.35">
      <c r="A14" s="134" t="s">
        <v>248</v>
      </c>
      <c r="B14" s="10">
        <v>1250214</v>
      </c>
      <c r="C14" s="10">
        <v>0</v>
      </c>
      <c r="D14" s="44">
        <f t="shared" si="0"/>
        <v>1250214</v>
      </c>
    </row>
    <row r="15" spans="1:4" x14ac:dyDescent="0.35">
      <c r="A15" s="134" t="s">
        <v>249</v>
      </c>
      <c r="B15" s="10">
        <v>759570</v>
      </c>
      <c r="C15" s="10">
        <v>695755</v>
      </c>
      <c r="D15" s="44">
        <f t="shared" si="0"/>
        <v>63815</v>
      </c>
    </row>
    <row r="16" spans="1:4" x14ac:dyDescent="0.35">
      <c r="A16" s="134" t="s">
        <v>238</v>
      </c>
      <c r="B16" s="10">
        <v>755780</v>
      </c>
      <c r="C16" s="10">
        <v>745979</v>
      </c>
      <c r="D16" s="44">
        <f t="shared" si="0"/>
        <v>9801</v>
      </c>
    </row>
    <row r="17" spans="1:4" x14ac:dyDescent="0.35">
      <c r="A17" s="134" t="s">
        <v>250</v>
      </c>
      <c r="B17" s="10">
        <v>929516.7</v>
      </c>
      <c r="C17" s="10">
        <v>235631</v>
      </c>
      <c r="D17" s="44">
        <f t="shared" si="0"/>
        <v>693885.7</v>
      </c>
    </row>
    <row r="18" spans="1:4" x14ac:dyDescent="0.35">
      <c r="A18" s="134" t="s">
        <v>251</v>
      </c>
      <c r="B18" s="10">
        <v>931053</v>
      </c>
      <c r="C18" s="10">
        <v>368266.5</v>
      </c>
      <c r="D18" s="44">
        <f t="shared" si="0"/>
        <v>562786.5</v>
      </c>
    </row>
    <row r="19" spans="1:4" x14ac:dyDescent="0.35">
      <c r="A19" s="134" t="s">
        <v>252</v>
      </c>
      <c r="B19" s="10">
        <v>985887</v>
      </c>
      <c r="C19" s="10">
        <v>388841.25</v>
      </c>
      <c r="D19" s="44">
        <f t="shared" si="0"/>
        <v>597045.75</v>
      </c>
    </row>
    <row r="20" spans="1:4" x14ac:dyDescent="0.35">
      <c r="A20" s="134" t="s">
        <v>253</v>
      </c>
      <c r="B20" s="10">
        <v>817215</v>
      </c>
      <c r="C20" s="10">
        <v>488531.55750000005</v>
      </c>
      <c r="D20" s="44">
        <f t="shared" si="0"/>
        <v>328683.44249999995</v>
      </c>
    </row>
    <row r="21" spans="1:4" x14ac:dyDescent="0.35">
      <c r="A21" s="134" t="s">
        <v>254</v>
      </c>
      <c r="B21" s="10">
        <v>793590</v>
      </c>
      <c r="C21" s="10">
        <v>842384</v>
      </c>
      <c r="D21" s="44">
        <f t="shared" si="0"/>
        <v>-48794</v>
      </c>
    </row>
    <row r="22" spans="1:4" x14ac:dyDescent="0.35">
      <c r="A22" s="134" t="s">
        <v>255</v>
      </c>
      <c r="B22" s="10">
        <v>810337.5</v>
      </c>
      <c r="C22" s="10">
        <v>732255.5</v>
      </c>
      <c r="D22" s="44">
        <f t="shared" si="0"/>
        <v>78082</v>
      </c>
    </row>
    <row r="23" spans="1:4" x14ac:dyDescent="0.35">
      <c r="A23" s="134" t="s">
        <v>256</v>
      </c>
      <c r="B23" s="10">
        <v>955080</v>
      </c>
      <c r="C23" s="10">
        <v>1585437</v>
      </c>
      <c r="D23" s="44">
        <f t="shared" si="0"/>
        <v>-630357</v>
      </c>
    </row>
    <row r="24" spans="1:4" x14ac:dyDescent="0.35">
      <c r="A24" s="134" t="s">
        <v>257</v>
      </c>
      <c r="B24" s="10">
        <v>977666.5</v>
      </c>
      <c r="C24" s="10">
        <v>0</v>
      </c>
      <c r="D24" s="44">
        <f t="shared" si="0"/>
        <v>977666.5</v>
      </c>
    </row>
    <row r="25" spans="1:4" x14ac:dyDescent="0.35">
      <c r="A25" s="134" t="s">
        <v>258</v>
      </c>
      <c r="B25" s="10">
        <v>374297.7</v>
      </c>
      <c r="C25" s="10">
        <v>302164</v>
      </c>
      <c r="D25" s="44">
        <f t="shared" si="0"/>
        <v>72133.700000000012</v>
      </c>
    </row>
    <row r="26" spans="1:4" x14ac:dyDescent="0.35">
      <c r="A26" s="134" t="s">
        <v>259</v>
      </c>
      <c r="B26" s="10">
        <v>604717.05000000005</v>
      </c>
      <c r="C26" s="10">
        <v>412468</v>
      </c>
      <c r="D26" s="44">
        <f t="shared" si="0"/>
        <v>192249.05000000005</v>
      </c>
    </row>
    <row r="27" spans="1:4" x14ac:dyDescent="0.35">
      <c r="A27" s="134" t="s">
        <v>260</v>
      </c>
      <c r="B27" s="10">
        <v>542088.75</v>
      </c>
      <c r="C27" s="10">
        <v>201157</v>
      </c>
      <c r="D27" s="44">
        <f t="shared" si="0"/>
        <v>340931.75</v>
      </c>
    </row>
    <row r="28" spans="1:4" x14ac:dyDescent="0.35">
      <c r="A28" s="134" t="s">
        <v>265</v>
      </c>
      <c r="B28" s="10"/>
      <c r="D28" s="44">
        <f t="shared" si="0"/>
        <v>0</v>
      </c>
    </row>
    <row r="29" spans="1:4" x14ac:dyDescent="0.35">
      <c r="A29" s="6" t="s">
        <v>263</v>
      </c>
      <c r="B29" s="44">
        <f>SUM(B3:B27)</f>
        <v>18712692.960000001</v>
      </c>
      <c r="C29" s="44">
        <f>SUM(C3:C27)</f>
        <v>15427412.4575</v>
      </c>
    </row>
    <row r="33" spans="9:9" x14ac:dyDescent="0.35">
      <c r="I33" s="143"/>
    </row>
    <row r="34" spans="9:9" x14ac:dyDescent="0.35">
      <c r="I34" s="44"/>
    </row>
    <row r="35" spans="9:9" x14ac:dyDescent="0.35">
      <c r="I35" s="44"/>
    </row>
    <row r="36" spans="9:9" x14ac:dyDescent="0.35">
      <c r="I36" s="44"/>
    </row>
    <row r="37" spans="9:9" x14ac:dyDescent="0.35">
      <c r="I37" s="44"/>
    </row>
    <row r="38" spans="9:9" x14ac:dyDescent="0.35">
      <c r="I38" s="44"/>
    </row>
    <row r="39" spans="9:9" x14ac:dyDescent="0.35">
      <c r="I39" s="44"/>
    </row>
    <row r="40" spans="9:9" x14ac:dyDescent="0.35">
      <c r="I40" s="44"/>
    </row>
    <row r="41" spans="9:9" x14ac:dyDescent="0.35">
      <c r="I41" s="44"/>
    </row>
    <row r="42" spans="9:9" x14ac:dyDescent="0.35">
      <c r="I42" s="44"/>
    </row>
    <row r="43" spans="9:9" x14ac:dyDescent="0.35">
      <c r="I43" s="44"/>
    </row>
    <row r="44" spans="9:9" x14ac:dyDescent="0.35">
      <c r="I44" s="44"/>
    </row>
    <row r="45" spans="9:9" x14ac:dyDescent="0.35">
      <c r="I45" s="44"/>
    </row>
    <row r="46" spans="9:9" x14ac:dyDescent="0.35">
      <c r="I46" s="44"/>
    </row>
    <row r="47" spans="9:9" x14ac:dyDescent="0.35">
      <c r="I47" s="44"/>
    </row>
    <row r="48" spans="9:9" x14ac:dyDescent="0.35">
      <c r="I48" s="44"/>
    </row>
    <row r="49" spans="9:9" x14ac:dyDescent="0.35">
      <c r="I49" s="44"/>
    </row>
    <row r="50" spans="9:9" x14ac:dyDescent="0.35">
      <c r="I50" s="44"/>
    </row>
    <row r="51" spans="9:9" x14ac:dyDescent="0.35">
      <c r="I51" s="44"/>
    </row>
    <row r="52" spans="9:9" x14ac:dyDescent="0.35">
      <c r="I52" s="44"/>
    </row>
    <row r="53" spans="9:9" x14ac:dyDescent="0.35">
      <c r="I53" s="44"/>
    </row>
    <row r="54" spans="9:9" x14ac:dyDescent="0.35">
      <c r="I54" s="44"/>
    </row>
    <row r="55" spans="9:9" x14ac:dyDescent="0.35">
      <c r="I55" s="44"/>
    </row>
    <row r="56" spans="9:9" x14ac:dyDescent="0.35">
      <c r="I56" s="44"/>
    </row>
    <row r="57" spans="9:9" x14ac:dyDescent="0.35">
      <c r="I57" s="44"/>
    </row>
    <row r="58" spans="9:9" x14ac:dyDescent="0.35">
      <c r="I58" s="4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1"/>
  <sheetViews>
    <sheetView workbookViewId="0">
      <selection activeCell="W2" sqref="W2"/>
    </sheetView>
  </sheetViews>
  <sheetFormatPr defaultRowHeight="14.5" x14ac:dyDescent="0.35"/>
  <cols>
    <col min="1" max="1" width="22.54296875" bestFit="1" customWidth="1"/>
    <col min="2" max="2" width="24" bestFit="1" customWidth="1"/>
    <col min="3" max="8" width="4.81640625" customWidth="1"/>
    <col min="9" max="9" width="5.81640625" customWidth="1"/>
    <col min="10" max="10" width="4.81640625" customWidth="1"/>
    <col min="11" max="12" width="5.81640625" customWidth="1"/>
    <col min="13" max="14" width="4.81640625" customWidth="1"/>
    <col min="15" max="15" width="6.7265625" customWidth="1"/>
    <col min="16" max="16" width="10.7265625" bestFit="1" customWidth="1"/>
  </cols>
  <sheetData>
    <row r="3" spans="1:16" x14ac:dyDescent="0.35">
      <c r="A3" s="136" t="s">
        <v>267</v>
      </c>
      <c r="B3" s="136" t="s">
        <v>268</v>
      </c>
    </row>
    <row r="4" spans="1:16" x14ac:dyDescent="0.35">
      <c r="A4" s="136" t="s">
        <v>261</v>
      </c>
      <c r="B4">
        <v>3601</v>
      </c>
      <c r="C4">
        <v>3924</v>
      </c>
      <c r="D4">
        <v>3926</v>
      </c>
      <c r="E4">
        <v>5402</v>
      </c>
      <c r="F4">
        <v>5407</v>
      </c>
      <c r="G4">
        <v>6001</v>
      </c>
      <c r="H4">
        <v>6004</v>
      </c>
      <c r="I4">
        <v>6005</v>
      </c>
      <c r="J4">
        <v>6301</v>
      </c>
      <c r="K4">
        <v>6303</v>
      </c>
      <c r="L4">
        <v>6304</v>
      </c>
      <c r="M4">
        <v>6307</v>
      </c>
      <c r="N4">
        <v>7615</v>
      </c>
      <c r="O4" t="s">
        <v>262</v>
      </c>
      <c r="P4" t="s">
        <v>263</v>
      </c>
    </row>
    <row r="5" spans="1:16" x14ac:dyDescent="0.35">
      <c r="A5" s="134" t="s">
        <v>236</v>
      </c>
      <c r="B5" s="137"/>
      <c r="C5" s="137">
        <v>100</v>
      </c>
      <c r="D5" s="137"/>
      <c r="E5" s="137"/>
      <c r="F5" s="137"/>
      <c r="G5" s="137"/>
      <c r="H5" s="137"/>
      <c r="I5" s="137"/>
      <c r="J5" s="137"/>
      <c r="K5" s="137">
        <v>480</v>
      </c>
      <c r="L5" s="137">
        <v>1590</v>
      </c>
      <c r="M5" s="137"/>
      <c r="N5" s="137">
        <v>40</v>
      </c>
      <c r="O5" s="137"/>
      <c r="P5" s="137">
        <v>2210</v>
      </c>
    </row>
    <row r="6" spans="1:16" x14ac:dyDescent="0.35">
      <c r="A6" s="134" t="s">
        <v>237</v>
      </c>
      <c r="B6" s="137"/>
      <c r="C6" s="137"/>
      <c r="D6" s="137"/>
      <c r="E6" s="137"/>
      <c r="F6" s="137">
        <v>3010</v>
      </c>
      <c r="G6" s="137">
        <v>800</v>
      </c>
      <c r="H6" s="137"/>
      <c r="I6" s="137"/>
      <c r="J6" s="137"/>
      <c r="K6" s="137">
        <v>370</v>
      </c>
      <c r="L6" s="137">
        <v>1340</v>
      </c>
      <c r="M6" s="137">
        <v>480</v>
      </c>
      <c r="N6" s="137"/>
      <c r="O6" s="137"/>
      <c r="P6" s="137">
        <v>6000</v>
      </c>
    </row>
    <row r="7" spans="1:16" x14ac:dyDescent="0.35">
      <c r="A7" s="134" t="s">
        <v>239</v>
      </c>
      <c r="B7" s="137"/>
      <c r="C7" s="137"/>
      <c r="D7" s="137"/>
      <c r="E7" s="137"/>
      <c r="F7" s="137">
        <v>1795</v>
      </c>
      <c r="G7" s="137"/>
      <c r="H7" s="137"/>
      <c r="I7" s="137"/>
      <c r="J7" s="137"/>
      <c r="K7" s="137">
        <v>1190</v>
      </c>
      <c r="L7" s="137">
        <v>710</v>
      </c>
      <c r="M7" s="137">
        <v>350</v>
      </c>
      <c r="N7" s="137"/>
      <c r="O7" s="137"/>
      <c r="P7" s="137">
        <v>4045</v>
      </c>
    </row>
    <row r="8" spans="1:16" x14ac:dyDescent="0.35">
      <c r="A8" s="134" t="s">
        <v>240</v>
      </c>
      <c r="B8" s="137"/>
      <c r="C8" s="137"/>
      <c r="D8" s="137"/>
      <c r="E8" s="137"/>
      <c r="F8" s="137">
        <v>1750</v>
      </c>
      <c r="G8" s="137">
        <v>2900</v>
      </c>
      <c r="H8" s="137"/>
      <c r="I8" s="137"/>
      <c r="J8" s="137"/>
      <c r="K8" s="137">
        <v>1540</v>
      </c>
      <c r="L8" s="137">
        <v>850</v>
      </c>
      <c r="M8" s="137">
        <v>100</v>
      </c>
      <c r="N8" s="137"/>
      <c r="O8" s="137"/>
      <c r="P8" s="137">
        <v>7140</v>
      </c>
    </row>
    <row r="9" spans="1:16" x14ac:dyDescent="0.35">
      <c r="A9" s="134" t="s">
        <v>241</v>
      </c>
      <c r="B9" s="137"/>
      <c r="C9" s="137"/>
      <c r="D9" s="137"/>
      <c r="E9" s="137"/>
      <c r="F9" s="137"/>
      <c r="G9" s="137"/>
      <c r="H9" s="137"/>
      <c r="I9" s="137"/>
      <c r="J9" s="137"/>
      <c r="K9" s="137">
        <v>1410</v>
      </c>
      <c r="L9" s="137">
        <v>1270</v>
      </c>
      <c r="M9" s="137"/>
      <c r="N9" s="137"/>
      <c r="O9" s="137"/>
      <c r="P9" s="137">
        <v>2680</v>
      </c>
    </row>
    <row r="10" spans="1:16" x14ac:dyDescent="0.35">
      <c r="A10" s="134" t="s">
        <v>242</v>
      </c>
      <c r="B10" s="137"/>
      <c r="C10" s="137"/>
      <c r="D10" s="137"/>
      <c r="E10" s="137"/>
      <c r="F10" s="137">
        <v>1100</v>
      </c>
      <c r="G10" s="137"/>
      <c r="H10" s="137"/>
      <c r="I10" s="137"/>
      <c r="J10" s="137"/>
      <c r="K10" s="137">
        <v>100</v>
      </c>
      <c r="L10" s="137">
        <v>3080</v>
      </c>
      <c r="M10" s="137">
        <v>2100</v>
      </c>
      <c r="N10" s="137"/>
      <c r="O10" s="137"/>
      <c r="P10" s="137">
        <v>6380</v>
      </c>
    </row>
    <row r="11" spans="1:16" x14ac:dyDescent="0.35">
      <c r="A11" s="134" t="s">
        <v>243</v>
      </c>
      <c r="B11" s="137"/>
      <c r="C11" s="137"/>
      <c r="D11" s="137"/>
      <c r="E11" s="137"/>
      <c r="F11" s="137"/>
      <c r="G11" s="137"/>
      <c r="H11" s="137"/>
      <c r="I11" s="137">
        <v>2400</v>
      </c>
      <c r="J11" s="137"/>
      <c r="K11" s="137">
        <v>300</v>
      </c>
      <c r="L11" s="137">
        <v>1095</v>
      </c>
      <c r="M11" s="137"/>
      <c r="N11" s="137"/>
      <c r="O11" s="137"/>
      <c r="P11" s="137">
        <v>3795</v>
      </c>
    </row>
    <row r="12" spans="1:16" x14ac:dyDescent="0.35">
      <c r="A12" s="134" t="s">
        <v>244</v>
      </c>
      <c r="B12" s="137"/>
      <c r="C12" s="137"/>
      <c r="D12" s="137"/>
      <c r="E12" s="137"/>
      <c r="F12" s="137"/>
      <c r="G12" s="137"/>
      <c r="H12" s="137"/>
      <c r="I12" s="137">
        <v>1150</v>
      </c>
      <c r="J12" s="137">
        <v>1200</v>
      </c>
      <c r="K12" s="137">
        <v>480</v>
      </c>
      <c r="L12" s="137">
        <v>555</v>
      </c>
      <c r="M12" s="137"/>
      <c r="N12" s="137"/>
      <c r="O12" s="137"/>
      <c r="P12" s="137">
        <v>3385</v>
      </c>
    </row>
    <row r="13" spans="1:16" x14ac:dyDescent="0.35">
      <c r="A13" s="134" t="s">
        <v>245</v>
      </c>
      <c r="B13" s="137"/>
      <c r="C13" s="137"/>
      <c r="D13" s="137"/>
      <c r="E13" s="137"/>
      <c r="F13" s="137"/>
      <c r="G13" s="137"/>
      <c r="H13" s="137"/>
      <c r="I13" s="137">
        <v>1340</v>
      </c>
      <c r="J13" s="137">
        <v>797</v>
      </c>
      <c r="K13" s="137">
        <v>370</v>
      </c>
      <c r="L13" s="137">
        <v>730</v>
      </c>
      <c r="M13" s="137"/>
      <c r="N13" s="137"/>
      <c r="O13" s="137"/>
      <c r="P13" s="137">
        <v>3237</v>
      </c>
    </row>
    <row r="14" spans="1:16" x14ac:dyDescent="0.35">
      <c r="A14" s="134" t="s">
        <v>246</v>
      </c>
      <c r="B14" s="137"/>
      <c r="C14" s="137"/>
      <c r="D14" s="137"/>
      <c r="E14" s="137"/>
      <c r="F14" s="137"/>
      <c r="G14" s="137"/>
      <c r="H14" s="137"/>
      <c r="I14" s="137">
        <v>1820</v>
      </c>
      <c r="J14" s="137">
        <v>684</v>
      </c>
      <c r="K14" s="137">
        <v>1072</v>
      </c>
      <c r="L14" s="137">
        <v>1274</v>
      </c>
      <c r="M14" s="137"/>
      <c r="N14" s="137"/>
      <c r="O14" s="137"/>
      <c r="P14" s="137">
        <v>4850</v>
      </c>
    </row>
    <row r="15" spans="1:16" x14ac:dyDescent="0.35">
      <c r="A15" s="134" t="s">
        <v>247</v>
      </c>
      <c r="B15" s="137"/>
      <c r="C15" s="137"/>
      <c r="D15" s="137"/>
      <c r="E15" s="137"/>
      <c r="F15" s="137"/>
      <c r="G15" s="137"/>
      <c r="H15" s="137"/>
      <c r="I15" s="137">
        <v>2018</v>
      </c>
      <c r="J15" s="137"/>
      <c r="K15" s="137">
        <v>1260</v>
      </c>
      <c r="L15" s="137">
        <v>2480</v>
      </c>
      <c r="M15" s="137"/>
      <c r="N15" s="137"/>
      <c r="O15" s="137"/>
      <c r="P15" s="137">
        <v>5758</v>
      </c>
    </row>
    <row r="16" spans="1:16" x14ac:dyDescent="0.35">
      <c r="A16" s="134" t="s">
        <v>248</v>
      </c>
      <c r="B16" s="137"/>
      <c r="C16" s="137"/>
      <c r="D16" s="137"/>
      <c r="E16" s="137">
        <v>200</v>
      </c>
      <c r="F16" s="137"/>
      <c r="G16" s="137"/>
      <c r="H16" s="137"/>
      <c r="I16" s="137">
        <v>2320</v>
      </c>
      <c r="J16" s="137">
        <v>900</v>
      </c>
      <c r="K16" s="137">
        <v>1164</v>
      </c>
      <c r="L16" s="137">
        <v>2115</v>
      </c>
      <c r="M16" s="137"/>
      <c r="N16" s="137"/>
      <c r="O16" s="137"/>
      <c r="P16" s="137">
        <v>6699</v>
      </c>
    </row>
    <row r="17" spans="1:16" x14ac:dyDescent="0.35">
      <c r="A17" s="134" t="s">
        <v>249</v>
      </c>
      <c r="B17" s="137"/>
      <c r="C17" s="137"/>
      <c r="D17" s="137"/>
      <c r="E17" s="137"/>
      <c r="F17" s="137"/>
      <c r="G17" s="137"/>
      <c r="H17" s="137"/>
      <c r="I17" s="137">
        <v>2650</v>
      </c>
      <c r="J17" s="137"/>
      <c r="K17" s="137"/>
      <c r="L17" s="137">
        <v>1410</v>
      </c>
      <c r="M17" s="137"/>
      <c r="N17" s="137"/>
      <c r="O17" s="137"/>
      <c r="P17" s="137">
        <v>4060</v>
      </c>
    </row>
    <row r="18" spans="1:16" x14ac:dyDescent="0.35">
      <c r="A18" s="134" t="s">
        <v>238</v>
      </c>
      <c r="B18" s="137"/>
      <c r="C18" s="137"/>
      <c r="D18" s="137">
        <v>40</v>
      </c>
      <c r="E18" s="137"/>
      <c r="F18" s="137"/>
      <c r="G18" s="137"/>
      <c r="H18" s="137"/>
      <c r="I18" s="137"/>
      <c r="J18" s="137">
        <v>2188</v>
      </c>
      <c r="K18" s="137">
        <v>720</v>
      </c>
      <c r="L18" s="137">
        <v>350</v>
      </c>
      <c r="M18" s="137"/>
      <c r="N18" s="137"/>
      <c r="O18" s="137"/>
      <c r="P18" s="137">
        <v>3298</v>
      </c>
    </row>
    <row r="19" spans="1:16" x14ac:dyDescent="0.35">
      <c r="A19" s="134" t="s">
        <v>250</v>
      </c>
      <c r="B19" s="137"/>
      <c r="C19" s="137"/>
      <c r="D19" s="137"/>
      <c r="E19" s="137"/>
      <c r="F19" s="137"/>
      <c r="G19" s="137"/>
      <c r="H19" s="137"/>
      <c r="I19" s="137">
        <v>4066</v>
      </c>
      <c r="J19" s="137"/>
      <c r="K19" s="137">
        <v>176</v>
      </c>
      <c r="L19" s="137">
        <v>870</v>
      </c>
      <c r="M19" s="137"/>
      <c r="N19" s="137"/>
      <c r="O19" s="137"/>
      <c r="P19" s="137">
        <v>5112</v>
      </c>
    </row>
    <row r="20" spans="1:16" x14ac:dyDescent="0.35">
      <c r="A20" s="134" t="s">
        <v>251</v>
      </c>
      <c r="B20" s="137"/>
      <c r="C20" s="137"/>
      <c r="D20" s="137"/>
      <c r="E20" s="137"/>
      <c r="F20" s="137"/>
      <c r="G20" s="137"/>
      <c r="H20" s="137"/>
      <c r="I20" s="137">
        <v>840</v>
      </c>
      <c r="J20" s="137"/>
      <c r="K20" s="137">
        <v>1130</v>
      </c>
      <c r="L20" s="137">
        <v>3080</v>
      </c>
      <c r="M20" s="137"/>
      <c r="N20" s="137"/>
      <c r="O20" s="137"/>
      <c r="P20" s="137">
        <v>5050</v>
      </c>
    </row>
    <row r="21" spans="1:16" x14ac:dyDescent="0.35">
      <c r="A21" s="134" t="s">
        <v>252</v>
      </c>
      <c r="B21" s="137"/>
      <c r="C21" s="137"/>
      <c r="D21" s="137"/>
      <c r="E21" s="137"/>
      <c r="F21" s="137"/>
      <c r="G21" s="137"/>
      <c r="H21" s="137"/>
      <c r="I21" s="137">
        <v>450</v>
      </c>
      <c r="J21" s="137"/>
      <c r="K21" s="137">
        <v>250</v>
      </c>
      <c r="L21" s="137">
        <v>3190</v>
      </c>
      <c r="M21" s="137"/>
      <c r="N21" s="137"/>
      <c r="O21" s="137"/>
      <c r="P21" s="137">
        <v>3890</v>
      </c>
    </row>
    <row r="22" spans="1:16" x14ac:dyDescent="0.35">
      <c r="A22" s="134" t="s">
        <v>253</v>
      </c>
      <c r="B22" s="137"/>
      <c r="C22" s="137"/>
      <c r="D22" s="137"/>
      <c r="E22" s="137"/>
      <c r="F22" s="137"/>
      <c r="G22" s="137"/>
      <c r="H22" s="137"/>
      <c r="I22" s="137">
        <v>2070</v>
      </c>
      <c r="J22" s="137"/>
      <c r="K22" s="137"/>
      <c r="L22" s="137">
        <v>1621</v>
      </c>
      <c r="M22" s="137"/>
      <c r="N22" s="137"/>
      <c r="O22" s="137"/>
      <c r="P22" s="137">
        <v>3691</v>
      </c>
    </row>
    <row r="23" spans="1:16" x14ac:dyDescent="0.35">
      <c r="A23" s="134" t="s">
        <v>254</v>
      </c>
      <c r="B23" s="137"/>
      <c r="C23" s="137"/>
      <c r="D23" s="137"/>
      <c r="E23" s="137"/>
      <c r="F23" s="137"/>
      <c r="G23" s="137"/>
      <c r="H23" s="137"/>
      <c r="I23" s="137">
        <v>831</v>
      </c>
      <c r="J23" s="137"/>
      <c r="K23" s="137"/>
      <c r="L23" s="137">
        <v>1982</v>
      </c>
      <c r="M23" s="137"/>
      <c r="N23" s="137"/>
      <c r="O23" s="137"/>
      <c r="P23" s="137">
        <v>2813</v>
      </c>
    </row>
    <row r="24" spans="1:16" x14ac:dyDescent="0.35">
      <c r="A24" s="134" t="s">
        <v>255</v>
      </c>
      <c r="B24" s="137"/>
      <c r="C24" s="137"/>
      <c r="D24" s="137"/>
      <c r="E24" s="137"/>
      <c r="F24" s="137"/>
      <c r="G24" s="137"/>
      <c r="H24" s="137"/>
      <c r="I24" s="137">
        <v>2400</v>
      </c>
      <c r="J24" s="137"/>
      <c r="K24" s="137"/>
      <c r="L24" s="137">
        <v>1430</v>
      </c>
      <c r="M24" s="137"/>
      <c r="N24" s="137"/>
      <c r="O24" s="137"/>
      <c r="P24" s="137">
        <v>3830</v>
      </c>
    </row>
    <row r="25" spans="1:16" x14ac:dyDescent="0.35">
      <c r="A25" s="134" t="s">
        <v>256</v>
      </c>
      <c r="B25" s="137">
        <v>352</v>
      </c>
      <c r="C25" s="137"/>
      <c r="D25" s="137"/>
      <c r="E25" s="137"/>
      <c r="F25" s="137"/>
      <c r="G25" s="137"/>
      <c r="H25" s="137"/>
      <c r="I25" s="137">
        <v>910</v>
      </c>
      <c r="J25" s="137">
        <v>880</v>
      </c>
      <c r="K25" s="137">
        <v>200</v>
      </c>
      <c r="L25" s="137">
        <v>1260</v>
      </c>
      <c r="M25" s="137"/>
      <c r="N25" s="137"/>
      <c r="O25" s="137"/>
      <c r="P25" s="137">
        <v>3602</v>
      </c>
    </row>
    <row r="26" spans="1:16" x14ac:dyDescent="0.35">
      <c r="A26" s="134" t="s">
        <v>257</v>
      </c>
      <c r="B26" s="137"/>
      <c r="C26" s="137"/>
      <c r="D26" s="137"/>
      <c r="E26" s="137"/>
      <c r="F26" s="137"/>
      <c r="G26" s="137"/>
      <c r="H26" s="137"/>
      <c r="I26" s="137">
        <v>2136</v>
      </c>
      <c r="J26" s="137">
        <v>1408</v>
      </c>
      <c r="K26" s="137">
        <v>200</v>
      </c>
      <c r="L26" s="137">
        <v>1570</v>
      </c>
      <c r="M26" s="137"/>
      <c r="N26" s="137"/>
      <c r="O26" s="137"/>
      <c r="P26" s="137">
        <v>5314</v>
      </c>
    </row>
    <row r="27" spans="1:16" x14ac:dyDescent="0.35">
      <c r="A27" s="134" t="s">
        <v>258</v>
      </c>
      <c r="B27" s="137"/>
      <c r="C27" s="137"/>
      <c r="D27" s="137"/>
      <c r="E27" s="137"/>
      <c r="F27" s="137"/>
      <c r="G27" s="137"/>
      <c r="H27" s="137">
        <v>135</v>
      </c>
      <c r="I27" s="137">
        <v>980</v>
      </c>
      <c r="J27" s="137"/>
      <c r="K27" s="137"/>
      <c r="L27" s="137">
        <v>617</v>
      </c>
      <c r="M27" s="137"/>
      <c r="N27" s="137"/>
      <c r="O27" s="137"/>
      <c r="P27" s="137">
        <v>1732</v>
      </c>
    </row>
    <row r="28" spans="1:16" x14ac:dyDescent="0.35">
      <c r="A28" s="134" t="s">
        <v>259</v>
      </c>
      <c r="B28" s="137"/>
      <c r="C28" s="137"/>
      <c r="D28" s="137"/>
      <c r="E28" s="137"/>
      <c r="F28" s="137"/>
      <c r="G28" s="137"/>
      <c r="H28" s="137"/>
      <c r="I28" s="137">
        <v>2000</v>
      </c>
      <c r="J28" s="137"/>
      <c r="K28" s="137"/>
      <c r="L28" s="137">
        <v>1319</v>
      </c>
      <c r="M28" s="137"/>
      <c r="N28" s="137"/>
      <c r="O28" s="137"/>
      <c r="P28" s="137">
        <v>3319</v>
      </c>
    </row>
    <row r="29" spans="1:16" x14ac:dyDescent="0.35">
      <c r="A29" s="134" t="s">
        <v>260</v>
      </c>
      <c r="B29" s="137"/>
      <c r="C29" s="137"/>
      <c r="D29" s="137"/>
      <c r="E29" s="137"/>
      <c r="F29" s="137"/>
      <c r="G29" s="137"/>
      <c r="H29" s="137"/>
      <c r="I29" s="137">
        <v>1200</v>
      </c>
      <c r="J29" s="137"/>
      <c r="K29" s="137">
        <v>100</v>
      </c>
      <c r="L29" s="137">
        <v>2220</v>
      </c>
      <c r="M29" s="137"/>
      <c r="N29" s="137"/>
      <c r="O29" s="137"/>
      <c r="P29" s="137">
        <v>3520</v>
      </c>
    </row>
    <row r="30" spans="1:16" x14ac:dyDescent="0.35">
      <c r="A30" s="134" t="s">
        <v>262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</row>
    <row r="31" spans="1:16" x14ac:dyDescent="0.35">
      <c r="A31" s="134" t="s">
        <v>263</v>
      </c>
      <c r="B31" s="137">
        <v>352</v>
      </c>
      <c r="C31" s="137">
        <v>100</v>
      </c>
      <c r="D31" s="137">
        <v>40</v>
      </c>
      <c r="E31" s="137">
        <v>200</v>
      </c>
      <c r="F31" s="137">
        <v>7655</v>
      </c>
      <c r="G31" s="137">
        <v>3700</v>
      </c>
      <c r="H31" s="137">
        <v>135</v>
      </c>
      <c r="I31" s="137">
        <v>31581</v>
      </c>
      <c r="J31" s="137">
        <v>8057</v>
      </c>
      <c r="K31" s="137">
        <v>12512</v>
      </c>
      <c r="L31" s="137">
        <v>38008</v>
      </c>
      <c r="M31" s="137">
        <v>3030</v>
      </c>
      <c r="N31" s="137">
        <v>40</v>
      </c>
      <c r="O31" s="137"/>
      <c r="P31" s="137">
        <v>105410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A3" sqref="A3:A27"/>
    </sheetView>
  </sheetViews>
  <sheetFormatPr defaultRowHeight="14.5" x14ac:dyDescent="0.35"/>
  <cols>
    <col min="1" max="1" width="14.90625" bestFit="1" customWidth="1"/>
    <col min="2" max="2" width="12.1796875" bestFit="1" customWidth="1"/>
  </cols>
  <sheetData>
    <row r="2" spans="1:2" x14ac:dyDescent="0.35">
      <c r="A2" s="143" t="s">
        <v>271</v>
      </c>
      <c r="B2" s="143" t="s">
        <v>273</v>
      </c>
    </row>
    <row r="3" spans="1:2" x14ac:dyDescent="0.35">
      <c r="A3" s="134" t="s">
        <v>236</v>
      </c>
      <c r="B3" s="44">
        <f>VLOOKUP(A3,'Sales vs purchase'!$A$2:$D$27, 4,FALSE)</f>
        <v>-307613.24999999988</v>
      </c>
    </row>
    <row r="4" spans="1:2" x14ac:dyDescent="0.35">
      <c r="A4" s="134" t="s">
        <v>237</v>
      </c>
      <c r="B4" s="44">
        <f>VLOOKUP(A4,'Sales vs purchase'!$A$2:$D$27, 4,FALSE)</f>
        <v>-327801.6399999999</v>
      </c>
    </row>
    <row r="5" spans="1:2" x14ac:dyDescent="0.35">
      <c r="A5" s="134" t="s">
        <v>239</v>
      </c>
      <c r="B5" s="44">
        <f>VLOOKUP(A5,'Sales vs purchase'!$A$2:$D$27, 4,FALSE)</f>
        <v>124090</v>
      </c>
    </row>
    <row r="6" spans="1:2" x14ac:dyDescent="0.35">
      <c r="A6" s="134" t="s">
        <v>240</v>
      </c>
      <c r="B6" s="44">
        <f>VLOOKUP(A6,'Sales vs purchase'!$A$2:$D$27, 4,FALSE)</f>
        <v>-112454</v>
      </c>
    </row>
    <row r="7" spans="1:2" x14ac:dyDescent="0.35">
      <c r="A7" s="134" t="s">
        <v>241</v>
      </c>
      <c r="B7" s="44">
        <f>VLOOKUP(A7,'Sales vs purchase'!$A$2:$D$27, 4,FALSE)</f>
        <v>286492</v>
      </c>
    </row>
    <row r="8" spans="1:2" x14ac:dyDescent="0.35">
      <c r="A8" s="134" t="s">
        <v>242</v>
      </c>
      <c r="B8" s="44">
        <f>VLOOKUP(A8,'Sales vs purchase'!$A$2:$D$27, 4,FALSE)</f>
        <v>-865805.5</v>
      </c>
    </row>
    <row r="9" spans="1:2" x14ac:dyDescent="0.35">
      <c r="A9" s="134" t="s">
        <v>243</v>
      </c>
      <c r="B9" s="44">
        <f>VLOOKUP(A9,'Sales vs purchase'!$A$2:$D$27, 4,FALSE)</f>
        <v>-65814</v>
      </c>
    </row>
    <row r="10" spans="1:2" x14ac:dyDescent="0.35">
      <c r="A10" s="134" t="s">
        <v>244</v>
      </c>
      <c r="B10" s="44">
        <f>VLOOKUP(A10,'Sales vs purchase'!$A$2:$D$27, 4,FALSE)</f>
        <v>-207941</v>
      </c>
    </row>
    <row r="11" spans="1:2" x14ac:dyDescent="0.35">
      <c r="A11" s="134" t="s">
        <v>245</v>
      </c>
      <c r="B11" s="44">
        <f>VLOOKUP(A11,'Sales vs purchase'!$A$2:$D$27, 4,FALSE)</f>
        <v>-607783</v>
      </c>
    </row>
    <row r="12" spans="1:2" x14ac:dyDescent="0.35">
      <c r="A12" s="134" t="s">
        <v>246</v>
      </c>
      <c r="B12" s="44">
        <f>VLOOKUP(A12,'Sales vs purchase'!$A$2:$D$27, 4,FALSE)</f>
        <v>385975.5</v>
      </c>
    </row>
    <row r="13" spans="1:2" x14ac:dyDescent="0.35">
      <c r="A13" s="134" t="s">
        <v>247</v>
      </c>
      <c r="B13" s="44">
        <f>VLOOKUP(A13,'Sales vs purchase'!$A$2:$D$27, 4,FALSE)</f>
        <v>495792</v>
      </c>
    </row>
    <row r="14" spans="1:2" x14ac:dyDescent="0.35">
      <c r="A14" s="134" t="s">
        <v>248</v>
      </c>
      <c r="B14" s="44">
        <f>VLOOKUP(A14,'Sales vs purchase'!$A$2:$D$27, 4,FALSE)</f>
        <v>1250214</v>
      </c>
    </row>
    <row r="15" spans="1:2" x14ac:dyDescent="0.35">
      <c r="A15" s="134" t="s">
        <v>249</v>
      </c>
      <c r="B15" s="44">
        <f>VLOOKUP(A15,'Sales vs purchase'!$A$2:$D$27, 4,FALSE)</f>
        <v>63815</v>
      </c>
    </row>
    <row r="16" spans="1:2" x14ac:dyDescent="0.35">
      <c r="A16" s="134" t="s">
        <v>238</v>
      </c>
      <c r="B16" s="44">
        <f>VLOOKUP(A16,'Sales vs purchase'!$A$2:$D$27, 4,FALSE)</f>
        <v>9801</v>
      </c>
    </row>
    <row r="17" spans="1:2" x14ac:dyDescent="0.35">
      <c r="A17" s="134" t="s">
        <v>250</v>
      </c>
      <c r="B17" s="44">
        <f>VLOOKUP(A17,'Sales vs purchase'!$A$2:$D$27, 4,FALSE)</f>
        <v>693885.7</v>
      </c>
    </row>
    <row r="18" spans="1:2" x14ac:dyDescent="0.35">
      <c r="A18" s="134" t="s">
        <v>251</v>
      </c>
      <c r="B18" s="44">
        <f>VLOOKUP(A18,'Sales vs purchase'!$A$2:$D$27, 4,FALSE)</f>
        <v>562786.5</v>
      </c>
    </row>
    <row r="19" spans="1:2" x14ac:dyDescent="0.35">
      <c r="A19" s="134" t="s">
        <v>252</v>
      </c>
      <c r="B19" s="44">
        <f>VLOOKUP(A19,'Sales vs purchase'!$A$2:$D$27, 4,FALSE)</f>
        <v>597045.75</v>
      </c>
    </row>
    <row r="20" spans="1:2" x14ac:dyDescent="0.35">
      <c r="A20" s="134" t="s">
        <v>253</v>
      </c>
      <c r="B20" s="44">
        <f>VLOOKUP(A20,'Sales vs purchase'!$A$2:$D$27, 4,FALSE)</f>
        <v>328683.44249999995</v>
      </c>
    </row>
    <row r="21" spans="1:2" x14ac:dyDescent="0.35">
      <c r="A21" s="134" t="s">
        <v>254</v>
      </c>
      <c r="B21" s="44">
        <f>VLOOKUP(A21,'Sales vs purchase'!$A$2:$D$27, 4,FALSE)</f>
        <v>-48794</v>
      </c>
    </row>
    <row r="22" spans="1:2" x14ac:dyDescent="0.35">
      <c r="A22" s="134" t="s">
        <v>255</v>
      </c>
      <c r="B22" s="44">
        <f>VLOOKUP(A22,'Sales vs purchase'!$A$2:$D$27, 4,FALSE)</f>
        <v>78082</v>
      </c>
    </row>
    <row r="23" spans="1:2" x14ac:dyDescent="0.35">
      <c r="A23" s="134" t="s">
        <v>256</v>
      </c>
      <c r="B23" s="44">
        <f>VLOOKUP(A23,'Sales vs purchase'!$A$2:$D$27, 4,FALSE)</f>
        <v>-630357</v>
      </c>
    </row>
    <row r="24" spans="1:2" x14ac:dyDescent="0.35">
      <c r="A24" s="134" t="s">
        <v>257</v>
      </c>
      <c r="B24" s="44">
        <f>VLOOKUP(A24,'Sales vs purchase'!$A$2:$D$27, 4,FALSE)</f>
        <v>977666.5</v>
      </c>
    </row>
    <row r="25" spans="1:2" x14ac:dyDescent="0.35">
      <c r="A25" s="134" t="s">
        <v>258</v>
      </c>
      <c r="B25" s="44">
        <f>VLOOKUP(A25,'Sales vs purchase'!$A$2:$D$27, 4,FALSE)</f>
        <v>72133.700000000012</v>
      </c>
    </row>
    <row r="26" spans="1:2" x14ac:dyDescent="0.35">
      <c r="A26" s="134" t="s">
        <v>259</v>
      </c>
      <c r="B26" s="44">
        <f>VLOOKUP(A26,'Sales vs purchase'!$A$2:$D$27, 4,FALSE)</f>
        <v>192249.05000000005</v>
      </c>
    </row>
    <row r="27" spans="1:2" x14ac:dyDescent="0.35">
      <c r="A27" s="134" t="s">
        <v>260</v>
      </c>
      <c r="B27" s="44">
        <f>VLOOKUP(A27,'Sales vs purchase'!$A$2:$D$27, 4,FALSE)</f>
        <v>340931.75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topLeftCell="A3" workbookViewId="0">
      <selection activeCell="C24" sqref="C24"/>
    </sheetView>
  </sheetViews>
  <sheetFormatPr defaultRowHeight="14.5" x14ac:dyDescent="0.35"/>
  <cols>
    <col min="2" max="2" width="10.90625" bestFit="1" customWidth="1"/>
    <col min="3" max="3" width="17" bestFit="1" customWidth="1"/>
    <col min="7" max="7" width="9.90625" bestFit="1" customWidth="1"/>
    <col min="11" max="11" width="9.90625" bestFit="1" customWidth="1"/>
  </cols>
  <sheetData>
    <row r="2" spans="1:12" x14ac:dyDescent="0.35">
      <c r="A2" s="14">
        <v>1</v>
      </c>
      <c r="B2" s="14" t="s">
        <v>29</v>
      </c>
      <c r="C2" s="14"/>
      <c r="D2" s="14">
        <v>76</v>
      </c>
      <c r="E2" s="14">
        <v>6303</v>
      </c>
      <c r="F2" s="14">
        <v>200</v>
      </c>
      <c r="G2" s="16">
        <v>26000</v>
      </c>
      <c r="H2" s="14"/>
      <c r="I2" s="26">
        <f t="shared" ref="I2:I26" si="0">G2*0.025</f>
        <v>650</v>
      </c>
      <c r="J2" s="26">
        <f t="shared" ref="J2:J26" si="1">G2*0.025</f>
        <v>650</v>
      </c>
      <c r="K2" s="26">
        <f t="shared" ref="K2:K26" si="2">G2+I2+J2</f>
        <v>27300</v>
      </c>
      <c r="L2" s="27">
        <f t="shared" ref="L2:L26" si="3">(I2+J2)/G2</f>
        <v>0.05</v>
      </c>
    </row>
    <row r="3" spans="1:12" x14ac:dyDescent="0.35">
      <c r="A3" s="14">
        <v>2</v>
      </c>
      <c r="B3" s="14" t="s">
        <v>29</v>
      </c>
      <c r="C3" s="14"/>
      <c r="D3" s="14">
        <v>77</v>
      </c>
      <c r="E3" s="14">
        <v>6303</v>
      </c>
      <c r="F3" s="14">
        <v>100</v>
      </c>
      <c r="G3" s="16">
        <v>20000</v>
      </c>
      <c r="H3" s="14"/>
      <c r="I3" s="26">
        <f t="shared" si="0"/>
        <v>500</v>
      </c>
      <c r="J3" s="26">
        <f t="shared" si="1"/>
        <v>500</v>
      </c>
      <c r="K3" s="26">
        <f t="shared" si="2"/>
        <v>21000</v>
      </c>
      <c r="L3" s="27">
        <f t="shared" si="3"/>
        <v>0.05</v>
      </c>
    </row>
    <row r="4" spans="1:12" x14ac:dyDescent="0.35">
      <c r="A4" s="14">
        <v>3</v>
      </c>
      <c r="B4" s="14" t="s">
        <v>29</v>
      </c>
      <c r="C4" s="14"/>
      <c r="D4" s="14">
        <v>78</v>
      </c>
      <c r="E4" s="14">
        <v>6304</v>
      </c>
      <c r="F4" s="14">
        <v>170</v>
      </c>
      <c r="G4" s="16">
        <v>29100</v>
      </c>
      <c r="H4" s="14"/>
      <c r="I4" s="26">
        <f t="shared" si="0"/>
        <v>727.5</v>
      </c>
      <c r="J4" s="26">
        <f t="shared" si="1"/>
        <v>727.5</v>
      </c>
      <c r="K4" s="26">
        <f t="shared" si="2"/>
        <v>30555</v>
      </c>
      <c r="L4" s="27">
        <f t="shared" si="3"/>
        <v>0.05</v>
      </c>
    </row>
    <row r="5" spans="1:12" x14ac:dyDescent="0.35">
      <c r="A5" s="14">
        <v>4</v>
      </c>
      <c r="B5" s="14" t="s">
        <v>29</v>
      </c>
      <c r="C5" s="14"/>
      <c r="D5" s="14">
        <v>79</v>
      </c>
      <c r="E5" s="14">
        <v>6304</v>
      </c>
      <c r="F5" s="14">
        <v>100</v>
      </c>
      <c r="G5" s="16">
        <v>26000</v>
      </c>
      <c r="H5" s="14"/>
      <c r="I5" s="26">
        <f t="shared" si="0"/>
        <v>650</v>
      </c>
      <c r="J5" s="26">
        <f t="shared" si="1"/>
        <v>650</v>
      </c>
      <c r="K5" s="26">
        <f t="shared" si="2"/>
        <v>27300</v>
      </c>
      <c r="L5" s="27">
        <f t="shared" si="3"/>
        <v>0.05</v>
      </c>
    </row>
    <row r="6" spans="1:12" x14ac:dyDescent="0.35">
      <c r="A6" s="14">
        <v>5</v>
      </c>
      <c r="B6" s="14" t="s">
        <v>29</v>
      </c>
      <c r="C6" s="14"/>
      <c r="D6" s="14">
        <v>80</v>
      </c>
      <c r="E6" s="14">
        <v>6304</v>
      </c>
      <c r="F6" s="14">
        <v>50</v>
      </c>
      <c r="G6" s="16">
        <v>10000</v>
      </c>
      <c r="H6" s="14"/>
      <c r="I6" s="26">
        <f t="shared" si="0"/>
        <v>250</v>
      </c>
      <c r="J6" s="26">
        <f t="shared" si="1"/>
        <v>250</v>
      </c>
      <c r="K6" s="26">
        <f t="shared" si="2"/>
        <v>10500</v>
      </c>
      <c r="L6" s="27">
        <f t="shared" si="3"/>
        <v>0.05</v>
      </c>
    </row>
    <row r="7" spans="1:12" x14ac:dyDescent="0.35">
      <c r="A7" s="14">
        <v>6</v>
      </c>
      <c r="B7" s="14" t="s">
        <v>29</v>
      </c>
      <c r="C7" s="14"/>
      <c r="D7" s="14">
        <v>81</v>
      </c>
      <c r="E7" s="14">
        <v>6307</v>
      </c>
      <c r="F7" s="14">
        <v>120</v>
      </c>
      <c r="G7" s="16">
        <v>20000</v>
      </c>
      <c r="H7" s="14"/>
      <c r="I7" s="26">
        <f t="shared" si="0"/>
        <v>500</v>
      </c>
      <c r="J7" s="26">
        <f t="shared" si="1"/>
        <v>500</v>
      </c>
      <c r="K7" s="26">
        <f t="shared" si="2"/>
        <v>21000</v>
      </c>
      <c r="L7" s="27">
        <f t="shared" si="3"/>
        <v>0.05</v>
      </c>
    </row>
    <row r="8" spans="1:12" x14ac:dyDescent="0.35">
      <c r="A8" s="14">
        <v>7</v>
      </c>
      <c r="B8" s="14" t="s">
        <v>29</v>
      </c>
      <c r="C8" s="14"/>
      <c r="D8" s="14">
        <v>82</v>
      </c>
      <c r="E8" s="14">
        <v>6307</v>
      </c>
      <c r="F8" s="14">
        <v>100</v>
      </c>
      <c r="G8" s="16">
        <v>11000</v>
      </c>
      <c r="H8" s="14"/>
      <c r="I8" s="26">
        <f t="shared" si="0"/>
        <v>275</v>
      </c>
      <c r="J8" s="26">
        <f t="shared" si="1"/>
        <v>275</v>
      </c>
      <c r="K8" s="26">
        <f t="shared" si="2"/>
        <v>11550</v>
      </c>
      <c r="L8" s="27">
        <f t="shared" si="3"/>
        <v>0.05</v>
      </c>
    </row>
    <row r="9" spans="1:12" x14ac:dyDescent="0.35">
      <c r="A9" s="14">
        <v>9</v>
      </c>
      <c r="B9" s="14" t="s">
        <v>29</v>
      </c>
      <c r="C9" s="14"/>
      <c r="D9" s="14">
        <v>83</v>
      </c>
      <c r="E9" s="14">
        <v>6307</v>
      </c>
      <c r="F9" s="14">
        <v>130</v>
      </c>
      <c r="G9" s="16">
        <v>15000</v>
      </c>
      <c r="H9" s="14"/>
      <c r="I9" s="26">
        <f t="shared" si="0"/>
        <v>375</v>
      </c>
      <c r="J9" s="26">
        <f t="shared" si="1"/>
        <v>375</v>
      </c>
      <c r="K9" s="26">
        <f t="shared" si="2"/>
        <v>15750</v>
      </c>
      <c r="L9" s="27">
        <f t="shared" si="3"/>
        <v>0.05</v>
      </c>
    </row>
    <row r="10" spans="1:12" x14ac:dyDescent="0.35">
      <c r="A10" s="14">
        <v>9</v>
      </c>
      <c r="B10" s="14" t="s">
        <v>29</v>
      </c>
      <c r="C10" s="14"/>
      <c r="D10" s="14">
        <v>84</v>
      </c>
      <c r="E10" s="14">
        <v>5407</v>
      </c>
      <c r="F10" s="14">
        <v>110</v>
      </c>
      <c r="G10" s="16">
        <v>22000</v>
      </c>
      <c r="H10" s="14"/>
      <c r="I10" s="26">
        <f t="shared" si="0"/>
        <v>550</v>
      </c>
      <c r="J10" s="26">
        <f t="shared" si="1"/>
        <v>550</v>
      </c>
      <c r="K10" s="26">
        <f t="shared" si="2"/>
        <v>23100</v>
      </c>
      <c r="L10" s="27">
        <f t="shared" si="3"/>
        <v>0.05</v>
      </c>
    </row>
    <row r="11" spans="1:12" x14ac:dyDescent="0.35">
      <c r="A11" s="14">
        <v>10</v>
      </c>
      <c r="B11" s="14" t="s">
        <v>29</v>
      </c>
      <c r="C11" s="14"/>
      <c r="D11" s="14">
        <v>85</v>
      </c>
      <c r="E11" s="14">
        <v>5407</v>
      </c>
      <c r="F11" s="14">
        <v>410</v>
      </c>
      <c r="G11" s="16">
        <v>29500</v>
      </c>
      <c r="H11" s="14"/>
      <c r="I11" s="26">
        <f t="shared" si="0"/>
        <v>737.5</v>
      </c>
      <c r="J11" s="26">
        <f t="shared" si="1"/>
        <v>737.5</v>
      </c>
      <c r="K11" s="26">
        <f t="shared" si="2"/>
        <v>30975</v>
      </c>
      <c r="L11" s="27">
        <f t="shared" si="3"/>
        <v>0.05</v>
      </c>
    </row>
    <row r="12" spans="1:12" x14ac:dyDescent="0.35">
      <c r="A12" s="14">
        <v>11</v>
      </c>
      <c r="B12" s="14" t="s">
        <v>29</v>
      </c>
      <c r="C12" s="14"/>
      <c r="D12" s="14">
        <v>86</v>
      </c>
      <c r="E12" s="14">
        <v>5407</v>
      </c>
      <c r="F12" s="14">
        <v>100</v>
      </c>
      <c r="G12" s="16">
        <v>20000</v>
      </c>
      <c r="H12" s="14"/>
      <c r="I12" s="26">
        <f t="shared" si="0"/>
        <v>500</v>
      </c>
      <c r="J12" s="26">
        <f t="shared" si="1"/>
        <v>500</v>
      </c>
      <c r="K12" s="26">
        <f t="shared" si="2"/>
        <v>21000</v>
      </c>
      <c r="L12" s="27">
        <f t="shared" si="3"/>
        <v>0.05</v>
      </c>
    </row>
    <row r="13" spans="1:12" s="12" customFormat="1" x14ac:dyDescent="0.35">
      <c r="A13" s="12">
        <v>12</v>
      </c>
      <c r="B13" s="12" t="s">
        <v>72</v>
      </c>
      <c r="C13" s="12" t="s">
        <v>73</v>
      </c>
      <c r="D13" s="12">
        <v>87</v>
      </c>
      <c r="E13" s="12">
        <v>5407</v>
      </c>
      <c r="F13" s="12">
        <v>200</v>
      </c>
      <c r="G13" s="28">
        <v>30000</v>
      </c>
      <c r="I13" s="29">
        <f t="shared" si="0"/>
        <v>750</v>
      </c>
      <c r="J13" s="29">
        <f t="shared" si="1"/>
        <v>750</v>
      </c>
      <c r="K13" s="29">
        <f t="shared" si="2"/>
        <v>31500</v>
      </c>
      <c r="L13" s="30">
        <f t="shared" si="3"/>
        <v>0.05</v>
      </c>
    </row>
    <row r="14" spans="1:12" x14ac:dyDescent="0.35">
      <c r="A14" s="14">
        <v>13</v>
      </c>
      <c r="B14" s="14" t="s">
        <v>29</v>
      </c>
      <c r="C14" s="14"/>
      <c r="D14" s="14">
        <v>88</v>
      </c>
      <c r="E14" s="14">
        <v>6304</v>
      </c>
      <c r="F14" s="14">
        <v>170</v>
      </c>
      <c r="G14" s="16">
        <v>27600</v>
      </c>
      <c r="H14" s="14"/>
      <c r="I14" s="26">
        <f t="shared" si="0"/>
        <v>690</v>
      </c>
      <c r="J14" s="26">
        <f t="shared" si="1"/>
        <v>690</v>
      </c>
      <c r="K14" s="26">
        <f t="shared" si="2"/>
        <v>28980</v>
      </c>
      <c r="L14" s="27">
        <f t="shared" si="3"/>
        <v>0.05</v>
      </c>
    </row>
    <row r="15" spans="1:12" x14ac:dyDescent="0.35">
      <c r="A15" s="14">
        <v>14</v>
      </c>
      <c r="B15" s="14" t="s">
        <v>29</v>
      </c>
      <c r="C15" s="14"/>
      <c r="D15" s="14">
        <v>89</v>
      </c>
      <c r="E15" s="14">
        <v>6304</v>
      </c>
      <c r="F15" s="14">
        <v>220</v>
      </c>
      <c r="G15" s="16">
        <v>41600</v>
      </c>
      <c r="H15" s="14"/>
      <c r="I15" s="26">
        <f t="shared" si="0"/>
        <v>1040</v>
      </c>
      <c r="J15" s="26">
        <f t="shared" si="1"/>
        <v>1040</v>
      </c>
      <c r="K15" s="26">
        <f t="shared" si="2"/>
        <v>43680</v>
      </c>
      <c r="L15" s="27">
        <f t="shared" si="3"/>
        <v>0.05</v>
      </c>
    </row>
    <row r="16" spans="1:12" s="12" customFormat="1" x14ac:dyDescent="0.35">
      <c r="A16" s="12">
        <v>16</v>
      </c>
      <c r="B16" s="12" t="s">
        <v>72</v>
      </c>
      <c r="C16" s="12" t="s">
        <v>73</v>
      </c>
      <c r="D16" s="12">
        <v>90</v>
      </c>
      <c r="E16" s="12">
        <v>6303</v>
      </c>
      <c r="F16" s="12">
        <v>200</v>
      </c>
      <c r="G16" s="28">
        <v>25000</v>
      </c>
      <c r="I16" s="29">
        <f t="shared" si="0"/>
        <v>625</v>
      </c>
      <c r="J16" s="29">
        <f t="shared" si="1"/>
        <v>625</v>
      </c>
      <c r="K16" s="29">
        <f t="shared" si="2"/>
        <v>26250</v>
      </c>
      <c r="L16" s="30">
        <f t="shared" si="3"/>
        <v>0.05</v>
      </c>
    </row>
    <row r="17" spans="1:18" x14ac:dyDescent="0.35">
      <c r="A17" s="14">
        <v>17</v>
      </c>
      <c r="B17" s="14" t="s">
        <v>29</v>
      </c>
      <c r="C17" s="14"/>
      <c r="D17" s="14">
        <v>91</v>
      </c>
      <c r="E17" s="14">
        <v>5407</v>
      </c>
      <c r="F17" s="14">
        <v>150</v>
      </c>
      <c r="G17" s="16">
        <v>20000</v>
      </c>
      <c r="H17" s="14"/>
      <c r="I17" s="26">
        <f t="shared" si="0"/>
        <v>500</v>
      </c>
      <c r="J17" s="26">
        <f t="shared" si="1"/>
        <v>500</v>
      </c>
      <c r="K17" s="26">
        <f t="shared" si="2"/>
        <v>21000</v>
      </c>
      <c r="L17" s="27">
        <f t="shared" si="3"/>
        <v>0.05</v>
      </c>
    </row>
    <row r="18" spans="1:18" x14ac:dyDescent="0.35">
      <c r="A18" s="14">
        <v>18</v>
      </c>
      <c r="B18" s="14" t="s">
        <v>29</v>
      </c>
      <c r="C18" s="14"/>
      <c r="D18" s="14">
        <v>92</v>
      </c>
      <c r="E18" s="14">
        <v>5407</v>
      </c>
      <c r="F18" s="14">
        <v>125</v>
      </c>
      <c r="G18" s="16">
        <v>27500</v>
      </c>
      <c r="H18" s="14"/>
      <c r="I18" s="26">
        <f t="shared" si="0"/>
        <v>687.5</v>
      </c>
      <c r="J18" s="26">
        <f t="shared" si="1"/>
        <v>687.5</v>
      </c>
      <c r="K18" s="26">
        <f t="shared" si="2"/>
        <v>28875</v>
      </c>
      <c r="L18" s="27">
        <f t="shared" si="3"/>
        <v>0.05</v>
      </c>
    </row>
    <row r="19" spans="1:18" s="12" customFormat="1" x14ac:dyDescent="0.35">
      <c r="A19" s="12">
        <v>20</v>
      </c>
      <c r="B19" s="12" t="s">
        <v>72</v>
      </c>
      <c r="C19" s="12" t="s">
        <v>73</v>
      </c>
      <c r="D19" s="12">
        <v>93</v>
      </c>
      <c r="E19" s="12">
        <v>6303</v>
      </c>
      <c r="F19" s="12">
        <v>270</v>
      </c>
      <c r="G19" s="28">
        <v>30800</v>
      </c>
      <c r="I19" s="29">
        <f t="shared" si="0"/>
        <v>770</v>
      </c>
      <c r="J19" s="29">
        <f t="shared" si="1"/>
        <v>770</v>
      </c>
      <c r="K19" s="29">
        <f t="shared" si="2"/>
        <v>32340</v>
      </c>
      <c r="L19" s="30">
        <f t="shared" si="3"/>
        <v>0.05</v>
      </c>
    </row>
    <row r="20" spans="1:18" x14ac:dyDescent="0.35">
      <c r="A20" s="14">
        <v>21</v>
      </c>
      <c r="B20" s="14" t="s">
        <v>29</v>
      </c>
      <c r="C20" s="14"/>
      <c r="D20" s="14">
        <v>94</v>
      </c>
      <c r="E20" s="14">
        <v>5407</v>
      </c>
      <c r="F20" s="14">
        <v>300</v>
      </c>
      <c r="G20" s="16">
        <v>24200</v>
      </c>
      <c r="H20" s="14"/>
      <c r="I20" s="26">
        <f t="shared" si="0"/>
        <v>605</v>
      </c>
      <c r="J20" s="26">
        <f t="shared" si="1"/>
        <v>605</v>
      </c>
      <c r="K20" s="26">
        <f t="shared" si="2"/>
        <v>25410</v>
      </c>
      <c r="L20" s="27">
        <f t="shared" si="3"/>
        <v>0.05</v>
      </c>
    </row>
    <row r="21" spans="1:18" x14ac:dyDescent="0.35">
      <c r="A21" s="14">
        <v>22</v>
      </c>
      <c r="B21" s="14" t="s">
        <v>29</v>
      </c>
      <c r="C21" s="14"/>
      <c r="D21" s="14">
        <v>95</v>
      </c>
      <c r="E21" s="14">
        <v>5407</v>
      </c>
      <c r="F21" s="14">
        <v>100</v>
      </c>
      <c r="G21" s="16">
        <v>25000</v>
      </c>
      <c r="H21" s="14"/>
      <c r="I21" s="26">
        <f t="shared" si="0"/>
        <v>625</v>
      </c>
      <c r="J21" s="26">
        <f t="shared" si="1"/>
        <v>625</v>
      </c>
      <c r="K21" s="26">
        <f t="shared" si="2"/>
        <v>26250</v>
      </c>
      <c r="L21" s="27">
        <f t="shared" si="3"/>
        <v>0.05</v>
      </c>
    </row>
    <row r="22" spans="1:18" x14ac:dyDescent="0.35">
      <c r="A22" s="14">
        <v>23</v>
      </c>
      <c r="B22" s="14" t="s">
        <v>29</v>
      </c>
      <c r="C22" s="14"/>
      <c r="D22" s="14">
        <v>96</v>
      </c>
      <c r="E22" s="14">
        <v>6303</v>
      </c>
      <c r="F22" s="14">
        <v>150</v>
      </c>
      <c r="G22" s="16">
        <v>25000</v>
      </c>
      <c r="H22" s="14"/>
      <c r="I22" s="26">
        <f t="shared" si="0"/>
        <v>625</v>
      </c>
      <c r="J22" s="26">
        <f t="shared" si="1"/>
        <v>625</v>
      </c>
      <c r="K22" s="26">
        <f t="shared" si="2"/>
        <v>26250</v>
      </c>
      <c r="L22" s="27">
        <f t="shared" si="3"/>
        <v>0.05</v>
      </c>
    </row>
    <row r="23" spans="1:18" x14ac:dyDescent="0.35">
      <c r="A23" s="14">
        <v>25</v>
      </c>
      <c r="B23" s="14" t="s">
        <v>29</v>
      </c>
      <c r="C23" s="14"/>
      <c r="D23" s="14">
        <v>97</v>
      </c>
      <c r="E23" s="14">
        <v>6303</v>
      </c>
      <c r="F23" s="14">
        <v>270</v>
      </c>
      <c r="G23" s="16">
        <v>24600</v>
      </c>
      <c r="H23" s="14"/>
      <c r="I23" s="26">
        <f t="shared" si="0"/>
        <v>615</v>
      </c>
      <c r="J23" s="26">
        <f t="shared" si="1"/>
        <v>615</v>
      </c>
      <c r="K23" s="26">
        <f t="shared" si="2"/>
        <v>25830</v>
      </c>
      <c r="L23" s="27">
        <f t="shared" si="3"/>
        <v>0.05</v>
      </c>
    </row>
    <row r="24" spans="1:18" x14ac:dyDescent="0.35">
      <c r="A24" s="14">
        <v>26</v>
      </c>
      <c r="B24" s="14" t="s">
        <v>29</v>
      </c>
      <c r="C24" s="14"/>
      <c r="D24" s="14">
        <v>98</v>
      </c>
      <c r="E24" s="14">
        <v>5407</v>
      </c>
      <c r="F24" s="14">
        <v>100</v>
      </c>
      <c r="G24" s="16">
        <v>20000</v>
      </c>
      <c r="H24" s="14"/>
      <c r="I24" s="26">
        <f t="shared" si="0"/>
        <v>500</v>
      </c>
      <c r="J24" s="26">
        <f t="shared" si="1"/>
        <v>500</v>
      </c>
      <c r="K24" s="26">
        <f t="shared" si="2"/>
        <v>21000</v>
      </c>
      <c r="L24" s="27">
        <f t="shared" si="3"/>
        <v>0.05</v>
      </c>
    </row>
    <row r="25" spans="1:18" x14ac:dyDescent="0.35">
      <c r="A25" s="14">
        <v>27</v>
      </c>
      <c r="B25" s="14" t="s">
        <v>29</v>
      </c>
      <c r="C25" s="14"/>
      <c r="D25" s="14">
        <v>99</v>
      </c>
      <c r="E25" s="14">
        <v>5407</v>
      </c>
      <c r="F25" s="14">
        <v>100</v>
      </c>
      <c r="G25" s="16">
        <v>15000</v>
      </c>
      <c r="H25" s="14"/>
      <c r="I25" s="26">
        <f t="shared" si="0"/>
        <v>375</v>
      </c>
      <c r="J25" s="26">
        <f t="shared" si="1"/>
        <v>375</v>
      </c>
      <c r="K25" s="26">
        <f t="shared" si="2"/>
        <v>15750</v>
      </c>
      <c r="L25" s="27">
        <f t="shared" si="3"/>
        <v>0.05</v>
      </c>
    </row>
    <row r="26" spans="1:18" x14ac:dyDescent="0.35">
      <c r="A26" s="14">
        <v>30</v>
      </c>
      <c r="B26" s="14" t="s">
        <v>29</v>
      </c>
      <c r="C26" s="14"/>
      <c r="D26" s="14">
        <v>100</v>
      </c>
      <c r="E26" s="14">
        <v>5407</v>
      </c>
      <c r="F26" s="14">
        <v>100</v>
      </c>
      <c r="G26" s="16">
        <v>20000</v>
      </c>
      <c r="H26" s="14"/>
      <c r="I26" s="26">
        <f t="shared" si="0"/>
        <v>500</v>
      </c>
      <c r="J26" s="26">
        <f t="shared" si="1"/>
        <v>500</v>
      </c>
      <c r="K26" s="26">
        <f t="shared" si="2"/>
        <v>21000</v>
      </c>
      <c r="L26" s="27">
        <f t="shared" si="3"/>
        <v>0.05</v>
      </c>
    </row>
    <row r="29" spans="1:18" x14ac:dyDescent="0.35">
      <c r="Q29">
        <v>5407</v>
      </c>
      <c r="R29" t="s">
        <v>91</v>
      </c>
    </row>
    <row r="30" spans="1:18" x14ac:dyDescent="0.35">
      <c r="Q30">
        <v>6304</v>
      </c>
      <c r="R30" t="s">
        <v>92</v>
      </c>
    </row>
    <row r="31" spans="1:18" x14ac:dyDescent="0.35">
      <c r="Q31">
        <v>6303</v>
      </c>
      <c r="R31" t="s">
        <v>93</v>
      </c>
    </row>
    <row r="32" spans="1:18" x14ac:dyDescent="0.35">
      <c r="Q32">
        <v>6307</v>
      </c>
    </row>
  </sheetData>
  <autoFilter ref="A1:M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Purchase</vt:lpstr>
      <vt:lpstr>Sheet1</vt:lpstr>
      <vt:lpstr>Sales</vt:lpstr>
      <vt:lpstr>Sales pivot</vt:lpstr>
      <vt:lpstr>Purchase pivot</vt:lpstr>
      <vt:lpstr>Sales vs purchase</vt:lpstr>
      <vt:lpstr>Category and Unit performance</vt:lpstr>
      <vt:lpstr>Profit Analysis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2024-07-10T07:33:25Z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