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I-RAG\playground\"/>
    </mc:Choice>
  </mc:AlternateContent>
  <xr:revisionPtr revIDLastSave="0" documentId="13_ncr:1_{19783337-6D86-4877-9B47-5460B765712E}" xr6:coauthVersionLast="47" xr6:coauthVersionMax="47" xr10:uidLastSave="{00000000-0000-0000-0000-000000000000}"/>
  <bookViews>
    <workbookView xWindow="-120" yWindow="-120" windowWidth="29040" windowHeight="15840" tabRatio="949" firstSheet="1" activeTab="1" xr2:uid="{02FB4C78-CAD1-4AAA-999F-BA77B12ADAD6}"/>
  </bookViews>
  <sheets>
    <sheet name="Dashboard" sheetId="11" r:id="rId1"/>
    <sheet name="Inputs&amp;Assum" sheetId="12" r:id="rId2"/>
    <sheet name="Financial Statments " sheetId="13" r:id="rId3"/>
    <sheet name="DCF" sheetId="14" r:id="rId4"/>
    <sheet name="SUB=&gt;" sheetId="8" r:id="rId5"/>
    <sheet name="HR" sheetId="17" r:id="rId6"/>
    <sheet name="Loan" sheetId="6" r:id="rId7"/>
    <sheet name="WACC=&gt;" sheetId="2" r:id="rId8"/>
    <sheet name="WACC" sheetId="3" r:id="rId9"/>
    <sheet name="RiskPre" sheetId="4" r:id="rId10"/>
    <sheet name="Beta" sheetId="5" r:id="rId11"/>
    <sheet name="Adds=&gt;" sheetId="18" r:id="rId12"/>
    <sheet name="Procurement" sheetId="19" r:id="rId13"/>
    <sheet name="Disbursment" sheetId="20" r:id="rId14"/>
    <sheet name="Q-CashFlow" sheetId="21" r:id="rId15"/>
    <sheet name="Sheet1" sheetId="22" state="hidden" r:id="rId16"/>
  </sheets>
  <externalReferences>
    <externalReference r:id="rId17"/>
  </externalReferences>
  <definedNames>
    <definedName name="_xlnm._FilterDatabase" localSheetId="12" hidden="1">Procurement!$B$11:$O$18</definedName>
    <definedName name="_xlnm._FilterDatabase" localSheetId="9" hidden="1">RiskPre!$A$7:$F$186</definedName>
    <definedName name="_ftn1" localSheetId="12">Procurement!#REF!</definedName>
    <definedName name="_ftn2" localSheetId="12">Procurement!#REF!</definedName>
    <definedName name="_ftn3" localSheetId="12">Procurement!#REF!</definedName>
    <definedName name="_ftn4" localSheetId="12">Procurement!#REF!</definedName>
    <definedName name="_ftnref1" localSheetId="12">Procurement!$D$12</definedName>
    <definedName name="_ftnref2" localSheetId="12">Procurement!$E$12</definedName>
    <definedName name="_ftnref3" localSheetId="12">Procurement!$M$12</definedName>
    <definedName name="_ftnref4" localSheetId="12">Procurement!$O$12</definedName>
    <definedName name="_MatMult_A" localSheetId="5" hidden="1">#REF!</definedName>
    <definedName name="_MatMult_A" hidden="1">#REF!</definedName>
    <definedName name="_MatMult_AxB" localSheetId="5" hidden="1">#REF!</definedName>
    <definedName name="_MatMult_AxB" hidden="1">#REF!</definedName>
    <definedName name="_MatMult_B" localSheetId="5" hidden="1">#REF!</definedName>
    <definedName name="_MatMult_B" hidden="1">#REF!</definedName>
    <definedName name="Beginning_Balance" localSheetId="10">-FV(Interest_Rate/12,Beta!Payment_Number-1,-Beta!Monthly_Payment,Loan_Amount)</definedName>
    <definedName name="Beginning_Balance" localSheetId="0">-FV(Interest_Rate/12,Dashboard!Payment_Number-1,-Dashboard!Monthly_Payment,Loan_Amount)</definedName>
    <definedName name="Beginning_Balance" localSheetId="3">-FV(Interest_Rate/12,DCF!Payment_Number-1,-DCF!Monthly_Payment,Loan_Amount)</definedName>
    <definedName name="Beginning_Balance" localSheetId="5">-FV(HR!Interest_Rate/12,HR!Payment_Number-1,-HR!Monthly_Payment,HR!Loan_Amount)</definedName>
    <definedName name="Beginning_Balance" localSheetId="6">-FV(Loan!Interest_Rate/12,Loan!Payment_Number-1,-Loan!Monthly_Payment,Loan!Loan_Amount)</definedName>
    <definedName name="Beginning_Balance" localSheetId="9">-FV(Interest_Rate/12,RiskPre!Payment_Number-1,-RiskPre!Monthly_Payment,Loan_Amount)</definedName>
    <definedName name="Beginning_Balance" localSheetId="8">-FV(Interest_Rate/12,WACC!Payment_Number-1,-WACC!Monthly_Payment,Loan_Amount)</definedName>
    <definedName name="Beginning_Balance">-FV(Interest_Rate/12,Payment_Number-1,-Monthly_Payment,Loan_Amount)</definedName>
    <definedName name="ColumnTitle1" localSheetId="6">Loan[[#Headers],[No.]]</definedName>
    <definedName name="ColumnTitle1">#REF!</definedName>
    <definedName name="Ending_Balance" localSheetId="10">-FV(Interest_Rate/12,Beta!Payment_Number,-Beta!Monthly_Payment,Loan_Amount)</definedName>
    <definedName name="Ending_Balance" localSheetId="0">-FV(Interest_Rate/12,Dashboard!Payment_Number,-Dashboard!Monthly_Payment,Loan_Amount)</definedName>
    <definedName name="Ending_Balance" localSheetId="3">-FV(Interest_Rate/12,DCF!Payment_Number,-DCF!Monthly_Payment,Loan_Amount)</definedName>
    <definedName name="Ending_Balance" localSheetId="5">-FV(HR!Interest_Rate/12,HR!Payment_Number,-HR!Monthly_Payment,HR!Loan_Amount)</definedName>
    <definedName name="Ending_Balance" localSheetId="6">-FV(Loan!Interest_Rate/12,Loan!Payment_Number,-Loan!Monthly_Payment,Loan!Loan_Amount)</definedName>
    <definedName name="Ending_Balance" localSheetId="9">-FV(Interest_Rate/12,RiskPre!Payment_Number,-RiskPre!Monthly_Payment,Loan_Amount)</definedName>
    <definedName name="Ending_Balance" localSheetId="8">-FV(Interest_Rate/12,WACC!Payment_Number,-WACC!Monthly_Payment,Loan_Amount)</definedName>
    <definedName name="Ending_Balance">-FV(Interest_Rate/12,Payment_Number,-Monthly_Payment,Loan_Amount)</definedName>
    <definedName name="Full_Print" localSheetId="6">Loan!$A$1:$H$372</definedName>
    <definedName name="Full_Print">#REF!</definedName>
    <definedName name="Header_Row" localSheetId="6">ROW(Loan!$12:$12)</definedName>
    <definedName name="Header_Row">ROW(Loan!$14:$14)</definedName>
    <definedName name="Header_Row_Back" localSheetId="6">ROW(Loan!$12:$12)</definedName>
    <definedName name="Header_Row_Back">ROW(#REF!)</definedName>
    <definedName name="Interest" localSheetId="10">-IPMT(Interest_Rate/12,Beta!Payment_Number,Number_of_Payments,Loan_Amount)</definedName>
    <definedName name="Interest" localSheetId="0">-IPMT(Interest_Rate/12,Dashboard!Payment_Number,Number_of_Payments,Loan_Amount)</definedName>
    <definedName name="Interest" localSheetId="3">-IPMT(Interest_Rate/12,DCF!Payment_Number,Number_of_Payments,Loan_Amount)</definedName>
    <definedName name="Interest" localSheetId="5">-IPMT(HR!Interest_Rate/12,HR!Payment_Number,HR!Number_of_Payments,HR!Loan_Amount)</definedName>
    <definedName name="Interest" localSheetId="6">-IPMT(Loan!Interest_Rate/12,Loan!Payment_Number,Loan!Number_of_Payments,Loan!Loan_Amount)</definedName>
    <definedName name="Interest" localSheetId="9">-IPMT(Interest_Rate/12,RiskPre!Payment_Number,Number_of_Payments,Loan_Amount)</definedName>
    <definedName name="Interest" localSheetId="8">-IPMT(Interest_Rate/12,WACC!Payment_Number,Number_of_Payments,Loan_Amount)</definedName>
    <definedName name="Interest">-IPMT(Interest_Rate/12,Payment_Number,Number_of_Payments,Loan_Amount)</definedName>
    <definedName name="Interest_Rate" localSheetId="6">Loan!$E$4</definedName>
    <definedName name="Interest_Rate">Loan!$D$5</definedName>
    <definedName name="Last_Row" localSheetId="10">IF(Beta!Values_Entered,Header_Row+Number_of_Payments,Header_Row)</definedName>
    <definedName name="Last_Row" localSheetId="0">IF(Dashboard!Values_Entered,Header_Row+Number_of_Payments,Header_Row)</definedName>
    <definedName name="Last_Row" localSheetId="3">IF(DCF!Values_Entered,Header_Row+Number_of_Payments,Header_Row)</definedName>
    <definedName name="Last_Row" localSheetId="6">IF(Loan!Values_Entered,Loan!Header_Row+Loan!Number_of_Payments,Loan!Header_Row)</definedName>
    <definedName name="Last_Row" localSheetId="9">IF(RiskPre!Values_Entered,Header_Row+Number_of_Payments,Header_Row)</definedName>
    <definedName name="Last_Row" localSheetId="8">IF(WACC!Values_Entered,Header_Row+Number_of_Payments,Header_Row)</definedName>
    <definedName name="Last_Row">IF(Values_Entered,Header_Row+Number_of_Payments,Header_Row)</definedName>
    <definedName name="Loan_Amount" localSheetId="6">Loan!$E$3</definedName>
    <definedName name="Loan_Amount">Loan!$D$4</definedName>
    <definedName name="Loan_Not_Paid" localSheetId="10">IF(Beta!Payment_Number&lt;=Number_of_Payments,1,0)</definedName>
    <definedName name="Loan_Not_Paid" localSheetId="0">IF(Dashboard!Payment_Number&lt;=Number_of_Payments,1,0)</definedName>
    <definedName name="Loan_Not_Paid" localSheetId="3">IF(DCF!Payment_Number&lt;=Number_of_Payments,1,0)</definedName>
    <definedName name="Loan_Not_Paid" localSheetId="5">IF(HR!Payment_Number&lt;=HR!Number_of_Payments,1,0)</definedName>
    <definedName name="Loan_Not_Paid" localSheetId="6">IF(Loan!Payment_Number&lt;=Loan!Number_of_Payments,1,0)</definedName>
    <definedName name="Loan_Not_Paid" localSheetId="9">IF(RiskPre!Payment_Number&lt;=Number_of_Payments,1,0)</definedName>
    <definedName name="Loan_Not_Paid" localSheetId="8">IF(WACC!Payment_Number&lt;=Number_of_Payments,1,0)</definedName>
    <definedName name="Loan_Not_Paid">IF(Payment_Number&lt;=Number_of_Payments,1,0)</definedName>
    <definedName name="Loan_Start" localSheetId="6">Loan!$E$6</definedName>
    <definedName name="Loan_Start">Loan!$D$7</definedName>
    <definedName name="Loan_Years" localSheetId="6">Loan!$E$5</definedName>
    <definedName name="Loan_Years">Loan!$D$6</definedName>
    <definedName name="Monthly_Payment" localSheetId="10">-PMT(Interest_Rate/12,Number_of_Payments,Loan_Amount)</definedName>
    <definedName name="Monthly_Payment" localSheetId="0">-PMT(Interest_Rate/12,Number_of_Payments,Loan_Amount)</definedName>
    <definedName name="Monthly_Payment" localSheetId="3">-PMT(Interest_Rate/12,Number_of_Payments,Loan_Amount)</definedName>
    <definedName name="Monthly_Payment" localSheetId="5">#N/A</definedName>
    <definedName name="Monthly_Payment" localSheetId="6">-PMT(Loan!Interest_Rate/12,Loan!Number_of_Payments,Loan!Loan_Amount)</definedName>
    <definedName name="Monthly_Payment" localSheetId="9">-PMT(Interest_Rate/12,Number_of_Payments,Loan_Amount)</definedName>
    <definedName name="Monthly_Payment" localSheetId="8">-PMT(Interest_Rate/12,Number_of_Payments,Loan_Amount)</definedName>
    <definedName name="Monthly_Payment">-PMT(Interest_Rate/12,Number_of_Payments,Loan_Amount)</definedName>
    <definedName name="Number_of_Payments" localSheetId="6">Loan!$E$9</definedName>
    <definedName name="Number_of_Payments">Loan!$D$10</definedName>
    <definedName name="Payment_Date" localSheetId="10">DATE(YEAR(Loan_Start),MONTH(Loan_Start)+Beta!Payment_Number,DAY(Loan_Start))</definedName>
    <definedName name="Payment_Date" localSheetId="0">DATE(YEAR(Loan_Start),MONTH(Loan_Start)+Dashboard!Payment_Number,DAY(Loan_Start))</definedName>
    <definedName name="Payment_Date" localSheetId="3">DATE(YEAR(Loan_Start),MONTH(Loan_Start)+DCF!Payment_Number,DAY(Loan_Start))</definedName>
    <definedName name="Payment_Date" localSheetId="5">#N/A</definedName>
    <definedName name="Payment_Date" localSheetId="6">DATE(YEAR(Loan!Loan_Start),MONTH(Loan!Loan_Start)+Loan!Payment_Number,DAY(Loan!Loan_Start))</definedName>
    <definedName name="Payment_Date" localSheetId="9">DATE(YEAR(Loan_Start),MONTH(Loan_Start)+RiskPre!Payment_Number,DAY(Loan_Start))</definedName>
    <definedName name="Payment_Date" localSheetId="8">DATE(YEAR(Loan_Start),MONTH(Loan_Start)+WACC!Payment_Number,DAY(Loan_Start))</definedName>
    <definedName name="Payment_Date">DATE(YEAR(Loan_Start),MONTH(Loan_Start)+Payment_Number,DAY(Loan_Start))</definedName>
    <definedName name="Payment_Number" localSheetId="10">ROW()-Header_Row</definedName>
    <definedName name="Payment_Number" localSheetId="0">ROW()-Header_Row</definedName>
    <definedName name="Payment_Number" localSheetId="3">ROW()-Header_Row</definedName>
    <definedName name="Payment_Number" localSheetId="5">#N/A</definedName>
    <definedName name="Payment_Number" localSheetId="6">ROW()-Loan!Header_Row</definedName>
    <definedName name="Payment_Number" localSheetId="9">ROW()-Header_Row</definedName>
    <definedName name="Payment_Number" localSheetId="8">ROW()-Header_Row</definedName>
    <definedName name="Payment_Number">ROW()-Header_Row</definedName>
    <definedName name="PercentComplete" localSheetId="10">PercentCompleteBeyond*PeriodInPlan</definedName>
    <definedName name="PercentComplete" localSheetId="5">[1]!PercentCompleteBeyond*[1]!PeriodInPlan</definedName>
    <definedName name="PercentComplete" localSheetId="6">PercentCompleteBeyond*PeriodInPlan</definedName>
    <definedName name="PercentComplete" localSheetId="12">Procurement!PercentCompleteBeyond*Procurement!PeriodInPlan</definedName>
    <definedName name="PercentComplete" localSheetId="9">PercentCompleteBeyond*PeriodInPlan</definedName>
    <definedName name="PercentComplete" localSheetId="4">PercentCompleteBeyond*PeriodInPlan</definedName>
    <definedName name="PercentComplete" localSheetId="8">PercentCompleteBeyond*PeriodInPlan</definedName>
    <definedName name="PercentComplete">PercentCompleteBeyond*PeriodInPlan</definedName>
    <definedName name="Principal" localSheetId="10">-PPMT(Interest_Rate/12,Beta!Payment_Number,Number_of_Payments,Loan_Amount)</definedName>
    <definedName name="Principal" localSheetId="0">-PPMT(Interest_Rate/12,Dashboard!Payment_Number,Number_of_Payments,Loan_Amount)</definedName>
    <definedName name="Principal" localSheetId="3">-PPMT(Interest_Rate/12,DCF!Payment_Number,Number_of_Payments,Loan_Amount)</definedName>
    <definedName name="Principal" localSheetId="6">-PPMT(Loan!Interest_Rate/12,Loan!Payment_Number,Loan!Number_of_Payments,Loan!Loan_Amount)</definedName>
    <definedName name="Principal" localSheetId="9">-PPMT(Interest_Rate/12,RiskPre!Payment_Number,Number_of_Payments,Loan_Amount)</definedName>
    <definedName name="Principal" localSheetId="8">-PPMT(Interest_Rate/12,WACC!Payment_Number,Number_of_Payments,Loan_Amount)</definedName>
    <definedName name="Principal">-PPMT(Interest_Rate/12,Payment_Number,Number_of_Payments,Loan_Amount)</definedName>
    <definedName name="Print_Area_Reset" localSheetId="10">OFFSET([1]!Full_Print,0,0,Beta!Last_Row)</definedName>
    <definedName name="Print_Area_Reset" localSheetId="6">OFFSET(Loan!Full_Print,0,0,[1]!Last_Row)</definedName>
    <definedName name="Print_Area_Reset" localSheetId="9">OFFSET(Loan!Full_Print,0,0,RiskPre!Last_Row)</definedName>
    <definedName name="Print_Area_Reset" localSheetId="8">OFFSET(Loan!Full_Print,0,0,WACC!Last_Row)</definedName>
    <definedName name="Print_Area_Reset">OFFSET(Loan!Full_Print,0,0,[1]!Last_Row)</definedName>
    <definedName name="_xlnm.Print_Titles" localSheetId="6">Loan!$12:$12</definedName>
    <definedName name="RowTitleRegion1..E6" localSheetId="6">Loan!$B$3</definedName>
    <definedName name="RowTitleRegion1..E6">#REF!</definedName>
    <definedName name="RowTitleRegion2..E11" localSheetId="6">Loan!$B$8</definedName>
    <definedName name="RowTitleRegion2..E11">#REF!</definedName>
    <definedName name="t" localSheetId="5" hidden="1">#REF!</definedName>
    <definedName name="t" hidden="1">#REF!</definedName>
    <definedName name="Total_Cost" localSheetId="6">Loan!$E$11</definedName>
    <definedName name="Total_Cost">#REF!</definedName>
    <definedName name="Total_Interest" localSheetId="6">Loan!$E$10</definedName>
    <definedName name="Total_Interest">#REF!</definedName>
    <definedName name="Total_Payment" localSheetId="10">Scheduled_Payment+Extra_Payment</definedName>
    <definedName name="Total_Payment" localSheetId="6">Scheduled_Payment+Extra_Payment</definedName>
    <definedName name="Total_Payment" localSheetId="9">Scheduled_Payment+Extra_Payment</definedName>
    <definedName name="Total_Payment" localSheetId="4">Scheduled_Payment+Extra_Payment</definedName>
    <definedName name="Total_Payment" localSheetId="8">Scheduled_Payment+Extra_Payment</definedName>
    <definedName name="Total_Payment">Scheduled_Payment+Extra_Payment</definedName>
    <definedName name="Values_Entered" localSheetId="10">IF(Loan_Amount*Interest_Rate*Loan_Years*Loan_Start&gt;0,1,0)</definedName>
    <definedName name="Values_Entered" localSheetId="0">IF(Loan_Amount*Interest_Rate*Loan_Years*Loan_Start&gt;0,1,0)</definedName>
    <definedName name="Values_Entered" localSheetId="3">IF(Loan_Amount*Interest_Rate*Loan_Years*Loan_Start&gt;0,1,0)</definedName>
    <definedName name="Values_Entered" localSheetId="6">IF(Loan!Loan_Amount*Loan!Interest_Rate*Loan!Loan_Years*Loan!Loan_Start&gt;0,1,0)</definedName>
    <definedName name="Values_Entered" localSheetId="9">IF(Loan_Amount*Interest_Rate*Loan_Years*Loan_Start&gt;0,1,0)</definedName>
    <definedName name="Values_Entered" localSheetId="8">IF(Loan_Amount*Interest_Rate*Loan_Years*Loan_Start&gt;0,1,0)</definedName>
    <definedName name="Values_Entered">IF(Loan_Amount*Interest_Rate*Loan_Years*Loan_Start&gt;0,1,0)</definedName>
    <definedName name="vertex42_copyright" hidden="1">"© 2016 Vertex42 LLC"</definedName>
    <definedName name="vertex42_id" hidden="1">"sales-forecast.xlsx"</definedName>
    <definedName name="vertex42_title" hidden="1">"Sales Forecast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2" l="1"/>
  <c r="J6" i="22" s="1"/>
  <c r="F9" i="14"/>
  <c r="AA59" i="11"/>
  <c r="Z59" i="11"/>
  <c r="Y59" i="11"/>
  <c r="X59" i="11"/>
  <c r="W59" i="11"/>
  <c r="V59" i="11"/>
  <c r="U59" i="11"/>
  <c r="AA58" i="11"/>
  <c r="Z58" i="11"/>
  <c r="Y58" i="11"/>
  <c r="X58" i="11"/>
  <c r="W58" i="11"/>
  <c r="V58" i="11"/>
  <c r="U58" i="11"/>
  <c r="AA57" i="11"/>
  <c r="Z57" i="11"/>
  <c r="Y57" i="11"/>
  <c r="X57" i="11"/>
  <c r="W57" i="11"/>
  <c r="V57" i="11"/>
  <c r="U57" i="11"/>
  <c r="AA56" i="11"/>
  <c r="Z56" i="11"/>
  <c r="Y56" i="11"/>
  <c r="X56" i="11"/>
  <c r="W56" i="11"/>
  <c r="V56" i="11"/>
  <c r="U56" i="11"/>
  <c r="AA55" i="11"/>
  <c r="Z55" i="11"/>
  <c r="Y55" i="11"/>
  <c r="X55" i="11"/>
  <c r="W55" i="11"/>
  <c r="V55" i="11"/>
  <c r="U55" i="11"/>
  <c r="AA54" i="11"/>
  <c r="Z54" i="11"/>
  <c r="Y54" i="11"/>
  <c r="X54" i="11"/>
  <c r="W54" i="11"/>
  <c r="V54" i="11"/>
  <c r="U54" i="11"/>
  <c r="X53" i="11"/>
  <c r="AA60" i="11"/>
  <c r="Z60" i="11"/>
  <c r="Y60" i="11"/>
  <c r="X60" i="11"/>
  <c r="W60" i="11"/>
  <c r="V60" i="11"/>
  <c r="U60" i="11"/>
  <c r="T57" i="11"/>
  <c r="T45" i="11"/>
  <c r="AA48" i="11"/>
  <c r="Z48" i="11"/>
  <c r="Y48" i="11"/>
  <c r="X48" i="11"/>
  <c r="W48" i="11"/>
  <c r="V48" i="11"/>
  <c r="U48" i="11"/>
  <c r="AA47" i="11"/>
  <c r="Z47" i="11"/>
  <c r="Y47" i="11"/>
  <c r="X47" i="11"/>
  <c r="W47" i="11"/>
  <c r="V47" i="11"/>
  <c r="U47" i="11"/>
  <c r="AA46" i="11"/>
  <c r="Z46" i="11"/>
  <c r="Y46" i="11"/>
  <c r="X46" i="11"/>
  <c r="W46" i="11"/>
  <c r="V46" i="11"/>
  <c r="U46" i="11"/>
  <c r="AA45" i="11"/>
  <c r="Z45" i="11"/>
  <c r="Y45" i="11"/>
  <c r="X45" i="11"/>
  <c r="W45" i="11"/>
  <c r="V45" i="11"/>
  <c r="U45" i="11"/>
  <c r="AA44" i="11"/>
  <c r="Z44" i="11"/>
  <c r="Y44" i="11"/>
  <c r="X44" i="11"/>
  <c r="W44" i="11"/>
  <c r="V44" i="11"/>
  <c r="U44" i="11"/>
  <c r="AA43" i="11"/>
  <c r="Z43" i="11"/>
  <c r="Y43" i="11"/>
  <c r="X43" i="11"/>
  <c r="W43" i="11"/>
  <c r="V43" i="11"/>
  <c r="U43" i="11"/>
  <c r="AA42" i="11"/>
  <c r="Z42" i="11"/>
  <c r="Y42" i="11"/>
  <c r="X42" i="11"/>
  <c r="W42" i="11"/>
  <c r="V42" i="11"/>
  <c r="U42" i="11"/>
  <c r="X41" i="11"/>
  <c r="I5" i="22" l="1"/>
  <c r="I6" i="22"/>
  <c r="J5" i="22"/>
  <c r="L247" i="12"/>
  <c r="T56" i="11" s="1"/>
  <c r="S244" i="12"/>
  <c r="AA53" i="11" s="1"/>
  <c r="C250" i="12"/>
  <c r="T47" i="11" s="1"/>
  <c r="H244" i="12"/>
  <c r="Y41" i="11" s="1"/>
  <c r="C251" i="12"/>
  <c r="T48" i="11" s="1"/>
  <c r="C246" i="12"/>
  <c r="T43" i="11" s="1"/>
  <c r="J244" i="12"/>
  <c r="AA41" i="11" s="1"/>
  <c r="I244" i="12"/>
  <c r="Z41" i="11" s="1"/>
  <c r="E244" i="12"/>
  <c r="V41" i="11" s="1"/>
  <c r="M244" i="12" l="1"/>
  <c r="U53" i="11" s="1"/>
  <c r="D244" i="12"/>
  <c r="U41" i="11" s="1"/>
  <c r="L249" i="12"/>
  <c r="T58" i="11" s="1"/>
  <c r="L250" i="12"/>
  <c r="T59" i="11" s="1"/>
  <c r="L251" i="12"/>
  <c r="T60" i="11" s="1"/>
  <c r="L245" i="12"/>
  <c r="T54" i="11" s="1"/>
  <c r="L246" i="12"/>
  <c r="T55" i="11" s="1"/>
  <c r="Q244" i="12"/>
  <c r="Y53" i="11" s="1"/>
  <c r="N244" i="12"/>
  <c r="V53" i="11" s="1"/>
  <c r="O244" i="12"/>
  <c r="W53" i="11" s="1"/>
  <c r="R244" i="12"/>
  <c r="Z53" i="11" s="1"/>
  <c r="C249" i="12"/>
  <c r="T46" i="11" s="1"/>
  <c r="C247" i="12"/>
  <c r="T44" i="11" s="1"/>
  <c r="C245" i="12"/>
  <c r="T42" i="11" s="1"/>
  <c r="F244" i="12"/>
  <c r="W41" i="11" s="1"/>
  <c r="Q13" i="20" l="1"/>
  <c r="O13" i="20"/>
  <c r="N13" i="20"/>
  <c r="M13" i="20"/>
  <c r="E9" i="3"/>
  <c r="C34" i="13"/>
  <c r="E121" i="12"/>
  <c r="D204" i="12"/>
  <c r="B204" i="12"/>
  <c r="F22" i="17"/>
  <c r="Q22" i="17" s="1"/>
  <c r="D206" i="12"/>
  <c r="B206" i="12"/>
  <c r="D205" i="12"/>
  <c r="B205" i="12"/>
  <c r="F27" i="17"/>
  <c r="M27" i="17" s="1"/>
  <c r="H184" i="12"/>
  <c r="G184" i="12"/>
  <c r="F184" i="12"/>
  <c r="B178" i="12"/>
  <c r="B183" i="12" s="1"/>
  <c r="B177" i="12"/>
  <c r="B182" i="12" s="1"/>
  <c r="C183" i="12"/>
  <c r="C182" i="12"/>
  <c r="D162" i="12"/>
  <c r="D160" i="12"/>
  <c r="C156" i="12"/>
  <c r="C155" i="12"/>
  <c r="C154" i="12"/>
  <c r="C153" i="12"/>
  <c r="E122" i="12"/>
  <c r="E123" i="12"/>
  <c r="E120" i="12"/>
  <c r="E129" i="12"/>
  <c r="D15" i="19" s="1"/>
  <c r="S118" i="12"/>
  <c r="D118" i="12" s="1"/>
  <c r="E118" i="12" s="1"/>
  <c r="S117" i="12"/>
  <c r="D117" i="12" s="1"/>
  <c r="E117" i="12" s="1"/>
  <c r="S115" i="12"/>
  <c r="D115" i="12" s="1"/>
  <c r="E115" i="12" s="1"/>
  <c r="S114" i="12"/>
  <c r="D114" i="12" s="1"/>
  <c r="E114" i="12" s="1"/>
  <c r="S113" i="12"/>
  <c r="D113" i="12" s="1"/>
  <c r="E113" i="12" s="1"/>
  <c r="S112" i="12"/>
  <c r="D112" i="12" s="1"/>
  <c r="E112" i="12" s="1"/>
  <c r="D110" i="12"/>
  <c r="E110" i="12" s="1"/>
  <c r="D109" i="12"/>
  <c r="E109" i="12" s="1"/>
  <c r="D108" i="12"/>
  <c r="E108" i="12" s="1"/>
  <c r="D107" i="12"/>
  <c r="E107" i="12" s="1"/>
  <c r="D106" i="12"/>
  <c r="E106" i="12" s="1"/>
  <c r="D105" i="12"/>
  <c r="E105" i="12" s="1"/>
  <c r="D104" i="12"/>
  <c r="E104" i="12" s="1"/>
  <c r="D103" i="12"/>
  <c r="E103" i="12" s="1"/>
  <c r="D78" i="12"/>
  <c r="E78" i="12" s="1"/>
  <c r="D79" i="12"/>
  <c r="E79" i="12" s="1"/>
  <c r="D80" i="12"/>
  <c r="E80" i="12" s="1"/>
  <c r="D81" i="12"/>
  <c r="E81" i="12" s="1"/>
  <c r="D82" i="12"/>
  <c r="E82" i="12" s="1"/>
  <c r="D91" i="12"/>
  <c r="E91" i="12" s="1"/>
  <c r="D86" i="12"/>
  <c r="E86" i="12" s="1"/>
  <c r="D87" i="12"/>
  <c r="E87" i="12" s="1"/>
  <c r="D88" i="12"/>
  <c r="E88" i="12" s="1"/>
  <c r="D89" i="12"/>
  <c r="E89" i="12" s="1"/>
  <c r="D90" i="12"/>
  <c r="E90" i="12" s="1"/>
  <c r="D85" i="12"/>
  <c r="E85" i="12" s="1"/>
  <c r="D92" i="12"/>
  <c r="E92" i="12" s="1"/>
  <c r="D93" i="12"/>
  <c r="E93" i="12" s="1"/>
  <c r="D94" i="12"/>
  <c r="E94" i="12" s="1"/>
  <c r="D95" i="12"/>
  <c r="E95" i="12" s="1"/>
  <c r="D96" i="12"/>
  <c r="E96" i="12" s="1"/>
  <c r="D97" i="12"/>
  <c r="E97" i="12" s="1"/>
  <c r="D98" i="12"/>
  <c r="E98" i="12" s="1"/>
  <c r="D83" i="12"/>
  <c r="E83" i="12" s="1"/>
  <c r="D84" i="12"/>
  <c r="E84" i="12" s="1"/>
  <c r="D99" i="12"/>
  <c r="E99" i="12" s="1"/>
  <c r="D100" i="12"/>
  <c r="E100" i="12" s="1"/>
  <c r="D101" i="12"/>
  <c r="E101" i="12" s="1"/>
  <c r="D77" i="12"/>
  <c r="E77" i="12" s="1"/>
  <c r="B131" i="12"/>
  <c r="C17" i="19" s="1"/>
  <c r="B130" i="12"/>
  <c r="C16" i="19" s="1"/>
  <c r="B129" i="12"/>
  <c r="E66" i="12"/>
  <c r="E63" i="12"/>
  <c r="E61" i="12"/>
  <c r="E60" i="12"/>
  <c r="E58" i="12"/>
  <c r="E56" i="12"/>
  <c r="E54" i="12"/>
  <c r="E52" i="12"/>
  <c r="E50" i="12"/>
  <c r="E48" i="12"/>
  <c r="E59" i="12"/>
  <c r="E57" i="12"/>
  <c r="E55" i="12"/>
  <c r="E53" i="12"/>
  <c r="E51" i="12"/>
  <c r="E49" i="12"/>
  <c r="E44" i="12"/>
  <c r="K27" i="17" l="1"/>
  <c r="S11" i="20"/>
  <c r="E124" i="12"/>
  <c r="E131" i="12" s="1"/>
  <c r="D17" i="19" s="1"/>
  <c r="R11" i="20"/>
  <c r="C204" i="12"/>
  <c r="E204" i="12" s="1"/>
  <c r="O22" i="17"/>
  <c r="P22" i="17"/>
  <c r="R22" i="17"/>
  <c r="K22" i="17"/>
  <c r="L22" i="17"/>
  <c r="J22" i="17"/>
  <c r="S22" i="17"/>
  <c r="M22" i="17"/>
  <c r="N22" i="17"/>
  <c r="H22" i="17"/>
  <c r="I22" i="17"/>
  <c r="P27" i="17"/>
  <c r="O27" i="17"/>
  <c r="J27" i="17"/>
  <c r="S27" i="17"/>
  <c r="V27" i="17" s="1"/>
  <c r="I27" i="17"/>
  <c r="R27" i="17"/>
  <c r="H27" i="17"/>
  <c r="Q27" i="17"/>
  <c r="L27" i="17"/>
  <c r="N27" i="17"/>
  <c r="C184" i="12"/>
  <c r="D163" i="12"/>
  <c r="C157" i="12"/>
  <c r="E64" i="12"/>
  <c r="U27" i="17" l="1"/>
  <c r="U22" i="17"/>
  <c r="V22" i="17" s="1"/>
  <c r="W22" i="17" s="1"/>
  <c r="X22" i="17" s="1"/>
  <c r="Y22" i="17" s="1"/>
  <c r="Z22" i="17" s="1"/>
  <c r="AA22" i="17" s="1"/>
  <c r="AB22" i="17" s="1"/>
  <c r="AC22" i="17" s="1"/>
  <c r="AD22" i="17" s="1"/>
  <c r="AE22" i="17" s="1"/>
  <c r="AF22" i="17" s="1"/>
  <c r="T22" i="17"/>
  <c r="F204" i="12" s="1"/>
  <c r="W27" i="17"/>
  <c r="X27" i="17" s="1"/>
  <c r="Y27" i="17" s="1"/>
  <c r="Z27" i="17" s="1"/>
  <c r="AA27" i="17" s="1"/>
  <c r="AB27" i="17" s="1"/>
  <c r="AC27" i="17" s="1"/>
  <c r="AD27" i="17" s="1"/>
  <c r="AE27" i="17" s="1"/>
  <c r="AF27" i="17" s="1"/>
  <c r="AH27" i="17" s="1"/>
  <c r="AI27" i="17" s="1"/>
  <c r="AJ27" i="17" s="1"/>
  <c r="AK27" i="17" s="1"/>
  <c r="AL27" i="17" s="1"/>
  <c r="AM27" i="17" s="1"/>
  <c r="AN27" i="17" s="1"/>
  <c r="AO27" i="17" s="1"/>
  <c r="AP27" i="17" s="1"/>
  <c r="AQ27" i="17" s="1"/>
  <c r="AR27" i="17" s="1"/>
  <c r="AS27" i="17" s="1"/>
  <c r="T27" i="17"/>
  <c r="C15" i="19"/>
  <c r="K9" i="14"/>
  <c r="L9" i="14"/>
  <c r="M9" i="14"/>
  <c r="AH22" i="17" l="1"/>
  <c r="AI22" i="17" s="1"/>
  <c r="AJ22" i="17" s="1"/>
  <c r="AK22" i="17" s="1"/>
  <c r="AL22" i="17" s="1"/>
  <c r="AM22" i="17" s="1"/>
  <c r="AN22" i="17" s="1"/>
  <c r="AO22" i="17" s="1"/>
  <c r="AP22" i="17" s="1"/>
  <c r="AQ22" i="17" s="1"/>
  <c r="AR22" i="17" s="1"/>
  <c r="AS22" i="17" s="1"/>
  <c r="AG22" i="17"/>
  <c r="G204" i="12" s="1"/>
  <c r="AG27" i="17"/>
  <c r="AU27" i="17"/>
  <c r="AV27" i="17" s="1"/>
  <c r="AW27" i="17" s="1"/>
  <c r="AX27" i="17" s="1"/>
  <c r="AY27" i="17" s="1"/>
  <c r="AZ27" i="17" s="1"/>
  <c r="BA27" i="17" s="1"/>
  <c r="BB27" i="17" s="1"/>
  <c r="BC27" i="17" s="1"/>
  <c r="BD27" i="17" s="1"/>
  <c r="BE27" i="17" s="1"/>
  <c r="BF27" i="17" s="1"/>
  <c r="AT27" i="17"/>
  <c r="AU22" i="17" l="1"/>
  <c r="AV22" i="17" s="1"/>
  <c r="AW22" i="17" s="1"/>
  <c r="AX22" i="17" s="1"/>
  <c r="AY22" i="17" s="1"/>
  <c r="AZ22" i="17" s="1"/>
  <c r="BA22" i="17" s="1"/>
  <c r="BB22" i="17" s="1"/>
  <c r="BC22" i="17" s="1"/>
  <c r="BD22" i="17" s="1"/>
  <c r="BE22" i="17" s="1"/>
  <c r="BF22" i="17" s="1"/>
  <c r="AT22" i="17"/>
  <c r="H204" i="12" s="1"/>
  <c r="BH27" i="17"/>
  <c r="BI27" i="17" s="1"/>
  <c r="BJ27" i="17" s="1"/>
  <c r="BK27" i="17" s="1"/>
  <c r="BL27" i="17" s="1"/>
  <c r="BM27" i="17" s="1"/>
  <c r="BN27" i="17" s="1"/>
  <c r="BO27" i="17" s="1"/>
  <c r="BP27" i="17" s="1"/>
  <c r="BQ27" i="17" s="1"/>
  <c r="BR27" i="17" s="1"/>
  <c r="BS27" i="17" s="1"/>
  <c r="BU27" i="17" s="1"/>
  <c r="BG27" i="17"/>
  <c r="T18" i="11"/>
  <c r="U18" i="11"/>
  <c r="V18" i="11"/>
  <c r="W18" i="11"/>
  <c r="X18" i="11"/>
  <c r="Y18" i="11"/>
  <c r="Z18" i="11"/>
  <c r="AA18" i="11"/>
  <c r="AB18" i="11"/>
  <c r="T26" i="11"/>
  <c r="U26" i="11"/>
  <c r="V26" i="11"/>
  <c r="W26" i="11"/>
  <c r="X26" i="11"/>
  <c r="Y26" i="11"/>
  <c r="Z26" i="11"/>
  <c r="AA26" i="11"/>
  <c r="AB26" i="11"/>
  <c r="S26" i="11"/>
  <c r="S18" i="11"/>
  <c r="AB10" i="11"/>
  <c r="AA10" i="11"/>
  <c r="Z10" i="11"/>
  <c r="Y10" i="11"/>
  <c r="X10" i="11"/>
  <c r="W10" i="11"/>
  <c r="V10" i="11"/>
  <c r="U10" i="11"/>
  <c r="T10" i="11"/>
  <c r="S10" i="11"/>
  <c r="BH22" i="17" l="1"/>
  <c r="BG22" i="17"/>
  <c r="I204" i="12" s="1"/>
  <c r="BV27" i="17"/>
  <c r="BW27" i="17" s="1"/>
  <c r="BX27" i="17" s="1"/>
  <c r="BY27" i="17" s="1"/>
  <c r="BZ27" i="17" s="1"/>
  <c r="CA27" i="17" s="1"/>
  <c r="CB27" i="17" s="1"/>
  <c r="CC27" i="17" s="1"/>
  <c r="CD27" i="17" s="1"/>
  <c r="CE27" i="17" s="1"/>
  <c r="CF27" i="17" s="1"/>
  <c r="CH27" i="17" s="1"/>
  <c r="BT27" i="17"/>
  <c r="BI22" i="17" l="1"/>
  <c r="BJ22" i="17" s="1"/>
  <c r="BK22" i="17" s="1"/>
  <c r="BL22" i="17" s="1"/>
  <c r="BM22" i="17" s="1"/>
  <c r="BN22" i="17" s="1"/>
  <c r="BO22" i="17" s="1"/>
  <c r="BP22" i="17" s="1"/>
  <c r="BQ22" i="17" s="1"/>
  <c r="BR22" i="17" s="1"/>
  <c r="BS22" i="17" s="1"/>
  <c r="BU22" i="17" s="1"/>
  <c r="CI27" i="17"/>
  <c r="CJ27" i="17" s="1"/>
  <c r="CK27" i="17" s="1"/>
  <c r="CL27" i="17" s="1"/>
  <c r="CM27" i="17" s="1"/>
  <c r="CN27" i="17" s="1"/>
  <c r="CO27" i="17" s="1"/>
  <c r="CP27" i="17" s="1"/>
  <c r="CQ27" i="17" s="1"/>
  <c r="CR27" i="17" s="1"/>
  <c r="CS27" i="17" s="1"/>
  <c r="CU27" i="17" s="1"/>
  <c r="CG27" i="17"/>
  <c r="J21" i="21"/>
  <c r="I21" i="21"/>
  <c r="H21" i="21"/>
  <c r="J20" i="21"/>
  <c r="I20" i="21"/>
  <c r="H20" i="21"/>
  <c r="G20" i="21"/>
  <c r="F20" i="21"/>
  <c r="E20" i="21"/>
  <c r="C9" i="21"/>
  <c r="K7" i="21"/>
  <c r="B10" i="20"/>
  <c r="M18" i="19"/>
  <c r="B11" i="20"/>
  <c r="B9" i="20"/>
  <c r="B20" i="21" s="1"/>
  <c r="BV22" i="17" l="1"/>
  <c r="BW22" i="17" s="1"/>
  <c r="BX22" i="17" s="1"/>
  <c r="BY22" i="17" s="1"/>
  <c r="BZ22" i="17" s="1"/>
  <c r="CA22" i="17" s="1"/>
  <c r="CB22" i="17" s="1"/>
  <c r="CC22" i="17" s="1"/>
  <c r="CD22" i="17" s="1"/>
  <c r="CE22" i="17" s="1"/>
  <c r="CF22" i="17" s="1"/>
  <c r="CH22" i="17" s="1"/>
  <c r="BT22" i="17"/>
  <c r="J204" i="12" s="1"/>
  <c r="CT27" i="17"/>
  <c r="CV27" i="17"/>
  <c r="CW27" i="17" s="1"/>
  <c r="CX27" i="17" s="1"/>
  <c r="CY27" i="17" s="1"/>
  <c r="CZ27" i="17" s="1"/>
  <c r="DA27" i="17" s="1"/>
  <c r="DB27" i="17" s="1"/>
  <c r="DC27" i="17" s="1"/>
  <c r="DD27" i="17" s="1"/>
  <c r="DE27" i="17" s="1"/>
  <c r="DF27" i="17" s="1"/>
  <c r="DH27" i="17" s="1"/>
  <c r="C54" i="13"/>
  <c r="I9" i="14"/>
  <c r="J9" i="14"/>
  <c r="D210" i="12"/>
  <c r="D209" i="12"/>
  <c r="D208" i="12"/>
  <c r="D207" i="12"/>
  <c r="D203" i="12"/>
  <c r="D202" i="12"/>
  <c r="D201" i="12"/>
  <c r="D200" i="12"/>
  <c r="D199" i="12"/>
  <c r="D198" i="12"/>
  <c r="D197" i="12"/>
  <c r="D196" i="12"/>
  <c r="D195" i="12"/>
  <c r="D194" i="12"/>
  <c r="D193" i="12"/>
  <c r="B210" i="12"/>
  <c r="B209" i="12"/>
  <c r="B208" i="12"/>
  <c r="B207" i="12"/>
  <c r="B203" i="12"/>
  <c r="B202" i="12"/>
  <c r="B201" i="12"/>
  <c r="B200" i="12"/>
  <c r="B199" i="12"/>
  <c r="B198" i="12"/>
  <c r="B197" i="12"/>
  <c r="B196" i="12"/>
  <c r="B195" i="12"/>
  <c r="B194" i="12"/>
  <c r="B193" i="12"/>
  <c r="F26" i="17"/>
  <c r="S26" i="17" s="1"/>
  <c r="U26" i="17" s="1"/>
  <c r="V26" i="17" s="1"/>
  <c r="W26" i="17" s="1"/>
  <c r="X26" i="17" s="1"/>
  <c r="Y26" i="17" s="1"/>
  <c r="Z26" i="17" s="1"/>
  <c r="AA26" i="17" s="1"/>
  <c r="AB26" i="17" s="1"/>
  <c r="AC26" i="17" s="1"/>
  <c r="AD26" i="17" s="1"/>
  <c r="AE26" i="17" s="1"/>
  <c r="AF26" i="17" s="1"/>
  <c r="F25" i="17"/>
  <c r="H25" i="17" s="1"/>
  <c r="F14" i="17"/>
  <c r="I14" i="17" s="1"/>
  <c r="F13" i="17"/>
  <c r="M13" i="17" s="1"/>
  <c r="F12" i="17"/>
  <c r="I12" i="17" s="1"/>
  <c r="F11" i="17"/>
  <c r="M11" i="17" s="1"/>
  <c r="F10" i="17"/>
  <c r="C6" i="17"/>
  <c r="C11" i="20"/>
  <c r="E65" i="12"/>
  <c r="E47" i="12"/>
  <c r="E45" i="12"/>
  <c r="E43" i="12"/>
  <c r="E42" i="12"/>
  <c r="E67" i="12" l="1"/>
  <c r="D11" i="20"/>
  <c r="E11" i="20"/>
  <c r="F11" i="20"/>
  <c r="G11" i="20"/>
  <c r="R10" i="20"/>
  <c r="R13" i="20" s="1"/>
  <c r="S10" i="20"/>
  <c r="S13" i="20" s="1"/>
  <c r="P13" i="20"/>
  <c r="L13" i="20"/>
  <c r="G21" i="21"/>
  <c r="CG22" i="17"/>
  <c r="K204" i="12" s="1"/>
  <c r="CI22" i="17"/>
  <c r="CJ22" i="17" s="1"/>
  <c r="CK22" i="17" s="1"/>
  <c r="CL22" i="17" s="1"/>
  <c r="CM22" i="17" s="1"/>
  <c r="CN22" i="17" s="1"/>
  <c r="CO22" i="17" s="1"/>
  <c r="CP22" i="17" s="1"/>
  <c r="CQ22" i="17" s="1"/>
  <c r="CR22" i="17" s="1"/>
  <c r="CS22" i="17" s="1"/>
  <c r="CU22" i="17" s="1"/>
  <c r="N10" i="17"/>
  <c r="F17" i="17"/>
  <c r="O17" i="17" s="1"/>
  <c r="F24" i="17"/>
  <c r="C206" i="12" s="1"/>
  <c r="E206" i="12" s="1"/>
  <c r="F23" i="17"/>
  <c r="C205" i="12" s="1"/>
  <c r="E205" i="12" s="1"/>
  <c r="F28" i="17"/>
  <c r="DI27" i="17"/>
  <c r="DJ27" i="17" s="1"/>
  <c r="DK27" i="17" s="1"/>
  <c r="DL27" i="17" s="1"/>
  <c r="DM27" i="17" s="1"/>
  <c r="DN27" i="17" s="1"/>
  <c r="DO27" i="17" s="1"/>
  <c r="DP27" i="17" s="1"/>
  <c r="DQ27" i="17" s="1"/>
  <c r="DR27" i="17" s="1"/>
  <c r="DS27" i="17" s="1"/>
  <c r="DU27" i="17" s="1"/>
  <c r="DG27" i="17"/>
  <c r="F16" i="17"/>
  <c r="O16" i="17" s="1"/>
  <c r="C209" i="12"/>
  <c r="E209" i="12" s="1"/>
  <c r="C195" i="12"/>
  <c r="E195" i="12" s="1"/>
  <c r="C194" i="12"/>
  <c r="E194" i="12" s="1"/>
  <c r="C207" i="12"/>
  <c r="E207" i="12" s="1"/>
  <c r="C208" i="12"/>
  <c r="E208" i="12" s="1"/>
  <c r="O25" i="17"/>
  <c r="C196" i="12"/>
  <c r="E196" i="12" s="1"/>
  <c r="C192" i="12"/>
  <c r="C193" i="12"/>
  <c r="E193" i="12" s="1"/>
  <c r="K13" i="17"/>
  <c r="N12" i="17"/>
  <c r="K10" i="17"/>
  <c r="L10" i="17"/>
  <c r="M10" i="17"/>
  <c r="H14" i="17"/>
  <c r="S13" i="17"/>
  <c r="U13" i="17" s="1"/>
  <c r="V13" i="17" s="1"/>
  <c r="W13" i="17" s="1"/>
  <c r="X13" i="17" s="1"/>
  <c r="Y13" i="17" s="1"/>
  <c r="Z13" i="17" s="1"/>
  <c r="AA13" i="17" s="1"/>
  <c r="AB13" i="17" s="1"/>
  <c r="AC13" i="17" s="1"/>
  <c r="AD13" i="17" s="1"/>
  <c r="AE13" i="17" s="1"/>
  <c r="AF13" i="17" s="1"/>
  <c r="AH13" i="17" s="1"/>
  <c r="AI13" i="17" s="1"/>
  <c r="AJ13" i="17" s="1"/>
  <c r="AK13" i="17" s="1"/>
  <c r="AL13" i="17" s="1"/>
  <c r="AM13" i="17" s="1"/>
  <c r="AN13" i="17" s="1"/>
  <c r="AO13" i="17" s="1"/>
  <c r="AP13" i="17" s="1"/>
  <c r="AQ13" i="17" s="1"/>
  <c r="AR13" i="17" s="1"/>
  <c r="AS13" i="17" s="1"/>
  <c r="AU13" i="17" s="1"/>
  <c r="AV13" i="17" s="1"/>
  <c r="AW13" i="17" s="1"/>
  <c r="AX13" i="17" s="1"/>
  <c r="AY13" i="17" s="1"/>
  <c r="AZ13" i="17" s="1"/>
  <c r="BA13" i="17" s="1"/>
  <c r="BB13" i="17" s="1"/>
  <c r="BC13" i="17" s="1"/>
  <c r="BD13" i="17" s="1"/>
  <c r="BE13" i="17" s="1"/>
  <c r="BF13" i="17" s="1"/>
  <c r="H12" i="17"/>
  <c r="R13" i="17"/>
  <c r="S11" i="17"/>
  <c r="U11" i="17" s="1"/>
  <c r="V11" i="17" s="1"/>
  <c r="W11" i="17" s="1"/>
  <c r="X11" i="17" s="1"/>
  <c r="Y11" i="17" s="1"/>
  <c r="Z11" i="17" s="1"/>
  <c r="AA11" i="17" s="1"/>
  <c r="AB11" i="17" s="1"/>
  <c r="AC11" i="17" s="1"/>
  <c r="AD11" i="17" s="1"/>
  <c r="AE11" i="17" s="1"/>
  <c r="AF11" i="17" s="1"/>
  <c r="AH11" i="17" s="1"/>
  <c r="L13" i="17"/>
  <c r="R11" i="17"/>
  <c r="P14" i="17"/>
  <c r="J13" i="17"/>
  <c r="K11" i="17"/>
  <c r="L11" i="17"/>
  <c r="O14" i="17"/>
  <c r="P12" i="17"/>
  <c r="J11" i="17"/>
  <c r="N14" i="17"/>
  <c r="O12" i="17"/>
  <c r="AH26" i="17"/>
  <c r="AI26" i="17" s="1"/>
  <c r="AJ26" i="17" s="1"/>
  <c r="AK26" i="17" s="1"/>
  <c r="AL26" i="17" s="1"/>
  <c r="AM26" i="17" s="1"/>
  <c r="AN26" i="17" s="1"/>
  <c r="AO26" i="17" s="1"/>
  <c r="AP26" i="17" s="1"/>
  <c r="AQ26" i="17" s="1"/>
  <c r="AR26" i="17" s="1"/>
  <c r="AS26" i="17" s="1"/>
  <c r="AU26" i="17" s="1"/>
  <c r="AV26" i="17" s="1"/>
  <c r="AW26" i="17" s="1"/>
  <c r="AX26" i="17" s="1"/>
  <c r="AY26" i="17" s="1"/>
  <c r="AZ26" i="17" s="1"/>
  <c r="BA26" i="17" s="1"/>
  <c r="BB26" i="17" s="1"/>
  <c r="BC26" i="17" s="1"/>
  <c r="BD26" i="17" s="1"/>
  <c r="BE26" i="17" s="1"/>
  <c r="BF26" i="17" s="1"/>
  <c r="L26" i="17"/>
  <c r="M26" i="17"/>
  <c r="N26" i="17"/>
  <c r="O26" i="17"/>
  <c r="H26" i="17"/>
  <c r="P26" i="17"/>
  <c r="R26" i="17"/>
  <c r="I26" i="17"/>
  <c r="Q26" i="17"/>
  <c r="J26" i="17"/>
  <c r="F15" i="17"/>
  <c r="C197" i="12" s="1"/>
  <c r="E197" i="12" s="1"/>
  <c r="F21" i="17"/>
  <c r="C203" i="12" s="1"/>
  <c r="E203" i="12" s="1"/>
  <c r="F20" i="17"/>
  <c r="C202" i="12" s="1"/>
  <c r="E202" i="12" s="1"/>
  <c r="F19" i="17"/>
  <c r="C201" i="12" s="1"/>
  <c r="E201" i="12" s="1"/>
  <c r="F18" i="17"/>
  <c r="C200" i="12" s="1"/>
  <c r="E200" i="12" s="1"/>
  <c r="K26" i="17"/>
  <c r="R10" i="17"/>
  <c r="M25" i="17"/>
  <c r="M14" i="17"/>
  <c r="Q13" i="17"/>
  <c r="I13" i="17"/>
  <c r="M12" i="17"/>
  <c r="Q11" i="17"/>
  <c r="I11" i="17"/>
  <c r="S10" i="17"/>
  <c r="H10" i="17"/>
  <c r="Q10" i="17"/>
  <c r="L25" i="17"/>
  <c r="L14" i="17"/>
  <c r="P13" i="17"/>
  <c r="H13" i="17"/>
  <c r="L12" i="17"/>
  <c r="P11" i="17"/>
  <c r="H11" i="17"/>
  <c r="I10" i="17"/>
  <c r="P10" i="17"/>
  <c r="S25" i="17"/>
  <c r="U25" i="17" s="1"/>
  <c r="V25" i="17" s="1"/>
  <c r="W25" i="17" s="1"/>
  <c r="X25" i="17" s="1"/>
  <c r="Y25" i="17" s="1"/>
  <c r="Z25" i="17" s="1"/>
  <c r="AA25" i="17" s="1"/>
  <c r="AB25" i="17" s="1"/>
  <c r="AC25" i="17" s="1"/>
  <c r="AD25" i="17" s="1"/>
  <c r="AE25" i="17" s="1"/>
  <c r="AF25" i="17" s="1"/>
  <c r="AH25" i="17" s="1"/>
  <c r="AI25" i="17" s="1"/>
  <c r="AJ25" i="17" s="1"/>
  <c r="AK25" i="17" s="1"/>
  <c r="AL25" i="17" s="1"/>
  <c r="AM25" i="17" s="1"/>
  <c r="AN25" i="17" s="1"/>
  <c r="AO25" i="17" s="1"/>
  <c r="AP25" i="17" s="1"/>
  <c r="AQ25" i="17" s="1"/>
  <c r="AR25" i="17" s="1"/>
  <c r="AS25" i="17" s="1"/>
  <c r="AU25" i="17" s="1"/>
  <c r="AV25" i="17" s="1"/>
  <c r="AW25" i="17" s="1"/>
  <c r="AX25" i="17" s="1"/>
  <c r="AY25" i="17" s="1"/>
  <c r="AZ25" i="17" s="1"/>
  <c r="BA25" i="17" s="1"/>
  <c r="BB25" i="17" s="1"/>
  <c r="BC25" i="17" s="1"/>
  <c r="BD25" i="17" s="1"/>
  <c r="BE25" i="17" s="1"/>
  <c r="BF25" i="17" s="1"/>
  <c r="K25" i="17"/>
  <c r="S14" i="17"/>
  <c r="U14" i="17" s="1"/>
  <c r="V14" i="17" s="1"/>
  <c r="W14" i="17" s="1"/>
  <c r="X14" i="17" s="1"/>
  <c r="Y14" i="17" s="1"/>
  <c r="Z14" i="17" s="1"/>
  <c r="AA14" i="17" s="1"/>
  <c r="AB14" i="17" s="1"/>
  <c r="AC14" i="17" s="1"/>
  <c r="AD14" i="17" s="1"/>
  <c r="AE14" i="17" s="1"/>
  <c r="AF14" i="17" s="1"/>
  <c r="AH14" i="17" s="1"/>
  <c r="AI14" i="17" s="1"/>
  <c r="AJ14" i="17" s="1"/>
  <c r="AK14" i="17" s="1"/>
  <c r="AL14" i="17" s="1"/>
  <c r="AM14" i="17" s="1"/>
  <c r="AN14" i="17" s="1"/>
  <c r="AO14" i="17" s="1"/>
  <c r="AP14" i="17" s="1"/>
  <c r="AQ14" i="17" s="1"/>
  <c r="AR14" i="17" s="1"/>
  <c r="AS14" i="17" s="1"/>
  <c r="AU14" i="17" s="1"/>
  <c r="AV14" i="17" s="1"/>
  <c r="AW14" i="17" s="1"/>
  <c r="AX14" i="17" s="1"/>
  <c r="AY14" i="17" s="1"/>
  <c r="AZ14" i="17" s="1"/>
  <c r="BA14" i="17" s="1"/>
  <c r="BB14" i="17" s="1"/>
  <c r="BC14" i="17" s="1"/>
  <c r="BD14" i="17" s="1"/>
  <c r="BE14" i="17" s="1"/>
  <c r="BF14" i="17" s="1"/>
  <c r="K14" i="17"/>
  <c r="O13" i="17"/>
  <c r="S12" i="17"/>
  <c r="U12" i="17" s="1"/>
  <c r="V12" i="17" s="1"/>
  <c r="W12" i="17" s="1"/>
  <c r="X12" i="17" s="1"/>
  <c r="Y12" i="17" s="1"/>
  <c r="Z12" i="17" s="1"/>
  <c r="AA12" i="17" s="1"/>
  <c r="AB12" i="17" s="1"/>
  <c r="AC12" i="17" s="1"/>
  <c r="AD12" i="17" s="1"/>
  <c r="AE12" i="17" s="1"/>
  <c r="AF12" i="17" s="1"/>
  <c r="AH12" i="17" s="1"/>
  <c r="AI12" i="17" s="1"/>
  <c r="AJ12" i="17" s="1"/>
  <c r="AK12" i="17" s="1"/>
  <c r="AL12" i="17" s="1"/>
  <c r="AM12" i="17" s="1"/>
  <c r="AN12" i="17" s="1"/>
  <c r="AO12" i="17" s="1"/>
  <c r="AP12" i="17" s="1"/>
  <c r="AQ12" i="17" s="1"/>
  <c r="AR12" i="17" s="1"/>
  <c r="AS12" i="17" s="1"/>
  <c r="AU12" i="17" s="1"/>
  <c r="AV12" i="17" s="1"/>
  <c r="AW12" i="17" s="1"/>
  <c r="AX12" i="17" s="1"/>
  <c r="AY12" i="17" s="1"/>
  <c r="AZ12" i="17" s="1"/>
  <c r="BA12" i="17" s="1"/>
  <c r="BB12" i="17" s="1"/>
  <c r="BC12" i="17" s="1"/>
  <c r="BD12" i="17" s="1"/>
  <c r="BE12" i="17" s="1"/>
  <c r="BF12" i="17" s="1"/>
  <c r="K12" i="17"/>
  <c r="O11" i="17"/>
  <c r="N25" i="17"/>
  <c r="O10" i="17"/>
  <c r="R25" i="17"/>
  <c r="J25" i="17"/>
  <c r="R14" i="17"/>
  <c r="J14" i="17"/>
  <c r="N13" i="17"/>
  <c r="R12" i="17"/>
  <c r="J12" i="17"/>
  <c r="N11" i="17"/>
  <c r="J10" i="17"/>
  <c r="Q25" i="17"/>
  <c r="I25" i="17"/>
  <c r="Q14" i="17"/>
  <c r="Q12" i="17"/>
  <c r="P25" i="17"/>
  <c r="E3" i="3"/>
  <c r="C236" i="12"/>
  <c r="E4" i="3" s="1"/>
  <c r="C210" i="12" l="1"/>
  <c r="E210" i="12" s="1"/>
  <c r="N28" i="17"/>
  <c r="I28" i="17"/>
  <c r="K28" i="17"/>
  <c r="O28" i="17"/>
  <c r="J28" i="17"/>
  <c r="M28" i="17"/>
  <c r="R28" i="17"/>
  <c r="S28" i="17"/>
  <c r="L28" i="17"/>
  <c r="Q28" i="17"/>
  <c r="P28" i="17"/>
  <c r="H28" i="17"/>
  <c r="T11" i="20"/>
  <c r="CT22" i="17"/>
  <c r="L204" i="12" s="1"/>
  <c r="CV22" i="17"/>
  <c r="CW22" i="17" s="1"/>
  <c r="CX22" i="17" s="1"/>
  <c r="CY22" i="17" s="1"/>
  <c r="CZ22" i="17" s="1"/>
  <c r="DA22" i="17" s="1"/>
  <c r="DB22" i="17" s="1"/>
  <c r="DC22" i="17" s="1"/>
  <c r="DD22" i="17" s="1"/>
  <c r="DE22" i="17" s="1"/>
  <c r="DF22" i="17" s="1"/>
  <c r="DH22" i="17" s="1"/>
  <c r="P17" i="17"/>
  <c r="C199" i="12"/>
  <c r="E199" i="12" s="1"/>
  <c r="Q17" i="17"/>
  <c r="L17" i="17"/>
  <c r="S17" i="17"/>
  <c r="U17" i="17" s="1"/>
  <c r="V17" i="17" s="1"/>
  <c r="W17" i="17" s="1"/>
  <c r="X17" i="17" s="1"/>
  <c r="Y17" i="17" s="1"/>
  <c r="Z17" i="17" s="1"/>
  <c r="AA17" i="17" s="1"/>
  <c r="AB17" i="17" s="1"/>
  <c r="AC17" i="17" s="1"/>
  <c r="AD17" i="17" s="1"/>
  <c r="AE17" i="17" s="1"/>
  <c r="AF17" i="17" s="1"/>
  <c r="AH17" i="17" s="1"/>
  <c r="AI17" i="17" s="1"/>
  <c r="AJ17" i="17" s="1"/>
  <c r="AK17" i="17" s="1"/>
  <c r="AL17" i="17" s="1"/>
  <c r="AM17" i="17" s="1"/>
  <c r="AN17" i="17" s="1"/>
  <c r="AO17" i="17" s="1"/>
  <c r="AP17" i="17" s="1"/>
  <c r="AQ17" i="17" s="1"/>
  <c r="AR17" i="17" s="1"/>
  <c r="AS17" i="17" s="1"/>
  <c r="AU17" i="17" s="1"/>
  <c r="AV17" i="17" s="1"/>
  <c r="AW17" i="17" s="1"/>
  <c r="AX17" i="17" s="1"/>
  <c r="AY17" i="17" s="1"/>
  <c r="AZ17" i="17" s="1"/>
  <c r="BA17" i="17" s="1"/>
  <c r="BB17" i="17" s="1"/>
  <c r="BC17" i="17" s="1"/>
  <c r="BD17" i="17" s="1"/>
  <c r="BE17" i="17" s="1"/>
  <c r="BF17" i="17" s="1"/>
  <c r="BH17" i="17" s="1"/>
  <c r="BI17" i="17" s="1"/>
  <c r="BJ17" i="17" s="1"/>
  <c r="BK17" i="17" s="1"/>
  <c r="BL17" i="17" s="1"/>
  <c r="BM17" i="17" s="1"/>
  <c r="BN17" i="17" s="1"/>
  <c r="BO17" i="17" s="1"/>
  <c r="BP17" i="17" s="1"/>
  <c r="BQ17" i="17" s="1"/>
  <c r="BR17" i="17" s="1"/>
  <c r="BS17" i="17" s="1"/>
  <c r="BU17" i="17" s="1"/>
  <c r="N17" i="17"/>
  <c r="J17" i="17"/>
  <c r="M17" i="17"/>
  <c r="I17" i="17"/>
  <c r="O23" i="17"/>
  <c r="L23" i="17"/>
  <c r="K23" i="17"/>
  <c r="R23" i="17"/>
  <c r="I23" i="17"/>
  <c r="N23" i="17"/>
  <c r="Q23" i="17"/>
  <c r="P23" i="17"/>
  <c r="M23" i="17"/>
  <c r="S23" i="17"/>
  <c r="U23" i="17" s="1"/>
  <c r="J23" i="17"/>
  <c r="H23" i="17"/>
  <c r="R17" i="17"/>
  <c r="S24" i="17"/>
  <c r="K24" i="17"/>
  <c r="L24" i="17"/>
  <c r="R24" i="17"/>
  <c r="J24" i="17"/>
  <c r="H24" i="17"/>
  <c r="O24" i="17"/>
  <c r="N24" i="17"/>
  <c r="Q24" i="17"/>
  <c r="I24" i="17"/>
  <c r="P24" i="17"/>
  <c r="M24" i="17"/>
  <c r="H17" i="17"/>
  <c r="K17" i="17"/>
  <c r="F29" i="17"/>
  <c r="DT27" i="17"/>
  <c r="DV27" i="17"/>
  <c r="DW27" i="17" s="1"/>
  <c r="DX27" i="17" s="1"/>
  <c r="DY27" i="17" s="1"/>
  <c r="DZ27" i="17" s="1"/>
  <c r="EA27" i="17" s="1"/>
  <c r="EB27" i="17" s="1"/>
  <c r="EC27" i="17" s="1"/>
  <c r="ED27" i="17" s="1"/>
  <c r="EE27" i="17" s="1"/>
  <c r="EF27" i="17" s="1"/>
  <c r="L16" i="17"/>
  <c r="P16" i="17"/>
  <c r="H16" i="17"/>
  <c r="N16" i="17"/>
  <c r="Q16" i="17"/>
  <c r="S16" i="17"/>
  <c r="U16" i="17" s="1"/>
  <c r="V16" i="17" s="1"/>
  <c r="W16" i="17" s="1"/>
  <c r="X16" i="17" s="1"/>
  <c r="Y16" i="17" s="1"/>
  <c r="Z16" i="17" s="1"/>
  <c r="AA16" i="17" s="1"/>
  <c r="AB16" i="17" s="1"/>
  <c r="AC16" i="17" s="1"/>
  <c r="AD16" i="17" s="1"/>
  <c r="AE16" i="17" s="1"/>
  <c r="AF16" i="17" s="1"/>
  <c r="AH16" i="17" s="1"/>
  <c r="AI16" i="17" s="1"/>
  <c r="AJ16" i="17" s="1"/>
  <c r="AK16" i="17" s="1"/>
  <c r="AL16" i="17" s="1"/>
  <c r="AM16" i="17" s="1"/>
  <c r="AN16" i="17" s="1"/>
  <c r="AO16" i="17" s="1"/>
  <c r="AP16" i="17" s="1"/>
  <c r="AQ16" i="17" s="1"/>
  <c r="AR16" i="17" s="1"/>
  <c r="AS16" i="17" s="1"/>
  <c r="AU16" i="17" s="1"/>
  <c r="AV16" i="17" s="1"/>
  <c r="AW16" i="17" s="1"/>
  <c r="AX16" i="17" s="1"/>
  <c r="AY16" i="17" s="1"/>
  <c r="AZ16" i="17" s="1"/>
  <c r="BA16" i="17" s="1"/>
  <c r="BB16" i="17" s="1"/>
  <c r="BC16" i="17" s="1"/>
  <c r="BD16" i="17" s="1"/>
  <c r="BE16" i="17" s="1"/>
  <c r="BF16" i="17" s="1"/>
  <c r="BH16" i="17" s="1"/>
  <c r="BI16" i="17" s="1"/>
  <c r="BJ16" i="17" s="1"/>
  <c r="BK16" i="17" s="1"/>
  <c r="BL16" i="17" s="1"/>
  <c r="BM16" i="17" s="1"/>
  <c r="BN16" i="17" s="1"/>
  <c r="BO16" i="17" s="1"/>
  <c r="BP16" i="17" s="1"/>
  <c r="BQ16" i="17" s="1"/>
  <c r="BR16" i="17" s="1"/>
  <c r="BS16" i="17" s="1"/>
  <c r="BU16" i="17" s="1"/>
  <c r="BV16" i="17" s="1"/>
  <c r="BW16" i="17" s="1"/>
  <c r="BX16" i="17" s="1"/>
  <c r="BY16" i="17" s="1"/>
  <c r="BZ16" i="17" s="1"/>
  <c r="CA16" i="17" s="1"/>
  <c r="CB16" i="17" s="1"/>
  <c r="CC16" i="17" s="1"/>
  <c r="CD16" i="17" s="1"/>
  <c r="CE16" i="17" s="1"/>
  <c r="CF16" i="17" s="1"/>
  <c r="CH16" i="17" s="1"/>
  <c r="K16" i="17"/>
  <c r="R16" i="17"/>
  <c r="J16" i="17"/>
  <c r="M16" i="17"/>
  <c r="I16" i="17"/>
  <c r="C198" i="12"/>
  <c r="E198" i="12" s="1"/>
  <c r="T14" i="17"/>
  <c r="F196" i="12" s="1"/>
  <c r="AI11" i="17"/>
  <c r="AJ11" i="17" s="1"/>
  <c r="AK11" i="17" s="1"/>
  <c r="AL11" i="17" s="1"/>
  <c r="AM11" i="17" s="1"/>
  <c r="AN11" i="17" s="1"/>
  <c r="AO11" i="17" s="1"/>
  <c r="AP11" i="17" s="1"/>
  <c r="AQ11" i="17" s="1"/>
  <c r="AR11" i="17" s="1"/>
  <c r="AS11" i="17" s="1"/>
  <c r="AU11" i="17" s="1"/>
  <c r="AV11" i="17" s="1"/>
  <c r="AW11" i="17" s="1"/>
  <c r="AX11" i="17" s="1"/>
  <c r="AY11" i="17" s="1"/>
  <c r="AZ11" i="17" s="1"/>
  <c r="BA11" i="17" s="1"/>
  <c r="BB11" i="17" s="1"/>
  <c r="BC11" i="17" s="1"/>
  <c r="BD11" i="17" s="1"/>
  <c r="BE11" i="17" s="1"/>
  <c r="BF11" i="17" s="1"/>
  <c r="BH11" i="17" s="1"/>
  <c r="BI11" i="17" s="1"/>
  <c r="BJ11" i="17" s="1"/>
  <c r="BK11" i="17" s="1"/>
  <c r="BL11" i="17" s="1"/>
  <c r="BM11" i="17" s="1"/>
  <c r="BN11" i="17" s="1"/>
  <c r="BO11" i="17" s="1"/>
  <c r="BP11" i="17" s="1"/>
  <c r="BQ11" i="17" s="1"/>
  <c r="BR11" i="17" s="1"/>
  <c r="BS11" i="17" s="1"/>
  <c r="BU11" i="17" s="1"/>
  <c r="H21" i="17"/>
  <c r="P21" i="17"/>
  <c r="I21" i="17"/>
  <c r="Q21" i="17"/>
  <c r="J21" i="17"/>
  <c r="R21" i="17"/>
  <c r="K21" i="17"/>
  <c r="S21" i="17"/>
  <c r="U21" i="17" s="1"/>
  <c r="V21" i="17" s="1"/>
  <c r="W21" i="17" s="1"/>
  <c r="X21" i="17" s="1"/>
  <c r="Y21" i="17" s="1"/>
  <c r="Z21" i="17" s="1"/>
  <c r="AA21" i="17" s="1"/>
  <c r="AB21" i="17" s="1"/>
  <c r="AC21" i="17" s="1"/>
  <c r="AD21" i="17" s="1"/>
  <c r="AE21" i="17" s="1"/>
  <c r="AF21" i="17" s="1"/>
  <c r="AH21" i="17" s="1"/>
  <c r="AI21" i="17" s="1"/>
  <c r="AJ21" i="17" s="1"/>
  <c r="AK21" i="17" s="1"/>
  <c r="AL21" i="17" s="1"/>
  <c r="AM21" i="17" s="1"/>
  <c r="AN21" i="17" s="1"/>
  <c r="AO21" i="17" s="1"/>
  <c r="AP21" i="17" s="1"/>
  <c r="AQ21" i="17" s="1"/>
  <c r="AR21" i="17" s="1"/>
  <c r="AS21" i="17" s="1"/>
  <c r="AU21" i="17" s="1"/>
  <c r="AV21" i="17" s="1"/>
  <c r="AW21" i="17" s="1"/>
  <c r="AX21" i="17" s="1"/>
  <c r="AY21" i="17" s="1"/>
  <c r="AZ21" i="17" s="1"/>
  <c r="BA21" i="17" s="1"/>
  <c r="BB21" i="17" s="1"/>
  <c r="BC21" i="17" s="1"/>
  <c r="BD21" i="17" s="1"/>
  <c r="BE21" i="17" s="1"/>
  <c r="BF21" i="17" s="1"/>
  <c r="L21" i="17"/>
  <c r="M21" i="17"/>
  <c r="N21" i="17"/>
  <c r="O21" i="17"/>
  <c r="U10" i="17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H18" i="17"/>
  <c r="P18" i="17"/>
  <c r="I18" i="17"/>
  <c r="Q18" i="17"/>
  <c r="N18" i="17"/>
  <c r="J18" i="17"/>
  <c r="R18" i="17"/>
  <c r="K18" i="17"/>
  <c r="S18" i="17"/>
  <c r="U18" i="17" s="1"/>
  <c r="V18" i="17" s="1"/>
  <c r="W18" i="17" s="1"/>
  <c r="X18" i="17" s="1"/>
  <c r="Y18" i="17" s="1"/>
  <c r="Z18" i="17" s="1"/>
  <c r="AA18" i="17" s="1"/>
  <c r="AB18" i="17" s="1"/>
  <c r="AC18" i="17" s="1"/>
  <c r="AD18" i="17" s="1"/>
  <c r="AE18" i="17" s="1"/>
  <c r="AF18" i="17" s="1"/>
  <c r="AH18" i="17" s="1"/>
  <c r="AI18" i="17" s="1"/>
  <c r="AJ18" i="17" s="1"/>
  <c r="AK18" i="17" s="1"/>
  <c r="AL18" i="17" s="1"/>
  <c r="AM18" i="17" s="1"/>
  <c r="AN18" i="17" s="1"/>
  <c r="AO18" i="17" s="1"/>
  <c r="AP18" i="17" s="1"/>
  <c r="AQ18" i="17" s="1"/>
  <c r="AR18" i="17" s="1"/>
  <c r="AS18" i="17" s="1"/>
  <c r="AU18" i="17" s="1"/>
  <c r="AV18" i="17" s="1"/>
  <c r="AW18" i="17" s="1"/>
  <c r="AX18" i="17" s="1"/>
  <c r="AY18" i="17" s="1"/>
  <c r="AZ18" i="17" s="1"/>
  <c r="BA18" i="17" s="1"/>
  <c r="BB18" i="17" s="1"/>
  <c r="BC18" i="17" s="1"/>
  <c r="BD18" i="17" s="1"/>
  <c r="BE18" i="17" s="1"/>
  <c r="BF18" i="17" s="1"/>
  <c r="L18" i="17"/>
  <c r="M18" i="17"/>
  <c r="O18" i="17"/>
  <c r="L15" i="17"/>
  <c r="M15" i="17"/>
  <c r="R15" i="17"/>
  <c r="N15" i="17"/>
  <c r="O15" i="17"/>
  <c r="H15" i="17"/>
  <c r="P15" i="17"/>
  <c r="J15" i="17"/>
  <c r="I15" i="17"/>
  <c r="Q15" i="17"/>
  <c r="K15" i="17"/>
  <c r="S15" i="17"/>
  <c r="U15" i="17" s="1"/>
  <c r="V15" i="17" s="1"/>
  <c r="W15" i="17" s="1"/>
  <c r="X15" i="17" s="1"/>
  <c r="Y15" i="17" s="1"/>
  <c r="Z15" i="17" s="1"/>
  <c r="AA15" i="17" s="1"/>
  <c r="AB15" i="17" s="1"/>
  <c r="AC15" i="17" s="1"/>
  <c r="AD15" i="17" s="1"/>
  <c r="AE15" i="17" s="1"/>
  <c r="AF15" i="17" s="1"/>
  <c r="BH12" i="17"/>
  <c r="BI12" i="17" s="1"/>
  <c r="BJ12" i="17" s="1"/>
  <c r="BK12" i="17" s="1"/>
  <c r="BL12" i="17" s="1"/>
  <c r="BM12" i="17" s="1"/>
  <c r="BN12" i="17" s="1"/>
  <c r="BO12" i="17" s="1"/>
  <c r="BP12" i="17" s="1"/>
  <c r="BQ12" i="17" s="1"/>
  <c r="BR12" i="17" s="1"/>
  <c r="BS12" i="17" s="1"/>
  <c r="BU12" i="17" s="1"/>
  <c r="L19" i="17"/>
  <c r="M19" i="17"/>
  <c r="N19" i="17"/>
  <c r="O19" i="17"/>
  <c r="H19" i="17"/>
  <c r="P19" i="17"/>
  <c r="R19" i="17"/>
  <c r="I19" i="17"/>
  <c r="Q19" i="17"/>
  <c r="J19" i="17"/>
  <c r="K19" i="17"/>
  <c r="S19" i="17"/>
  <c r="U19" i="17" s="1"/>
  <c r="V19" i="17" s="1"/>
  <c r="W19" i="17" s="1"/>
  <c r="X19" i="17" s="1"/>
  <c r="Y19" i="17" s="1"/>
  <c r="Z19" i="17" s="1"/>
  <c r="AA19" i="17" s="1"/>
  <c r="AB19" i="17" s="1"/>
  <c r="AC19" i="17" s="1"/>
  <c r="AD19" i="17" s="1"/>
  <c r="AE19" i="17" s="1"/>
  <c r="AF19" i="17" s="1"/>
  <c r="BH25" i="17"/>
  <c r="BI25" i="17" s="1"/>
  <c r="BJ25" i="17" s="1"/>
  <c r="BK25" i="17" s="1"/>
  <c r="BL25" i="17" s="1"/>
  <c r="BM25" i="17" s="1"/>
  <c r="BN25" i="17" s="1"/>
  <c r="BO25" i="17" s="1"/>
  <c r="BP25" i="17" s="1"/>
  <c r="BQ25" i="17" s="1"/>
  <c r="BR25" i="17" s="1"/>
  <c r="BS25" i="17" s="1"/>
  <c r="BU25" i="17" s="1"/>
  <c r="BH14" i="17"/>
  <c r="BI14" i="17" s="1"/>
  <c r="BJ14" i="17" s="1"/>
  <c r="BK14" i="17" s="1"/>
  <c r="BL14" i="17" s="1"/>
  <c r="BM14" i="17" s="1"/>
  <c r="BN14" i="17" s="1"/>
  <c r="BO14" i="17" s="1"/>
  <c r="BP14" i="17" s="1"/>
  <c r="BQ14" i="17" s="1"/>
  <c r="BR14" i="17" s="1"/>
  <c r="BS14" i="17" s="1"/>
  <c r="BU14" i="17" s="1"/>
  <c r="H20" i="17"/>
  <c r="P20" i="17"/>
  <c r="I20" i="17"/>
  <c r="Q20" i="17"/>
  <c r="N20" i="17"/>
  <c r="J20" i="17"/>
  <c r="R20" i="17"/>
  <c r="K20" i="17"/>
  <c r="S20" i="17"/>
  <c r="U20" i="17" s="1"/>
  <c r="V20" i="17" s="1"/>
  <c r="W20" i="17" s="1"/>
  <c r="X20" i="17" s="1"/>
  <c r="Y20" i="17" s="1"/>
  <c r="Z20" i="17" s="1"/>
  <c r="AA20" i="17" s="1"/>
  <c r="AB20" i="17" s="1"/>
  <c r="AC20" i="17" s="1"/>
  <c r="AD20" i="17" s="1"/>
  <c r="AE20" i="17" s="1"/>
  <c r="AF20" i="17" s="1"/>
  <c r="AH20" i="17" s="1"/>
  <c r="AI20" i="17" s="1"/>
  <c r="AJ20" i="17" s="1"/>
  <c r="AK20" i="17" s="1"/>
  <c r="AL20" i="17" s="1"/>
  <c r="AM20" i="17" s="1"/>
  <c r="AN20" i="17" s="1"/>
  <c r="AO20" i="17" s="1"/>
  <c r="AP20" i="17" s="1"/>
  <c r="AQ20" i="17" s="1"/>
  <c r="AR20" i="17" s="1"/>
  <c r="AS20" i="17" s="1"/>
  <c r="AU20" i="17" s="1"/>
  <c r="AV20" i="17" s="1"/>
  <c r="AW20" i="17" s="1"/>
  <c r="AX20" i="17" s="1"/>
  <c r="AY20" i="17" s="1"/>
  <c r="AZ20" i="17" s="1"/>
  <c r="BA20" i="17" s="1"/>
  <c r="BB20" i="17" s="1"/>
  <c r="BC20" i="17" s="1"/>
  <c r="BD20" i="17" s="1"/>
  <c r="BE20" i="17" s="1"/>
  <c r="BF20" i="17" s="1"/>
  <c r="L20" i="17"/>
  <c r="M20" i="17"/>
  <c r="O20" i="17"/>
  <c r="BH13" i="17"/>
  <c r="BI13" i="17" s="1"/>
  <c r="BJ13" i="17" s="1"/>
  <c r="BK13" i="17" s="1"/>
  <c r="BL13" i="17" s="1"/>
  <c r="BM13" i="17" s="1"/>
  <c r="BN13" i="17" s="1"/>
  <c r="BO13" i="17" s="1"/>
  <c r="BP13" i="17" s="1"/>
  <c r="BQ13" i="17" s="1"/>
  <c r="BR13" i="17" s="1"/>
  <c r="BS13" i="17" s="1"/>
  <c r="BU13" i="17" s="1"/>
  <c r="BV13" i="17" s="1"/>
  <c r="BW13" i="17" s="1"/>
  <c r="BX13" i="17" s="1"/>
  <c r="BY13" i="17" s="1"/>
  <c r="BZ13" i="17" s="1"/>
  <c r="CA13" i="17" s="1"/>
  <c r="CB13" i="17" s="1"/>
  <c r="CC13" i="17" s="1"/>
  <c r="CD13" i="17" s="1"/>
  <c r="CE13" i="17" s="1"/>
  <c r="CF13" i="17" s="1"/>
  <c r="CH13" i="17" s="1"/>
  <c r="BH26" i="17"/>
  <c r="BI26" i="17" s="1"/>
  <c r="BJ26" i="17" s="1"/>
  <c r="BK26" i="17" s="1"/>
  <c r="BL26" i="17" s="1"/>
  <c r="BM26" i="17" s="1"/>
  <c r="BN26" i="17" s="1"/>
  <c r="BO26" i="17" s="1"/>
  <c r="BP26" i="17" s="1"/>
  <c r="BQ26" i="17" s="1"/>
  <c r="BR26" i="17" s="1"/>
  <c r="BS26" i="17" s="1"/>
  <c r="BU26" i="17" s="1"/>
  <c r="BV26" i="17" s="1"/>
  <c r="BW26" i="17" s="1"/>
  <c r="BX26" i="17" s="1"/>
  <c r="BY26" i="17" s="1"/>
  <c r="BZ26" i="17" s="1"/>
  <c r="CA26" i="17" s="1"/>
  <c r="CB26" i="17" s="1"/>
  <c r="CC26" i="17" s="1"/>
  <c r="CD26" i="17" s="1"/>
  <c r="CE26" i="17" s="1"/>
  <c r="CF26" i="17" s="1"/>
  <c r="CH26" i="17" s="1"/>
  <c r="AG14" i="17"/>
  <c r="G196" i="12" s="1"/>
  <c r="C29" i="17"/>
  <c r="C53" i="13"/>
  <c r="T28" i="17" l="1"/>
  <c r="V28" i="17"/>
  <c r="W28" i="17" s="1"/>
  <c r="X28" i="17" s="1"/>
  <c r="Y28" i="17" s="1"/>
  <c r="Z28" i="17" s="1"/>
  <c r="AA28" i="17" s="1"/>
  <c r="AB28" i="17" s="1"/>
  <c r="AC28" i="17" s="1"/>
  <c r="AD28" i="17" s="1"/>
  <c r="AE28" i="17" s="1"/>
  <c r="AF28" i="17" s="1"/>
  <c r="AH28" i="17" s="1"/>
  <c r="U28" i="17"/>
  <c r="DG22" i="17"/>
  <c r="M204" i="12" s="1"/>
  <c r="DI22" i="17"/>
  <c r="DJ22" i="17" s="1"/>
  <c r="DK22" i="17" s="1"/>
  <c r="DL22" i="17" s="1"/>
  <c r="DM22" i="17" s="1"/>
  <c r="DN22" i="17" s="1"/>
  <c r="DO22" i="17" s="1"/>
  <c r="DP22" i="17" s="1"/>
  <c r="DQ22" i="17" s="1"/>
  <c r="DR22" i="17" s="1"/>
  <c r="DS22" i="17" s="1"/>
  <c r="DU22" i="17" s="1"/>
  <c r="T17" i="17"/>
  <c r="F199" i="12" s="1"/>
  <c r="U24" i="17"/>
  <c r="AG17" i="17"/>
  <c r="G199" i="12" s="1"/>
  <c r="T23" i="17"/>
  <c r="F205" i="12" s="1"/>
  <c r="T24" i="17"/>
  <c r="F206" i="12" s="1"/>
  <c r="V23" i="17"/>
  <c r="W23" i="17" s="1"/>
  <c r="X23" i="17" s="1"/>
  <c r="Y23" i="17" s="1"/>
  <c r="Z23" i="17" s="1"/>
  <c r="AA23" i="17" s="1"/>
  <c r="AB23" i="17" s="1"/>
  <c r="AC23" i="17" s="1"/>
  <c r="AD23" i="17" s="1"/>
  <c r="AE23" i="17" s="1"/>
  <c r="AF23" i="17" s="1"/>
  <c r="EG27" i="17"/>
  <c r="T16" i="17"/>
  <c r="F198" i="12" s="1"/>
  <c r="AG19" i="17"/>
  <c r="G201" i="12" s="1"/>
  <c r="CG16" i="17"/>
  <c r="K198" i="12" s="1"/>
  <c r="BV12" i="17"/>
  <c r="BW12" i="17" s="1"/>
  <c r="BX12" i="17" s="1"/>
  <c r="BY12" i="17" s="1"/>
  <c r="BZ12" i="17" s="1"/>
  <c r="CA12" i="17" s="1"/>
  <c r="CB12" i="17" s="1"/>
  <c r="CC12" i="17" s="1"/>
  <c r="CD12" i="17" s="1"/>
  <c r="CE12" i="17" s="1"/>
  <c r="CF12" i="17" s="1"/>
  <c r="CH12" i="17" s="1"/>
  <c r="BV17" i="17"/>
  <c r="BW17" i="17" s="1"/>
  <c r="BX17" i="17" s="1"/>
  <c r="BY17" i="17" s="1"/>
  <c r="BZ17" i="17" s="1"/>
  <c r="CA17" i="17" s="1"/>
  <c r="CB17" i="17" s="1"/>
  <c r="CC17" i="17" s="1"/>
  <c r="CD17" i="17" s="1"/>
  <c r="CE17" i="17" s="1"/>
  <c r="CF17" i="17" s="1"/>
  <c r="CH17" i="17" s="1"/>
  <c r="CI13" i="17"/>
  <c r="CJ13" i="17" s="1"/>
  <c r="CK13" i="17" s="1"/>
  <c r="CL13" i="17" s="1"/>
  <c r="CM13" i="17" s="1"/>
  <c r="CN13" i="17" s="1"/>
  <c r="CO13" i="17" s="1"/>
  <c r="CP13" i="17" s="1"/>
  <c r="CQ13" i="17" s="1"/>
  <c r="CR13" i="17" s="1"/>
  <c r="CS13" i="17" s="1"/>
  <c r="CU13" i="17" s="1"/>
  <c r="AH10" i="17"/>
  <c r="AI10" i="17" s="1"/>
  <c r="AJ10" i="17" s="1"/>
  <c r="AK10" i="17" s="1"/>
  <c r="AL10" i="17" s="1"/>
  <c r="AM10" i="17" s="1"/>
  <c r="AN10" i="17" s="1"/>
  <c r="AO10" i="17" s="1"/>
  <c r="AP10" i="17" s="1"/>
  <c r="AQ10" i="17" s="1"/>
  <c r="AR10" i="17" s="1"/>
  <c r="AS10" i="17" s="1"/>
  <c r="BV11" i="17"/>
  <c r="BW11" i="17" s="1"/>
  <c r="BX11" i="17" s="1"/>
  <c r="BY11" i="17" s="1"/>
  <c r="BZ11" i="17" s="1"/>
  <c r="CA11" i="17" s="1"/>
  <c r="CB11" i="17" s="1"/>
  <c r="CC11" i="17" s="1"/>
  <c r="CD11" i="17" s="1"/>
  <c r="CE11" i="17" s="1"/>
  <c r="CF11" i="17" s="1"/>
  <c r="CH11" i="17" s="1"/>
  <c r="BV25" i="17"/>
  <c r="BW25" i="17" s="1"/>
  <c r="BX25" i="17" s="1"/>
  <c r="BY25" i="17" s="1"/>
  <c r="BZ25" i="17" s="1"/>
  <c r="CA25" i="17" s="1"/>
  <c r="CB25" i="17" s="1"/>
  <c r="CC25" i="17" s="1"/>
  <c r="CD25" i="17" s="1"/>
  <c r="CE25" i="17" s="1"/>
  <c r="CF25" i="17" s="1"/>
  <c r="CH25" i="17" s="1"/>
  <c r="CI16" i="17"/>
  <c r="CJ16" i="17" s="1"/>
  <c r="CK16" i="17" s="1"/>
  <c r="CL16" i="17" s="1"/>
  <c r="CM16" i="17" s="1"/>
  <c r="CN16" i="17" s="1"/>
  <c r="CO16" i="17" s="1"/>
  <c r="CP16" i="17" s="1"/>
  <c r="CQ16" i="17" s="1"/>
  <c r="CR16" i="17" s="1"/>
  <c r="CS16" i="17" s="1"/>
  <c r="CU16" i="17" s="1"/>
  <c r="CI26" i="17"/>
  <c r="CJ26" i="17" s="1"/>
  <c r="CK26" i="17" s="1"/>
  <c r="CL26" i="17" s="1"/>
  <c r="CM26" i="17" s="1"/>
  <c r="CN26" i="17" s="1"/>
  <c r="CO26" i="17" s="1"/>
  <c r="CP26" i="17" s="1"/>
  <c r="CQ26" i="17" s="1"/>
  <c r="CR26" i="17" s="1"/>
  <c r="CS26" i="17" s="1"/>
  <c r="CU26" i="17" s="1"/>
  <c r="BV14" i="17"/>
  <c r="BW14" i="17" s="1"/>
  <c r="BX14" i="17" s="1"/>
  <c r="BY14" i="17" s="1"/>
  <c r="BZ14" i="17" s="1"/>
  <c r="CA14" i="17" s="1"/>
  <c r="CB14" i="17" s="1"/>
  <c r="CC14" i="17" s="1"/>
  <c r="CD14" i="17" s="1"/>
  <c r="CE14" i="17" s="1"/>
  <c r="CF14" i="17" s="1"/>
  <c r="CH14" i="17" s="1"/>
  <c r="CG26" i="17"/>
  <c r="K208" i="12" s="1"/>
  <c r="AG21" i="17"/>
  <c r="G203" i="12" s="1"/>
  <c r="BH18" i="17"/>
  <c r="BI18" i="17" s="1"/>
  <c r="BJ18" i="17" s="1"/>
  <c r="BK18" i="17" s="1"/>
  <c r="BL18" i="17" s="1"/>
  <c r="BM18" i="17" s="1"/>
  <c r="BN18" i="17" s="1"/>
  <c r="BO18" i="17" s="1"/>
  <c r="BP18" i="17" s="1"/>
  <c r="BQ18" i="17" s="1"/>
  <c r="BR18" i="17" s="1"/>
  <c r="BS18" i="17" s="1"/>
  <c r="BU18" i="17" s="1"/>
  <c r="T18" i="17"/>
  <c r="F200" i="12" s="1"/>
  <c r="BH20" i="17"/>
  <c r="BI20" i="17" s="1"/>
  <c r="BJ20" i="17" s="1"/>
  <c r="BK20" i="17" s="1"/>
  <c r="BL20" i="17" s="1"/>
  <c r="BM20" i="17" s="1"/>
  <c r="BN20" i="17" s="1"/>
  <c r="BO20" i="17" s="1"/>
  <c r="BP20" i="17" s="1"/>
  <c r="BQ20" i="17" s="1"/>
  <c r="BR20" i="17" s="1"/>
  <c r="BS20" i="17" s="1"/>
  <c r="BU20" i="17" s="1"/>
  <c r="T20" i="17"/>
  <c r="F202" i="12" s="1"/>
  <c r="AH15" i="17"/>
  <c r="AI15" i="17" s="1"/>
  <c r="AJ15" i="17" s="1"/>
  <c r="AK15" i="17" s="1"/>
  <c r="AL15" i="17" s="1"/>
  <c r="AM15" i="17" s="1"/>
  <c r="AN15" i="17" s="1"/>
  <c r="AO15" i="17" s="1"/>
  <c r="AP15" i="17" s="1"/>
  <c r="AQ15" i="17" s="1"/>
  <c r="AR15" i="17" s="1"/>
  <c r="AS15" i="17" s="1"/>
  <c r="AU15" i="17" s="1"/>
  <c r="AV15" i="17" s="1"/>
  <c r="AW15" i="17" s="1"/>
  <c r="AX15" i="17" s="1"/>
  <c r="AY15" i="17" s="1"/>
  <c r="AZ15" i="17" s="1"/>
  <c r="BA15" i="17" s="1"/>
  <c r="BB15" i="17" s="1"/>
  <c r="BC15" i="17" s="1"/>
  <c r="BD15" i="17" s="1"/>
  <c r="BE15" i="17" s="1"/>
  <c r="BF15" i="17" s="1"/>
  <c r="T19" i="17"/>
  <c r="F201" i="12" s="1"/>
  <c r="AH19" i="17"/>
  <c r="AI19" i="17" s="1"/>
  <c r="BH21" i="17"/>
  <c r="BI21" i="17" s="1"/>
  <c r="BJ21" i="17" s="1"/>
  <c r="BK21" i="17" s="1"/>
  <c r="BL21" i="17" s="1"/>
  <c r="BM21" i="17" s="1"/>
  <c r="BN21" i="17" s="1"/>
  <c r="BO21" i="17" s="1"/>
  <c r="BP21" i="17" s="1"/>
  <c r="BQ21" i="17" s="1"/>
  <c r="BR21" i="17" s="1"/>
  <c r="BS21" i="17" s="1"/>
  <c r="BU21" i="17" s="1"/>
  <c r="BV21" i="17" s="1"/>
  <c r="BW21" i="17" s="1"/>
  <c r="BX21" i="17" s="1"/>
  <c r="BY21" i="17" s="1"/>
  <c r="BZ21" i="17" s="1"/>
  <c r="CA21" i="17" s="1"/>
  <c r="CB21" i="17" s="1"/>
  <c r="CC21" i="17" s="1"/>
  <c r="CD21" i="17" s="1"/>
  <c r="CE21" i="17" s="1"/>
  <c r="CF21" i="17" s="1"/>
  <c r="CH21" i="17" s="1"/>
  <c r="CG13" i="17"/>
  <c r="K195" i="12" s="1"/>
  <c r="T21" i="17"/>
  <c r="F203" i="12" s="1"/>
  <c r="AT21" i="17"/>
  <c r="H203" i="12" s="1"/>
  <c r="AG20" i="17"/>
  <c r="G202" i="12" s="1"/>
  <c r="AG18" i="17"/>
  <c r="G200" i="12" s="1"/>
  <c r="AG16" i="17"/>
  <c r="G198" i="12" s="1"/>
  <c r="D192" i="12"/>
  <c r="B192" i="12"/>
  <c r="AG28" i="17" l="1"/>
  <c r="AI28" i="17"/>
  <c r="AJ28" i="17" s="1"/>
  <c r="AK28" i="17" s="1"/>
  <c r="AL28" i="17" s="1"/>
  <c r="AM28" i="17" s="1"/>
  <c r="AN28" i="17" s="1"/>
  <c r="AO28" i="17" s="1"/>
  <c r="AP28" i="17" s="1"/>
  <c r="AQ28" i="17" s="1"/>
  <c r="AR28" i="17" s="1"/>
  <c r="AS28" i="17" s="1"/>
  <c r="DV22" i="17"/>
  <c r="DW22" i="17" s="1"/>
  <c r="DX22" i="17" s="1"/>
  <c r="DY22" i="17" s="1"/>
  <c r="DZ22" i="17" s="1"/>
  <c r="EA22" i="17" s="1"/>
  <c r="EB22" i="17" s="1"/>
  <c r="EC22" i="17" s="1"/>
  <c r="ED22" i="17" s="1"/>
  <c r="EE22" i="17" s="1"/>
  <c r="EF22" i="17" s="1"/>
  <c r="DT22" i="17"/>
  <c r="N204" i="12" s="1"/>
  <c r="AG23" i="17"/>
  <c r="G205" i="12" s="1"/>
  <c r="V24" i="17"/>
  <c r="W24" i="17" s="1"/>
  <c r="X24" i="17" s="1"/>
  <c r="Y24" i="17" s="1"/>
  <c r="Z24" i="17" s="1"/>
  <c r="AA24" i="17" s="1"/>
  <c r="AB24" i="17" s="1"/>
  <c r="AC24" i="17" s="1"/>
  <c r="AD24" i="17" s="1"/>
  <c r="AE24" i="17" s="1"/>
  <c r="AF24" i="17" s="1"/>
  <c r="AH23" i="17"/>
  <c r="AI23" i="17" s="1"/>
  <c r="AJ23" i="17" s="1"/>
  <c r="AK23" i="17" s="1"/>
  <c r="AL23" i="17" s="1"/>
  <c r="AM23" i="17" s="1"/>
  <c r="AN23" i="17" s="1"/>
  <c r="AO23" i="17" s="1"/>
  <c r="AP23" i="17" s="1"/>
  <c r="AQ23" i="17" s="1"/>
  <c r="AR23" i="17" s="1"/>
  <c r="AS23" i="17" s="1"/>
  <c r="K209" i="12"/>
  <c r="CG11" i="17"/>
  <c r="K193" i="12" s="1"/>
  <c r="CG17" i="17"/>
  <c r="K199" i="12" s="1"/>
  <c r="CT13" i="17"/>
  <c r="L195" i="12" s="1"/>
  <c r="CG25" i="17"/>
  <c r="K207" i="12" s="1"/>
  <c r="AU10" i="17"/>
  <c r="AV10" i="17" s="1"/>
  <c r="AW10" i="17" s="1"/>
  <c r="AX10" i="17" s="1"/>
  <c r="AY10" i="17" s="1"/>
  <c r="AZ10" i="17" s="1"/>
  <c r="BA10" i="17" s="1"/>
  <c r="BB10" i="17" s="1"/>
  <c r="BC10" i="17" s="1"/>
  <c r="BD10" i="17" s="1"/>
  <c r="BE10" i="17" s="1"/>
  <c r="BF10" i="17" s="1"/>
  <c r="BH15" i="17"/>
  <c r="BI15" i="17" s="1"/>
  <c r="BJ15" i="17" s="1"/>
  <c r="BK15" i="17" s="1"/>
  <c r="BL15" i="17" s="1"/>
  <c r="BM15" i="17" s="1"/>
  <c r="BN15" i="17" s="1"/>
  <c r="BO15" i="17" s="1"/>
  <c r="BP15" i="17" s="1"/>
  <c r="BQ15" i="17" s="1"/>
  <c r="BR15" i="17" s="1"/>
  <c r="BS15" i="17" s="1"/>
  <c r="BU15" i="17" s="1"/>
  <c r="BV15" i="17" s="1"/>
  <c r="BW15" i="17" s="1"/>
  <c r="BX15" i="17" s="1"/>
  <c r="BY15" i="17" s="1"/>
  <c r="BZ15" i="17" s="1"/>
  <c r="CA15" i="17" s="1"/>
  <c r="CB15" i="17" s="1"/>
  <c r="CC15" i="17" s="1"/>
  <c r="CD15" i="17" s="1"/>
  <c r="CE15" i="17" s="1"/>
  <c r="CF15" i="17" s="1"/>
  <c r="CH15" i="17" s="1"/>
  <c r="AJ19" i="17"/>
  <c r="AK19" i="17" s="1"/>
  <c r="AL19" i="17" s="1"/>
  <c r="AM19" i="17" s="1"/>
  <c r="AN19" i="17" s="1"/>
  <c r="AO19" i="17" s="1"/>
  <c r="AP19" i="17" s="1"/>
  <c r="AQ19" i="17" s="1"/>
  <c r="AR19" i="17" s="1"/>
  <c r="AS19" i="17" s="1"/>
  <c r="AU19" i="17" s="1"/>
  <c r="AV19" i="17" s="1"/>
  <c r="AW19" i="17" s="1"/>
  <c r="AX19" i="17" s="1"/>
  <c r="AY19" i="17" s="1"/>
  <c r="AZ19" i="17" s="1"/>
  <c r="BA19" i="17" s="1"/>
  <c r="BB19" i="17" s="1"/>
  <c r="BC19" i="17" s="1"/>
  <c r="BD19" i="17" s="1"/>
  <c r="BE19" i="17" s="1"/>
  <c r="BF19" i="17" s="1"/>
  <c r="BV20" i="17"/>
  <c r="BW20" i="17" s="1"/>
  <c r="BX20" i="17" s="1"/>
  <c r="BY20" i="17" s="1"/>
  <c r="BZ20" i="17" s="1"/>
  <c r="CA20" i="17" s="1"/>
  <c r="CB20" i="17" s="1"/>
  <c r="CC20" i="17" s="1"/>
  <c r="CD20" i="17" s="1"/>
  <c r="CE20" i="17" s="1"/>
  <c r="CF20" i="17" s="1"/>
  <c r="CH20" i="17" s="1"/>
  <c r="CI25" i="17"/>
  <c r="CJ25" i="17" s="1"/>
  <c r="CK25" i="17" s="1"/>
  <c r="CL25" i="17" s="1"/>
  <c r="CM25" i="17" s="1"/>
  <c r="CN25" i="17" s="1"/>
  <c r="CO25" i="17" s="1"/>
  <c r="CP25" i="17" s="1"/>
  <c r="CQ25" i="17" s="1"/>
  <c r="CR25" i="17" s="1"/>
  <c r="CS25" i="17" s="1"/>
  <c r="CU25" i="17" s="1"/>
  <c r="CG14" i="17"/>
  <c r="K196" i="12" s="1"/>
  <c r="CV13" i="17"/>
  <c r="CW13" i="17" s="1"/>
  <c r="CX13" i="17" s="1"/>
  <c r="CY13" i="17" s="1"/>
  <c r="CZ13" i="17" s="1"/>
  <c r="DA13" i="17" s="1"/>
  <c r="DB13" i="17" s="1"/>
  <c r="DC13" i="17" s="1"/>
  <c r="DD13" i="17" s="1"/>
  <c r="DE13" i="17" s="1"/>
  <c r="DF13" i="17" s="1"/>
  <c r="DH13" i="17" s="1"/>
  <c r="CI14" i="17"/>
  <c r="CJ14" i="17" s="1"/>
  <c r="CK14" i="17" s="1"/>
  <c r="CL14" i="17" s="1"/>
  <c r="CM14" i="17" s="1"/>
  <c r="CN14" i="17" s="1"/>
  <c r="CO14" i="17" s="1"/>
  <c r="CP14" i="17" s="1"/>
  <c r="CQ14" i="17" s="1"/>
  <c r="CR14" i="17" s="1"/>
  <c r="CS14" i="17" s="1"/>
  <c r="CU14" i="17" s="1"/>
  <c r="CV26" i="17"/>
  <c r="CW26" i="17" s="1"/>
  <c r="CX26" i="17" s="1"/>
  <c r="CY26" i="17" s="1"/>
  <c r="CZ26" i="17" s="1"/>
  <c r="DA26" i="17" s="1"/>
  <c r="DB26" i="17" s="1"/>
  <c r="DC26" i="17" s="1"/>
  <c r="DD26" i="17" s="1"/>
  <c r="DE26" i="17" s="1"/>
  <c r="DF26" i="17" s="1"/>
  <c r="DH26" i="17" s="1"/>
  <c r="CI11" i="17"/>
  <c r="CJ11" i="17" s="1"/>
  <c r="CK11" i="17" s="1"/>
  <c r="CL11" i="17" s="1"/>
  <c r="CM11" i="17" s="1"/>
  <c r="CN11" i="17" s="1"/>
  <c r="CO11" i="17" s="1"/>
  <c r="CP11" i="17" s="1"/>
  <c r="CQ11" i="17" s="1"/>
  <c r="CR11" i="17" s="1"/>
  <c r="CS11" i="17" s="1"/>
  <c r="CU11" i="17" s="1"/>
  <c r="CI17" i="17"/>
  <c r="CJ17" i="17" s="1"/>
  <c r="CK17" i="17" s="1"/>
  <c r="CL17" i="17" s="1"/>
  <c r="CM17" i="17" s="1"/>
  <c r="CN17" i="17" s="1"/>
  <c r="CO17" i="17" s="1"/>
  <c r="CP17" i="17" s="1"/>
  <c r="CQ17" i="17" s="1"/>
  <c r="CR17" i="17" s="1"/>
  <c r="CS17" i="17" s="1"/>
  <c r="CU17" i="17" s="1"/>
  <c r="CI21" i="17"/>
  <c r="CJ21" i="17" s="1"/>
  <c r="CK21" i="17" s="1"/>
  <c r="CL21" i="17" s="1"/>
  <c r="CM21" i="17" s="1"/>
  <c r="CN21" i="17" s="1"/>
  <c r="CO21" i="17" s="1"/>
  <c r="CP21" i="17" s="1"/>
  <c r="CQ21" i="17" s="1"/>
  <c r="CR21" i="17" s="1"/>
  <c r="CS21" i="17" s="1"/>
  <c r="CU21" i="17" s="1"/>
  <c r="CT26" i="17"/>
  <c r="L208" i="12" s="1"/>
  <c r="CV16" i="17"/>
  <c r="CW16" i="17" s="1"/>
  <c r="CX16" i="17" s="1"/>
  <c r="CY16" i="17" s="1"/>
  <c r="CZ16" i="17" s="1"/>
  <c r="DA16" i="17" s="1"/>
  <c r="DB16" i="17" s="1"/>
  <c r="DC16" i="17" s="1"/>
  <c r="DD16" i="17" s="1"/>
  <c r="DE16" i="17" s="1"/>
  <c r="DF16" i="17" s="1"/>
  <c r="DH16" i="17" s="1"/>
  <c r="CG12" i="17"/>
  <c r="K194" i="12" s="1"/>
  <c r="BV18" i="17"/>
  <c r="BW18" i="17" s="1"/>
  <c r="BX18" i="17" s="1"/>
  <c r="BY18" i="17" s="1"/>
  <c r="BZ18" i="17" s="1"/>
  <c r="CA18" i="17" s="1"/>
  <c r="CB18" i="17" s="1"/>
  <c r="CC18" i="17" s="1"/>
  <c r="CD18" i="17" s="1"/>
  <c r="CE18" i="17" s="1"/>
  <c r="CF18" i="17" s="1"/>
  <c r="CH18" i="17" s="1"/>
  <c r="CG21" i="17"/>
  <c r="K203" i="12" s="1"/>
  <c r="CT16" i="17"/>
  <c r="L198" i="12" s="1"/>
  <c r="CI12" i="17"/>
  <c r="CJ12" i="17" s="1"/>
  <c r="CK12" i="17" s="1"/>
  <c r="CL12" i="17" s="1"/>
  <c r="CM12" i="17" s="1"/>
  <c r="CN12" i="17" s="1"/>
  <c r="CO12" i="17" s="1"/>
  <c r="CP12" i="17" s="1"/>
  <c r="CQ12" i="17" s="1"/>
  <c r="CR12" i="17" s="1"/>
  <c r="CS12" i="17" s="1"/>
  <c r="CU12" i="17" s="1"/>
  <c r="AT17" i="17"/>
  <c r="H199" i="12" s="1"/>
  <c r="AT20" i="17"/>
  <c r="H202" i="12" s="1"/>
  <c r="AT14" i="17"/>
  <c r="H196" i="12" s="1"/>
  <c r="T15" i="17"/>
  <c r="F197" i="12" s="1"/>
  <c r="AT28" i="17" l="1"/>
  <c r="AW28" i="17"/>
  <c r="AX28" i="17" s="1"/>
  <c r="AY28" i="17" s="1"/>
  <c r="AZ28" i="17" s="1"/>
  <c r="BA28" i="17" s="1"/>
  <c r="BB28" i="17" s="1"/>
  <c r="BC28" i="17" s="1"/>
  <c r="BD28" i="17" s="1"/>
  <c r="BE28" i="17" s="1"/>
  <c r="BF28" i="17" s="1"/>
  <c r="AU28" i="17"/>
  <c r="AV28" i="17"/>
  <c r="EG22" i="17"/>
  <c r="O204" i="12" s="1"/>
  <c r="AU23" i="17"/>
  <c r="AV23" i="17" s="1"/>
  <c r="AW23" i="17" s="1"/>
  <c r="AX23" i="17" s="1"/>
  <c r="AY23" i="17" s="1"/>
  <c r="AZ23" i="17" s="1"/>
  <c r="BA23" i="17" s="1"/>
  <c r="BB23" i="17" s="1"/>
  <c r="BC23" i="17" s="1"/>
  <c r="BD23" i="17" s="1"/>
  <c r="BE23" i="17" s="1"/>
  <c r="BF23" i="17" s="1"/>
  <c r="AT23" i="17"/>
  <c r="H205" i="12" s="1"/>
  <c r="AG24" i="17"/>
  <c r="G206" i="12" s="1"/>
  <c r="AH24" i="17"/>
  <c r="AI24" i="17" s="1"/>
  <c r="AJ24" i="17" s="1"/>
  <c r="AK24" i="17" s="1"/>
  <c r="AL24" i="17" s="1"/>
  <c r="AM24" i="17" s="1"/>
  <c r="AN24" i="17" s="1"/>
  <c r="AO24" i="17" s="1"/>
  <c r="AP24" i="17" s="1"/>
  <c r="AQ24" i="17" s="1"/>
  <c r="AR24" i="17" s="1"/>
  <c r="AS24" i="17" s="1"/>
  <c r="BV28" i="17"/>
  <c r="BW28" i="17" s="1"/>
  <c r="BX28" i="17" s="1"/>
  <c r="BY28" i="17" s="1"/>
  <c r="BZ28" i="17" s="1"/>
  <c r="CA28" i="17" s="1"/>
  <c r="CB28" i="17" s="1"/>
  <c r="CC28" i="17" s="1"/>
  <c r="CD28" i="17" s="1"/>
  <c r="CE28" i="17" s="1"/>
  <c r="CF28" i="17" s="1"/>
  <c r="CH28" i="17" s="1"/>
  <c r="CT14" i="17"/>
  <c r="L196" i="12" s="1"/>
  <c r="CG18" i="17"/>
  <c r="K200" i="12" s="1"/>
  <c r="AT19" i="17"/>
  <c r="H201" i="12" s="1"/>
  <c r="CT12" i="17"/>
  <c r="L194" i="12" s="1"/>
  <c r="L209" i="12"/>
  <c r="CG20" i="17"/>
  <c r="K202" i="12" s="1"/>
  <c r="CI15" i="17"/>
  <c r="CJ15" i="17" s="1"/>
  <c r="CK15" i="17" s="1"/>
  <c r="CL15" i="17" s="1"/>
  <c r="CM15" i="17" s="1"/>
  <c r="CN15" i="17" s="1"/>
  <c r="CO15" i="17" s="1"/>
  <c r="CP15" i="17" s="1"/>
  <c r="CQ15" i="17" s="1"/>
  <c r="CR15" i="17" s="1"/>
  <c r="CS15" i="17" s="1"/>
  <c r="CU15" i="17" s="1"/>
  <c r="BH10" i="17"/>
  <c r="BI10" i="17" s="1"/>
  <c r="BJ10" i="17" s="1"/>
  <c r="BK10" i="17" s="1"/>
  <c r="BL10" i="17" s="1"/>
  <c r="BM10" i="17" s="1"/>
  <c r="BN10" i="17" s="1"/>
  <c r="BO10" i="17" s="1"/>
  <c r="BP10" i="17" s="1"/>
  <c r="BQ10" i="17" s="1"/>
  <c r="BR10" i="17" s="1"/>
  <c r="BS10" i="17" s="1"/>
  <c r="BU10" i="17" s="1"/>
  <c r="CV25" i="17"/>
  <c r="CW25" i="17" s="1"/>
  <c r="CX25" i="17" s="1"/>
  <c r="CY25" i="17" s="1"/>
  <c r="CZ25" i="17" s="1"/>
  <c r="DA25" i="17" s="1"/>
  <c r="DB25" i="17" s="1"/>
  <c r="DC25" i="17" s="1"/>
  <c r="DD25" i="17" s="1"/>
  <c r="DE25" i="17" s="1"/>
  <c r="DF25" i="17" s="1"/>
  <c r="DH25" i="17" s="1"/>
  <c r="CV11" i="17"/>
  <c r="CW11" i="17" s="1"/>
  <c r="CX11" i="17" s="1"/>
  <c r="CY11" i="17" s="1"/>
  <c r="CZ11" i="17" s="1"/>
  <c r="DA11" i="17" s="1"/>
  <c r="DB11" i="17" s="1"/>
  <c r="DC11" i="17" s="1"/>
  <c r="DD11" i="17" s="1"/>
  <c r="DE11" i="17" s="1"/>
  <c r="DF11" i="17" s="1"/>
  <c r="DH11" i="17" s="1"/>
  <c r="DG13" i="17"/>
  <c r="M195" i="12" s="1"/>
  <c r="CT25" i="17"/>
  <c r="L207" i="12" s="1"/>
  <c r="CV17" i="17"/>
  <c r="CW17" i="17" s="1"/>
  <c r="CX17" i="17" s="1"/>
  <c r="CY17" i="17" s="1"/>
  <c r="CZ17" i="17" s="1"/>
  <c r="DA17" i="17" s="1"/>
  <c r="DB17" i="17" s="1"/>
  <c r="DC17" i="17" s="1"/>
  <c r="DD17" i="17" s="1"/>
  <c r="DE17" i="17" s="1"/>
  <c r="DF17" i="17" s="1"/>
  <c r="DH17" i="17" s="1"/>
  <c r="CT17" i="17"/>
  <c r="L199" i="12" s="1"/>
  <c r="DG16" i="17"/>
  <c r="M198" i="12" s="1"/>
  <c r="CT11" i="17"/>
  <c r="L193" i="12" s="1"/>
  <c r="DI13" i="17"/>
  <c r="DJ13" i="17" s="1"/>
  <c r="DK13" i="17" s="1"/>
  <c r="DL13" i="17" s="1"/>
  <c r="DM13" i="17" s="1"/>
  <c r="DN13" i="17" s="1"/>
  <c r="DO13" i="17" s="1"/>
  <c r="DP13" i="17" s="1"/>
  <c r="DQ13" i="17" s="1"/>
  <c r="DR13" i="17" s="1"/>
  <c r="DS13" i="17" s="1"/>
  <c r="DU13" i="17" s="1"/>
  <c r="CV14" i="17"/>
  <c r="CW14" i="17" s="1"/>
  <c r="CX14" i="17" s="1"/>
  <c r="CY14" i="17" s="1"/>
  <c r="CZ14" i="17" s="1"/>
  <c r="DA14" i="17" s="1"/>
  <c r="DB14" i="17" s="1"/>
  <c r="DC14" i="17" s="1"/>
  <c r="DD14" i="17" s="1"/>
  <c r="DE14" i="17" s="1"/>
  <c r="DF14" i="17" s="1"/>
  <c r="DH14" i="17" s="1"/>
  <c r="CI18" i="17"/>
  <c r="CJ18" i="17" s="1"/>
  <c r="CK18" i="17" s="1"/>
  <c r="CL18" i="17" s="1"/>
  <c r="CM18" i="17" s="1"/>
  <c r="CN18" i="17" s="1"/>
  <c r="CO18" i="17" s="1"/>
  <c r="CP18" i="17" s="1"/>
  <c r="CQ18" i="17" s="1"/>
  <c r="CR18" i="17" s="1"/>
  <c r="CS18" i="17" s="1"/>
  <c r="CU18" i="17" s="1"/>
  <c r="CV12" i="17"/>
  <c r="CW12" i="17" s="1"/>
  <c r="CX12" i="17" s="1"/>
  <c r="CY12" i="17" s="1"/>
  <c r="CZ12" i="17" s="1"/>
  <c r="DA12" i="17" s="1"/>
  <c r="DB12" i="17" s="1"/>
  <c r="DC12" i="17" s="1"/>
  <c r="DD12" i="17" s="1"/>
  <c r="DE12" i="17" s="1"/>
  <c r="DF12" i="17" s="1"/>
  <c r="DH12" i="17" s="1"/>
  <c r="DI16" i="17"/>
  <c r="DJ16" i="17" s="1"/>
  <c r="DK16" i="17" s="1"/>
  <c r="DL16" i="17" s="1"/>
  <c r="DM16" i="17" s="1"/>
  <c r="DN16" i="17" s="1"/>
  <c r="DO16" i="17" s="1"/>
  <c r="DP16" i="17" s="1"/>
  <c r="DQ16" i="17" s="1"/>
  <c r="DR16" i="17" s="1"/>
  <c r="DS16" i="17" s="1"/>
  <c r="DU16" i="17" s="1"/>
  <c r="CI20" i="17"/>
  <c r="CJ20" i="17" s="1"/>
  <c r="CK20" i="17" s="1"/>
  <c r="CL20" i="17" s="1"/>
  <c r="CM20" i="17" s="1"/>
  <c r="CN20" i="17" s="1"/>
  <c r="CO20" i="17" s="1"/>
  <c r="CP20" i="17" s="1"/>
  <c r="CQ20" i="17" s="1"/>
  <c r="CR20" i="17" s="1"/>
  <c r="CS20" i="17" s="1"/>
  <c r="CU20" i="17" s="1"/>
  <c r="CG15" i="17"/>
  <c r="K197" i="12" s="1"/>
  <c r="CV21" i="17"/>
  <c r="CW21" i="17" s="1"/>
  <c r="CX21" i="17" s="1"/>
  <c r="CY21" i="17" s="1"/>
  <c r="CZ21" i="17" s="1"/>
  <c r="DA21" i="17" s="1"/>
  <c r="DB21" i="17" s="1"/>
  <c r="DC21" i="17" s="1"/>
  <c r="DD21" i="17" s="1"/>
  <c r="DE21" i="17" s="1"/>
  <c r="DF21" i="17" s="1"/>
  <c r="DH21" i="17" s="1"/>
  <c r="DI26" i="17"/>
  <c r="DJ26" i="17" s="1"/>
  <c r="DK26" i="17" s="1"/>
  <c r="DL26" i="17" s="1"/>
  <c r="DM26" i="17" s="1"/>
  <c r="DN26" i="17" s="1"/>
  <c r="DO26" i="17" s="1"/>
  <c r="DP26" i="17" s="1"/>
  <c r="DQ26" i="17" s="1"/>
  <c r="DR26" i="17" s="1"/>
  <c r="DS26" i="17" s="1"/>
  <c r="DU26" i="17" s="1"/>
  <c r="CT21" i="17"/>
  <c r="L203" i="12" s="1"/>
  <c r="DG26" i="17"/>
  <c r="M208" i="12" s="1"/>
  <c r="BH19" i="17"/>
  <c r="BI19" i="17" s="1"/>
  <c r="BJ19" i="17" s="1"/>
  <c r="BK19" i="17" s="1"/>
  <c r="BL19" i="17" s="1"/>
  <c r="BM19" i="17" s="1"/>
  <c r="BN19" i="17" s="1"/>
  <c r="BO19" i="17" s="1"/>
  <c r="BP19" i="17" s="1"/>
  <c r="BQ19" i="17" s="1"/>
  <c r="BR19" i="17" s="1"/>
  <c r="BS19" i="17" s="1"/>
  <c r="BU19" i="17" s="1"/>
  <c r="BV19" i="17" s="1"/>
  <c r="BW19" i="17" s="1"/>
  <c r="BX19" i="17" s="1"/>
  <c r="BY19" i="17" s="1"/>
  <c r="BZ19" i="17" s="1"/>
  <c r="CA19" i="17" s="1"/>
  <c r="CB19" i="17" s="1"/>
  <c r="CC19" i="17" s="1"/>
  <c r="CD19" i="17" s="1"/>
  <c r="CE19" i="17" s="1"/>
  <c r="CF19" i="17" s="1"/>
  <c r="CH19" i="17" s="1"/>
  <c r="AT16" i="17"/>
  <c r="H198" i="12" s="1"/>
  <c r="BG19" i="17"/>
  <c r="I201" i="12" s="1"/>
  <c r="BG21" i="17"/>
  <c r="I203" i="12" s="1"/>
  <c r="BG20" i="17"/>
  <c r="I202" i="12" s="1"/>
  <c r="AT18" i="17"/>
  <c r="H200" i="12" s="1"/>
  <c r="BG14" i="17"/>
  <c r="I196" i="12" s="1"/>
  <c r="BT14" i="17"/>
  <c r="J196" i="12" s="1"/>
  <c r="AG15" i="17"/>
  <c r="G197" i="12" s="1"/>
  <c r="T25" i="17"/>
  <c r="F207" i="12" s="1"/>
  <c r="T12" i="17"/>
  <c r="F194" i="12" s="1"/>
  <c r="T26" i="17"/>
  <c r="F208" i="12" s="1"/>
  <c r="T11" i="17"/>
  <c r="F193" i="12" s="1"/>
  <c r="O29" i="17"/>
  <c r="O32" i="17" s="1"/>
  <c r="AG13" i="17"/>
  <c r="G195" i="12" s="1"/>
  <c r="H29" i="17"/>
  <c r="H32" i="17" s="1"/>
  <c r="T10" i="17"/>
  <c r="F192" i="12" s="1"/>
  <c r="F210" i="12"/>
  <c r="N29" i="17"/>
  <c r="N32" i="17" s="1"/>
  <c r="G210" i="12"/>
  <c r="R29" i="17"/>
  <c r="R32" i="17" s="1"/>
  <c r="K29" i="17"/>
  <c r="K32" i="17" s="1"/>
  <c r="J29" i="17"/>
  <c r="J32" i="17" s="1"/>
  <c r="T13" i="17"/>
  <c r="F195" i="12" s="1"/>
  <c r="P29" i="17"/>
  <c r="P32" i="17" s="1"/>
  <c r="S29" i="17"/>
  <c r="S32" i="17" s="1"/>
  <c r="AG26" i="17"/>
  <c r="G208" i="12" s="1"/>
  <c r="L29" i="17"/>
  <c r="L32" i="17" s="1"/>
  <c r="Q29" i="17"/>
  <c r="Q32" i="17" s="1"/>
  <c r="I29" i="17"/>
  <c r="I32" i="17" s="1"/>
  <c r="M29" i="17"/>
  <c r="M32" i="17" s="1"/>
  <c r="F209" i="12"/>
  <c r="BG28" i="17" l="1"/>
  <c r="BH28" i="17"/>
  <c r="BI28" i="17"/>
  <c r="BJ28" i="17" s="1"/>
  <c r="BK28" i="17" s="1"/>
  <c r="BL28" i="17" s="1"/>
  <c r="BM28" i="17" s="1"/>
  <c r="BN28" i="17" s="1"/>
  <c r="BO28" i="17" s="1"/>
  <c r="BP28" i="17" s="1"/>
  <c r="BQ28" i="17" s="1"/>
  <c r="BR28" i="17" s="1"/>
  <c r="BS28" i="17" s="1"/>
  <c r="BU28" i="17" s="1"/>
  <c r="CG28" i="17" s="1"/>
  <c r="K210" i="12" s="1"/>
  <c r="AU24" i="17"/>
  <c r="AV24" i="17" s="1"/>
  <c r="AW24" i="17" s="1"/>
  <c r="AX24" i="17" s="1"/>
  <c r="AY24" i="17" s="1"/>
  <c r="AZ24" i="17" s="1"/>
  <c r="BA24" i="17" s="1"/>
  <c r="BB24" i="17" s="1"/>
  <c r="BC24" i="17" s="1"/>
  <c r="BD24" i="17" s="1"/>
  <c r="BE24" i="17" s="1"/>
  <c r="BF24" i="17" s="1"/>
  <c r="CI28" i="17"/>
  <c r="CJ28" i="17" s="1"/>
  <c r="CK28" i="17" s="1"/>
  <c r="CL28" i="17" s="1"/>
  <c r="CM28" i="17" s="1"/>
  <c r="CN28" i="17" s="1"/>
  <c r="CO28" i="17" s="1"/>
  <c r="CP28" i="17" s="1"/>
  <c r="CQ28" i="17" s="1"/>
  <c r="CR28" i="17" s="1"/>
  <c r="CS28" i="17" s="1"/>
  <c r="CU28" i="17" s="1"/>
  <c r="BH23" i="17"/>
  <c r="BI23" i="17" s="1"/>
  <c r="BJ23" i="17" s="1"/>
  <c r="BK23" i="17" s="1"/>
  <c r="BL23" i="17" s="1"/>
  <c r="BM23" i="17" s="1"/>
  <c r="BN23" i="17" s="1"/>
  <c r="BO23" i="17" s="1"/>
  <c r="BP23" i="17" s="1"/>
  <c r="BQ23" i="17" s="1"/>
  <c r="BR23" i="17" s="1"/>
  <c r="BS23" i="17" s="1"/>
  <c r="BU23" i="17" s="1"/>
  <c r="AT24" i="17"/>
  <c r="H206" i="12" s="1"/>
  <c r="BG23" i="17"/>
  <c r="I205" i="12" s="1"/>
  <c r="M209" i="12"/>
  <c r="F211" i="12"/>
  <c r="DG14" i="17"/>
  <c r="M196" i="12" s="1"/>
  <c r="DG12" i="17"/>
  <c r="M194" i="12" s="1"/>
  <c r="DG21" i="17"/>
  <c r="M203" i="12" s="1"/>
  <c r="CI19" i="17"/>
  <c r="CJ19" i="17" s="1"/>
  <c r="CK19" i="17" s="1"/>
  <c r="CL19" i="17" s="1"/>
  <c r="CM19" i="17" s="1"/>
  <c r="CN19" i="17" s="1"/>
  <c r="CO19" i="17" s="1"/>
  <c r="CP19" i="17" s="1"/>
  <c r="CQ19" i="17" s="1"/>
  <c r="CR19" i="17" s="1"/>
  <c r="CS19" i="17" s="1"/>
  <c r="CU19" i="17" s="1"/>
  <c r="BV10" i="17"/>
  <c r="DT26" i="17"/>
  <c r="N208" i="12" s="1"/>
  <c r="DG17" i="17"/>
  <c r="M199" i="12" s="1"/>
  <c r="DI14" i="17"/>
  <c r="DJ14" i="17" s="1"/>
  <c r="DK14" i="17" s="1"/>
  <c r="DL14" i="17" s="1"/>
  <c r="DM14" i="17" s="1"/>
  <c r="DN14" i="17" s="1"/>
  <c r="DO14" i="17" s="1"/>
  <c r="DP14" i="17" s="1"/>
  <c r="DQ14" i="17" s="1"/>
  <c r="DR14" i="17" s="1"/>
  <c r="DS14" i="17" s="1"/>
  <c r="DU14" i="17" s="1"/>
  <c r="DT16" i="17"/>
  <c r="N198" i="12" s="1"/>
  <c r="DT13" i="17"/>
  <c r="N195" i="12" s="1"/>
  <c r="CV15" i="17"/>
  <c r="CW15" i="17" s="1"/>
  <c r="CX15" i="17" s="1"/>
  <c r="CY15" i="17" s="1"/>
  <c r="CZ15" i="17" s="1"/>
  <c r="DA15" i="17" s="1"/>
  <c r="DB15" i="17" s="1"/>
  <c r="DC15" i="17" s="1"/>
  <c r="DD15" i="17" s="1"/>
  <c r="DE15" i="17" s="1"/>
  <c r="DF15" i="17" s="1"/>
  <c r="DH15" i="17" s="1"/>
  <c r="DI25" i="17"/>
  <c r="DJ25" i="17" s="1"/>
  <c r="DK25" i="17" s="1"/>
  <c r="DL25" i="17" s="1"/>
  <c r="DM25" i="17" s="1"/>
  <c r="DN25" i="17" s="1"/>
  <c r="DO25" i="17" s="1"/>
  <c r="DP25" i="17" s="1"/>
  <c r="DQ25" i="17" s="1"/>
  <c r="DR25" i="17" s="1"/>
  <c r="DS25" i="17" s="1"/>
  <c r="DU25" i="17" s="1"/>
  <c r="DI17" i="17"/>
  <c r="DJ17" i="17" s="1"/>
  <c r="DK17" i="17" s="1"/>
  <c r="DL17" i="17" s="1"/>
  <c r="DM17" i="17" s="1"/>
  <c r="DN17" i="17" s="1"/>
  <c r="DO17" i="17" s="1"/>
  <c r="DP17" i="17" s="1"/>
  <c r="DQ17" i="17" s="1"/>
  <c r="DR17" i="17" s="1"/>
  <c r="DS17" i="17" s="1"/>
  <c r="DU17" i="17" s="1"/>
  <c r="CG19" i="17"/>
  <c r="K201" i="12" s="1"/>
  <c r="DV16" i="17"/>
  <c r="DW16" i="17" s="1"/>
  <c r="DX16" i="17" s="1"/>
  <c r="DY16" i="17" s="1"/>
  <c r="DZ16" i="17" s="1"/>
  <c r="EA16" i="17" s="1"/>
  <c r="EB16" i="17" s="1"/>
  <c r="EC16" i="17" s="1"/>
  <c r="ED16" i="17" s="1"/>
  <c r="EE16" i="17" s="1"/>
  <c r="EF16" i="17" s="1"/>
  <c r="DV13" i="17"/>
  <c r="DW13" i="17" s="1"/>
  <c r="DX13" i="17" s="1"/>
  <c r="DY13" i="17" s="1"/>
  <c r="DZ13" i="17" s="1"/>
  <c r="EA13" i="17" s="1"/>
  <c r="EB13" i="17" s="1"/>
  <c r="EC13" i="17" s="1"/>
  <c r="ED13" i="17" s="1"/>
  <c r="EE13" i="17" s="1"/>
  <c r="EF13" i="17" s="1"/>
  <c r="DI11" i="17"/>
  <c r="DJ11" i="17" s="1"/>
  <c r="DK11" i="17" s="1"/>
  <c r="DL11" i="17" s="1"/>
  <c r="DM11" i="17" s="1"/>
  <c r="DN11" i="17" s="1"/>
  <c r="DO11" i="17" s="1"/>
  <c r="DP11" i="17" s="1"/>
  <c r="DQ11" i="17" s="1"/>
  <c r="DR11" i="17" s="1"/>
  <c r="DS11" i="17" s="1"/>
  <c r="DU11" i="17" s="1"/>
  <c r="CT15" i="17"/>
  <c r="L197" i="12" s="1"/>
  <c r="CV20" i="17"/>
  <c r="CW20" i="17" s="1"/>
  <c r="CX20" i="17" s="1"/>
  <c r="CY20" i="17" s="1"/>
  <c r="CZ20" i="17" s="1"/>
  <c r="DA20" i="17" s="1"/>
  <c r="DB20" i="17" s="1"/>
  <c r="DC20" i="17" s="1"/>
  <c r="DD20" i="17" s="1"/>
  <c r="DE20" i="17" s="1"/>
  <c r="DF20" i="17" s="1"/>
  <c r="DH20" i="17" s="1"/>
  <c r="CT20" i="17"/>
  <c r="L202" i="12" s="1"/>
  <c r="DI21" i="17"/>
  <c r="DJ21" i="17" s="1"/>
  <c r="DK21" i="17" s="1"/>
  <c r="DL21" i="17" s="1"/>
  <c r="DM21" i="17" s="1"/>
  <c r="DN21" i="17" s="1"/>
  <c r="DO21" i="17" s="1"/>
  <c r="DP21" i="17" s="1"/>
  <c r="DQ21" i="17" s="1"/>
  <c r="DR21" i="17" s="1"/>
  <c r="DS21" i="17" s="1"/>
  <c r="DU21" i="17" s="1"/>
  <c r="DG11" i="17"/>
  <c r="M193" i="12" s="1"/>
  <c r="CV18" i="17"/>
  <c r="CW18" i="17" s="1"/>
  <c r="CX18" i="17" s="1"/>
  <c r="CY18" i="17" s="1"/>
  <c r="CZ18" i="17" s="1"/>
  <c r="DA18" i="17" s="1"/>
  <c r="DB18" i="17" s="1"/>
  <c r="DC18" i="17" s="1"/>
  <c r="DD18" i="17" s="1"/>
  <c r="DE18" i="17" s="1"/>
  <c r="DF18" i="17" s="1"/>
  <c r="DH18" i="17" s="1"/>
  <c r="DV26" i="17"/>
  <c r="DW26" i="17" s="1"/>
  <c r="DX26" i="17" s="1"/>
  <c r="DY26" i="17" s="1"/>
  <c r="DZ26" i="17" s="1"/>
  <c r="EA26" i="17" s="1"/>
  <c r="EB26" i="17" s="1"/>
  <c r="EC26" i="17" s="1"/>
  <c r="ED26" i="17" s="1"/>
  <c r="EE26" i="17" s="1"/>
  <c r="EF26" i="17" s="1"/>
  <c r="CT18" i="17"/>
  <c r="L200" i="12" s="1"/>
  <c r="DI12" i="17"/>
  <c r="DJ12" i="17" s="1"/>
  <c r="DK12" i="17" s="1"/>
  <c r="DL12" i="17" s="1"/>
  <c r="DM12" i="17" s="1"/>
  <c r="DN12" i="17" s="1"/>
  <c r="DO12" i="17" s="1"/>
  <c r="DP12" i="17" s="1"/>
  <c r="DQ12" i="17" s="1"/>
  <c r="DR12" i="17" s="1"/>
  <c r="DS12" i="17" s="1"/>
  <c r="DU12" i="17" s="1"/>
  <c r="DG25" i="17"/>
  <c r="M207" i="12" s="1"/>
  <c r="BT21" i="17"/>
  <c r="J203" i="12" s="1"/>
  <c r="BT19" i="17"/>
  <c r="J201" i="12" s="1"/>
  <c r="BG17" i="17"/>
  <c r="I199" i="12" s="1"/>
  <c r="BG16" i="17"/>
  <c r="I198" i="12" s="1"/>
  <c r="T29" i="17"/>
  <c r="AG12" i="17"/>
  <c r="G194" i="12" s="1"/>
  <c r="AT15" i="17"/>
  <c r="H197" i="12" s="1"/>
  <c r="AG11" i="17"/>
  <c r="G193" i="12" s="1"/>
  <c r="U29" i="17"/>
  <c r="U32" i="17" s="1"/>
  <c r="AT12" i="17"/>
  <c r="H194" i="12" s="1"/>
  <c r="G209" i="12"/>
  <c r="AT13" i="17"/>
  <c r="H195" i="12" s="1"/>
  <c r="H210" i="12"/>
  <c r="AT26" i="17"/>
  <c r="H208" i="12" s="1"/>
  <c r="BT28" i="17" l="1"/>
  <c r="BV23" i="17"/>
  <c r="BW23" i="17" s="1"/>
  <c r="BX23" i="17" s="1"/>
  <c r="BY23" i="17" s="1"/>
  <c r="BZ23" i="17" s="1"/>
  <c r="CA23" i="17" s="1"/>
  <c r="CB23" i="17" s="1"/>
  <c r="CC23" i="17" s="1"/>
  <c r="CD23" i="17" s="1"/>
  <c r="CE23" i="17" s="1"/>
  <c r="CF23" i="17" s="1"/>
  <c r="CH23" i="17" s="1"/>
  <c r="BT23" i="17"/>
  <c r="J205" i="12" s="1"/>
  <c r="CV28" i="17"/>
  <c r="CW28" i="17" s="1"/>
  <c r="CX28" i="17" s="1"/>
  <c r="CY28" i="17" s="1"/>
  <c r="CZ28" i="17" s="1"/>
  <c r="DA28" i="17" s="1"/>
  <c r="DB28" i="17" s="1"/>
  <c r="DC28" i="17" s="1"/>
  <c r="DD28" i="17" s="1"/>
  <c r="DE28" i="17" s="1"/>
  <c r="DF28" i="17" s="1"/>
  <c r="DH28" i="17" s="1"/>
  <c r="CT28" i="17"/>
  <c r="L210" i="12" s="1"/>
  <c r="BH24" i="17"/>
  <c r="BI24" i="17" s="1"/>
  <c r="BJ24" i="17" s="1"/>
  <c r="BK24" i="17" s="1"/>
  <c r="BL24" i="17" s="1"/>
  <c r="BM24" i="17" s="1"/>
  <c r="BN24" i="17" s="1"/>
  <c r="BO24" i="17" s="1"/>
  <c r="BP24" i="17" s="1"/>
  <c r="BQ24" i="17" s="1"/>
  <c r="BR24" i="17" s="1"/>
  <c r="BS24" i="17" s="1"/>
  <c r="BU24" i="17" s="1"/>
  <c r="BG24" i="17"/>
  <c r="I206" i="12" s="1"/>
  <c r="DT25" i="17"/>
  <c r="N207" i="12" s="1"/>
  <c r="DT21" i="17"/>
  <c r="N203" i="12" s="1"/>
  <c r="DT14" i="17"/>
  <c r="N196" i="12" s="1"/>
  <c r="EG13" i="17"/>
  <c r="O195" i="12" s="1"/>
  <c r="DG18" i="17"/>
  <c r="M200" i="12" s="1"/>
  <c r="DV12" i="17"/>
  <c r="DW12" i="17" s="1"/>
  <c r="DX12" i="17" s="1"/>
  <c r="DY12" i="17" s="1"/>
  <c r="DZ12" i="17" s="1"/>
  <c r="EA12" i="17" s="1"/>
  <c r="EB12" i="17" s="1"/>
  <c r="EC12" i="17" s="1"/>
  <c r="ED12" i="17" s="1"/>
  <c r="EE12" i="17" s="1"/>
  <c r="EF12" i="17" s="1"/>
  <c r="DT12" i="17"/>
  <c r="N194" i="12" s="1"/>
  <c r="DT17" i="17"/>
  <c r="N199" i="12" s="1"/>
  <c r="EG26" i="17"/>
  <c r="O208" i="12" s="1"/>
  <c r="DV21" i="17"/>
  <c r="DW21" i="17" s="1"/>
  <c r="DX21" i="17" s="1"/>
  <c r="DY21" i="17" s="1"/>
  <c r="DZ21" i="17" s="1"/>
  <c r="EA21" i="17" s="1"/>
  <c r="EB21" i="17" s="1"/>
  <c r="EC21" i="17" s="1"/>
  <c r="ED21" i="17" s="1"/>
  <c r="EE21" i="17" s="1"/>
  <c r="EF21" i="17" s="1"/>
  <c r="DV25" i="17"/>
  <c r="DW25" i="17" s="1"/>
  <c r="DX25" i="17" s="1"/>
  <c r="DY25" i="17" s="1"/>
  <c r="DZ25" i="17" s="1"/>
  <c r="EA25" i="17" s="1"/>
  <c r="EB25" i="17" s="1"/>
  <c r="EC25" i="17" s="1"/>
  <c r="ED25" i="17" s="1"/>
  <c r="EE25" i="17" s="1"/>
  <c r="EF25" i="17" s="1"/>
  <c r="DV14" i="17"/>
  <c r="DW14" i="17" s="1"/>
  <c r="DX14" i="17" s="1"/>
  <c r="DY14" i="17" s="1"/>
  <c r="DZ14" i="17" s="1"/>
  <c r="EA14" i="17" s="1"/>
  <c r="EB14" i="17" s="1"/>
  <c r="EC14" i="17" s="1"/>
  <c r="ED14" i="17" s="1"/>
  <c r="EE14" i="17" s="1"/>
  <c r="EF14" i="17" s="1"/>
  <c r="BW10" i="17"/>
  <c r="DV11" i="17"/>
  <c r="DW11" i="17" s="1"/>
  <c r="DX11" i="17" s="1"/>
  <c r="DY11" i="17" s="1"/>
  <c r="DZ11" i="17" s="1"/>
  <c r="EA11" i="17" s="1"/>
  <c r="EB11" i="17" s="1"/>
  <c r="EC11" i="17" s="1"/>
  <c r="ED11" i="17" s="1"/>
  <c r="EE11" i="17" s="1"/>
  <c r="EF11" i="17" s="1"/>
  <c r="DI15" i="17"/>
  <c r="DJ15" i="17" s="1"/>
  <c r="DK15" i="17" s="1"/>
  <c r="DL15" i="17" s="1"/>
  <c r="DM15" i="17" s="1"/>
  <c r="DN15" i="17" s="1"/>
  <c r="DO15" i="17" s="1"/>
  <c r="DP15" i="17" s="1"/>
  <c r="DQ15" i="17" s="1"/>
  <c r="DR15" i="17" s="1"/>
  <c r="DS15" i="17" s="1"/>
  <c r="DU15" i="17" s="1"/>
  <c r="CV19" i="17"/>
  <c r="CW19" i="17" s="1"/>
  <c r="CX19" i="17" s="1"/>
  <c r="CY19" i="17" s="1"/>
  <c r="CZ19" i="17" s="1"/>
  <c r="DA19" i="17" s="1"/>
  <c r="DB19" i="17" s="1"/>
  <c r="DC19" i="17" s="1"/>
  <c r="DD19" i="17" s="1"/>
  <c r="DE19" i="17" s="1"/>
  <c r="DF19" i="17" s="1"/>
  <c r="DH19" i="17" s="1"/>
  <c r="DI18" i="17"/>
  <c r="DJ18" i="17" s="1"/>
  <c r="DK18" i="17" s="1"/>
  <c r="DL18" i="17" s="1"/>
  <c r="DM18" i="17" s="1"/>
  <c r="DN18" i="17" s="1"/>
  <c r="DO18" i="17" s="1"/>
  <c r="DP18" i="17" s="1"/>
  <c r="DQ18" i="17" s="1"/>
  <c r="DR18" i="17" s="1"/>
  <c r="DS18" i="17" s="1"/>
  <c r="DU18" i="17" s="1"/>
  <c r="DG20" i="17"/>
  <c r="M202" i="12" s="1"/>
  <c r="EG16" i="17"/>
  <c r="O198" i="12" s="1"/>
  <c r="DG15" i="17"/>
  <c r="M197" i="12" s="1"/>
  <c r="N209" i="12"/>
  <c r="CT19" i="17"/>
  <c r="L201" i="12" s="1"/>
  <c r="DI20" i="17"/>
  <c r="DJ20" i="17" s="1"/>
  <c r="DK20" i="17" s="1"/>
  <c r="DL20" i="17" s="1"/>
  <c r="DM20" i="17" s="1"/>
  <c r="DN20" i="17" s="1"/>
  <c r="DO20" i="17" s="1"/>
  <c r="DP20" i="17" s="1"/>
  <c r="DQ20" i="17" s="1"/>
  <c r="DR20" i="17" s="1"/>
  <c r="DS20" i="17" s="1"/>
  <c r="DU20" i="17" s="1"/>
  <c r="DV17" i="17"/>
  <c r="DW17" i="17" s="1"/>
  <c r="DX17" i="17" s="1"/>
  <c r="DY17" i="17" s="1"/>
  <c r="DZ17" i="17" s="1"/>
  <c r="EA17" i="17" s="1"/>
  <c r="EB17" i="17" s="1"/>
  <c r="EC17" i="17" s="1"/>
  <c r="ED17" i="17" s="1"/>
  <c r="EE17" i="17" s="1"/>
  <c r="EF17" i="17" s="1"/>
  <c r="DT11" i="17"/>
  <c r="N193" i="12" s="1"/>
  <c r="BT20" i="17"/>
  <c r="J202" i="12" s="1"/>
  <c r="BG18" i="17"/>
  <c r="I200" i="12" s="1"/>
  <c r="BT16" i="17"/>
  <c r="J198" i="12" s="1"/>
  <c r="AG25" i="17"/>
  <c r="G207" i="12" s="1"/>
  <c r="V29" i="17"/>
  <c r="V32" i="17" s="1"/>
  <c r="I210" i="12"/>
  <c r="T30" i="17"/>
  <c r="F212" i="12" s="1"/>
  <c r="T31" i="17"/>
  <c r="F213" i="12" s="1"/>
  <c r="BG13" i="17"/>
  <c r="I195" i="12" s="1"/>
  <c r="BG12" i="17"/>
  <c r="I194" i="12" s="1"/>
  <c r="BG26" i="17"/>
  <c r="I208" i="12" s="1"/>
  <c r="DI28" i="17" l="1"/>
  <c r="DJ28" i="17" s="1"/>
  <c r="DK28" i="17" s="1"/>
  <c r="DL28" i="17" s="1"/>
  <c r="DM28" i="17" s="1"/>
  <c r="DN28" i="17" s="1"/>
  <c r="DO28" i="17" s="1"/>
  <c r="DP28" i="17" s="1"/>
  <c r="DQ28" i="17" s="1"/>
  <c r="DR28" i="17" s="1"/>
  <c r="DS28" i="17" s="1"/>
  <c r="DU28" i="17" s="1"/>
  <c r="DG28" i="17"/>
  <c r="M210" i="12" s="1"/>
  <c r="BT24" i="17"/>
  <c r="J206" i="12" s="1"/>
  <c r="CI23" i="17"/>
  <c r="CJ23" i="17" s="1"/>
  <c r="CK23" i="17" s="1"/>
  <c r="CL23" i="17" s="1"/>
  <c r="CM23" i="17" s="1"/>
  <c r="CN23" i="17" s="1"/>
  <c r="CO23" i="17" s="1"/>
  <c r="CP23" i="17" s="1"/>
  <c r="CQ23" i="17" s="1"/>
  <c r="CR23" i="17" s="1"/>
  <c r="CS23" i="17" s="1"/>
  <c r="CU23" i="17" s="1"/>
  <c r="BV24" i="17"/>
  <c r="BW24" i="17" s="1"/>
  <c r="BX24" i="17" s="1"/>
  <c r="BY24" i="17" s="1"/>
  <c r="BZ24" i="17" s="1"/>
  <c r="CA24" i="17" s="1"/>
  <c r="CB24" i="17" s="1"/>
  <c r="CC24" i="17" s="1"/>
  <c r="CD24" i="17" s="1"/>
  <c r="CE24" i="17" s="1"/>
  <c r="CF24" i="17" s="1"/>
  <c r="CH24" i="17" s="1"/>
  <c r="CG23" i="17"/>
  <c r="K205" i="12" s="1"/>
  <c r="DT18" i="17"/>
  <c r="N200" i="12" s="1"/>
  <c r="DT15" i="17"/>
  <c r="N197" i="12" s="1"/>
  <c r="EG21" i="17"/>
  <c r="O203" i="12" s="1"/>
  <c r="EG17" i="17"/>
  <c r="O199" i="12" s="1"/>
  <c r="EG14" i="17"/>
  <c r="O196" i="12" s="1"/>
  <c r="DV18" i="17"/>
  <c r="DW18" i="17" s="1"/>
  <c r="DX18" i="17" s="1"/>
  <c r="DY18" i="17" s="1"/>
  <c r="DZ18" i="17" s="1"/>
  <c r="EA18" i="17" s="1"/>
  <c r="EB18" i="17" s="1"/>
  <c r="EC18" i="17" s="1"/>
  <c r="ED18" i="17" s="1"/>
  <c r="EE18" i="17" s="1"/>
  <c r="EF18" i="17" s="1"/>
  <c r="EG11" i="17"/>
  <c r="O193" i="12" s="1"/>
  <c r="DV20" i="17"/>
  <c r="DW20" i="17" s="1"/>
  <c r="DX20" i="17" s="1"/>
  <c r="DY20" i="17" s="1"/>
  <c r="DZ20" i="17" s="1"/>
  <c r="EA20" i="17" s="1"/>
  <c r="EB20" i="17" s="1"/>
  <c r="EC20" i="17" s="1"/>
  <c r="ED20" i="17" s="1"/>
  <c r="EE20" i="17" s="1"/>
  <c r="EF20" i="17" s="1"/>
  <c r="DT20" i="17"/>
  <c r="N202" i="12" s="1"/>
  <c r="DI19" i="17"/>
  <c r="DJ19" i="17" s="1"/>
  <c r="DK19" i="17" s="1"/>
  <c r="DL19" i="17" s="1"/>
  <c r="DM19" i="17" s="1"/>
  <c r="DN19" i="17" s="1"/>
  <c r="DO19" i="17" s="1"/>
  <c r="DP19" i="17" s="1"/>
  <c r="DQ19" i="17" s="1"/>
  <c r="DR19" i="17" s="1"/>
  <c r="DS19" i="17" s="1"/>
  <c r="DU19" i="17" s="1"/>
  <c r="BX10" i="17"/>
  <c r="DG19" i="17"/>
  <c r="M201" i="12" s="1"/>
  <c r="O209" i="12"/>
  <c r="EG12" i="17"/>
  <c r="O194" i="12" s="1"/>
  <c r="DV15" i="17"/>
  <c r="DW15" i="17" s="1"/>
  <c r="DX15" i="17" s="1"/>
  <c r="DY15" i="17" s="1"/>
  <c r="DZ15" i="17" s="1"/>
  <c r="EA15" i="17" s="1"/>
  <c r="EB15" i="17" s="1"/>
  <c r="EC15" i="17" s="1"/>
  <c r="ED15" i="17" s="1"/>
  <c r="EE15" i="17" s="1"/>
  <c r="EF15" i="17" s="1"/>
  <c r="EG25" i="17"/>
  <c r="O207" i="12" s="1"/>
  <c r="BT18" i="17"/>
  <c r="J200" i="12" s="1"/>
  <c r="BT17" i="17"/>
  <c r="J199" i="12" s="1"/>
  <c r="BG15" i="17"/>
  <c r="I197" i="12" s="1"/>
  <c r="AT25" i="17"/>
  <c r="H207" i="12" s="1"/>
  <c r="T32" i="17"/>
  <c r="F214" i="12" s="1"/>
  <c r="F217" i="12" s="1"/>
  <c r="AT11" i="17"/>
  <c r="H193" i="12" s="1"/>
  <c r="W29" i="17"/>
  <c r="W32" i="17" s="1"/>
  <c r="H209" i="12"/>
  <c r="BG25" i="17"/>
  <c r="I207" i="12" s="1"/>
  <c r="J210" i="12"/>
  <c r="DT28" i="17" l="1"/>
  <c r="N210" i="12" s="1"/>
  <c r="CT23" i="17"/>
  <c r="L205" i="12" s="1"/>
  <c r="CI24" i="17"/>
  <c r="CJ24" i="17" s="1"/>
  <c r="CK24" i="17" s="1"/>
  <c r="CL24" i="17" s="1"/>
  <c r="CM24" i="17" s="1"/>
  <c r="CN24" i="17" s="1"/>
  <c r="CO24" i="17" s="1"/>
  <c r="CP24" i="17" s="1"/>
  <c r="CQ24" i="17" s="1"/>
  <c r="CR24" i="17" s="1"/>
  <c r="CS24" i="17" s="1"/>
  <c r="CU24" i="17" s="1"/>
  <c r="CG24" i="17"/>
  <c r="K206" i="12" s="1"/>
  <c r="CV23" i="17"/>
  <c r="CW23" i="17" s="1"/>
  <c r="CX23" i="17" s="1"/>
  <c r="CY23" i="17" s="1"/>
  <c r="CZ23" i="17" s="1"/>
  <c r="DA23" i="17" s="1"/>
  <c r="DB23" i="17" s="1"/>
  <c r="DC23" i="17" s="1"/>
  <c r="DD23" i="17" s="1"/>
  <c r="DE23" i="17" s="1"/>
  <c r="DF23" i="17" s="1"/>
  <c r="DH23" i="17" s="1"/>
  <c r="DV28" i="17"/>
  <c r="DW28" i="17" s="1"/>
  <c r="DX28" i="17" s="1"/>
  <c r="DY28" i="17" s="1"/>
  <c r="DZ28" i="17" s="1"/>
  <c r="EA28" i="17" s="1"/>
  <c r="EB28" i="17" s="1"/>
  <c r="EC28" i="17" s="1"/>
  <c r="ED28" i="17" s="1"/>
  <c r="EE28" i="17" s="1"/>
  <c r="EF28" i="17" s="1"/>
  <c r="EG18" i="17"/>
  <c r="O200" i="12" s="1"/>
  <c r="DV19" i="17"/>
  <c r="DW19" i="17" s="1"/>
  <c r="DX19" i="17" s="1"/>
  <c r="DY19" i="17" s="1"/>
  <c r="DZ19" i="17" s="1"/>
  <c r="EA19" i="17" s="1"/>
  <c r="EB19" i="17" s="1"/>
  <c r="EC19" i="17" s="1"/>
  <c r="ED19" i="17" s="1"/>
  <c r="EE19" i="17" s="1"/>
  <c r="EF19" i="17" s="1"/>
  <c r="DT19" i="17"/>
  <c r="N201" i="12" s="1"/>
  <c r="EG20" i="17"/>
  <c r="O202" i="12" s="1"/>
  <c r="BU29" i="17"/>
  <c r="BU32" i="17" s="1"/>
  <c r="EG15" i="17"/>
  <c r="O197" i="12" s="1"/>
  <c r="BY10" i="17"/>
  <c r="BG11" i="17"/>
  <c r="I193" i="12" s="1"/>
  <c r="X29" i="17"/>
  <c r="X32" i="17" s="1"/>
  <c r="BT13" i="17"/>
  <c r="J195" i="12" s="1"/>
  <c r="BT12" i="17"/>
  <c r="J194" i="12" s="1"/>
  <c r="I209" i="12"/>
  <c r="BT26" i="17"/>
  <c r="J208" i="12" s="1"/>
  <c r="DG23" i="17" l="1"/>
  <c r="M205" i="12" s="1"/>
  <c r="DI23" i="17"/>
  <c r="DJ23" i="17" s="1"/>
  <c r="DK23" i="17" s="1"/>
  <c r="DL23" i="17" s="1"/>
  <c r="DM23" i="17" s="1"/>
  <c r="DN23" i="17" s="1"/>
  <c r="DO23" i="17" s="1"/>
  <c r="DP23" i="17" s="1"/>
  <c r="DQ23" i="17" s="1"/>
  <c r="DR23" i="17" s="1"/>
  <c r="DS23" i="17" s="1"/>
  <c r="DU23" i="17" s="1"/>
  <c r="CV24" i="17"/>
  <c r="CW24" i="17" s="1"/>
  <c r="CX24" i="17" s="1"/>
  <c r="CY24" i="17" s="1"/>
  <c r="CZ24" i="17" s="1"/>
  <c r="DA24" i="17" s="1"/>
  <c r="DB24" i="17" s="1"/>
  <c r="DC24" i="17" s="1"/>
  <c r="DD24" i="17" s="1"/>
  <c r="DE24" i="17" s="1"/>
  <c r="DF24" i="17" s="1"/>
  <c r="DH24" i="17" s="1"/>
  <c r="EG28" i="17"/>
  <c r="O210" i="12" s="1"/>
  <c r="CT24" i="17"/>
  <c r="L206" i="12" s="1"/>
  <c r="EG19" i="17"/>
  <c r="O201" i="12" s="1"/>
  <c r="BV29" i="17"/>
  <c r="BV32" i="17" s="1"/>
  <c r="BZ10" i="17"/>
  <c r="BT15" i="17"/>
  <c r="J197" i="12" s="1"/>
  <c r="BT25" i="17"/>
  <c r="J207" i="12" s="1"/>
  <c r="Y29" i="17"/>
  <c r="Y32" i="17" s="1"/>
  <c r="DI24" i="17" l="1"/>
  <c r="DJ24" i="17" s="1"/>
  <c r="DK24" i="17" s="1"/>
  <c r="DL24" i="17" s="1"/>
  <c r="DM24" i="17" s="1"/>
  <c r="DN24" i="17" s="1"/>
  <c r="DO24" i="17" s="1"/>
  <c r="DP24" i="17" s="1"/>
  <c r="DQ24" i="17" s="1"/>
  <c r="DR24" i="17" s="1"/>
  <c r="DS24" i="17" s="1"/>
  <c r="DU24" i="17" s="1"/>
  <c r="DG24" i="17"/>
  <c r="M206" i="12" s="1"/>
  <c r="DV23" i="17"/>
  <c r="DW23" i="17" s="1"/>
  <c r="DX23" i="17" s="1"/>
  <c r="DY23" i="17" s="1"/>
  <c r="DZ23" i="17" s="1"/>
  <c r="EA23" i="17" s="1"/>
  <c r="EB23" i="17" s="1"/>
  <c r="EC23" i="17" s="1"/>
  <c r="ED23" i="17" s="1"/>
  <c r="EE23" i="17" s="1"/>
  <c r="EF23" i="17" s="1"/>
  <c r="DT23" i="17"/>
  <c r="N205" i="12" s="1"/>
  <c r="CA10" i="17"/>
  <c r="BW29" i="17"/>
  <c r="BW32" i="17" s="1"/>
  <c r="BT11" i="17"/>
  <c r="J193" i="12" s="1"/>
  <c r="J209" i="12"/>
  <c r="Z29" i="17"/>
  <c r="Z32" i="17" s="1"/>
  <c r="EG23" i="17" l="1"/>
  <c r="O205" i="12" s="1"/>
  <c r="DV24" i="17"/>
  <c r="DW24" i="17" s="1"/>
  <c r="DX24" i="17" s="1"/>
  <c r="DY24" i="17" s="1"/>
  <c r="DZ24" i="17" s="1"/>
  <c r="EA24" i="17" s="1"/>
  <c r="EB24" i="17" s="1"/>
  <c r="EC24" i="17" s="1"/>
  <c r="ED24" i="17" s="1"/>
  <c r="EE24" i="17" s="1"/>
  <c r="EF24" i="17" s="1"/>
  <c r="DT24" i="17"/>
  <c r="N206" i="12" s="1"/>
  <c r="BX29" i="17"/>
  <c r="BX32" i="17" s="1"/>
  <c r="CB10" i="17"/>
  <c r="AA29" i="17"/>
  <c r="AA32" i="17" s="1"/>
  <c r="EG24" i="17" l="1"/>
  <c r="O206" i="12" s="1"/>
  <c r="CC10" i="17"/>
  <c r="BY29" i="17"/>
  <c r="BY32" i="17" s="1"/>
  <c r="AB29" i="17"/>
  <c r="AB32" i="17" s="1"/>
  <c r="BZ29" i="17" l="1"/>
  <c r="BZ32" i="17" s="1"/>
  <c r="CD10" i="17"/>
  <c r="AC29" i="17"/>
  <c r="AC32" i="17" s="1"/>
  <c r="CE10" i="17" l="1"/>
  <c r="CA29" i="17"/>
  <c r="CA32" i="17" s="1"/>
  <c r="AD29" i="17"/>
  <c r="AD32" i="17" s="1"/>
  <c r="CB29" i="17" l="1"/>
  <c r="CB32" i="17" s="1"/>
  <c r="CF10" i="17"/>
  <c r="CG10" i="17" s="1"/>
  <c r="K192" i="12" s="1"/>
  <c r="AE29" i="17"/>
  <c r="AE32" i="17" s="1"/>
  <c r="CH10" i="17" l="1"/>
  <c r="CC29" i="17"/>
  <c r="CC32" i="17" s="1"/>
  <c r="AF29" i="17"/>
  <c r="AF32" i="17" s="1"/>
  <c r="AG10" i="17"/>
  <c r="CD29" i="17" l="1"/>
  <c r="CD32" i="17" s="1"/>
  <c r="CI10" i="17"/>
  <c r="AG29" i="17"/>
  <c r="G192" i="12"/>
  <c r="G211" i="12" s="1"/>
  <c r="AI29" i="17"/>
  <c r="AI32" i="17" s="1"/>
  <c r="AH29" i="17"/>
  <c r="AH32" i="17" s="1"/>
  <c r="CE29" i="17" l="1"/>
  <c r="CE32" i="17" s="1"/>
  <c r="CJ10" i="17"/>
  <c r="AG31" i="17"/>
  <c r="G213" i="12" s="1"/>
  <c r="AG30" i="17"/>
  <c r="G212" i="12" s="1"/>
  <c r="AJ29" i="17"/>
  <c r="AJ32" i="17" s="1"/>
  <c r="CK10" i="17" l="1"/>
  <c r="CF29" i="17"/>
  <c r="CF32" i="17" s="1"/>
  <c r="AG32" i="17"/>
  <c r="G214" i="12" s="1"/>
  <c r="G217" i="12" s="1"/>
  <c r="AK29" i="17"/>
  <c r="AK32" i="17" s="1"/>
  <c r="CG29" i="17" l="1"/>
  <c r="CG31" i="17" s="1"/>
  <c r="K213" i="12" s="1"/>
  <c r="K211" i="12"/>
  <c r="CL10" i="17"/>
  <c r="CH29" i="17"/>
  <c r="CH32" i="17" s="1"/>
  <c r="AL29" i="17"/>
  <c r="AL32" i="17" s="1"/>
  <c r="CI29" i="17" l="1"/>
  <c r="CI32" i="17" s="1"/>
  <c r="CM10" i="17"/>
  <c r="AM29" i="17"/>
  <c r="AM32" i="17" s="1"/>
  <c r="CN10" i="17" l="1"/>
  <c r="CJ29" i="17"/>
  <c r="CJ32" i="17" s="1"/>
  <c r="AN29" i="17"/>
  <c r="AN32" i="17" s="1"/>
  <c r="CK29" i="17" l="1"/>
  <c r="CK32" i="17" s="1"/>
  <c r="CO10" i="17"/>
  <c r="AO29" i="17"/>
  <c r="AO32" i="17" s="1"/>
  <c r="CP10" i="17" l="1"/>
  <c r="CL29" i="17"/>
  <c r="CL32" i="17" s="1"/>
  <c r="AP29" i="17"/>
  <c r="AP32" i="17" s="1"/>
  <c r="CM29" i="17" l="1"/>
  <c r="CM32" i="17" s="1"/>
  <c r="CQ10" i="17"/>
  <c r="AQ29" i="17"/>
  <c r="AQ32" i="17" s="1"/>
  <c r="CR10" i="17" l="1"/>
  <c r="CN29" i="17"/>
  <c r="CN32" i="17" s="1"/>
  <c r="AR29" i="17"/>
  <c r="AR32" i="17" s="1"/>
  <c r="CO29" i="17" l="1"/>
  <c r="CO32" i="17" s="1"/>
  <c r="CS10" i="17"/>
  <c r="AS29" i="17"/>
  <c r="AS32" i="17" s="1"/>
  <c r="AV29" i="17"/>
  <c r="AV32" i="17" s="1"/>
  <c r="AT10" i="17"/>
  <c r="CP29" i="17" l="1"/>
  <c r="CP32" i="17" s="1"/>
  <c r="CU10" i="17"/>
  <c r="CT10" i="17"/>
  <c r="L192" i="12" s="1"/>
  <c r="AT29" i="17"/>
  <c r="H192" i="12"/>
  <c r="H211" i="12" s="1"/>
  <c r="AU29" i="17"/>
  <c r="AU32" i="17" s="1"/>
  <c r="CQ29" i="17" l="1"/>
  <c r="CQ32" i="17" s="1"/>
  <c r="CV10" i="17"/>
  <c r="AT31" i="17"/>
  <c r="H213" i="12" s="1"/>
  <c r="AT30" i="17"/>
  <c r="AW29" i="17"/>
  <c r="AW32" i="17" s="1"/>
  <c r="H212" i="12" l="1"/>
  <c r="CW10" i="17"/>
  <c r="CR29" i="17"/>
  <c r="CR32" i="17" s="1"/>
  <c r="AT32" i="17"/>
  <c r="H214" i="12" s="1"/>
  <c r="H217" i="12" s="1"/>
  <c r="AX29" i="17"/>
  <c r="AX32" i="17" s="1"/>
  <c r="CX10" i="17" l="1"/>
  <c r="CS29" i="17"/>
  <c r="CS32" i="17" s="1"/>
  <c r="AY29" i="17"/>
  <c r="AY32" i="17" s="1"/>
  <c r="CT29" i="17" l="1"/>
  <c r="CT31" i="17" s="1"/>
  <c r="L213" i="12" s="1"/>
  <c r="L211" i="12"/>
  <c r="CU29" i="17"/>
  <c r="CU32" i="17" s="1"/>
  <c r="CY10" i="17"/>
  <c r="AZ29" i="17"/>
  <c r="AZ32" i="17" s="1"/>
  <c r="CZ10" i="17" l="1"/>
  <c r="CV29" i="17"/>
  <c r="CV32" i="17" s="1"/>
  <c r="BA29" i="17"/>
  <c r="BA32" i="17" s="1"/>
  <c r="CW29" i="17" l="1"/>
  <c r="CW32" i="17" s="1"/>
  <c r="DA10" i="17"/>
  <c r="BB29" i="17"/>
  <c r="BB32" i="17" s="1"/>
  <c r="DB10" i="17" l="1"/>
  <c r="CX29" i="17"/>
  <c r="CX32" i="17" s="1"/>
  <c r="BC29" i="17"/>
  <c r="BC32" i="17" s="1"/>
  <c r="CY29" i="17" l="1"/>
  <c r="CY32" i="17" s="1"/>
  <c r="DC10" i="17"/>
  <c r="BD29" i="17"/>
  <c r="BD32" i="17" s="1"/>
  <c r="DD10" i="17" l="1"/>
  <c r="CZ29" i="17"/>
  <c r="CZ32" i="17" s="1"/>
  <c r="BE29" i="17"/>
  <c r="BE32" i="17" s="1"/>
  <c r="DA29" i="17" l="1"/>
  <c r="DA32" i="17" s="1"/>
  <c r="DE10" i="17"/>
  <c r="BF29" i="17"/>
  <c r="BF32" i="17" s="1"/>
  <c r="BG10" i="17"/>
  <c r="DB29" i="17" l="1"/>
  <c r="DB32" i="17" s="1"/>
  <c r="DF10" i="17"/>
  <c r="BG29" i="17"/>
  <c r="BG30" i="17" s="1"/>
  <c r="I192" i="12"/>
  <c r="I211" i="12" s="1"/>
  <c r="BH29" i="17"/>
  <c r="BH32" i="17" s="1"/>
  <c r="DC29" i="17" l="1"/>
  <c r="DC32" i="17" s="1"/>
  <c r="DH10" i="17"/>
  <c r="DG10" i="17"/>
  <c r="M192" i="12" s="1"/>
  <c r="BG31" i="17"/>
  <c r="I213" i="12" s="1"/>
  <c r="BI29" i="17"/>
  <c r="BI32" i="17" s="1"/>
  <c r="I212" i="12" l="1"/>
  <c r="DD29" i="17"/>
  <c r="DD32" i="17" s="1"/>
  <c r="DI10" i="17"/>
  <c r="BG32" i="17"/>
  <c r="I214" i="12" s="1"/>
  <c r="I217" i="12" s="1"/>
  <c r="BJ29" i="17"/>
  <c r="BJ32" i="17" s="1"/>
  <c r="DJ10" i="17" l="1"/>
  <c r="DE29" i="17"/>
  <c r="DE32" i="17" s="1"/>
  <c r="BK29" i="17"/>
  <c r="BK32" i="17" s="1"/>
  <c r="DF29" i="17" l="1"/>
  <c r="DF32" i="17" s="1"/>
  <c r="DK10" i="17"/>
  <c r="BL29" i="17"/>
  <c r="BL32" i="17" s="1"/>
  <c r="DG29" i="17" l="1"/>
  <c r="DG31" i="17" s="1"/>
  <c r="M213" i="12" s="1"/>
  <c r="M211" i="12"/>
  <c r="DL10" i="17"/>
  <c r="DH29" i="17"/>
  <c r="DH32" i="17" s="1"/>
  <c r="BM29" i="17"/>
  <c r="BM32" i="17" s="1"/>
  <c r="DI29" i="17" l="1"/>
  <c r="DI32" i="17" s="1"/>
  <c r="DM10" i="17"/>
  <c r="BN29" i="17"/>
  <c r="BN32" i="17" s="1"/>
  <c r="DN10" i="17" l="1"/>
  <c r="DJ29" i="17"/>
  <c r="DJ32" i="17" s="1"/>
  <c r="BO29" i="17"/>
  <c r="BO32" i="17" s="1"/>
  <c r="DK29" i="17" l="1"/>
  <c r="DK32" i="17" s="1"/>
  <c r="DO10" i="17"/>
  <c r="BP29" i="17"/>
  <c r="BP32" i="17" s="1"/>
  <c r="DP10" i="17" l="1"/>
  <c r="DL29" i="17"/>
  <c r="DL32" i="17" s="1"/>
  <c r="BQ29" i="17"/>
  <c r="BQ32" i="17" s="1"/>
  <c r="DM29" i="17" l="1"/>
  <c r="DM32" i="17" s="1"/>
  <c r="DQ10" i="17"/>
  <c r="BR29" i="17"/>
  <c r="BR32" i="17" s="1"/>
  <c r="DR10" i="17" l="1"/>
  <c r="DN29" i="17"/>
  <c r="DN32" i="17" s="1"/>
  <c r="BS29" i="17"/>
  <c r="BS32" i="17" s="1"/>
  <c r="BT10" i="17"/>
  <c r="DO29" i="17" l="1"/>
  <c r="DO32" i="17" s="1"/>
  <c r="DS10" i="17"/>
  <c r="BT29" i="17"/>
  <c r="J192" i="12"/>
  <c r="J211" i="12" s="1"/>
  <c r="DU10" i="17" l="1"/>
  <c r="DT10" i="17"/>
  <c r="N192" i="12" s="1"/>
  <c r="DP29" i="17"/>
  <c r="DP32" i="17" s="1"/>
  <c r="BT31" i="17"/>
  <c r="J213" i="12" s="1"/>
  <c r="BT30" i="17"/>
  <c r="J212" i="12" l="1"/>
  <c r="CG30" i="17"/>
  <c r="DQ29" i="17"/>
  <c r="DQ32" i="17" s="1"/>
  <c r="DV10" i="17"/>
  <c r="BT32" i="17"/>
  <c r="J214" i="12" s="1"/>
  <c r="J217" i="12" s="1"/>
  <c r="CG32" i="17" l="1"/>
  <c r="K214" i="12" s="1"/>
  <c r="K212" i="12"/>
  <c r="CT30" i="17"/>
  <c r="DG30" i="17" s="1"/>
  <c r="DR29" i="17"/>
  <c r="DR32" i="17" s="1"/>
  <c r="DW10" i="17"/>
  <c r="E15" i="3"/>
  <c r="K217" i="12" l="1"/>
  <c r="I10" i="13"/>
  <c r="CT32" i="17"/>
  <c r="L214" i="12" s="1"/>
  <c r="L212" i="12"/>
  <c r="DG32" i="17"/>
  <c r="M214" i="12" s="1"/>
  <c r="M212" i="12"/>
  <c r="DX10" i="17"/>
  <c r="DS29" i="17"/>
  <c r="DS32" i="17" s="1"/>
  <c r="C37" i="12"/>
  <c r="C38" i="12"/>
  <c r="C73" i="12" s="1"/>
  <c r="O122" i="12" l="1"/>
  <c r="G122" i="12"/>
  <c r="F120" i="12"/>
  <c r="J121" i="12"/>
  <c r="H122" i="12"/>
  <c r="L122" i="12"/>
  <c r="F123" i="12"/>
  <c r="G120" i="12"/>
  <c r="J123" i="12"/>
  <c r="G123" i="12"/>
  <c r="I122" i="12"/>
  <c r="H120" i="12"/>
  <c r="O123" i="12"/>
  <c r="N123" i="12"/>
  <c r="K121" i="12"/>
  <c r="M121" i="12"/>
  <c r="F121" i="12"/>
  <c r="K122" i="12"/>
  <c r="N121" i="12"/>
  <c r="I123" i="12"/>
  <c r="H121" i="12"/>
  <c r="L121" i="12"/>
  <c r="M123" i="12"/>
  <c r="G121" i="12"/>
  <c r="L123" i="12"/>
  <c r="H123" i="12"/>
  <c r="F122" i="12"/>
  <c r="J122" i="12"/>
  <c r="N122" i="12"/>
  <c r="O121" i="12"/>
  <c r="I121" i="12"/>
  <c r="M122" i="12"/>
  <c r="K123" i="12"/>
  <c r="H114" i="12"/>
  <c r="I114" i="12"/>
  <c r="L118" i="12"/>
  <c r="I112" i="12"/>
  <c r="J120" i="12"/>
  <c r="K117" i="12"/>
  <c r="M113" i="12"/>
  <c r="H113" i="12"/>
  <c r="O115" i="12"/>
  <c r="G112" i="12"/>
  <c r="K113" i="12"/>
  <c r="N112" i="12"/>
  <c r="F113" i="12"/>
  <c r="L112" i="12"/>
  <c r="F112" i="12"/>
  <c r="O113" i="12"/>
  <c r="L113" i="12"/>
  <c r="H112" i="12"/>
  <c r="K118" i="12"/>
  <c r="M112" i="12"/>
  <c r="L120" i="12"/>
  <c r="N117" i="12"/>
  <c r="K114" i="12"/>
  <c r="F114" i="12"/>
  <c r="G115" i="12"/>
  <c r="N114" i="12"/>
  <c r="I115" i="12"/>
  <c r="N118" i="12"/>
  <c r="O120" i="12"/>
  <c r="N113" i="12"/>
  <c r="K112" i="12"/>
  <c r="M117" i="12"/>
  <c r="N120" i="12"/>
  <c r="G114" i="12"/>
  <c r="J118" i="12"/>
  <c r="I113" i="12"/>
  <c r="M114" i="12"/>
  <c r="L117" i="12"/>
  <c r="L114" i="12"/>
  <c r="K115" i="12"/>
  <c r="I118" i="12"/>
  <c r="O112" i="12"/>
  <c r="I120" i="12"/>
  <c r="J117" i="12"/>
  <c r="J113" i="12"/>
  <c r="O114" i="12"/>
  <c r="I117" i="12"/>
  <c r="N115" i="12"/>
  <c r="K120" i="12"/>
  <c r="G113" i="12"/>
  <c r="F115" i="12"/>
  <c r="M118" i="12"/>
  <c r="O117" i="12"/>
  <c r="M115" i="12"/>
  <c r="J112" i="12"/>
  <c r="M120" i="12"/>
  <c r="J115" i="12"/>
  <c r="L115" i="12"/>
  <c r="O118" i="12"/>
  <c r="J114" i="12"/>
  <c r="H115" i="12"/>
  <c r="N108" i="12"/>
  <c r="J107" i="12"/>
  <c r="O107" i="12"/>
  <c r="N106" i="12"/>
  <c r="L105" i="12"/>
  <c r="I104" i="12"/>
  <c r="K103" i="12"/>
  <c r="I103" i="12"/>
  <c r="L106" i="12"/>
  <c r="G104" i="12"/>
  <c r="O108" i="12"/>
  <c r="I106" i="12"/>
  <c r="N105" i="12"/>
  <c r="O106" i="12"/>
  <c r="G105" i="12"/>
  <c r="G108" i="12"/>
  <c r="H107" i="12"/>
  <c r="F104" i="12"/>
  <c r="F108" i="12"/>
  <c r="N107" i="12"/>
  <c r="G107" i="12"/>
  <c r="F106" i="12"/>
  <c r="I105" i="12"/>
  <c r="H104" i="12"/>
  <c r="N103" i="12"/>
  <c r="O103" i="12"/>
  <c r="H106" i="12"/>
  <c r="J105" i="12"/>
  <c r="L107" i="12"/>
  <c r="O105" i="12"/>
  <c r="G103" i="12"/>
  <c r="K107" i="12"/>
  <c r="L104" i="12"/>
  <c r="I107" i="12"/>
  <c r="L103" i="12"/>
  <c r="F105" i="12"/>
  <c r="J104" i="12"/>
  <c r="I108" i="12"/>
  <c r="F107" i="12"/>
  <c r="K106" i="12"/>
  <c r="M106" i="12"/>
  <c r="K105" i="12"/>
  <c r="O104" i="12"/>
  <c r="F103" i="12"/>
  <c r="J106" i="12"/>
  <c r="H105" i="12"/>
  <c r="M103" i="12"/>
  <c r="J108" i="12"/>
  <c r="N104" i="12"/>
  <c r="K108" i="12"/>
  <c r="J103" i="12"/>
  <c r="H108" i="12"/>
  <c r="M107" i="12"/>
  <c r="H103" i="12"/>
  <c r="M105" i="12"/>
  <c r="M104" i="12"/>
  <c r="M108" i="12"/>
  <c r="L108" i="12"/>
  <c r="K104" i="12"/>
  <c r="G106" i="12"/>
  <c r="O109" i="12"/>
  <c r="G109" i="12"/>
  <c r="N109" i="12"/>
  <c r="F109" i="12"/>
  <c r="N77" i="12"/>
  <c r="G86" i="12"/>
  <c r="O86" i="12"/>
  <c r="O94" i="12"/>
  <c r="G100" i="12"/>
  <c r="F86" i="12"/>
  <c r="M109" i="12"/>
  <c r="H86" i="12"/>
  <c r="H100" i="12"/>
  <c r="L109" i="12"/>
  <c r="K109" i="12"/>
  <c r="J86" i="12"/>
  <c r="J94" i="12"/>
  <c r="J100" i="12"/>
  <c r="G77" i="12"/>
  <c r="I91" i="12"/>
  <c r="I93" i="12"/>
  <c r="I99" i="12"/>
  <c r="J109" i="12"/>
  <c r="M100" i="12"/>
  <c r="O100" i="12"/>
  <c r="F94" i="12"/>
  <c r="O77" i="12"/>
  <c r="H94" i="12"/>
  <c r="I109" i="12"/>
  <c r="H109" i="12"/>
  <c r="M86" i="12"/>
  <c r="M94" i="12"/>
  <c r="G94" i="12"/>
  <c r="K82" i="12"/>
  <c r="F82" i="12"/>
  <c r="K83" i="12"/>
  <c r="L85" i="12"/>
  <c r="I81" i="12"/>
  <c r="F81" i="12"/>
  <c r="N92" i="12"/>
  <c r="L80" i="12"/>
  <c r="M98" i="12"/>
  <c r="K98" i="12"/>
  <c r="L97" i="12"/>
  <c r="F79" i="12"/>
  <c r="O96" i="12"/>
  <c r="M88" i="12"/>
  <c r="K88" i="12"/>
  <c r="J78" i="12"/>
  <c r="N84" i="12"/>
  <c r="L90" i="12"/>
  <c r="G89" i="12"/>
  <c r="N94" i="12"/>
  <c r="L101" i="12"/>
  <c r="N95" i="12"/>
  <c r="I87" i="12"/>
  <c r="H91" i="12"/>
  <c r="M93" i="12"/>
  <c r="L93" i="12"/>
  <c r="I77" i="12"/>
  <c r="F93" i="12"/>
  <c r="G84" i="12"/>
  <c r="M101" i="12"/>
  <c r="K95" i="12"/>
  <c r="N99" i="12"/>
  <c r="K86" i="12"/>
  <c r="I100" i="12"/>
  <c r="J82" i="12"/>
  <c r="J85" i="12"/>
  <c r="H92" i="12"/>
  <c r="O80" i="12"/>
  <c r="M97" i="12"/>
  <c r="H79" i="12"/>
  <c r="H96" i="12"/>
  <c r="M78" i="12"/>
  <c r="O84" i="12"/>
  <c r="F89" i="12"/>
  <c r="M95" i="12"/>
  <c r="J87" i="12"/>
  <c r="M91" i="12"/>
  <c r="J99" i="12"/>
  <c r="I90" i="12"/>
  <c r="K99" i="12"/>
  <c r="L83" i="12"/>
  <c r="L92" i="12"/>
  <c r="H98" i="12"/>
  <c r="F97" i="12"/>
  <c r="N88" i="12"/>
  <c r="J89" i="12"/>
  <c r="M77" i="12"/>
  <c r="J91" i="12"/>
  <c r="M83" i="12"/>
  <c r="M92" i="12"/>
  <c r="H97" i="12"/>
  <c r="J88" i="12"/>
  <c r="M89" i="12"/>
  <c r="J95" i="12"/>
  <c r="L94" i="12"/>
  <c r="K91" i="12"/>
  <c r="L82" i="12"/>
  <c r="N100" i="12"/>
  <c r="N83" i="12"/>
  <c r="M85" i="12"/>
  <c r="J81" i="12"/>
  <c r="H81" i="12"/>
  <c r="G92" i="12"/>
  <c r="G80" i="12"/>
  <c r="N98" i="12"/>
  <c r="K97" i="12"/>
  <c r="I97" i="12"/>
  <c r="M79" i="12"/>
  <c r="F96" i="12"/>
  <c r="G88" i="12"/>
  <c r="L78" i="12"/>
  <c r="K78" i="12"/>
  <c r="G90" i="12"/>
  <c r="O89" i="12"/>
  <c r="N101" i="12"/>
  <c r="G87" i="12"/>
  <c r="L86" i="12"/>
  <c r="F91" i="12"/>
  <c r="G91" i="12"/>
  <c r="H83" i="12"/>
  <c r="K81" i="12"/>
  <c r="O92" i="12"/>
  <c r="G98" i="12"/>
  <c r="J97" i="12"/>
  <c r="O88" i="12"/>
  <c r="N78" i="12"/>
  <c r="O90" i="12"/>
  <c r="H101" i="12"/>
  <c r="L95" i="12"/>
  <c r="N93" i="12"/>
  <c r="L91" i="12"/>
  <c r="O99" i="12"/>
  <c r="I95" i="12"/>
  <c r="K100" i="12"/>
  <c r="G82" i="12"/>
  <c r="M80" i="12"/>
  <c r="M96" i="12"/>
  <c r="M90" i="12"/>
  <c r="F95" i="12"/>
  <c r="K93" i="12"/>
  <c r="O82" i="12"/>
  <c r="O81" i="12"/>
  <c r="I98" i="12"/>
  <c r="L88" i="12"/>
  <c r="N90" i="12"/>
  <c r="G99" i="12"/>
  <c r="M82" i="12"/>
  <c r="N86" i="12"/>
  <c r="G83" i="12"/>
  <c r="N85" i="12"/>
  <c r="L81" i="12"/>
  <c r="I92" i="12"/>
  <c r="F92" i="12"/>
  <c r="F80" i="12"/>
  <c r="O98" i="12"/>
  <c r="N97" i="12"/>
  <c r="K79" i="12"/>
  <c r="I79" i="12"/>
  <c r="N96" i="12"/>
  <c r="F88" i="12"/>
  <c r="G78" i="12"/>
  <c r="H84" i="12"/>
  <c r="J84" i="12"/>
  <c r="F90" i="12"/>
  <c r="H89" i="12"/>
  <c r="I101" i="12"/>
  <c r="O95" i="12"/>
  <c r="G95" i="12"/>
  <c r="L87" i="12"/>
  <c r="N91" i="12"/>
  <c r="K77" i="12"/>
  <c r="J77" i="12"/>
  <c r="I94" i="12"/>
  <c r="O93" i="12"/>
  <c r="J83" i="12"/>
  <c r="O97" i="12"/>
  <c r="I88" i="12"/>
  <c r="L84" i="12"/>
  <c r="J101" i="12"/>
  <c r="F87" i="12"/>
  <c r="I86" i="12"/>
  <c r="I85" i="12"/>
  <c r="G81" i="12"/>
  <c r="G93" i="12"/>
  <c r="G79" i="12"/>
  <c r="K96" i="12"/>
  <c r="H78" i="12"/>
  <c r="K89" i="12"/>
  <c r="G101" i="12"/>
  <c r="O87" i="12"/>
  <c r="M99" i="12"/>
  <c r="H82" i="12"/>
  <c r="H85" i="12"/>
  <c r="J98" i="12"/>
  <c r="G96" i="12"/>
  <c r="I78" i="12"/>
  <c r="K101" i="12"/>
  <c r="K94" i="12"/>
  <c r="I82" i="12"/>
  <c r="I83" i="12"/>
  <c r="O83" i="12"/>
  <c r="G85" i="12"/>
  <c r="M81" i="12"/>
  <c r="J92" i="12"/>
  <c r="J80" i="12"/>
  <c r="H80" i="12"/>
  <c r="F98" i="12"/>
  <c r="G97" i="12"/>
  <c r="L79" i="12"/>
  <c r="J79" i="12"/>
  <c r="I96" i="12"/>
  <c r="H88" i="12"/>
  <c r="O78" i="12"/>
  <c r="K84" i="12"/>
  <c r="J90" i="12"/>
  <c r="H90" i="12"/>
  <c r="L89" i="12"/>
  <c r="O101" i="12"/>
  <c r="H95" i="12"/>
  <c r="M87" i="12"/>
  <c r="K87" i="12"/>
  <c r="L77" i="12"/>
  <c r="H93" i="12"/>
  <c r="H99" i="12"/>
  <c r="J93" i="12"/>
  <c r="O91" i="12"/>
  <c r="N82" i="12"/>
  <c r="F83" i="12"/>
  <c r="O85" i="12"/>
  <c r="N81" i="12"/>
  <c r="K92" i="12"/>
  <c r="K80" i="12"/>
  <c r="I80" i="12"/>
  <c r="L98" i="12"/>
  <c r="N79" i="12"/>
  <c r="L96" i="12"/>
  <c r="J96" i="12"/>
  <c r="F78" i="12"/>
  <c r="K90" i="12"/>
  <c r="I89" i="12"/>
  <c r="N87" i="12"/>
  <c r="L100" i="12"/>
  <c r="F85" i="12"/>
  <c r="M84" i="12"/>
  <c r="L99" i="12"/>
  <c r="K85" i="12"/>
  <c r="N80" i="12"/>
  <c r="O79" i="12"/>
  <c r="I84" i="12"/>
  <c r="H87" i="12"/>
  <c r="H77" i="12"/>
  <c r="N89" i="12"/>
  <c r="K66" i="12"/>
  <c r="J66" i="12"/>
  <c r="I66" i="12"/>
  <c r="N66" i="12"/>
  <c r="M66" i="12"/>
  <c r="L66" i="12"/>
  <c r="O66" i="12"/>
  <c r="J64" i="12"/>
  <c r="N64" i="12"/>
  <c r="M64" i="12"/>
  <c r="K64" i="12"/>
  <c r="I64" i="12"/>
  <c r="L64" i="12"/>
  <c r="O64" i="12"/>
  <c r="N63" i="12"/>
  <c r="K63" i="12"/>
  <c r="L63" i="12"/>
  <c r="M63" i="12"/>
  <c r="O63" i="12"/>
  <c r="I63" i="12"/>
  <c r="J63" i="12"/>
  <c r="H60" i="12"/>
  <c r="G60" i="12"/>
  <c r="K56" i="12"/>
  <c r="L54" i="12"/>
  <c r="M60" i="12"/>
  <c r="I56" i="12"/>
  <c r="F52" i="12"/>
  <c r="O58" i="12"/>
  <c r="G50" i="12"/>
  <c r="L61" i="12"/>
  <c r="I58" i="12"/>
  <c r="G58" i="12"/>
  <c r="O50" i="12"/>
  <c r="K61" i="12"/>
  <c r="N60" i="12"/>
  <c r="F60" i="12"/>
  <c r="H58" i="12"/>
  <c r="J56" i="12"/>
  <c r="N52" i="12"/>
  <c r="M52" i="12"/>
  <c r="J60" i="12"/>
  <c r="I60" i="12"/>
  <c r="K58" i="12"/>
  <c r="J58" i="12"/>
  <c r="L56" i="12"/>
  <c r="O60" i="12"/>
  <c r="M54" i="12"/>
  <c r="J61" i="12"/>
  <c r="K54" i="12"/>
  <c r="J50" i="12"/>
  <c r="M56" i="12"/>
  <c r="L58" i="12"/>
  <c r="K60" i="12"/>
  <c r="I50" i="12"/>
  <c r="G52" i="12"/>
  <c r="F61" i="12"/>
  <c r="G61" i="12"/>
  <c r="H61" i="12"/>
  <c r="O52" i="12"/>
  <c r="H50" i="12"/>
  <c r="N61" i="12"/>
  <c r="M50" i="12"/>
  <c r="F50" i="12"/>
  <c r="K50" i="12"/>
  <c r="O54" i="12"/>
  <c r="H52" i="12"/>
  <c r="L50" i="12"/>
  <c r="K52" i="12"/>
  <c r="N50" i="12"/>
  <c r="F54" i="12"/>
  <c r="H56" i="12"/>
  <c r="N54" i="12"/>
  <c r="J52" i="12"/>
  <c r="I54" i="12"/>
  <c r="L52" i="12"/>
  <c r="N58" i="12"/>
  <c r="M61" i="12"/>
  <c r="H54" i="12"/>
  <c r="G56" i="12"/>
  <c r="J54" i="12"/>
  <c r="L60" i="12"/>
  <c r="I52" i="12"/>
  <c r="F56" i="12"/>
  <c r="O56" i="12"/>
  <c r="F58" i="12"/>
  <c r="O61" i="12"/>
  <c r="G54" i="12"/>
  <c r="N56" i="12"/>
  <c r="M58" i="12"/>
  <c r="I61" i="12"/>
  <c r="F43" i="12"/>
  <c r="K48" i="12"/>
  <c r="O48" i="12"/>
  <c r="J48" i="12"/>
  <c r="G48" i="12"/>
  <c r="F48" i="12"/>
  <c r="L48" i="12"/>
  <c r="I48" i="12"/>
  <c r="H48" i="12"/>
  <c r="N48" i="12"/>
  <c r="M48" i="12"/>
  <c r="L59" i="12"/>
  <c r="F59" i="12"/>
  <c r="N59" i="12"/>
  <c r="J59" i="12"/>
  <c r="M59" i="12"/>
  <c r="O59" i="12"/>
  <c r="K59" i="12"/>
  <c r="G59" i="12"/>
  <c r="H59" i="12"/>
  <c r="I59" i="12"/>
  <c r="K57" i="12"/>
  <c r="G57" i="12"/>
  <c r="H57" i="12"/>
  <c r="I57" i="12"/>
  <c r="L57" i="12"/>
  <c r="M57" i="12"/>
  <c r="J57" i="12"/>
  <c r="F57" i="12"/>
  <c r="O57" i="12"/>
  <c r="N57" i="12"/>
  <c r="K55" i="12"/>
  <c r="O55" i="12"/>
  <c r="H55" i="12"/>
  <c r="I55" i="12"/>
  <c r="L55" i="12"/>
  <c r="J55" i="12"/>
  <c r="F55" i="12"/>
  <c r="M55" i="12"/>
  <c r="N55" i="12"/>
  <c r="G55" i="12"/>
  <c r="K53" i="12"/>
  <c r="J53" i="12"/>
  <c r="G53" i="12"/>
  <c r="L53" i="12"/>
  <c r="M53" i="12"/>
  <c r="N53" i="12"/>
  <c r="I53" i="12"/>
  <c r="O53" i="12"/>
  <c r="H53" i="12"/>
  <c r="F53" i="12"/>
  <c r="K51" i="12"/>
  <c r="J51" i="12"/>
  <c r="F51" i="12"/>
  <c r="M51" i="12"/>
  <c r="N51" i="12"/>
  <c r="G51" i="12"/>
  <c r="O51" i="12"/>
  <c r="H51" i="12"/>
  <c r="I51" i="12"/>
  <c r="L51" i="12"/>
  <c r="K49" i="12"/>
  <c r="O49" i="12"/>
  <c r="F49" i="12"/>
  <c r="H49" i="12"/>
  <c r="G49" i="12"/>
  <c r="I49" i="12"/>
  <c r="J49" i="12"/>
  <c r="L49" i="12"/>
  <c r="M49" i="12"/>
  <c r="N49" i="12"/>
  <c r="K44" i="12"/>
  <c r="N44" i="12"/>
  <c r="H44" i="12"/>
  <c r="I44" i="12"/>
  <c r="L44" i="12"/>
  <c r="F44" i="12"/>
  <c r="J44" i="12"/>
  <c r="G44" i="12"/>
  <c r="M44" i="12"/>
  <c r="O44" i="12"/>
  <c r="F42" i="12"/>
  <c r="L110" i="12"/>
  <c r="O110" i="12"/>
  <c r="M110" i="12"/>
  <c r="K110" i="12"/>
  <c r="J110" i="12"/>
  <c r="N110" i="12"/>
  <c r="I110" i="12"/>
  <c r="H110" i="12"/>
  <c r="G110" i="12"/>
  <c r="F110" i="12"/>
  <c r="F101" i="12"/>
  <c r="M217" i="12"/>
  <c r="K10" i="13"/>
  <c r="L217" i="12"/>
  <c r="J10" i="13"/>
  <c r="DT29" i="17"/>
  <c r="DT31" i="17" s="1"/>
  <c r="N213" i="12" s="1"/>
  <c r="N211" i="12"/>
  <c r="DY10" i="17"/>
  <c r="DU29" i="17"/>
  <c r="DU32" i="17" s="1"/>
  <c r="F99" i="12"/>
  <c r="F84" i="12"/>
  <c r="F100" i="12"/>
  <c r="N43" i="12"/>
  <c r="L43" i="12"/>
  <c r="K43" i="12"/>
  <c r="M43" i="12"/>
  <c r="O43" i="12"/>
  <c r="M45" i="12"/>
  <c r="O45" i="12"/>
  <c r="N45" i="12"/>
  <c r="M65" i="12"/>
  <c r="N65" i="12"/>
  <c r="O47" i="12"/>
  <c r="N42" i="12"/>
  <c r="O42" i="12"/>
  <c r="L45" i="12"/>
  <c r="N47" i="12"/>
  <c r="L65" i="12"/>
  <c r="M47" i="12"/>
  <c r="K47" i="12"/>
  <c r="M42" i="12"/>
  <c r="K42" i="12"/>
  <c r="K65" i="12"/>
  <c r="L42" i="12"/>
  <c r="L47" i="12"/>
  <c r="O65" i="12"/>
  <c r="K45" i="12"/>
  <c r="J65" i="12"/>
  <c r="G47" i="12"/>
  <c r="F77" i="12"/>
  <c r="F47" i="12"/>
  <c r="I45" i="12"/>
  <c r="I43" i="12"/>
  <c r="H43" i="12"/>
  <c r="G43" i="12"/>
  <c r="J43" i="12"/>
  <c r="G42" i="12"/>
  <c r="F45" i="12"/>
  <c r="I47" i="12"/>
  <c r="H42" i="12"/>
  <c r="G45" i="12"/>
  <c r="J47" i="12"/>
  <c r="I42" i="12"/>
  <c r="H45" i="12"/>
  <c r="I65" i="12"/>
  <c r="J42" i="12"/>
  <c r="H47" i="12"/>
  <c r="J45" i="12"/>
  <c r="H9" i="14"/>
  <c r="G9" i="14"/>
  <c r="E9" i="14"/>
  <c r="D9" i="14"/>
  <c r="C51" i="13"/>
  <c r="C50" i="13"/>
  <c r="C8" i="13"/>
  <c r="C12" i="13" s="1"/>
  <c r="C14" i="13" s="1"/>
  <c r="C18" i="13" s="1"/>
  <c r="C211" i="12"/>
  <c r="E192" i="12"/>
  <c r="E211" i="12" s="1"/>
  <c r="C20" i="12"/>
  <c r="C15" i="12"/>
  <c r="E7" i="3"/>
  <c r="G224" i="12" l="1"/>
  <c r="N224" i="12"/>
  <c r="K224" i="12"/>
  <c r="F224" i="12"/>
  <c r="J224" i="12"/>
  <c r="I224" i="12"/>
  <c r="M224" i="12"/>
  <c r="H224" i="12"/>
  <c r="L224" i="12"/>
  <c r="O224" i="12"/>
  <c r="E183" i="12"/>
  <c r="D183" i="12"/>
  <c r="E182" i="12"/>
  <c r="D182" i="12"/>
  <c r="F166" i="12"/>
  <c r="D156" i="12"/>
  <c r="D155" i="12"/>
  <c r="E156" i="12"/>
  <c r="D154" i="12"/>
  <c r="E154" i="12"/>
  <c r="E153" i="12"/>
  <c r="E155" i="12"/>
  <c r="D153" i="12"/>
  <c r="J124" i="12"/>
  <c r="J131" i="12" s="1"/>
  <c r="H124" i="12"/>
  <c r="H131" i="12" s="1"/>
  <c r="K124" i="12"/>
  <c r="K131" i="12" s="1"/>
  <c r="N124" i="12"/>
  <c r="N131" i="12" s="1"/>
  <c r="I124" i="12"/>
  <c r="I131" i="12" s="1"/>
  <c r="F124" i="12"/>
  <c r="F131" i="12" s="1"/>
  <c r="O124" i="12"/>
  <c r="O131" i="12" s="1"/>
  <c r="G124" i="12"/>
  <c r="G131" i="12" s="1"/>
  <c r="M124" i="12"/>
  <c r="M131" i="12" s="1"/>
  <c r="L124" i="12"/>
  <c r="L131" i="12" s="1"/>
  <c r="DT30" i="17"/>
  <c r="N212" i="12" s="1"/>
  <c r="O227" i="12"/>
  <c r="G227" i="12"/>
  <c r="N227" i="12"/>
  <c r="F227" i="12"/>
  <c r="M227" i="12"/>
  <c r="L227" i="12"/>
  <c r="K227" i="12"/>
  <c r="J227" i="12"/>
  <c r="I227" i="12"/>
  <c r="H227" i="12"/>
  <c r="DV29" i="17"/>
  <c r="DV32" i="17" s="1"/>
  <c r="DZ10" i="17"/>
  <c r="K67" i="12"/>
  <c r="K68" i="12" s="1"/>
  <c r="K130" i="12" s="1"/>
  <c r="M67" i="12"/>
  <c r="M68" i="12" s="1"/>
  <c r="M130" i="12" s="1"/>
  <c r="L67" i="12"/>
  <c r="L68" i="12" s="1"/>
  <c r="L130" i="12" s="1"/>
  <c r="N67" i="12"/>
  <c r="N68" i="12" s="1"/>
  <c r="N130" i="12" s="1"/>
  <c r="O67" i="12"/>
  <c r="O68" i="12" s="1"/>
  <c r="O130" i="12" s="1"/>
  <c r="I67" i="12"/>
  <c r="J67" i="12"/>
  <c r="C47" i="13"/>
  <c r="C40" i="13"/>
  <c r="E13" i="3"/>
  <c r="E11" i="3"/>
  <c r="H9" i="3" s="1"/>
  <c r="I182" i="12" l="1"/>
  <c r="J182" i="12" s="1"/>
  <c r="F168" i="12"/>
  <c r="D7" i="13" s="1"/>
  <c r="E184" i="12"/>
  <c r="I183" i="12"/>
  <c r="J183" i="12" s="1"/>
  <c r="K183" i="12" s="1"/>
  <c r="L183" i="12" s="1"/>
  <c r="M183" i="12" s="1"/>
  <c r="N183" i="12" s="1"/>
  <c r="O183" i="12" s="1"/>
  <c r="D184" i="12"/>
  <c r="G166" i="12"/>
  <c r="F153" i="12"/>
  <c r="D157" i="12"/>
  <c r="E157" i="12"/>
  <c r="F154" i="12"/>
  <c r="G154" i="12" s="1"/>
  <c r="H154" i="12" s="1"/>
  <c r="I154" i="12" s="1"/>
  <c r="J154" i="12" s="1"/>
  <c r="K154" i="12" s="1"/>
  <c r="L154" i="12" s="1"/>
  <c r="M154" i="12" s="1"/>
  <c r="N154" i="12" s="1"/>
  <c r="O154" i="12" s="1"/>
  <c r="F155" i="12"/>
  <c r="G155" i="12" s="1"/>
  <c r="H155" i="12" s="1"/>
  <c r="I155" i="12" s="1"/>
  <c r="J155" i="12" s="1"/>
  <c r="K155" i="12" s="1"/>
  <c r="L155" i="12" s="1"/>
  <c r="M155" i="12" s="1"/>
  <c r="N155" i="12" s="1"/>
  <c r="O155" i="12" s="1"/>
  <c r="F156" i="12"/>
  <c r="G156" i="12" s="1"/>
  <c r="H156" i="12" s="1"/>
  <c r="I156" i="12" s="1"/>
  <c r="J156" i="12" s="1"/>
  <c r="K156" i="12" s="1"/>
  <c r="L156" i="12" s="1"/>
  <c r="M156" i="12" s="1"/>
  <c r="N156" i="12" s="1"/>
  <c r="O156" i="12" s="1"/>
  <c r="DT32" i="17"/>
  <c r="N214" i="12" s="1"/>
  <c r="N217" i="12" s="1"/>
  <c r="EA10" i="17"/>
  <c r="DW29" i="17"/>
  <c r="DW32" i="17" s="1"/>
  <c r="N132" i="12"/>
  <c r="L13" i="13" s="1"/>
  <c r="L50" i="13" s="1"/>
  <c r="L132" i="12"/>
  <c r="J13" i="13" s="1"/>
  <c r="M132" i="12"/>
  <c r="K13" i="13" s="1"/>
  <c r="K50" i="13" s="1"/>
  <c r="K132" i="12"/>
  <c r="I13" i="13" s="1"/>
  <c r="I50" i="13" s="1"/>
  <c r="O132" i="12"/>
  <c r="M13" i="13" s="1"/>
  <c r="M50" i="13" s="1"/>
  <c r="H14" i="3"/>
  <c r="H166" i="12" l="1"/>
  <c r="I166" i="12" s="1"/>
  <c r="F169" i="12"/>
  <c r="I184" i="12"/>
  <c r="K182" i="12"/>
  <c r="J184" i="12"/>
  <c r="G168" i="12"/>
  <c r="E7" i="13" s="1"/>
  <c r="G153" i="12"/>
  <c r="F157" i="12"/>
  <c r="L10" i="13"/>
  <c r="J50" i="13"/>
  <c r="EB10" i="17"/>
  <c r="DX29" i="17"/>
  <c r="DX32" i="17" s="1"/>
  <c r="K12" i="3"/>
  <c r="C5" i="12" s="1"/>
  <c r="C4" i="14" s="1"/>
  <c r="D36" i="13"/>
  <c r="H168" i="12" l="1"/>
  <c r="F7" i="13" s="1"/>
  <c r="G169" i="12"/>
  <c r="D6" i="13"/>
  <c r="F219" i="12"/>
  <c r="L182" i="12"/>
  <c r="K184" i="12"/>
  <c r="J166" i="12"/>
  <c r="I168" i="12"/>
  <c r="G7" i="13" s="1"/>
  <c r="G157" i="12"/>
  <c r="H153" i="12"/>
  <c r="DY29" i="17"/>
  <c r="DY32" i="17" s="1"/>
  <c r="EC10" i="17"/>
  <c r="M10" i="11"/>
  <c r="E36" i="13"/>
  <c r="D10" i="13"/>
  <c r="D54" i="13"/>
  <c r="H169" i="12" l="1"/>
  <c r="I169" i="12"/>
  <c r="E6" i="13"/>
  <c r="G219" i="12"/>
  <c r="L184" i="12"/>
  <c r="M182" i="12"/>
  <c r="K166" i="12"/>
  <c r="J168" i="12"/>
  <c r="H7" i="13" s="1"/>
  <c r="I153" i="12"/>
  <c r="H157" i="12"/>
  <c r="H13" i="21"/>
  <c r="G13" i="21"/>
  <c r="I13" i="21"/>
  <c r="J13" i="21"/>
  <c r="ED10" i="17"/>
  <c r="DZ29" i="17"/>
  <c r="DZ32" i="17" s="1"/>
  <c r="E10" i="13"/>
  <c r="F36" i="13"/>
  <c r="E54" i="13"/>
  <c r="J169" i="12" l="1"/>
  <c r="F6" i="13"/>
  <c r="H219" i="12"/>
  <c r="M184" i="12"/>
  <c r="N182" i="12"/>
  <c r="L166" i="12"/>
  <c r="K168" i="12"/>
  <c r="I7" i="13" s="1"/>
  <c r="J153" i="12"/>
  <c r="I157" i="12"/>
  <c r="J12" i="21"/>
  <c r="I12" i="21"/>
  <c r="H12" i="21"/>
  <c r="G12" i="21"/>
  <c r="C27" i="13"/>
  <c r="EA29" i="17"/>
  <c r="EA32" i="17" s="1"/>
  <c r="EE10" i="17"/>
  <c r="F10" i="13"/>
  <c r="F54" i="13"/>
  <c r="G6" i="13" l="1"/>
  <c r="I219" i="12"/>
  <c r="O182" i="12"/>
  <c r="O184" i="12" s="1"/>
  <c r="N184" i="12"/>
  <c r="M166" i="12"/>
  <c r="L168" i="12"/>
  <c r="J7" i="13" s="1"/>
  <c r="K153" i="12"/>
  <c r="J157" i="12"/>
  <c r="EF10" i="17"/>
  <c r="EB29" i="17"/>
  <c r="EB32" i="17" s="1"/>
  <c r="G10" i="13"/>
  <c r="H10" i="13"/>
  <c r="G36" i="13"/>
  <c r="H6" i="13" l="1"/>
  <c r="J219" i="12"/>
  <c r="N166" i="12"/>
  <c r="M168" i="12"/>
  <c r="K7" i="13" s="1"/>
  <c r="L153" i="12"/>
  <c r="K157" i="12"/>
  <c r="EC29" i="17"/>
  <c r="EC32" i="17" s="1"/>
  <c r="EG10" i="17"/>
  <c r="O192" i="12" s="1"/>
  <c r="G54" i="13"/>
  <c r="H36" i="13"/>
  <c r="J68" i="12"/>
  <c r="E68" i="12"/>
  <c r="E130" i="12" s="1"/>
  <c r="D16" i="19" s="1"/>
  <c r="C10" i="20" s="1"/>
  <c r="D10" i="20" l="1"/>
  <c r="G10" i="20"/>
  <c r="F21" i="21" s="1"/>
  <c r="F10" i="20"/>
  <c r="E10" i="20"/>
  <c r="D21" i="21" s="1"/>
  <c r="I6" i="13"/>
  <c r="K219" i="12"/>
  <c r="O166" i="12"/>
  <c r="O168" i="12" s="1"/>
  <c r="M7" i="13" s="1"/>
  <c r="N7" i="13" s="1"/>
  <c r="N168" i="12"/>
  <c r="L7" i="13" s="1"/>
  <c r="M153" i="12"/>
  <c r="L157" i="12"/>
  <c r="J130" i="12"/>
  <c r="J132" i="12" s="1"/>
  <c r="H13" i="13" s="1"/>
  <c r="H50" i="13" s="1"/>
  <c r="E132" i="12"/>
  <c r="H54" i="13"/>
  <c r="I36" i="13"/>
  <c r="ED29" i="17"/>
  <c r="ED32" i="17" s="1"/>
  <c r="I68" i="12"/>
  <c r="H68" i="12"/>
  <c r="F68" i="12"/>
  <c r="G68" i="12"/>
  <c r="E135" i="12" l="1"/>
  <c r="H135" i="12" s="1"/>
  <c r="F13" i="20"/>
  <c r="E21" i="21"/>
  <c r="T10" i="20"/>
  <c r="C21" i="21"/>
  <c r="K21" i="21" s="1"/>
  <c r="L219" i="12"/>
  <c r="J6" i="13"/>
  <c r="L221" i="12"/>
  <c r="N220" i="12"/>
  <c r="M218" i="12"/>
  <c r="J221" i="12"/>
  <c r="L220" i="12"/>
  <c r="K218" i="12"/>
  <c r="K220" i="12"/>
  <c r="I218" i="12"/>
  <c r="O221" i="12"/>
  <c r="I220" i="12"/>
  <c r="N221" i="12"/>
  <c r="O218" i="12"/>
  <c r="M221" i="12"/>
  <c r="O220" i="12"/>
  <c r="K221" i="12"/>
  <c r="M220" i="12"/>
  <c r="L218" i="12"/>
  <c r="I221" i="12"/>
  <c r="J218" i="12"/>
  <c r="J220" i="12"/>
  <c r="N218" i="12"/>
  <c r="N153" i="12"/>
  <c r="M157" i="12"/>
  <c r="C30" i="13"/>
  <c r="H130" i="12"/>
  <c r="H132" i="12" s="1"/>
  <c r="F13" i="13" s="1"/>
  <c r="F50" i="13" s="1"/>
  <c r="G130" i="12"/>
  <c r="G132" i="12" s="1"/>
  <c r="E13" i="13" s="1"/>
  <c r="E50" i="13" s="1"/>
  <c r="F130" i="12"/>
  <c r="F132" i="12" s="1"/>
  <c r="D13" i="13" s="1"/>
  <c r="D50" i="13" s="1"/>
  <c r="I130" i="12"/>
  <c r="I132" i="12" s="1"/>
  <c r="G13" i="13" s="1"/>
  <c r="G50" i="13" s="1"/>
  <c r="C9" i="20"/>
  <c r="D9" i="20" s="1"/>
  <c r="T9" i="20" s="1"/>
  <c r="D18" i="19"/>
  <c r="J36" i="13"/>
  <c r="I54" i="13"/>
  <c r="EE29" i="17"/>
  <c r="EE32" i="17" s="1"/>
  <c r="D30" i="13" l="1"/>
  <c r="M219" i="12"/>
  <c r="K6" i="13"/>
  <c r="H218" i="12"/>
  <c r="G218" i="12"/>
  <c r="H221" i="12"/>
  <c r="G221" i="12"/>
  <c r="F220" i="12"/>
  <c r="F218" i="12"/>
  <c r="H220" i="12"/>
  <c r="F221" i="12"/>
  <c r="G220" i="12"/>
  <c r="O153" i="12"/>
  <c r="O157" i="12" s="1"/>
  <c r="N157" i="12"/>
  <c r="J54" i="13"/>
  <c r="K36" i="13"/>
  <c r="EF29" i="17"/>
  <c r="EF32" i="17" s="1"/>
  <c r="D10" i="11"/>
  <c r="C58" i="13"/>
  <c r="M6" i="13" l="1"/>
  <c r="O219" i="12"/>
  <c r="L6" i="13"/>
  <c r="N219" i="12"/>
  <c r="D58" i="13"/>
  <c r="D59" i="13" s="1"/>
  <c r="E30" i="13"/>
  <c r="D13" i="20"/>
  <c r="C20" i="21"/>
  <c r="E13" i="20"/>
  <c r="D20" i="21"/>
  <c r="L36" i="13"/>
  <c r="K54" i="13"/>
  <c r="EG29" i="17"/>
  <c r="EG31" i="17" s="1"/>
  <c r="O213" i="12" s="1"/>
  <c r="O211" i="12"/>
  <c r="C59" i="13"/>
  <c r="F30" i="13" l="1"/>
  <c r="F58" i="13" s="1"/>
  <c r="E58" i="13"/>
  <c r="E59" i="13" s="1"/>
  <c r="E32" i="11" s="1"/>
  <c r="K20" i="21"/>
  <c r="C22" i="21"/>
  <c r="EG30" i="17"/>
  <c r="O212" i="12" s="1"/>
  <c r="M36" i="13" s="1"/>
  <c r="M54" i="13" s="1"/>
  <c r="D32" i="11"/>
  <c r="L54" i="13"/>
  <c r="EG32" i="17" l="1"/>
  <c r="O214" i="12" s="1"/>
  <c r="O217" i="12" s="1"/>
  <c r="F59" i="13"/>
  <c r="F32" i="11" s="1"/>
  <c r="G30" i="13"/>
  <c r="G58" i="13" s="1"/>
  <c r="M10" i="13" l="1"/>
  <c r="G59" i="13"/>
  <c r="G32" i="11" s="1"/>
  <c r="H30" i="13"/>
  <c r="H58" i="13" s="1"/>
  <c r="H59" i="13" l="1"/>
  <c r="H32" i="11" s="1"/>
  <c r="I30" i="13"/>
  <c r="I58" i="13" s="1"/>
  <c r="I59" i="13" l="1"/>
  <c r="I32" i="11" s="1"/>
  <c r="J30" i="13"/>
  <c r="J58" i="13" s="1"/>
  <c r="K30" i="13" l="1"/>
  <c r="K58" i="13" s="1"/>
  <c r="J59" i="13"/>
  <c r="J32" i="11" s="1"/>
  <c r="L30" i="13" l="1"/>
  <c r="L58" i="13" s="1"/>
  <c r="K59" i="13"/>
  <c r="K32" i="11" s="1"/>
  <c r="M30" i="13" l="1"/>
  <c r="L59" i="13"/>
  <c r="L32" i="11" s="1"/>
  <c r="M58" i="13" l="1"/>
  <c r="M59" i="13" s="1"/>
  <c r="M32" i="11" s="1"/>
  <c r="F45" i="11" l="1"/>
  <c r="F26" i="13"/>
  <c r="F16" i="11"/>
  <c r="E45" i="11"/>
  <c r="E26" i="13"/>
  <c r="E16" i="11"/>
  <c r="H228" i="12"/>
  <c r="F11" i="13" s="1"/>
  <c r="F34" i="13" s="1"/>
  <c r="G228" i="12"/>
  <c r="E11" i="13" s="1"/>
  <c r="E34" i="13" s="1"/>
  <c r="F51" i="13" l="1"/>
  <c r="U30" i="11"/>
  <c r="U31" i="11" s="1"/>
  <c r="F228" i="12"/>
  <c r="D11" i="13" s="1"/>
  <c r="D34" i="13" s="1"/>
  <c r="D27" i="13"/>
  <c r="E8" i="13"/>
  <c r="E27" i="13"/>
  <c r="F8" i="13"/>
  <c r="D26" i="13" l="1"/>
  <c r="S30" i="11" s="1"/>
  <c r="S31" i="11" s="1"/>
  <c r="I14" i="21"/>
  <c r="J14" i="21"/>
  <c r="G14" i="21"/>
  <c r="H14" i="21"/>
  <c r="D16" i="11"/>
  <c r="D45" i="11"/>
  <c r="G45" i="11"/>
  <c r="G16" i="11"/>
  <c r="G26" i="13"/>
  <c r="V30" i="11" s="1"/>
  <c r="V31" i="11" s="1"/>
  <c r="D8" i="13"/>
  <c r="D12" i="13" s="1"/>
  <c r="C52" i="13"/>
  <c r="T29" i="11"/>
  <c r="I228" i="12"/>
  <c r="G11" i="13" s="1"/>
  <c r="G34" i="13" s="1"/>
  <c r="F12" i="13"/>
  <c r="F46" i="11"/>
  <c r="F53" i="13"/>
  <c r="E46" i="11"/>
  <c r="E12" i="13"/>
  <c r="E52" i="13"/>
  <c r="T30" i="11" l="1"/>
  <c r="T31" i="11" s="1"/>
  <c r="E51" i="13"/>
  <c r="D51" i="13"/>
  <c r="J8" i="21"/>
  <c r="G8" i="21"/>
  <c r="H8" i="21"/>
  <c r="I8" i="21"/>
  <c r="E53" i="13"/>
  <c r="H45" i="11"/>
  <c r="H16" i="11"/>
  <c r="H26" i="13"/>
  <c r="W30" i="11" s="1"/>
  <c r="W31" i="11" s="1"/>
  <c r="G51" i="13"/>
  <c r="S29" i="11"/>
  <c r="K12" i="21"/>
  <c r="D46" i="11"/>
  <c r="D52" i="13"/>
  <c r="G13" i="20"/>
  <c r="D53" i="13"/>
  <c r="F27" i="13"/>
  <c r="G8" i="13"/>
  <c r="J228" i="12"/>
  <c r="H11" i="13" s="1"/>
  <c r="H34" i="13" s="1"/>
  <c r="F14" i="13"/>
  <c r="F17" i="11"/>
  <c r="F18" i="11" s="1"/>
  <c r="F47" i="11"/>
  <c r="F16" i="21"/>
  <c r="C55" i="13"/>
  <c r="E14" i="13"/>
  <c r="E47" i="11"/>
  <c r="E17" i="11"/>
  <c r="E18" i="11" s="1"/>
  <c r="D47" i="11"/>
  <c r="D17" i="11"/>
  <c r="D18" i="11" s="1"/>
  <c r="D14" i="13"/>
  <c r="H16" i="21" l="1"/>
  <c r="G16" i="21"/>
  <c r="J16" i="21"/>
  <c r="I16" i="21"/>
  <c r="K8" i="21"/>
  <c r="K9" i="21" s="1"/>
  <c r="H51" i="13"/>
  <c r="I16" i="11"/>
  <c r="I45" i="11"/>
  <c r="I26" i="13"/>
  <c r="X30" i="11" s="1"/>
  <c r="X31" i="11" s="1"/>
  <c r="G27" i="13"/>
  <c r="G52" i="13" s="1"/>
  <c r="H8" i="13"/>
  <c r="K228" i="12"/>
  <c r="I11" i="13" s="1"/>
  <c r="I34" i="13" s="1"/>
  <c r="K13" i="21"/>
  <c r="G12" i="13"/>
  <c r="G46" i="11"/>
  <c r="G53" i="13"/>
  <c r="U29" i="11"/>
  <c r="F52" i="13"/>
  <c r="J16" i="11" l="1"/>
  <c r="J45" i="11"/>
  <c r="J26" i="13"/>
  <c r="I51" i="13"/>
  <c r="K16" i="21"/>
  <c r="K14" i="21"/>
  <c r="H27" i="13"/>
  <c r="I8" i="13"/>
  <c r="H12" i="13"/>
  <c r="H46" i="11"/>
  <c r="V29" i="11"/>
  <c r="G17" i="11"/>
  <c r="G18" i="11" s="1"/>
  <c r="G47" i="11"/>
  <c r="G14" i="13"/>
  <c r="L228" i="12"/>
  <c r="J11" i="13" s="1"/>
  <c r="J34" i="13" s="1"/>
  <c r="H53" i="13"/>
  <c r="Y30" i="11" l="1"/>
  <c r="Y31" i="11" s="1"/>
  <c r="K16" i="11"/>
  <c r="K26" i="13"/>
  <c r="K45" i="11"/>
  <c r="J51" i="13"/>
  <c r="I53" i="13"/>
  <c r="I46" i="11"/>
  <c r="I12" i="13"/>
  <c r="W29" i="11"/>
  <c r="H52" i="13"/>
  <c r="M228" i="12"/>
  <c r="K11" i="13" s="1"/>
  <c r="K34" i="13" s="1"/>
  <c r="H47" i="11"/>
  <c r="H14" i="13"/>
  <c r="H17" i="11"/>
  <c r="H18" i="11" s="1"/>
  <c r="I27" i="13"/>
  <c r="J8" i="13"/>
  <c r="J13" i="20" l="1"/>
  <c r="K13" i="20"/>
  <c r="I13" i="20"/>
  <c r="L16" i="11"/>
  <c r="L45" i="11"/>
  <c r="L26" i="13"/>
  <c r="AA30" i="11" s="1"/>
  <c r="AA31" i="11" s="1"/>
  <c r="Z30" i="11"/>
  <c r="Z31" i="11" s="1"/>
  <c r="M45" i="11"/>
  <c r="M16" i="11"/>
  <c r="M26" i="13"/>
  <c r="K51" i="13"/>
  <c r="J12" i="13"/>
  <c r="J46" i="11"/>
  <c r="J27" i="13"/>
  <c r="K8" i="13"/>
  <c r="O228" i="12"/>
  <c r="M11" i="13" s="1"/>
  <c r="M34" i="13" s="1"/>
  <c r="J53" i="13"/>
  <c r="I47" i="11"/>
  <c r="I14" i="13"/>
  <c r="I17" i="11"/>
  <c r="I18" i="11" s="1"/>
  <c r="N228" i="12"/>
  <c r="L11" i="13" s="1"/>
  <c r="L34" i="13" s="1"/>
  <c r="X29" i="11"/>
  <c r="I52" i="13"/>
  <c r="L51" i="13" l="1"/>
  <c r="AB30" i="11"/>
  <c r="AB31" i="11" s="1"/>
  <c r="M51" i="13"/>
  <c r="Y29" i="11"/>
  <c r="J52" i="13"/>
  <c r="K46" i="11"/>
  <c r="K12" i="13"/>
  <c r="K53" i="13"/>
  <c r="K27" i="13"/>
  <c r="L8" i="13"/>
  <c r="M8" i="13"/>
  <c r="L27" i="13"/>
  <c r="J14" i="13"/>
  <c r="J17" i="11"/>
  <c r="J18" i="11" s="1"/>
  <c r="J47" i="11"/>
  <c r="H13" i="20"/>
  <c r="M27" i="13" l="1"/>
  <c r="L53" i="13"/>
  <c r="K52" i="13"/>
  <c r="L52" i="13"/>
  <c r="AA29" i="11"/>
  <c r="Z29" i="11"/>
  <c r="M53" i="13"/>
  <c r="M46" i="11"/>
  <c r="M12" i="13"/>
  <c r="L12" i="13"/>
  <c r="L46" i="11"/>
  <c r="K47" i="11"/>
  <c r="K14" i="13"/>
  <c r="K17" i="11"/>
  <c r="K18" i="11" s="1"/>
  <c r="T13" i="20"/>
  <c r="L17" i="11" l="1"/>
  <c r="L18" i="11" s="1"/>
  <c r="L47" i="11"/>
  <c r="L14" i="13"/>
  <c r="M17" i="11"/>
  <c r="M18" i="11" s="1"/>
  <c r="M47" i="11"/>
  <c r="M14" i="13"/>
  <c r="AB29" i="11"/>
  <c r="M52" i="13"/>
  <c r="C13" i="20" l="1"/>
  <c r="D11" i="11"/>
  <c r="D12" i="11" s="1"/>
  <c r="C24" i="21"/>
  <c r="K24" i="21" s="1"/>
  <c r="C26" i="21"/>
  <c r="D7" i="21" s="1"/>
  <c r="D9" i="21" s="1"/>
  <c r="D22" i="21" s="1"/>
  <c r="D26" i="21" s="1"/>
  <c r="E7" i="21" s="1"/>
  <c r="E9" i="21" s="1"/>
  <c r="E22" i="21" s="1"/>
  <c r="E26" i="21" s="1"/>
  <c r="F7" i="21" s="1"/>
  <c r="F9" i="21" s="1"/>
  <c r="F22" i="21" s="1"/>
  <c r="F26" i="21" s="1"/>
  <c r="G7" i="21" s="1"/>
  <c r="G9" i="21" s="1"/>
  <c r="D235" i="12"/>
  <c r="C9" i="14" s="1"/>
  <c r="D236" i="12"/>
  <c r="C35" i="13" s="1"/>
  <c r="D35" i="13" s="1"/>
  <c r="E3" i="6"/>
  <c r="E11" i="6" s="1"/>
  <c r="E9" i="6" l="1"/>
  <c r="E10" i="6"/>
  <c r="E8" i="6"/>
  <c r="E35" i="13"/>
  <c r="F35" i="13" s="1"/>
  <c r="D37" i="13"/>
  <c r="D24" i="11" s="1"/>
  <c r="C39" i="13"/>
  <c r="C62" i="13" s="1"/>
  <c r="B201" i="6"/>
  <c r="C279" i="6"/>
  <c r="B115" i="6"/>
  <c r="D63" i="13"/>
  <c r="S23" i="11"/>
  <c r="D87" i="6"/>
  <c r="C335" i="6"/>
  <c r="C204" i="6"/>
  <c r="C325" i="6"/>
  <c r="B177" i="6"/>
  <c r="G314" i="6"/>
  <c r="F129" i="6"/>
  <c r="B82" i="6"/>
  <c r="B157" i="6"/>
  <c r="C178" i="6"/>
  <c r="B164" i="6"/>
  <c r="F89" i="6"/>
  <c r="B131" i="6"/>
  <c r="G51" i="6"/>
  <c r="D189" i="6"/>
  <c r="D120" i="6"/>
  <c r="G111" i="6"/>
  <c r="C120" i="6"/>
  <c r="D131" i="6"/>
  <c r="C22" i="14"/>
  <c r="E63" i="13"/>
  <c r="E37" i="13"/>
  <c r="C63" i="13"/>
  <c r="C37" i="13"/>
  <c r="U23" i="11"/>
  <c r="H140" i="6"/>
  <c r="G201" i="6"/>
  <c r="H182" i="6"/>
  <c r="C238" i="6"/>
  <c r="H87" i="6"/>
  <c r="B22" i="6"/>
  <c r="H28" i="6"/>
  <c r="C180" i="6"/>
  <c r="B205" i="6"/>
  <c r="C237" i="6"/>
  <c r="G175" i="6"/>
  <c r="G151" i="6"/>
  <c r="E42" i="6"/>
  <c r="F92" i="6"/>
  <c r="D216" i="6"/>
  <c r="E85" i="6"/>
  <c r="E26" i="6"/>
  <c r="D44" i="6"/>
  <c r="C135" i="6"/>
  <c r="B320" i="6"/>
  <c r="F151" i="6"/>
  <c r="F223" i="6"/>
  <c r="B291" i="6"/>
  <c r="B69" i="6"/>
  <c r="H223" i="6"/>
  <c r="E298" i="6"/>
  <c r="H113" i="6"/>
  <c r="G286" i="6"/>
  <c r="H309" i="6"/>
  <c r="D98" i="6"/>
  <c r="B168" i="6"/>
  <c r="H271" i="6"/>
  <c r="C119" i="6"/>
  <c r="D61" i="6"/>
  <c r="H272" i="6"/>
  <c r="G316" i="6"/>
  <c r="F35" i="6"/>
  <c r="C17" i="6"/>
  <c r="H94" i="6"/>
  <c r="H225" i="6"/>
  <c r="E286" i="6"/>
  <c r="B305" i="6"/>
  <c r="C205" i="6"/>
  <c r="F48" i="6"/>
  <c r="C41" i="6"/>
  <c r="B62" i="6"/>
  <c r="H339" i="6"/>
  <c r="E338" i="6"/>
  <c r="F370" i="6"/>
  <c r="H301" i="6"/>
  <c r="B55" i="6"/>
  <c r="C223" i="6"/>
  <c r="F100" i="6"/>
  <c r="G56" i="6"/>
  <c r="F165" i="6"/>
  <c r="E246" i="6"/>
  <c r="F177" i="6"/>
  <c r="F292" i="6"/>
  <c r="G224" i="6"/>
  <c r="F369" i="6"/>
  <c r="F310" i="6"/>
  <c r="C308" i="6"/>
  <c r="B158" i="6"/>
  <c r="F259" i="6"/>
  <c r="B297" i="6"/>
  <c r="D275" i="6"/>
  <c r="E18" i="6"/>
  <c r="B112" i="6"/>
  <c r="C66" i="6"/>
  <c r="G319" i="6"/>
  <c r="B218" i="6"/>
  <c r="B282" i="6"/>
  <c r="E326" i="6"/>
  <c r="G304" i="6"/>
  <c r="B265" i="6"/>
  <c r="C212" i="6"/>
  <c r="F271" i="6"/>
  <c r="C356" i="6"/>
  <c r="H348" i="6"/>
  <c r="F343" i="6"/>
  <c r="E30" i="6"/>
  <c r="F312" i="6"/>
  <c r="B335" i="6"/>
  <c r="H184" i="6"/>
  <c r="E142" i="6"/>
  <c r="B270" i="6"/>
  <c r="H331" i="6"/>
  <c r="C44" i="6"/>
  <c r="E343" i="6"/>
  <c r="H181" i="6"/>
  <c r="H37" i="6"/>
  <c r="F340" i="6"/>
  <c r="H203" i="6"/>
  <c r="F126" i="6"/>
  <c r="H262" i="6"/>
  <c r="H155" i="6"/>
  <c r="F238" i="6"/>
  <c r="G335" i="6"/>
  <c r="H76" i="6"/>
  <c r="G359" i="6"/>
  <c r="H231" i="6"/>
  <c r="E64" i="6"/>
  <c r="F136" i="6"/>
  <c r="D317" i="6"/>
  <c r="F263" i="6"/>
  <c r="F303" i="6"/>
  <c r="B183" i="6"/>
  <c r="H324" i="6"/>
  <c r="E263" i="6"/>
  <c r="C124" i="6"/>
  <c r="G162" i="6"/>
  <c r="H105" i="6"/>
  <c r="F57" i="6"/>
  <c r="F140" i="6"/>
  <c r="C257" i="6"/>
  <c r="G109" i="6"/>
  <c r="G272" i="6"/>
  <c r="G137" i="6"/>
  <c r="H236" i="6"/>
  <c r="C320" i="6"/>
  <c r="G294" i="6"/>
  <c r="H305" i="6"/>
  <c r="H255" i="6"/>
  <c r="D251" i="6"/>
  <c r="E217" i="6"/>
  <c r="E27" i="6"/>
  <c r="F305" i="6"/>
  <c r="E46" i="6"/>
  <c r="D324" i="6"/>
  <c r="H118" i="6"/>
  <c r="G250" i="6"/>
  <c r="G147" i="6"/>
  <c r="D226" i="6"/>
  <c r="E361" i="6"/>
  <c r="C342" i="6"/>
  <c r="E312" i="6"/>
  <c r="G331" i="6"/>
  <c r="G237" i="6"/>
  <c r="C251" i="6"/>
  <c r="H257" i="6"/>
  <c r="H50" i="6"/>
  <c r="B322" i="6"/>
  <c r="H204" i="6"/>
  <c r="D278" i="6"/>
  <c r="H253" i="6"/>
  <c r="G222" i="6"/>
  <c r="E363" i="6"/>
  <c r="G320" i="6"/>
  <c r="F325" i="6"/>
  <c r="C332" i="6"/>
  <c r="C20" i="6"/>
  <c r="E221" i="6"/>
  <c r="H222" i="6"/>
  <c r="B287" i="6"/>
  <c r="F267" i="6"/>
  <c r="E243" i="6"/>
  <c r="E337" i="6"/>
  <c r="G82" i="6"/>
  <c r="H62" i="6"/>
  <c r="B369" i="6"/>
  <c r="G64" i="6"/>
  <c r="F361" i="6"/>
  <c r="C53" i="6"/>
  <c r="G270" i="6"/>
  <c r="C278" i="6"/>
  <c r="G24" i="6"/>
  <c r="E78" i="6"/>
  <c r="D254" i="6"/>
  <c r="B350" i="6"/>
  <c r="H241" i="6"/>
  <c r="H274" i="6"/>
  <c r="D64" i="6"/>
  <c r="B108" i="6"/>
  <c r="D249" i="6"/>
  <c r="C328" i="6"/>
  <c r="G33" i="6"/>
  <c r="G93" i="6"/>
  <c r="G247" i="6"/>
  <c r="G163" i="6"/>
  <c r="F294" i="6"/>
  <c r="G370" i="6"/>
  <c r="E245" i="6"/>
  <c r="B260" i="6"/>
  <c r="E38" i="6"/>
  <c r="H34" i="6"/>
  <c r="C193" i="6"/>
  <c r="F39" i="6"/>
  <c r="D349" i="6"/>
  <c r="H126" i="6"/>
  <c r="E307" i="6"/>
  <c r="E81" i="6"/>
  <c r="H282" i="6"/>
  <c r="F268" i="6"/>
  <c r="H246" i="6"/>
  <c r="G275" i="6"/>
  <c r="H21" i="6"/>
  <c r="G353" i="6"/>
  <c r="B372" i="6"/>
  <c r="C349" i="6"/>
  <c r="C225" i="6"/>
  <c r="D284" i="6"/>
  <c r="C83" i="6"/>
  <c r="E207" i="6"/>
  <c r="G171" i="6"/>
  <c r="G295" i="6"/>
  <c r="G209" i="6"/>
  <c r="H29" i="6"/>
  <c r="B54" i="6"/>
  <c r="E59" i="6"/>
  <c r="B356" i="6"/>
  <c r="F270" i="6"/>
  <c r="D313" i="6"/>
  <c r="C165" i="6"/>
  <c r="B354" i="6"/>
  <c r="F274" i="6"/>
  <c r="C340" i="6"/>
  <c r="D353" i="6"/>
  <c r="H248" i="6"/>
  <c r="H280" i="6"/>
  <c r="C317" i="6"/>
  <c r="F32" i="6"/>
  <c r="F328" i="6"/>
  <c r="B147" i="6"/>
  <c r="F277" i="6"/>
  <c r="E367" i="6"/>
  <c r="G363" i="6"/>
  <c r="E293" i="6"/>
  <c r="D364" i="6"/>
  <c r="H349" i="6"/>
  <c r="E129" i="6"/>
  <c r="G287" i="6"/>
  <c r="F320" i="6"/>
  <c r="H261" i="6"/>
  <c r="H232" i="6"/>
  <c r="C79" i="6"/>
  <c r="E305" i="6"/>
  <c r="H24" i="6"/>
  <c r="H315" i="6"/>
  <c r="B233" i="6"/>
  <c r="G309" i="6"/>
  <c r="H320" i="6"/>
  <c r="B159" i="6"/>
  <c r="D142" i="6"/>
  <c r="C322" i="6"/>
  <c r="H216" i="6"/>
  <c r="H307" i="6"/>
  <c r="H258" i="6"/>
  <c r="F90" i="6"/>
  <c r="F68" i="6"/>
  <c r="H367" i="6"/>
  <c r="E356" i="6"/>
  <c r="G100" i="6"/>
  <c r="G308" i="6"/>
  <c r="D208" i="6"/>
  <c r="C331" i="6"/>
  <c r="H18" i="6"/>
  <c r="B219" i="6"/>
  <c r="H153" i="6"/>
  <c r="E284" i="6"/>
  <c r="B310" i="6"/>
  <c r="E275" i="6"/>
  <c r="B148" i="6"/>
  <c r="C67" i="6"/>
  <c r="B290" i="6"/>
  <c r="B264" i="6"/>
  <c r="E157" i="6"/>
  <c r="C14" i="6"/>
  <c r="D261" i="6"/>
  <c r="C261" i="6"/>
  <c r="G75" i="6"/>
  <c r="H239" i="6"/>
  <c r="C51" i="6"/>
  <c r="B217" i="6"/>
  <c r="G140" i="6"/>
  <c r="C25" i="6"/>
  <c r="D252" i="6"/>
  <c r="H220" i="6"/>
  <c r="C318" i="6"/>
  <c r="D59" i="6"/>
  <c r="C143" i="6"/>
  <c r="C162" i="6"/>
  <c r="G55" i="6"/>
  <c r="E341" i="6"/>
  <c r="B72" i="6"/>
  <c r="G288" i="6"/>
  <c r="G47" i="6"/>
  <c r="F336" i="6"/>
  <c r="F363" i="6"/>
  <c r="D46" i="6"/>
  <c r="E340" i="6"/>
  <c r="B210" i="6"/>
  <c r="C247" i="6"/>
  <c r="E201" i="6"/>
  <c r="D214" i="6"/>
  <c r="C293" i="6"/>
  <c r="G260" i="6"/>
  <c r="C326" i="6"/>
  <c r="H124" i="6"/>
  <c r="F333" i="6"/>
  <c r="F211" i="6"/>
  <c r="F143" i="6"/>
  <c r="E170" i="6"/>
  <c r="H283" i="6"/>
  <c r="G99" i="6"/>
  <c r="D114" i="6"/>
  <c r="C307" i="6"/>
  <c r="H47" i="6"/>
  <c r="B263" i="6"/>
  <c r="C164" i="6"/>
  <c r="H354" i="6"/>
  <c r="B251" i="6"/>
  <c r="B346" i="6"/>
  <c r="B230" i="6"/>
  <c r="H247" i="6"/>
  <c r="D242" i="6"/>
  <c r="B51" i="6"/>
  <c r="B275" i="6"/>
  <c r="F306" i="6"/>
  <c r="D85" i="6"/>
  <c r="D287" i="6"/>
  <c r="H43" i="6"/>
  <c r="B21" i="6"/>
  <c r="D167" i="6"/>
  <c r="D57" i="6"/>
  <c r="E211" i="6"/>
  <c r="H249" i="6"/>
  <c r="B289" i="6"/>
  <c r="G219" i="6"/>
  <c r="H17" i="6"/>
  <c r="E288" i="6"/>
  <c r="C22" i="6"/>
  <c r="F229" i="6"/>
  <c r="E241" i="6"/>
  <c r="D28" i="6"/>
  <c r="D150" i="6"/>
  <c r="C156" i="6"/>
  <c r="F134" i="6"/>
  <c r="B266" i="6"/>
  <c r="B304" i="6"/>
  <c r="C314" i="6"/>
  <c r="C371" i="6"/>
  <c r="B130" i="6"/>
  <c r="D334" i="6"/>
  <c r="H63" i="6"/>
  <c r="B49" i="6"/>
  <c r="F248" i="6"/>
  <c r="H27" i="6"/>
  <c r="B293" i="6"/>
  <c r="D168" i="6"/>
  <c r="C255" i="6"/>
  <c r="G273" i="6"/>
  <c r="E303" i="6"/>
  <c r="H340" i="6"/>
  <c r="C364" i="6"/>
  <c r="E329" i="6"/>
  <c r="C215" i="6"/>
  <c r="B188" i="6"/>
  <c r="F280" i="6"/>
  <c r="C370" i="6"/>
  <c r="G313" i="6"/>
  <c r="C32" i="6"/>
  <c r="E295" i="6"/>
  <c r="E292" i="6"/>
  <c r="D282" i="6"/>
  <c r="E203" i="6"/>
  <c r="D248" i="6"/>
  <c r="D358" i="6"/>
  <c r="G19" i="6"/>
  <c r="F286" i="6"/>
  <c r="F153" i="6"/>
  <c r="D267" i="6"/>
  <c r="H252" i="6"/>
  <c r="F247" i="6"/>
  <c r="F240" i="6"/>
  <c r="D367" i="6"/>
  <c r="G23" i="6"/>
  <c r="H291" i="6"/>
  <c r="D203" i="6"/>
  <c r="G312" i="6"/>
  <c r="E354" i="6"/>
  <c r="H302" i="6"/>
  <c r="G77" i="6"/>
  <c r="F108" i="6"/>
  <c r="H201" i="6"/>
  <c r="C299" i="6"/>
  <c r="G43" i="6"/>
  <c r="D33" i="6"/>
  <c r="G293" i="6"/>
  <c r="E317" i="6"/>
  <c r="H228" i="6"/>
  <c r="H327" i="6"/>
  <c r="E39" i="6"/>
  <c r="C129" i="6"/>
  <c r="C367" i="6"/>
  <c r="D283" i="6"/>
  <c r="E251" i="6"/>
  <c r="D243" i="6"/>
  <c r="F245" i="6"/>
  <c r="B58" i="6"/>
  <c r="D51" i="6"/>
  <c r="E324" i="6"/>
  <c r="D29" i="6"/>
  <c r="E294" i="6"/>
  <c r="B253" i="6"/>
  <c r="F372" i="6"/>
  <c r="C217" i="6"/>
  <c r="E130" i="6"/>
  <c r="B141" i="6"/>
  <c r="E23" i="6"/>
  <c r="C372" i="6"/>
  <c r="C339" i="6"/>
  <c r="E262" i="6"/>
  <c r="G39" i="6"/>
  <c r="G279" i="6"/>
  <c r="H317" i="6"/>
  <c r="B190" i="6"/>
  <c r="B328" i="6"/>
  <c r="H13" i="6"/>
  <c r="F352" i="6"/>
  <c r="E90" i="6"/>
  <c r="D352" i="6"/>
  <c r="C294" i="6"/>
  <c r="G184" i="6"/>
  <c r="B248" i="6"/>
  <c r="E238" i="6"/>
  <c r="B220" i="6"/>
  <c r="E359" i="6"/>
  <c r="D31" i="6"/>
  <c r="H351" i="6"/>
  <c r="E334" i="6"/>
  <c r="F313" i="6"/>
  <c r="G336" i="6"/>
  <c r="G339" i="6"/>
  <c r="G299" i="6"/>
  <c r="F70" i="6"/>
  <c r="C292" i="6"/>
  <c r="E257" i="6"/>
  <c r="H251" i="6"/>
  <c r="C265" i="6"/>
  <c r="D122" i="6"/>
  <c r="G117" i="6"/>
  <c r="E261" i="6"/>
  <c r="B357" i="6"/>
  <c r="F300" i="6"/>
  <c r="H245" i="6"/>
  <c r="H150" i="6"/>
  <c r="C211" i="6"/>
  <c r="G205" i="6"/>
  <c r="F61" i="6"/>
  <c r="E225" i="6"/>
  <c r="F77" i="6"/>
  <c r="C355" i="6"/>
  <c r="H273" i="6"/>
  <c r="H298" i="6"/>
  <c r="D268" i="6"/>
  <c r="H46" i="6"/>
  <c r="B215" i="6"/>
  <c r="C132" i="6"/>
  <c r="C313" i="6"/>
  <c r="E265" i="6"/>
  <c r="D90" i="6"/>
  <c r="C291" i="6"/>
  <c r="H293" i="6"/>
  <c r="B324" i="6"/>
  <c r="G315" i="6"/>
  <c r="D137" i="6"/>
  <c r="H321" i="6"/>
  <c r="G133" i="6"/>
  <c r="H41" i="6"/>
  <c r="C343" i="6"/>
  <c r="B352" i="6"/>
  <c r="G243" i="6"/>
  <c r="E55" i="6"/>
  <c r="C59" i="6"/>
  <c r="F125" i="6"/>
  <c r="H60" i="6"/>
  <c r="D143" i="6"/>
  <c r="C348" i="6"/>
  <c r="H88" i="6"/>
  <c r="C227" i="6"/>
  <c r="G296" i="6"/>
  <c r="E212" i="6"/>
  <c r="B316" i="6"/>
  <c r="E28" i="6"/>
  <c r="D333" i="6"/>
  <c r="B24" i="6"/>
  <c r="D294" i="6"/>
  <c r="B240" i="6"/>
  <c r="F138" i="6"/>
  <c r="D262" i="6"/>
  <c r="H296" i="6"/>
  <c r="C362" i="6"/>
  <c r="B259" i="6"/>
  <c r="E250" i="6"/>
  <c r="E278" i="6"/>
  <c r="D239" i="6"/>
  <c r="H205" i="6"/>
  <c r="E240" i="6"/>
  <c r="G26" i="6"/>
  <c r="G50" i="6"/>
  <c r="C216" i="6"/>
  <c r="E47" i="6"/>
  <c r="D365" i="6"/>
  <c r="H73" i="6"/>
  <c r="D237" i="6"/>
  <c r="G372" i="6"/>
  <c r="C103" i="6"/>
  <c r="H14" i="6"/>
  <c r="G269" i="6"/>
  <c r="D279" i="6"/>
  <c r="F218" i="6"/>
  <c r="G34" i="6"/>
  <c r="F37" i="6"/>
  <c r="G236" i="6"/>
  <c r="E29" i="6"/>
  <c r="E357" i="6"/>
  <c r="B273" i="6"/>
  <c r="E82" i="6"/>
  <c r="C70" i="6"/>
  <c r="H32" i="6"/>
  <c r="D225" i="6"/>
  <c r="H347" i="6"/>
  <c r="G334" i="6"/>
  <c r="F195" i="6"/>
  <c r="E330" i="6"/>
  <c r="F40" i="6"/>
  <c r="H332" i="6"/>
  <c r="H229" i="6"/>
  <c r="C304" i="6"/>
  <c r="H58" i="6"/>
  <c r="E133" i="6"/>
  <c r="C324" i="6"/>
  <c r="E56" i="6"/>
  <c r="G42" i="6"/>
  <c r="D255" i="6"/>
  <c r="F281" i="6"/>
  <c r="F22" i="6"/>
  <c r="G21" i="6"/>
  <c r="F49" i="6"/>
  <c r="H279" i="6"/>
  <c r="D60" i="6"/>
  <c r="E296" i="6"/>
  <c r="E204" i="6"/>
  <c r="D301" i="6"/>
  <c r="H214" i="6"/>
  <c r="D50" i="6"/>
  <c r="D281" i="6"/>
  <c r="D326" i="6"/>
  <c r="D296" i="6"/>
  <c r="F304" i="6"/>
  <c r="G350" i="6"/>
  <c r="H341" i="6"/>
  <c r="B303" i="6"/>
  <c r="D338" i="6"/>
  <c r="F258" i="6"/>
  <c r="H292" i="6"/>
  <c r="H311" i="6"/>
  <c r="D344" i="6"/>
  <c r="D257" i="6"/>
  <c r="H224" i="6"/>
  <c r="G306" i="6"/>
  <c r="G325" i="6"/>
  <c r="C86" i="6"/>
  <c r="F353" i="6"/>
  <c r="C316" i="6"/>
  <c r="B241" i="6"/>
  <c r="H313" i="6"/>
  <c r="D220" i="6"/>
  <c r="H200" i="6"/>
  <c r="G342" i="6"/>
  <c r="C241" i="6"/>
  <c r="E116" i="6"/>
  <c r="E73" i="6"/>
  <c r="B301" i="6"/>
  <c r="F321" i="6"/>
  <c r="E121" i="6"/>
  <c r="C226" i="6"/>
  <c r="B151" i="6"/>
  <c r="D292" i="6"/>
  <c r="D362" i="6"/>
  <c r="D286" i="6"/>
  <c r="B326" i="6"/>
  <c r="B296" i="6"/>
  <c r="B355" i="6"/>
  <c r="G32" i="6"/>
  <c r="D331" i="6"/>
  <c r="E366" i="6"/>
  <c r="F318" i="6"/>
  <c r="H242" i="6"/>
  <c r="B332" i="6"/>
  <c r="E215" i="6"/>
  <c r="B281" i="6"/>
  <c r="F122" i="6"/>
  <c r="G22" i="6"/>
  <c r="D55" i="6"/>
  <c r="F367" i="6"/>
  <c r="F98" i="6"/>
  <c r="D42" i="6"/>
  <c r="E276" i="6"/>
  <c r="C319" i="6"/>
  <c r="C242" i="6"/>
  <c r="H51" i="6"/>
  <c r="B280" i="6"/>
  <c r="C239" i="6"/>
  <c r="C266" i="6"/>
  <c r="F54" i="6"/>
  <c r="C113" i="6"/>
  <c r="B365" i="6"/>
  <c r="H338" i="6"/>
  <c r="F19" i="6"/>
  <c r="B325" i="6"/>
  <c r="D14" i="6"/>
  <c r="E370" i="6"/>
  <c r="H342" i="6"/>
  <c r="F72" i="6"/>
  <c r="E35" i="6"/>
  <c r="H270" i="6"/>
  <c r="E174" i="6"/>
  <c r="C277" i="6"/>
  <c r="D66" i="6"/>
  <c r="D263" i="6"/>
  <c r="C30" i="6"/>
  <c r="G16" i="6"/>
  <c r="D197" i="6"/>
  <c r="H35" i="6"/>
  <c r="F368" i="6"/>
  <c r="C346" i="6"/>
  <c r="C203" i="6"/>
  <c r="G41" i="6"/>
  <c r="H369" i="6"/>
  <c r="F147" i="6"/>
  <c r="E335" i="6"/>
  <c r="E123" i="6"/>
  <c r="G268" i="6"/>
  <c r="F65" i="6"/>
  <c r="E348" i="6"/>
  <c r="F362" i="6"/>
  <c r="B227" i="6"/>
  <c r="H119" i="6"/>
  <c r="H143" i="6"/>
  <c r="H244" i="6"/>
  <c r="B278" i="6"/>
  <c r="B272" i="6"/>
  <c r="G310" i="6"/>
  <c r="E99" i="6"/>
  <c r="G360" i="6"/>
  <c r="G301" i="6"/>
  <c r="G252" i="6"/>
  <c r="E48" i="6"/>
  <c r="E233" i="6"/>
  <c r="E365" i="6"/>
  <c r="G45" i="6"/>
  <c r="D320" i="6"/>
  <c r="F346" i="6"/>
  <c r="G235" i="6"/>
  <c r="F114" i="6"/>
  <c r="B364" i="6"/>
  <c r="G343" i="6"/>
  <c r="D303" i="6"/>
  <c r="C306" i="6"/>
  <c r="C43" i="6"/>
  <c r="B20" i="6"/>
  <c r="G69" i="6"/>
  <c r="H30" i="6"/>
  <c r="G330" i="6"/>
  <c r="E285" i="6"/>
  <c r="B221" i="6"/>
  <c r="C60" i="6"/>
  <c r="B330" i="6"/>
  <c r="E242" i="6"/>
  <c r="G285" i="6"/>
  <c r="G246" i="6"/>
  <c r="G362" i="6"/>
  <c r="D132" i="6"/>
  <c r="G298" i="6"/>
  <c r="D48" i="6"/>
  <c r="G289" i="6"/>
  <c r="D366" i="6"/>
  <c r="D112" i="6"/>
  <c r="G193" i="6"/>
  <c r="F243" i="6"/>
  <c r="C244" i="6"/>
  <c r="F317" i="6"/>
  <c r="F244" i="6"/>
  <c r="B29" i="6"/>
  <c r="F297" i="6"/>
  <c r="H85" i="6"/>
  <c r="G115" i="6"/>
  <c r="D217" i="6"/>
  <c r="H19" i="6"/>
  <c r="F354" i="6"/>
  <c r="E220" i="6"/>
  <c r="D96" i="6"/>
  <c r="H306" i="6"/>
  <c r="F30" i="6"/>
  <c r="E237" i="6"/>
  <c r="B256" i="6"/>
  <c r="E113" i="6"/>
  <c r="B88" i="6"/>
  <c r="D183" i="6"/>
  <c r="E20" i="6"/>
  <c r="H368" i="6"/>
  <c r="D295" i="6"/>
  <c r="B199" i="6"/>
  <c r="C13" i="6"/>
  <c r="C183" i="6"/>
  <c r="H53" i="6"/>
  <c r="B43" i="6"/>
  <c r="C54" i="6"/>
  <c r="H316" i="6"/>
  <c r="G347" i="6"/>
  <c r="H65" i="6"/>
  <c r="C240" i="6"/>
  <c r="D36" i="6"/>
  <c r="B309" i="6"/>
  <c r="E228" i="6"/>
  <c r="F45" i="6"/>
  <c r="G66" i="6"/>
  <c r="C191" i="6"/>
  <c r="C50" i="6"/>
  <c r="B246" i="6"/>
  <c r="B321" i="6"/>
  <c r="C286" i="6"/>
  <c r="B209" i="6"/>
  <c r="B333" i="6"/>
  <c r="C56" i="6"/>
  <c r="B323" i="6"/>
  <c r="B57" i="6"/>
  <c r="F47" i="6"/>
  <c r="D227" i="6"/>
  <c r="G228" i="6"/>
  <c r="C231" i="6"/>
  <c r="G150" i="6"/>
  <c r="D152" i="6"/>
  <c r="H75" i="6"/>
  <c r="B166" i="6"/>
  <c r="B31" i="6"/>
  <c r="E309" i="6"/>
  <c r="B204" i="6"/>
  <c r="F253" i="6"/>
  <c r="D58" i="6"/>
  <c r="F349" i="6"/>
  <c r="E83" i="6"/>
  <c r="F158" i="6"/>
  <c r="F296" i="6"/>
  <c r="E31" i="6"/>
  <c r="D38" i="6"/>
  <c r="F255" i="6"/>
  <c r="C147" i="6"/>
  <c r="C256" i="6"/>
  <c r="C300" i="6"/>
  <c r="D273" i="6"/>
  <c r="F207" i="6"/>
  <c r="H345" i="6"/>
  <c r="D139" i="6"/>
  <c r="H45" i="6"/>
  <c r="D265" i="6"/>
  <c r="D21" i="6"/>
  <c r="G251" i="6"/>
  <c r="E137" i="6"/>
  <c r="C359" i="6"/>
  <c r="C28" i="6"/>
  <c r="G62" i="6"/>
  <c r="F83" i="6"/>
  <c r="H359" i="6"/>
  <c r="C352" i="6"/>
  <c r="D372" i="6"/>
  <c r="E105" i="6"/>
  <c r="B292" i="6"/>
  <c r="G266" i="6"/>
  <c r="D346" i="6"/>
  <c r="F242" i="6"/>
  <c r="F335" i="6"/>
  <c r="E22" i="6"/>
  <c r="E37" i="6"/>
  <c r="D371" i="6"/>
  <c r="E300" i="6"/>
  <c r="H230" i="6"/>
  <c r="D304" i="6"/>
  <c r="H333" i="6"/>
  <c r="F350" i="6"/>
  <c r="D276" i="6"/>
  <c r="G282" i="6"/>
  <c r="D306" i="6"/>
  <c r="D35" i="6"/>
  <c r="D270" i="6"/>
  <c r="F169" i="6"/>
  <c r="C312" i="6"/>
  <c r="H67" i="6"/>
  <c r="H358" i="6"/>
  <c r="H84" i="6"/>
  <c r="B247" i="6"/>
  <c r="F87" i="6"/>
  <c r="H269" i="6"/>
  <c r="E327" i="6"/>
  <c r="C63" i="6"/>
  <c r="D23" i="6"/>
  <c r="B362" i="6"/>
  <c r="E372" i="6"/>
  <c r="E202" i="6"/>
  <c r="H44" i="6"/>
  <c r="E60" i="6"/>
  <c r="H350" i="6"/>
  <c r="B85" i="6"/>
  <c r="D102" i="6"/>
  <c r="H343" i="6"/>
  <c r="C298" i="6"/>
  <c r="D32" i="6"/>
  <c r="F71" i="6"/>
  <c r="F31" i="6"/>
  <c r="B337" i="6"/>
  <c r="F112" i="6"/>
  <c r="G239" i="6"/>
  <c r="F222" i="6"/>
  <c r="C87" i="6"/>
  <c r="D101" i="6"/>
  <c r="B342" i="6"/>
  <c r="G38" i="6"/>
  <c r="F251" i="6"/>
  <c r="E364" i="6"/>
  <c r="D291" i="6"/>
  <c r="E234" i="6"/>
  <c r="G169" i="6"/>
  <c r="G214" i="6"/>
  <c r="B311" i="6"/>
  <c r="B255" i="6"/>
  <c r="B315" i="6"/>
  <c r="D184" i="6"/>
  <c r="F323" i="6"/>
  <c r="E214" i="6"/>
  <c r="H330" i="6"/>
  <c r="B299" i="6"/>
  <c r="B269" i="6"/>
  <c r="E368" i="6"/>
  <c r="F237" i="6"/>
  <c r="G221" i="6"/>
  <c r="G44" i="6"/>
  <c r="D264" i="6"/>
  <c r="F41" i="6"/>
  <c r="C38" i="6"/>
  <c r="H304" i="6"/>
  <c r="E280" i="6"/>
  <c r="H288" i="6"/>
  <c r="H108" i="6"/>
  <c r="D354" i="6"/>
  <c r="B239" i="6"/>
  <c r="E185" i="6"/>
  <c r="E84" i="6"/>
  <c r="C168" i="6"/>
  <c r="H132" i="6"/>
  <c r="E54" i="6"/>
  <c r="F213" i="6"/>
  <c r="D163" i="6"/>
  <c r="G338" i="6"/>
  <c r="C201" i="6"/>
  <c r="C117" i="6"/>
  <c r="G161" i="6"/>
  <c r="F113" i="6"/>
  <c r="G59" i="6"/>
  <c r="B257" i="6"/>
  <c r="E49" i="6"/>
  <c r="C131" i="6"/>
  <c r="H329" i="6"/>
  <c r="G356" i="6"/>
  <c r="E236" i="6"/>
  <c r="B338" i="6"/>
  <c r="H362" i="6"/>
  <c r="C170" i="6"/>
  <c r="G232" i="6"/>
  <c r="E222" i="6"/>
  <c r="C160" i="6"/>
  <c r="D307" i="6"/>
  <c r="C62" i="6"/>
  <c r="G139" i="6"/>
  <c r="G88" i="6"/>
  <c r="B276" i="6"/>
  <c r="G267" i="6"/>
  <c r="G352" i="6"/>
  <c r="B90" i="6"/>
  <c r="F107" i="6"/>
  <c r="E310" i="6"/>
  <c r="H195" i="6"/>
  <c r="C272" i="6"/>
  <c r="F365" i="6"/>
  <c r="F86" i="6"/>
  <c r="C334" i="6"/>
  <c r="G112" i="6"/>
  <c r="B152" i="6"/>
  <c r="H335" i="6"/>
  <c r="G71" i="6"/>
  <c r="F236" i="6"/>
  <c r="C141" i="6"/>
  <c r="B47" i="6"/>
  <c r="B358" i="6"/>
  <c r="B95" i="6"/>
  <c r="F279" i="6"/>
  <c r="F194" i="6"/>
  <c r="E301" i="6"/>
  <c r="E75" i="6"/>
  <c r="E160" i="6"/>
  <c r="G337" i="6"/>
  <c r="B336" i="6"/>
  <c r="F91" i="6"/>
  <c r="G20" i="6"/>
  <c r="B15" i="6"/>
  <c r="C95" i="6"/>
  <c r="F252" i="6"/>
  <c r="G134" i="6"/>
  <c r="G262" i="6"/>
  <c r="H107" i="6"/>
  <c r="H52" i="6"/>
  <c r="C236" i="6"/>
  <c r="F60" i="6"/>
  <c r="D356" i="6"/>
  <c r="H370" i="6"/>
  <c r="D322" i="6"/>
  <c r="D22" i="6"/>
  <c r="B35" i="6"/>
  <c r="F307" i="6"/>
  <c r="G290" i="6"/>
  <c r="E146" i="6"/>
  <c r="D350" i="6"/>
  <c r="G129" i="6"/>
  <c r="E98" i="6"/>
  <c r="E19" i="6"/>
  <c r="D359" i="6"/>
  <c r="B194" i="6"/>
  <c r="C363" i="6"/>
  <c r="D26" i="6"/>
  <c r="B308" i="6"/>
  <c r="G245" i="6"/>
  <c r="C273" i="6"/>
  <c r="B283" i="6"/>
  <c r="F85" i="6"/>
  <c r="D335" i="6"/>
  <c r="E51" i="6"/>
  <c r="F351" i="6"/>
  <c r="H268" i="6"/>
  <c r="D37" i="6"/>
  <c r="H221" i="6"/>
  <c r="B236" i="6"/>
  <c r="F24" i="6"/>
  <c r="G96" i="6"/>
  <c r="B232" i="6"/>
  <c r="D300" i="6"/>
  <c r="F51" i="6"/>
  <c r="C287" i="6"/>
  <c r="G292" i="6"/>
  <c r="E124" i="6"/>
  <c r="G212" i="6"/>
  <c r="H25" i="6"/>
  <c r="G57" i="6"/>
  <c r="F96" i="6"/>
  <c r="G128" i="6"/>
  <c r="G102" i="6"/>
  <c r="E308" i="6"/>
  <c r="C305" i="6"/>
  <c r="H364" i="6"/>
  <c r="F266" i="6"/>
  <c r="H54" i="6"/>
  <c r="D18" i="6"/>
  <c r="D158" i="6"/>
  <c r="B300" i="6"/>
  <c r="E266" i="6"/>
  <c r="D368" i="6"/>
  <c r="D105" i="6"/>
  <c r="B60" i="6"/>
  <c r="H256" i="6"/>
  <c r="E355" i="6"/>
  <c r="C46" i="6"/>
  <c r="D318" i="6"/>
  <c r="B237" i="6"/>
  <c r="E32" i="6"/>
  <c r="D20" i="6"/>
  <c r="F160" i="6"/>
  <c r="B314" i="6"/>
  <c r="F228" i="6"/>
  <c r="F162" i="6"/>
  <c r="D343" i="6"/>
  <c r="B225" i="6"/>
  <c r="C248" i="6"/>
  <c r="G223" i="6"/>
  <c r="D315" i="6"/>
  <c r="B347" i="6"/>
  <c r="H102" i="6"/>
  <c r="E79" i="6"/>
  <c r="C45" i="6"/>
  <c r="F273" i="6"/>
  <c r="H235" i="6"/>
  <c r="B298" i="6"/>
  <c r="F241" i="6"/>
  <c r="G208" i="6"/>
  <c r="G281" i="6"/>
  <c r="F29" i="6"/>
  <c r="H233" i="6"/>
  <c r="H104" i="6"/>
  <c r="G303" i="6"/>
  <c r="C137" i="6"/>
  <c r="H267" i="6"/>
  <c r="B229" i="6"/>
  <c r="B34" i="6"/>
  <c r="F13" i="6"/>
  <c r="B267" i="6"/>
  <c r="B76" i="6"/>
  <c r="C169" i="6"/>
  <c r="G15" i="6"/>
  <c r="B163" i="6"/>
  <c r="B317" i="6"/>
  <c r="B162" i="6"/>
  <c r="C179" i="6"/>
  <c r="F285" i="6"/>
  <c r="F161" i="6"/>
  <c r="D347" i="6"/>
  <c r="G141" i="6"/>
  <c r="H127" i="6"/>
  <c r="B329" i="6"/>
  <c r="F232" i="6"/>
  <c r="F104" i="6"/>
  <c r="D116" i="6"/>
  <c r="H215" i="6"/>
  <c r="F33" i="6"/>
  <c r="H303" i="6"/>
  <c r="F117" i="6"/>
  <c r="B250" i="6"/>
  <c r="C311" i="6"/>
  <c r="C315" i="6"/>
  <c r="F74" i="6"/>
  <c r="E358" i="6"/>
  <c r="H149" i="6"/>
  <c r="C354" i="6"/>
  <c r="C21" i="6"/>
  <c r="E258" i="6"/>
  <c r="B222" i="6"/>
  <c r="G328" i="6"/>
  <c r="C338" i="6"/>
  <c r="F205" i="6"/>
  <c r="C78" i="6"/>
  <c r="D321" i="6"/>
  <c r="G302" i="6"/>
  <c r="G103" i="6"/>
  <c r="H336" i="6"/>
  <c r="C106" i="6"/>
  <c r="H31" i="6"/>
  <c r="D53" i="6"/>
  <c r="E34" i="6"/>
  <c r="E44" i="6"/>
  <c r="E273" i="6"/>
  <c r="G202" i="6"/>
  <c r="E14" i="6"/>
  <c r="D40" i="6"/>
  <c r="D258" i="6"/>
  <c r="H211" i="6"/>
  <c r="H323" i="6"/>
  <c r="F55" i="6"/>
  <c r="D141" i="6"/>
  <c r="G244" i="6"/>
  <c r="D206" i="6"/>
  <c r="H78" i="6"/>
  <c r="G264" i="6"/>
  <c r="E319" i="6"/>
  <c r="F345" i="6"/>
  <c r="C18" i="6"/>
  <c r="H238" i="6"/>
  <c r="C195" i="6"/>
  <c r="G135" i="6"/>
  <c r="C35" i="6"/>
  <c r="G291" i="6"/>
  <c r="G355" i="6"/>
  <c r="D330" i="6"/>
  <c r="B46" i="6"/>
  <c r="B213" i="6"/>
  <c r="H103" i="6"/>
  <c r="H163" i="6"/>
  <c r="H90" i="6"/>
  <c r="F314" i="6"/>
  <c r="E267" i="6"/>
  <c r="E270" i="6"/>
  <c r="F230" i="6"/>
  <c r="B191" i="6"/>
  <c r="F185" i="6"/>
  <c r="F73" i="6"/>
  <c r="E226" i="6"/>
  <c r="E328" i="6"/>
  <c r="C233" i="6"/>
  <c r="D280" i="6"/>
  <c r="F299" i="6"/>
  <c r="G300" i="6"/>
  <c r="B368" i="6"/>
  <c r="F315" i="6"/>
  <c r="B235" i="6"/>
  <c r="H116" i="6"/>
  <c r="F326" i="6"/>
  <c r="D19" i="6"/>
  <c r="C301" i="6"/>
  <c r="G344" i="6"/>
  <c r="E289" i="6"/>
  <c r="D67" i="6"/>
  <c r="D89" i="6"/>
  <c r="G29" i="6"/>
  <c r="E349" i="6"/>
  <c r="G365" i="6"/>
  <c r="G280" i="6"/>
  <c r="C280" i="6"/>
  <c r="C114" i="6"/>
  <c r="E268" i="6"/>
  <c r="F256" i="6"/>
  <c r="E117" i="6"/>
  <c r="G333" i="6"/>
  <c r="G54" i="6"/>
  <c r="G367" i="6"/>
  <c r="E332" i="6"/>
  <c r="C146" i="6"/>
  <c r="D277" i="6"/>
  <c r="C144" i="6"/>
  <c r="H183" i="6"/>
  <c r="H263" i="6"/>
  <c r="D223" i="6"/>
  <c r="C345" i="6"/>
  <c r="H152" i="6"/>
  <c r="D337" i="6"/>
  <c r="F239" i="6"/>
  <c r="F302" i="6"/>
  <c r="C127" i="6"/>
  <c r="G248" i="6"/>
  <c r="F46" i="6"/>
  <c r="C198" i="6"/>
  <c r="F197" i="6"/>
  <c r="C97" i="6"/>
  <c r="B41" i="6"/>
  <c r="B134" i="6"/>
  <c r="G172" i="6"/>
  <c r="C109" i="6"/>
  <c r="G145" i="6"/>
  <c r="B27" i="6"/>
  <c r="B154" i="6"/>
  <c r="H112" i="6"/>
  <c r="B285" i="6"/>
  <c r="E239" i="6"/>
  <c r="F202" i="6"/>
  <c r="E259" i="6"/>
  <c r="C264" i="6"/>
  <c r="C36" i="6"/>
  <c r="D129" i="6"/>
  <c r="D228" i="6"/>
  <c r="B67" i="6"/>
  <c r="G311" i="6"/>
  <c r="H33" i="6"/>
  <c r="G160" i="6"/>
  <c r="H64" i="6"/>
  <c r="D231" i="6"/>
  <c r="F272" i="6"/>
  <c r="D297" i="6"/>
  <c r="F246" i="6"/>
  <c r="C368" i="6"/>
  <c r="B66" i="6"/>
  <c r="E331" i="6"/>
  <c r="G74" i="6"/>
  <c r="B107" i="6"/>
  <c r="F282" i="6"/>
  <c r="B37" i="6"/>
  <c r="C52" i="6"/>
  <c r="D355" i="6"/>
  <c r="G91" i="6"/>
  <c r="D145" i="6"/>
  <c r="G321" i="6"/>
  <c r="H325" i="6"/>
  <c r="H314" i="6"/>
  <c r="H285" i="6"/>
  <c r="B258" i="6"/>
  <c r="F27" i="6"/>
  <c r="F84" i="6"/>
  <c r="C197" i="6"/>
  <c r="B25" i="6"/>
  <c r="C99" i="6"/>
  <c r="H100" i="6"/>
  <c r="E290" i="6"/>
  <c r="H319" i="6"/>
  <c r="G278" i="6"/>
  <c r="G104" i="6"/>
  <c r="F257" i="6"/>
  <c r="G48" i="6"/>
  <c r="H57" i="6"/>
  <c r="C267" i="6"/>
  <c r="D97" i="6"/>
  <c r="B224" i="6"/>
  <c r="B40" i="6"/>
  <c r="H326" i="6"/>
  <c r="H286" i="6"/>
  <c r="D82" i="6"/>
  <c r="C213" i="6"/>
  <c r="H371" i="6"/>
  <c r="E352" i="6"/>
  <c r="B202" i="6"/>
  <c r="E274" i="6"/>
  <c r="G105" i="6"/>
  <c r="G18" i="6"/>
  <c r="D342" i="6"/>
  <c r="B48" i="6"/>
  <c r="C366" i="6"/>
  <c r="E24" i="6"/>
  <c r="D47" i="6"/>
  <c r="F25" i="6"/>
  <c r="D256" i="6"/>
  <c r="G326" i="6"/>
  <c r="B33" i="6"/>
  <c r="H171" i="6"/>
  <c r="H353" i="6"/>
  <c r="D209" i="6"/>
  <c r="H312" i="6"/>
  <c r="H61" i="6"/>
  <c r="B149" i="6"/>
  <c r="E70" i="6"/>
  <c r="D72" i="6"/>
  <c r="C208" i="6"/>
  <c r="H48" i="6"/>
  <c r="G53" i="6"/>
  <c r="F355" i="6"/>
  <c r="G216" i="6"/>
  <c r="G156" i="6"/>
  <c r="H352" i="6"/>
  <c r="C26" i="6"/>
  <c r="G341" i="6"/>
  <c r="H346" i="6"/>
  <c r="F311" i="6"/>
  <c r="F262" i="6"/>
  <c r="E43" i="6"/>
  <c r="G329" i="6"/>
  <c r="C199" i="6"/>
  <c r="E89" i="6"/>
  <c r="C249" i="6"/>
  <c r="F208" i="6"/>
  <c r="G371" i="6"/>
  <c r="E322" i="6"/>
  <c r="B234" i="6"/>
  <c r="D49" i="6"/>
  <c r="B74" i="6"/>
  <c r="E40" i="6"/>
  <c r="C288" i="6"/>
  <c r="E120" i="6"/>
  <c r="G327" i="6"/>
  <c r="D218" i="6"/>
  <c r="F227" i="6"/>
  <c r="D241" i="6"/>
  <c r="F79" i="6"/>
  <c r="E313" i="6"/>
  <c r="E344" i="6"/>
  <c r="B32" i="6"/>
  <c r="C221" i="6"/>
  <c r="D117" i="6"/>
  <c r="B262" i="6"/>
  <c r="D340" i="6"/>
  <c r="F173" i="6"/>
  <c r="B161" i="6"/>
  <c r="B64" i="6"/>
  <c r="F338" i="6"/>
  <c r="G231" i="6"/>
  <c r="B279" i="6"/>
  <c r="D147" i="6"/>
  <c r="D25" i="6"/>
  <c r="E179" i="6"/>
  <c r="H355" i="6"/>
  <c r="D174" i="6"/>
  <c r="H38" i="6"/>
  <c r="E272" i="6"/>
  <c r="F192" i="6"/>
  <c r="E325" i="6"/>
  <c r="G369" i="6"/>
  <c r="D17" i="6"/>
  <c r="F226" i="6"/>
  <c r="D348" i="6"/>
  <c r="H106" i="6"/>
  <c r="C138" i="6"/>
  <c r="E299" i="6"/>
  <c r="E50" i="6"/>
  <c r="G196" i="6"/>
  <c r="B182" i="6"/>
  <c r="C268" i="6"/>
  <c r="C175" i="6"/>
  <c r="F18" i="6"/>
  <c r="B189" i="6"/>
  <c r="H136" i="6"/>
  <c r="G180" i="6"/>
  <c r="D336" i="6"/>
  <c r="D13" i="6"/>
  <c r="G340" i="6"/>
  <c r="D207" i="6"/>
  <c r="E72" i="6"/>
  <c r="E216" i="6"/>
  <c r="B216" i="6"/>
  <c r="C283" i="6"/>
  <c r="C369" i="6"/>
  <c r="F231" i="6"/>
  <c r="H110" i="6"/>
  <c r="B70" i="6"/>
  <c r="B128" i="6"/>
  <c r="F146" i="6"/>
  <c r="C274" i="6"/>
  <c r="F78" i="6"/>
  <c r="H133" i="6"/>
  <c r="H138" i="6"/>
  <c r="B140" i="6"/>
  <c r="G368" i="6"/>
  <c r="G217" i="6"/>
  <c r="F260" i="6"/>
  <c r="G263" i="6"/>
  <c r="D316" i="6"/>
  <c r="E134" i="6"/>
  <c r="G322" i="6"/>
  <c r="B366" i="6"/>
  <c r="E53" i="6"/>
  <c r="E283" i="6"/>
  <c r="B312" i="6"/>
  <c r="C234" i="6"/>
  <c r="H16" i="6"/>
  <c r="G213" i="6"/>
  <c r="B122" i="6"/>
  <c r="H265" i="6"/>
  <c r="H74" i="6"/>
  <c r="D113" i="6"/>
  <c r="F174" i="6"/>
  <c r="E282" i="6"/>
  <c r="C337" i="6"/>
  <c r="D63" i="6"/>
  <c r="G230" i="6"/>
  <c r="C47" i="6"/>
  <c r="C341" i="6"/>
  <c r="E345" i="6"/>
  <c r="D173" i="6"/>
  <c r="B144" i="6"/>
  <c r="H128" i="6"/>
  <c r="B119" i="6"/>
  <c r="F324" i="6"/>
  <c r="E248" i="6"/>
  <c r="H142" i="6"/>
  <c r="H129" i="6"/>
  <c r="C104" i="6"/>
  <c r="C260" i="6"/>
  <c r="H294" i="6"/>
  <c r="F170" i="6"/>
  <c r="G142" i="6"/>
  <c r="H278" i="6"/>
  <c r="F278" i="6"/>
  <c r="G357" i="6"/>
  <c r="C55" i="6"/>
  <c r="C309" i="6"/>
  <c r="E164" i="6"/>
  <c r="H290" i="6"/>
  <c r="C192" i="6"/>
  <c r="F214" i="6"/>
  <c r="E177" i="6"/>
  <c r="B16" i="6"/>
  <c r="B349" i="6"/>
  <c r="E86" i="6"/>
  <c r="G119" i="6"/>
  <c r="C187" i="6"/>
  <c r="E318" i="6"/>
  <c r="B77" i="6"/>
  <c r="D329" i="6"/>
  <c r="C243" i="6"/>
  <c r="C271" i="6"/>
  <c r="H187" i="6"/>
  <c r="G83" i="6"/>
  <c r="H207" i="6"/>
  <c r="D274" i="6"/>
  <c r="C16" i="6"/>
  <c r="B104" i="6"/>
  <c r="B61" i="6"/>
  <c r="F154" i="6"/>
  <c r="B86" i="6"/>
  <c r="D39" i="6"/>
  <c r="F109" i="6"/>
  <c r="G297" i="6"/>
  <c r="F330" i="6"/>
  <c r="C186" i="6"/>
  <c r="B179" i="6"/>
  <c r="C167" i="6"/>
  <c r="C115" i="6"/>
  <c r="D92" i="6"/>
  <c r="D305" i="6"/>
  <c r="C27" i="6"/>
  <c r="B26" i="6"/>
  <c r="E93" i="6"/>
  <c r="F327" i="6"/>
  <c r="E227" i="6"/>
  <c r="H322" i="6"/>
  <c r="E140" i="6"/>
  <c r="H159" i="6"/>
  <c r="H114" i="6"/>
  <c r="F187" i="6"/>
  <c r="C224" i="6"/>
  <c r="E67" i="6"/>
  <c r="D302" i="6"/>
  <c r="G238" i="6"/>
  <c r="H284" i="6"/>
  <c r="H42" i="6"/>
  <c r="B195" i="6"/>
  <c r="C65" i="6"/>
  <c r="D199" i="6"/>
  <c r="F26" i="6"/>
  <c r="C19" i="6"/>
  <c r="B340" i="6"/>
  <c r="H344" i="6"/>
  <c r="F63" i="6"/>
  <c r="C76" i="6"/>
  <c r="E353" i="6"/>
  <c r="G197" i="6"/>
  <c r="C89" i="6"/>
  <c r="G348" i="6"/>
  <c r="D103" i="6"/>
  <c r="B81" i="6"/>
  <c r="F166" i="6"/>
  <c r="F123" i="6"/>
  <c r="G158" i="6"/>
  <c r="D215" i="6"/>
  <c r="H59" i="6"/>
  <c r="B181" i="6"/>
  <c r="F28" i="6"/>
  <c r="E13" i="6"/>
  <c r="G52" i="6"/>
  <c r="H123" i="6"/>
  <c r="H71" i="6"/>
  <c r="D361" i="6"/>
  <c r="B143" i="6"/>
  <c r="E190" i="6"/>
  <c r="C250" i="6"/>
  <c r="B116" i="6"/>
  <c r="C93" i="6"/>
  <c r="G78" i="6"/>
  <c r="C353" i="6"/>
  <c r="B261" i="6"/>
  <c r="F288" i="6"/>
  <c r="B339" i="6"/>
  <c r="C110" i="6"/>
  <c r="D86" i="6"/>
  <c r="G125" i="6"/>
  <c r="G345" i="6"/>
  <c r="B203" i="6"/>
  <c r="D308" i="6"/>
  <c r="F82" i="6"/>
  <c r="F371" i="6"/>
  <c r="B136" i="6"/>
  <c r="B153" i="6"/>
  <c r="D56" i="6"/>
  <c r="G241" i="6"/>
  <c r="E244" i="6"/>
  <c r="D339" i="6"/>
  <c r="D314" i="6"/>
  <c r="F359" i="6"/>
  <c r="G60" i="6"/>
  <c r="D357" i="6"/>
  <c r="G254" i="6"/>
  <c r="B343" i="6"/>
  <c r="C75" i="6"/>
  <c r="C222" i="6"/>
  <c r="B56" i="6"/>
  <c r="H97" i="6"/>
  <c r="G152" i="6"/>
  <c r="G366" i="6"/>
  <c r="B302" i="6"/>
  <c r="H212" i="6"/>
  <c r="E264" i="6"/>
  <c r="H172" i="6"/>
  <c r="F210" i="6"/>
  <c r="B286" i="6"/>
  <c r="B106" i="6"/>
  <c r="B14" i="6"/>
  <c r="B341" i="6"/>
  <c r="E65" i="6"/>
  <c r="D240" i="6"/>
  <c r="E247" i="6"/>
  <c r="E135" i="6"/>
  <c r="D288" i="6"/>
  <c r="F152" i="6"/>
  <c r="E230" i="6"/>
  <c r="G277" i="6"/>
  <c r="F14" i="6"/>
  <c r="D154" i="6"/>
  <c r="G351" i="6"/>
  <c r="E107" i="6"/>
  <c r="C42" i="6"/>
  <c r="D24" i="6"/>
  <c r="C210" i="6"/>
  <c r="F235" i="6"/>
  <c r="F175" i="6"/>
  <c r="G307" i="6"/>
  <c r="B207" i="6"/>
  <c r="E315" i="6"/>
  <c r="D311" i="6"/>
  <c r="D204" i="6"/>
  <c r="D210" i="6"/>
  <c r="D68" i="6"/>
  <c r="C209" i="6"/>
  <c r="G324" i="6"/>
  <c r="G194" i="6"/>
  <c r="E336" i="6"/>
  <c r="F337" i="6"/>
  <c r="C336" i="6"/>
  <c r="C219" i="6"/>
  <c r="C34" i="6"/>
  <c r="E126" i="6"/>
  <c r="G257" i="6"/>
  <c r="C228" i="6"/>
  <c r="D186" i="6"/>
  <c r="B39" i="6"/>
  <c r="E155" i="6"/>
  <c r="B172" i="6"/>
  <c r="B118" i="6"/>
  <c r="D69" i="6"/>
  <c r="F148" i="6"/>
  <c r="D109" i="6"/>
  <c r="D94" i="6"/>
  <c r="B133" i="6"/>
  <c r="H141" i="6"/>
  <c r="F344" i="6"/>
  <c r="B294" i="6"/>
  <c r="C173" i="6"/>
  <c r="E199" i="6"/>
  <c r="D345" i="6"/>
  <c r="B45" i="6"/>
  <c r="G305" i="6"/>
  <c r="B361" i="6"/>
  <c r="H300" i="6"/>
  <c r="D164" i="6"/>
  <c r="E68" i="6"/>
  <c r="F264" i="6"/>
  <c r="C357" i="6"/>
  <c r="C289" i="6"/>
  <c r="H254" i="6"/>
  <c r="G80" i="6"/>
  <c r="B226" i="6"/>
  <c r="F118" i="6"/>
  <c r="H179" i="6"/>
  <c r="F191" i="6"/>
  <c r="F360" i="6"/>
  <c r="D244" i="6"/>
  <c r="F254" i="6"/>
  <c r="H366" i="6"/>
  <c r="E351" i="6"/>
  <c r="F103" i="6"/>
  <c r="G346" i="6"/>
  <c r="C151" i="6"/>
  <c r="F295" i="6"/>
  <c r="H190" i="6"/>
  <c r="E235" i="6"/>
  <c r="E347" i="6"/>
  <c r="E52" i="6"/>
  <c r="E208" i="6"/>
  <c r="H178" i="6"/>
  <c r="B359" i="6"/>
  <c r="C81" i="6"/>
  <c r="B92" i="6"/>
  <c r="C161" i="6"/>
  <c r="H98" i="6"/>
  <c r="H146" i="6"/>
  <c r="E196" i="6"/>
  <c r="H210" i="6"/>
  <c r="C303" i="6"/>
  <c r="B242" i="6"/>
  <c r="B371" i="6"/>
  <c r="E128" i="6"/>
  <c r="E141" i="6"/>
  <c r="G178" i="6"/>
  <c r="G199" i="6"/>
  <c r="B334" i="6"/>
  <c r="C258" i="6"/>
  <c r="D62" i="6"/>
  <c r="F101" i="6"/>
  <c r="E69" i="6"/>
  <c r="H199" i="6"/>
  <c r="E213" i="6"/>
  <c r="E371" i="6"/>
  <c r="C118" i="6"/>
  <c r="G153" i="6"/>
  <c r="D201" i="6"/>
  <c r="C57" i="6"/>
  <c r="G144" i="6"/>
  <c r="B319" i="6"/>
  <c r="F331" i="6"/>
  <c r="C100" i="6"/>
  <c r="E291" i="6"/>
  <c r="H72" i="6"/>
  <c r="E147" i="6"/>
  <c r="G188" i="6"/>
  <c r="F110" i="6"/>
  <c r="E219" i="6"/>
  <c r="G261" i="6"/>
  <c r="F357" i="6"/>
  <c r="C111" i="6"/>
  <c r="H177" i="6"/>
  <c r="E176" i="6"/>
  <c r="F290" i="6"/>
  <c r="D74" i="6"/>
  <c r="F16" i="6"/>
  <c r="G31" i="6"/>
  <c r="D185" i="6"/>
  <c r="G283" i="6"/>
  <c r="F287" i="6"/>
  <c r="G79" i="6"/>
  <c r="D84" i="6"/>
  <c r="F159" i="6"/>
  <c r="E158" i="6"/>
  <c r="B13" i="6"/>
  <c r="E229" i="6"/>
  <c r="H167" i="6"/>
  <c r="D213" i="6"/>
  <c r="B228" i="6"/>
  <c r="D285" i="6"/>
  <c r="B84" i="6"/>
  <c r="G265" i="6"/>
  <c r="B114" i="6"/>
  <c r="E161" i="6"/>
  <c r="C133" i="6"/>
  <c r="H96" i="6"/>
  <c r="G40" i="6"/>
  <c r="G227" i="6"/>
  <c r="C96" i="6"/>
  <c r="H198" i="6"/>
  <c r="H328" i="6"/>
  <c r="B137" i="6"/>
  <c r="F348" i="6"/>
  <c r="C68" i="6"/>
  <c r="D290" i="6"/>
  <c r="C116" i="6"/>
  <c r="B124" i="6"/>
  <c r="F364" i="6"/>
  <c r="G65" i="6"/>
  <c r="F356" i="6"/>
  <c r="D234" i="6"/>
  <c r="E125" i="6"/>
  <c r="C108" i="6"/>
  <c r="C297" i="6"/>
  <c r="D253" i="6"/>
  <c r="C282" i="6"/>
  <c r="H360" i="6"/>
  <c r="D159" i="6"/>
  <c r="H174" i="6"/>
  <c r="H217" i="6"/>
  <c r="C185" i="6"/>
  <c r="C214" i="6"/>
  <c r="C181" i="6"/>
  <c r="C275" i="6"/>
  <c r="H219" i="6"/>
  <c r="F269" i="6"/>
  <c r="E253" i="6"/>
  <c r="D110" i="6"/>
  <c r="B254" i="6"/>
  <c r="C321" i="6"/>
  <c r="G234" i="6"/>
  <c r="D160" i="6"/>
  <c r="F157" i="6"/>
  <c r="F250" i="6"/>
  <c r="H82" i="6"/>
  <c r="C310" i="6"/>
  <c r="D135" i="6"/>
  <c r="B274" i="6"/>
  <c r="F188" i="6"/>
  <c r="G123" i="6"/>
  <c r="G46" i="6"/>
  <c r="C285" i="6"/>
  <c r="E218" i="6"/>
  <c r="E205" i="6"/>
  <c r="E144" i="6"/>
  <c r="E87" i="6"/>
  <c r="B44" i="6"/>
  <c r="B353" i="6"/>
  <c r="F329" i="6"/>
  <c r="D95" i="6"/>
  <c r="D323" i="6"/>
  <c r="G354" i="6"/>
  <c r="G190" i="6"/>
  <c r="H168" i="6"/>
  <c r="B103" i="6"/>
  <c r="D181" i="6"/>
  <c r="F36" i="6"/>
  <c r="F23" i="6"/>
  <c r="H79" i="6"/>
  <c r="F133" i="6"/>
  <c r="E231" i="6"/>
  <c r="D191" i="6"/>
  <c r="C235" i="6"/>
  <c r="D298" i="6"/>
  <c r="B245" i="6"/>
  <c r="D236" i="6"/>
  <c r="G124" i="6"/>
  <c r="E350" i="6"/>
  <c r="C33" i="6"/>
  <c r="E122" i="6"/>
  <c r="C259" i="6"/>
  <c r="E223" i="6"/>
  <c r="G249" i="6"/>
  <c r="B307" i="6"/>
  <c r="C218" i="6"/>
  <c r="B208" i="6"/>
  <c r="G72" i="6"/>
  <c r="B244" i="6"/>
  <c r="C302" i="6"/>
  <c r="E178" i="6"/>
  <c r="D76" i="6"/>
  <c r="D259" i="6"/>
  <c r="D34" i="6"/>
  <c r="B19" i="6"/>
  <c r="F233" i="6"/>
  <c r="H176" i="6"/>
  <c r="D106" i="6"/>
  <c r="D332" i="6"/>
  <c r="H15" i="6"/>
  <c r="H122" i="6"/>
  <c r="E302" i="6"/>
  <c r="C48" i="6"/>
  <c r="H166" i="6"/>
  <c r="H308" i="6"/>
  <c r="C122" i="6"/>
  <c r="G349" i="6"/>
  <c r="H289" i="6"/>
  <c r="D327" i="6"/>
  <c r="H227" i="6"/>
  <c r="C351" i="6"/>
  <c r="B52" i="6"/>
  <c r="H162" i="6"/>
  <c r="E15" i="6"/>
  <c r="F342" i="6"/>
  <c r="D79" i="6"/>
  <c r="E193" i="6"/>
  <c r="F120" i="6"/>
  <c r="B186" i="6"/>
  <c r="F144" i="6"/>
  <c r="D125" i="6"/>
  <c r="C134" i="6"/>
  <c r="H120" i="6"/>
  <c r="E45" i="6"/>
  <c r="F53" i="6"/>
  <c r="H180" i="6"/>
  <c r="F261" i="6"/>
  <c r="D310" i="6"/>
  <c r="E127" i="6"/>
  <c r="G116" i="6"/>
  <c r="C92" i="6"/>
  <c r="C246" i="6"/>
  <c r="D165" i="6"/>
  <c r="F322" i="6"/>
  <c r="B252" i="6"/>
  <c r="D212" i="6"/>
  <c r="B295" i="6"/>
  <c r="B185" i="6"/>
  <c r="D325" i="6"/>
  <c r="G113" i="6"/>
  <c r="C290" i="6"/>
  <c r="C121" i="6"/>
  <c r="C350" i="6"/>
  <c r="D351" i="6"/>
  <c r="G110" i="6"/>
  <c r="C24" i="6"/>
  <c r="C72" i="6"/>
  <c r="D178" i="6"/>
  <c r="F209" i="6"/>
  <c r="G63" i="6"/>
  <c r="B78" i="6"/>
  <c r="E181" i="6"/>
  <c r="F17" i="6"/>
  <c r="H287" i="6"/>
  <c r="B97" i="6"/>
  <c r="C327" i="6"/>
  <c r="H36" i="6"/>
  <c r="H234" i="6"/>
  <c r="C171" i="6"/>
  <c r="E342" i="6"/>
  <c r="B100" i="6"/>
  <c r="B63" i="6"/>
  <c r="G210" i="6"/>
  <c r="H196" i="6"/>
  <c r="F178" i="6"/>
  <c r="F155" i="6"/>
  <c r="C102" i="6"/>
  <c r="B30" i="6"/>
  <c r="B348" i="6"/>
  <c r="E260" i="6"/>
  <c r="F131" i="6"/>
  <c r="G200" i="6"/>
  <c r="G253" i="6"/>
  <c r="F366" i="6"/>
  <c r="F289" i="6"/>
  <c r="E321" i="6"/>
  <c r="D319" i="6"/>
  <c r="C152" i="6"/>
  <c r="B284" i="6"/>
  <c r="H148" i="6"/>
  <c r="E314" i="6"/>
  <c r="E200" i="6"/>
  <c r="G259" i="6"/>
  <c r="B123" i="6"/>
  <c r="D309" i="6"/>
  <c r="F181" i="6"/>
  <c r="D272" i="6"/>
  <c r="E106" i="6"/>
  <c r="D15" i="6"/>
  <c r="B155" i="6"/>
  <c r="D341" i="6"/>
  <c r="D211" i="6"/>
  <c r="B50" i="6"/>
  <c r="F319" i="6"/>
  <c r="H297" i="6"/>
  <c r="C361" i="6"/>
  <c r="E369" i="6"/>
  <c r="H357" i="6"/>
  <c r="G27" i="6"/>
  <c r="H26" i="6"/>
  <c r="E252" i="6"/>
  <c r="E323" i="6"/>
  <c r="E279" i="6"/>
  <c r="G167" i="6"/>
  <c r="E57" i="6"/>
  <c r="D232" i="6"/>
  <c r="H137" i="6"/>
  <c r="B211" i="6"/>
  <c r="F284" i="6"/>
  <c r="H208" i="6"/>
  <c r="C158" i="6"/>
  <c r="F316" i="6"/>
  <c r="F347" i="6"/>
  <c r="C177" i="6"/>
  <c r="H80" i="6"/>
  <c r="D54" i="6"/>
  <c r="B313" i="6"/>
  <c r="C37" i="6"/>
  <c r="G185" i="6"/>
  <c r="B173" i="6"/>
  <c r="H69" i="6"/>
  <c r="F293" i="6"/>
  <c r="F190" i="6"/>
  <c r="B79" i="6"/>
  <c r="C269" i="6"/>
  <c r="E111" i="6"/>
  <c r="C347" i="6"/>
  <c r="B288" i="6"/>
  <c r="C148" i="6"/>
  <c r="H276" i="6"/>
  <c r="C196" i="6"/>
  <c r="E149" i="6"/>
  <c r="B169" i="6"/>
  <c r="D312" i="6"/>
  <c r="D30" i="6"/>
  <c r="B171" i="6"/>
  <c r="C329" i="6"/>
  <c r="C140" i="6"/>
  <c r="C31" i="6"/>
  <c r="H23" i="6"/>
  <c r="D192" i="6"/>
  <c r="F141" i="6"/>
  <c r="C174" i="6"/>
  <c r="D245" i="6"/>
  <c r="F119" i="6"/>
  <c r="B87" i="6"/>
  <c r="F309" i="6"/>
  <c r="C365" i="6"/>
  <c r="C344" i="6"/>
  <c r="C184" i="6"/>
  <c r="E277" i="6"/>
  <c r="H115" i="6"/>
  <c r="C333" i="6"/>
  <c r="G256" i="6"/>
  <c r="C84" i="6"/>
  <c r="E119" i="6"/>
  <c r="D80" i="6"/>
  <c r="H372" i="6"/>
  <c r="E102" i="6"/>
  <c r="H49" i="6"/>
  <c r="E143" i="6"/>
  <c r="D370" i="6"/>
  <c r="E97" i="6"/>
  <c r="G203" i="6"/>
  <c r="F196" i="6"/>
  <c r="G155" i="6"/>
  <c r="H310" i="6"/>
  <c r="E162" i="6"/>
  <c r="D156" i="6"/>
  <c r="H40" i="6"/>
  <c r="C245" i="6"/>
  <c r="E148" i="6"/>
  <c r="D175" i="6"/>
  <c r="H185" i="6"/>
  <c r="E191" i="6"/>
  <c r="E118" i="6"/>
  <c r="H144" i="6"/>
  <c r="D224" i="6"/>
  <c r="G148" i="6"/>
  <c r="H299" i="6"/>
  <c r="C229" i="6"/>
  <c r="E166" i="6"/>
  <c r="F128" i="6"/>
  <c r="D238" i="6"/>
  <c r="G215" i="6"/>
  <c r="E339" i="6"/>
  <c r="F234" i="6"/>
  <c r="E66" i="6"/>
  <c r="G233" i="6"/>
  <c r="G276" i="6"/>
  <c r="G108" i="6"/>
  <c r="H365" i="6"/>
  <c r="H218" i="6"/>
  <c r="C207" i="6"/>
  <c r="G14" i="6"/>
  <c r="G174" i="6"/>
  <c r="H70" i="6"/>
  <c r="C281" i="6"/>
  <c r="C71" i="6"/>
  <c r="H192" i="6"/>
  <c r="B42" i="6"/>
  <c r="F75" i="6"/>
  <c r="B142" i="6"/>
  <c r="F167" i="6"/>
  <c r="B132" i="6"/>
  <c r="D162" i="6"/>
  <c r="E74" i="6"/>
  <c r="F116" i="6"/>
  <c r="D250" i="6"/>
  <c r="G136" i="6"/>
  <c r="E232" i="6"/>
  <c r="G198" i="6"/>
  <c r="B38" i="6"/>
  <c r="D121" i="6"/>
  <c r="E21" i="6"/>
  <c r="B68" i="6"/>
  <c r="B306" i="6"/>
  <c r="E156" i="6"/>
  <c r="E71" i="6"/>
  <c r="G187" i="6"/>
  <c r="G186" i="6"/>
  <c r="E333" i="6"/>
  <c r="D73" i="6"/>
  <c r="D75" i="6"/>
  <c r="C74" i="6"/>
  <c r="F201" i="6"/>
  <c r="F204" i="6"/>
  <c r="H131" i="6"/>
  <c r="C154" i="6"/>
  <c r="D161" i="6"/>
  <c r="E145" i="6"/>
  <c r="C98" i="6"/>
  <c r="C166" i="6"/>
  <c r="E306" i="6"/>
  <c r="C230" i="6"/>
  <c r="H147" i="6"/>
  <c r="E115" i="6"/>
  <c r="F142" i="6"/>
  <c r="H202" i="6"/>
  <c r="H264" i="6"/>
  <c r="B139" i="6"/>
  <c r="F220" i="6"/>
  <c r="E163" i="6"/>
  <c r="H135" i="6"/>
  <c r="F206" i="6"/>
  <c r="D151" i="6"/>
  <c r="D177" i="6"/>
  <c r="D266" i="6"/>
  <c r="F332" i="6"/>
  <c r="E192" i="6"/>
  <c r="D41" i="6"/>
  <c r="C358" i="6"/>
  <c r="G204" i="6"/>
  <c r="G68" i="6"/>
  <c r="D182" i="6"/>
  <c r="B18" i="6"/>
  <c r="E131" i="6"/>
  <c r="E16" i="6"/>
  <c r="B23" i="6"/>
  <c r="C323" i="6"/>
  <c r="C295" i="6"/>
  <c r="C188" i="6"/>
  <c r="H243" i="6"/>
  <c r="B198" i="6"/>
  <c r="F334" i="6"/>
  <c r="C200" i="6"/>
  <c r="F38" i="6"/>
  <c r="B363" i="6"/>
  <c r="G106" i="6"/>
  <c r="B174" i="6"/>
  <c r="G179" i="6"/>
  <c r="C69" i="6"/>
  <c r="G242" i="6"/>
  <c r="H334" i="6"/>
  <c r="G229" i="6"/>
  <c r="F15" i="6"/>
  <c r="G98" i="6"/>
  <c r="E198" i="6"/>
  <c r="C112" i="6"/>
  <c r="G94" i="6"/>
  <c r="F180" i="6"/>
  <c r="D130" i="6"/>
  <c r="H188" i="6"/>
  <c r="E62" i="6"/>
  <c r="C159" i="6"/>
  <c r="D195" i="6"/>
  <c r="B53" i="6"/>
  <c r="E173" i="6"/>
  <c r="C123" i="6"/>
  <c r="B150" i="6"/>
  <c r="F189" i="6"/>
  <c r="F224" i="6"/>
  <c r="G114" i="6"/>
  <c r="B105" i="6"/>
  <c r="E154" i="6"/>
  <c r="B196" i="6"/>
  <c r="G361" i="6"/>
  <c r="B197" i="6"/>
  <c r="F137" i="6"/>
  <c r="C73" i="6"/>
  <c r="E269" i="6"/>
  <c r="G211" i="6"/>
  <c r="E36" i="6"/>
  <c r="B206" i="6"/>
  <c r="G220" i="6"/>
  <c r="G127" i="6"/>
  <c r="F163" i="6"/>
  <c r="H165" i="6"/>
  <c r="C105" i="6"/>
  <c r="H318" i="6"/>
  <c r="G170" i="6"/>
  <c r="F184" i="6"/>
  <c r="G358" i="6"/>
  <c r="H66" i="6"/>
  <c r="F150" i="6"/>
  <c r="F43" i="6"/>
  <c r="G17" i="6"/>
  <c r="D115" i="6"/>
  <c r="H240" i="6"/>
  <c r="F172" i="6"/>
  <c r="E33" i="6"/>
  <c r="B156" i="6"/>
  <c r="B327" i="6"/>
  <c r="C64" i="6"/>
  <c r="H189" i="6"/>
  <c r="F93" i="6"/>
  <c r="B36" i="6"/>
  <c r="B110" i="6"/>
  <c r="E249" i="6"/>
  <c r="D157" i="6"/>
  <c r="C126" i="6"/>
  <c r="H295" i="6"/>
  <c r="C40" i="6"/>
  <c r="B331" i="6"/>
  <c r="E165" i="6"/>
  <c r="G138" i="6"/>
  <c r="D196" i="6"/>
  <c r="G154" i="6"/>
  <c r="E320" i="6"/>
  <c r="B73" i="6"/>
  <c r="C49" i="6"/>
  <c r="D363" i="6"/>
  <c r="C125" i="6"/>
  <c r="E169" i="6"/>
  <c r="D119" i="6"/>
  <c r="H134" i="6"/>
  <c r="D88" i="6"/>
  <c r="B121" i="6"/>
  <c r="F179" i="6"/>
  <c r="G70" i="6"/>
  <c r="G226" i="6"/>
  <c r="D52" i="6"/>
  <c r="G192" i="6"/>
  <c r="B167" i="6"/>
  <c r="D166" i="6"/>
  <c r="F81" i="6"/>
  <c r="F219" i="6"/>
  <c r="G89" i="6"/>
  <c r="D155" i="6"/>
  <c r="H20" i="6"/>
  <c r="E281" i="6"/>
  <c r="C163" i="6"/>
  <c r="E17" i="6"/>
  <c r="G164" i="6"/>
  <c r="D108" i="6"/>
  <c r="C155" i="6"/>
  <c r="F76" i="6"/>
  <c r="H99" i="6"/>
  <c r="F69" i="6"/>
  <c r="F283" i="6"/>
  <c r="C58" i="6"/>
  <c r="E136" i="6"/>
  <c r="E96" i="6"/>
  <c r="F308" i="6"/>
  <c r="H22" i="6"/>
  <c r="E167" i="6"/>
  <c r="E311" i="6"/>
  <c r="D124" i="6"/>
  <c r="D221" i="6"/>
  <c r="F135" i="6"/>
  <c r="F44" i="6"/>
  <c r="G28" i="6"/>
  <c r="D126" i="6"/>
  <c r="E287" i="6"/>
  <c r="G317" i="6"/>
  <c r="C142" i="6"/>
  <c r="F212" i="6"/>
  <c r="D71" i="6"/>
  <c r="D271" i="6"/>
  <c r="D198" i="6"/>
  <c r="D144" i="6"/>
  <c r="C101" i="6"/>
  <c r="B176" i="6"/>
  <c r="B187" i="6"/>
  <c r="B145" i="6"/>
  <c r="H173" i="6"/>
  <c r="F99" i="6"/>
  <c r="C139" i="6"/>
  <c r="D230" i="6"/>
  <c r="C232" i="6"/>
  <c r="B28" i="6"/>
  <c r="B192" i="6"/>
  <c r="B271" i="6"/>
  <c r="D99" i="6"/>
  <c r="B212" i="6"/>
  <c r="E209" i="6"/>
  <c r="D172" i="6"/>
  <c r="C61" i="6"/>
  <c r="B360" i="6"/>
  <c r="C194" i="6"/>
  <c r="D91" i="6"/>
  <c r="B318" i="6"/>
  <c r="E175" i="6"/>
  <c r="G130" i="6"/>
  <c r="F124" i="6"/>
  <c r="D180" i="6"/>
  <c r="H156" i="6"/>
  <c r="F80" i="6"/>
  <c r="D133" i="6"/>
  <c r="D134" i="6"/>
  <c r="B83" i="6"/>
  <c r="E138" i="6"/>
  <c r="G255" i="6"/>
  <c r="H277" i="6"/>
  <c r="C150" i="6"/>
  <c r="G86" i="6"/>
  <c r="D138" i="6"/>
  <c r="D289" i="6"/>
  <c r="C252" i="6"/>
  <c r="E224" i="6"/>
  <c r="H92" i="6"/>
  <c r="B109" i="6"/>
  <c r="G157" i="6"/>
  <c r="H56" i="6"/>
  <c r="D235" i="6"/>
  <c r="F106" i="6"/>
  <c r="G173" i="6"/>
  <c r="E103" i="6"/>
  <c r="E61" i="6"/>
  <c r="E180" i="6"/>
  <c r="C153" i="6"/>
  <c r="E210" i="6"/>
  <c r="F62" i="6"/>
  <c r="C206" i="6"/>
  <c r="H158" i="6"/>
  <c r="E91" i="6"/>
  <c r="D77" i="6"/>
  <c r="D128" i="6"/>
  <c r="F176" i="6"/>
  <c r="F183" i="6"/>
  <c r="H95" i="6"/>
  <c r="B125" i="6"/>
  <c r="D16" i="6"/>
  <c r="E100" i="6"/>
  <c r="C39" i="6"/>
  <c r="D107" i="6"/>
  <c r="D193" i="6"/>
  <c r="H226" i="6"/>
  <c r="C190" i="6"/>
  <c r="D43" i="6"/>
  <c r="H157" i="6"/>
  <c r="C82" i="6"/>
  <c r="D170" i="6"/>
  <c r="H281" i="6"/>
  <c r="G120" i="6"/>
  <c r="G36" i="6"/>
  <c r="H170" i="6"/>
  <c r="H139" i="6"/>
  <c r="D127" i="6"/>
  <c r="D222" i="6"/>
  <c r="G122" i="6"/>
  <c r="E206" i="6"/>
  <c r="E194" i="6"/>
  <c r="E41" i="6"/>
  <c r="B120" i="6"/>
  <c r="G166" i="6"/>
  <c r="H68" i="6"/>
  <c r="H77" i="6"/>
  <c r="B111" i="6"/>
  <c r="E92" i="6"/>
  <c r="G218" i="6"/>
  <c r="H93" i="6"/>
  <c r="E256" i="6"/>
  <c r="B277" i="6"/>
  <c r="D78" i="6"/>
  <c r="D176" i="6"/>
  <c r="F97" i="6"/>
  <c r="E63" i="6"/>
  <c r="C128" i="6"/>
  <c r="F56" i="6"/>
  <c r="D200" i="6"/>
  <c r="C330" i="6"/>
  <c r="C176" i="6"/>
  <c r="D190" i="6"/>
  <c r="B126" i="6"/>
  <c r="B344" i="6"/>
  <c r="E112" i="6"/>
  <c r="F216" i="6"/>
  <c r="D247" i="6"/>
  <c r="G206" i="6"/>
  <c r="G332" i="6"/>
  <c r="C189" i="6"/>
  <c r="B268" i="6"/>
  <c r="D328" i="6"/>
  <c r="H191" i="6"/>
  <c r="H213" i="6"/>
  <c r="E271" i="6"/>
  <c r="D229" i="6"/>
  <c r="E114" i="6"/>
  <c r="F339" i="6"/>
  <c r="B102" i="6"/>
  <c r="E88" i="6"/>
  <c r="G225" i="6"/>
  <c r="B367" i="6"/>
  <c r="H81" i="6"/>
  <c r="C80" i="6"/>
  <c r="E110" i="6"/>
  <c r="H250" i="6"/>
  <c r="C182" i="6"/>
  <c r="E109" i="6"/>
  <c r="B231" i="6"/>
  <c r="F42" i="6"/>
  <c r="F198" i="6"/>
  <c r="F105" i="6"/>
  <c r="H145" i="6"/>
  <c r="E150" i="6"/>
  <c r="E80" i="6"/>
  <c r="H109" i="6"/>
  <c r="H161" i="6"/>
  <c r="D171" i="6"/>
  <c r="E95" i="6"/>
  <c r="F127" i="6"/>
  <c r="F145" i="6"/>
  <c r="H197" i="6"/>
  <c r="E186" i="6"/>
  <c r="F67" i="6"/>
  <c r="B99" i="6"/>
  <c r="G81" i="6"/>
  <c r="H237" i="6"/>
  <c r="C94" i="6"/>
  <c r="G364" i="6"/>
  <c r="D118" i="6"/>
  <c r="C157" i="6"/>
  <c r="E139" i="6"/>
  <c r="H101" i="6"/>
  <c r="B175" i="6"/>
  <c r="C253" i="6"/>
  <c r="H260" i="6"/>
  <c r="G176" i="6"/>
  <c r="E183" i="6"/>
  <c r="D179" i="6"/>
  <c r="B98" i="6"/>
  <c r="C254" i="6"/>
  <c r="G58" i="6"/>
  <c r="H356" i="6"/>
  <c r="D246" i="6"/>
  <c r="C145" i="6"/>
  <c r="E171" i="6"/>
  <c r="C90" i="6"/>
  <c r="F115" i="6"/>
  <c r="E25" i="6"/>
  <c r="B146" i="6"/>
  <c r="F358" i="6"/>
  <c r="D93" i="6"/>
  <c r="C270" i="6"/>
  <c r="B180" i="6"/>
  <c r="F301" i="6"/>
  <c r="G95" i="6"/>
  <c r="B129" i="6"/>
  <c r="B75" i="6"/>
  <c r="H121" i="6"/>
  <c r="F298" i="6"/>
  <c r="H209" i="6"/>
  <c r="G183" i="6"/>
  <c r="C172" i="6"/>
  <c r="F130" i="6"/>
  <c r="D188" i="6"/>
  <c r="G92" i="6"/>
  <c r="E362" i="6"/>
  <c r="B94" i="6"/>
  <c r="F21" i="6"/>
  <c r="F171" i="6"/>
  <c r="B138" i="6"/>
  <c r="B117" i="6"/>
  <c r="E182" i="6"/>
  <c r="E58" i="6"/>
  <c r="F149" i="6"/>
  <c r="E187" i="6"/>
  <c r="G132" i="6"/>
  <c r="H89" i="6"/>
  <c r="C262" i="6"/>
  <c r="F199" i="6"/>
  <c r="H86" i="6"/>
  <c r="E159" i="6"/>
  <c r="B238" i="6"/>
  <c r="E184" i="6"/>
  <c r="F34" i="6"/>
  <c r="F275" i="6"/>
  <c r="G143" i="6"/>
  <c r="E76" i="6"/>
  <c r="F94" i="6"/>
  <c r="F139" i="6"/>
  <c r="D81" i="6"/>
  <c r="H186" i="6"/>
  <c r="G323" i="6"/>
  <c r="G35" i="6"/>
  <c r="F341" i="6"/>
  <c r="D169" i="6"/>
  <c r="B71" i="6"/>
  <c r="G118" i="6"/>
  <c r="E346" i="6"/>
  <c r="C15" i="6"/>
  <c r="H55" i="6"/>
  <c r="F200" i="6"/>
  <c r="G195" i="6"/>
  <c r="C149" i="6"/>
  <c r="B59" i="6"/>
  <c r="E254" i="6"/>
  <c r="C360" i="6"/>
  <c r="E189" i="6"/>
  <c r="B101" i="6"/>
  <c r="G90" i="6"/>
  <c r="F66" i="6"/>
  <c r="G274" i="6"/>
  <c r="H130" i="6"/>
  <c r="F193" i="6"/>
  <c r="G101" i="6"/>
  <c r="H83" i="6"/>
  <c r="C276" i="6"/>
  <c r="B96" i="6"/>
  <c r="H363" i="6"/>
  <c r="F164" i="6"/>
  <c r="B91" i="6"/>
  <c r="B80" i="6"/>
  <c r="C136" i="6"/>
  <c r="D260" i="6"/>
  <c r="H275" i="6"/>
  <c r="F58" i="6"/>
  <c r="B351" i="6"/>
  <c r="G165" i="6"/>
  <c r="F249" i="6"/>
  <c r="B127" i="6"/>
  <c r="G284" i="6"/>
  <c r="H111" i="6"/>
  <c r="H39" i="6"/>
  <c r="G159" i="6"/>
  <c r="H160" i="6"/>
  <c r="F276" i="6"/>
  <c r="B160" i="6"/>
  <c r="E360" i="6"/>
  <c r="F265" i="6"/>
  <c r="E94" i="6"/>
  <c r="G146" i="6"/>
  <c r="B223" i="6"/>
  <c r="D369" i="6"/>
  <c r="F132" i="6"/>
  <c r="D299" i="6"/>
  <c r="E168" i="6"/>
  <c r="H164" i="6"/>
  <c r="E297" i="6"/>
  <c r="F52" i="6"/>
  <c r="D205" i="6"/>
  <c r="C77" i="6"/>
  <c r="B89" i="6"/>
  <c r="E152" i="6"/>
  <c r="C130" i="6"/>
  <c r="F225" i="6"/>
  <c r="F156" i="6"/>
  <c r="B249" i="6"/>
  <c r="B165" i="6"/>
  <c r="F20" i="6"/>
  <c r="E316" i="6"/>
  <c r="F88" i="6"/>
  <c r="D83" i="6"/>
  <c r="G207" i="6"/>
  <c r="C23" i="6"/>
  <c r="G61" i="6"/>
  <c r="G97" i="6"/>
  <c r="B345" i="6"/>
  <c r="E304" i="6"/>
  <c r="B135" i="6"/>
  <c r="E195" i="6"/>
  <c r="G67" i="6"/>
  <c r="G191" i="6"/>
  <c r="F186" i="6"/>
  <c r="B200" i="6"/>
  <c r="E101" i="6"/>
  <c r="H206" i="6"/>
  <c r="D65" i="6"/>
  <c r="B170" i="6"/>
  <c r="G107" i="6"/>
  <c r="H175" i="6"/>
  <c r="E197" i="6"/>
  <c r="C284" i="6"/>
  <c r="D233" i="6"/>
  <c r="B214" i="6"/>
  <c r="E255" i="6"/>
  <c r="G73" i="6"/>
  <c r="D202" i="6"/>
  <c r="F59" i="6"/>
  <c r="G182" i="6"/>
  <c r="H194" i="6"/>
  <c r="G240" i="6"/>
  <c r="D70" i="6"/>
  <c r="H193" i="6"/>
  <c r="E77" i="6"/>
  <c r="D148" i="6"/>
  <c r="G271" i="6"/>
  <c r="F111" i="6"/>
  <c r="F203" i="6"/>
  <c r="B17" i="6"/>
  <c r="C202" i="6"/>
  <c r="E104" i="6"/>
  <c r="B65" i="6"/>
  <c r="F102" i="6"/>
  <c r="D146" i="6"/>
  <c r="D111" i="6"/>
  <c r="G49" i="6"/>
  <c r="G121" i="6"/>
  <c r="E132" i="6"/>
  <c r="D149" i="6"/>
  <c r="F182" i="6"/>
  <c r="H259" i="6"/>
  <c r="B93" i="6"/>
  <c r="F64" i="6"/>
  <c r="D104" i="6"/>
  <c r="G76" i="6"/>
  <c r="G149" i="6"/>
  <c r="F50" i="6"/>
  <c r="D153" i="6"/>
  <c r="G84" i="6"/>
  <c r="F95" i="6"/>
  <c r="F291" i="6"/>
  <c r="H337" i="6"/>
  <c r="B113" i="6"/>
  <c r="G189" i="6"/>
  <c r="G318" i="6"/>
  <c r="E151" i="6"/>
  <c r="D293" i="6"/>
  <c r="B370" i="6"/>
  <c r="F215" i="6"/>
  <c r="F168" i="6"/>
  <c r="C91" i="6"/>
  <c r="D136" i="6"/>
  <c r="C263" i="6"/>
  <c r="F221" i="6"/>
  <c r="C296" i="6"/>
  <c r="G87" i="6"/>
  <c r="H117" i="6"/>
  <c r="E172" i="6"/>
  <c r="D219" i="6"/>
  <c r="G258" i="6"/>
  <c r="B193" i="6"/>
  <c r="D194" i="6"/>
  <c r="G85" i="6"/>
  <c r="D123" i="6"/>
  <c r="D100" i="6"/>
  <c r="C107" i="6"/>
  <c r="G131" i="6"/>
  <c r="B243" i="6"/>
  <c r="D45" i="6"/>
  <c r="D140" i="6"/>
  <c r="H151" i="6"/>
  <c r="F121" i="6"/>
  <c r="C29" i="6"/>
  <c r="H266" i="6"/>
  <c r="C88" i="6"/>
  <c r="G177" i="6"/>
  <c r="G181" i="6"/>
  <c r="H91" i="6"/>
  <c r="G35" i="13"/>
  <c r="G25" i="6"/>
  <c r="G13" i="6"/>
  <c r="E153" i="6"/>
  <c r="D269" i="6"/>
  <c r="H169" i="6"/>
  <c r="F217" i="6"/>
  <c r="H154" i="6"/>
  <c r="C85" i="6"/>
  <c r="H361" i="6"/>
  <c r="H125" i="6"/>
  <c r="E108" i="6"/>
  <c r="G126" i="6"/>
  <c r="E188" i="6"/>
  <c r="B184" i="6"/>
  <c r="G168" i="6"/>
  <c r="B178" i="6"/>
  <c r="D360" i="6"/>
  <c r="G30" i="6"/>
  <c r="D27" i="6"/>
  <c r="D187" i="6"/>
  <c r="F10" i="11"/>
  <c r="F11" i="11"/>
  <c r="G15" i="13" l="1"/>
  <c r="J15" i="13"/>
  <c r="D15" i="13"/>
  <c r="H15" i="13"/>
  <c r="W22" i="11" s="1"/>
  <c r="T23" i="11"/>
  <c r="C220" i="6"/>
  <c r="G37" i="6"/>
  <c r="F15" i="13" s="1"/>
  <c r="U22" i="11" s="1"/>
  <c r="M15" i="13"/>
  <c r="AB22" i="11" s="1"/>
  <c r="C41" i="13"/>
  <c r="C42" i="13" s="1"/>
  <c r="D39" i="13"/>
  <c r="I15" i="13"/>
  <c r="I16" i="13" s="1"/>
  <c r="F37" i="13"/>
  <c r="F24" i="11" s="1"/>
  <c r="F63" i="13"/>
  <c r="L15" i="13"/>
  <c r="E24" i="11"/>
  <c r="Y22" i="11"/>
  <c r="J16" i="13"/>
  <c r="C65" i="13"/>
  <c r="S22" i="11"/>
  <c r="D16" i="13"/>
  <c r="E15" i="13"/>
  <c r="V22" i="11"/>
  <c r="G16" i="13"/>
  <c r="K15" i="13"/>
  <c r="V23" i="11"/>
  <c r="G63" i="13"/>
  <c r="G37" i="13"/>
  <c r="H35" i="13"/>
  <c r="H16" i="13"/>
  <c r="X22" i="11" l="1"/>
  <c r="M16" i="13"/>
  <c r="M17" i="13" s="1"/>
  <c r="M18" i="13" s="1"/>
  <c r="E39" i="13"/>
  <c r="D62" i="13"/>
  <c r="D65" i="13" s="1"/>
  <c r="D33" i="11" s="1"/>
  <c r="F16" i="13"/>
  <c r="F17" i="13" s="1"/>
  <c r="F18" i="13" s="1"/>
  <c r="T22" i="11"/>
  <c r="E16" i="13"/>
  <c r="J17" i="13"/>
  <c r="J18" i="13" s="1"/>
  <c r="H37" i="13"/>
  <c r="W23" i="11"/>
  <c r="H63" i="13"/>
  <c r="I35" i="13"/>
  <c r="I17" i="13"/>
  <c r="I18" i="13" s="1"/>
  <c r="AA22" i="11"/>
  <c r="L16" i="13"/>
  <c r="G24" i="11"/>
  <c r="D17" i="13"/>
  <c r="D18" i="13" s="1"/>
  <c r="H17" i="13"/>
  <c r="H18" i="13" s="1"/>
  <c r="Z22" i="11"/>
  <c r="K16" i="13"/>
  <c r="G17" i="13"/>
  <c r="G18" i="13" s="1"/>
  <c r="C68" i="13"/>
  <c r="E62" i="13" l="1"/>
  <c r="E65" i="13" s="1"/>
  <c r="E33" i="11" s="1"/>
  <c r="F39" i="13"/>
  <c r="J48" i="11"/>
  <c r="J47" i="13"/>
  <c r="J55" i="13" s="1"/>
  <c r="J19" i="11"/>
  <c r="C10" i="14"/>
  <c r="C69" i="13"/>
  <c r="M19" i="11"/>
  <c r="M48" i="11"/>
  <c r="M47" i="13"/>
  <c r="M55" i="13" s="1"/>
  <c r="F19" i="11"/>
  <c r="F47" i="13"/>
  <c r="F55" i="13" s="1"/>
  <c r="F48" i="11"/>
  <c r="K17" i="13"/>
  <c r="K18" i="13" s="1"/>
  <c r="I19" i="11"/>
  <c r="I48" i="11"/>
  <c r="I47" i="13"/>
  <c r="I55" i="13" s="1"/>
  <c r="E17" i="13"/>
  <c r="E18" i="13" s="1"/>
  <c r="H24" i="11"/>
  <c r="G19" i="11"/>
  <c r="G48" i="11"/>
  <c r="G47" i="13"/>
  <c r="G55" i="13" s="1"/>
  <c r="L17" i="13"/>
  <c r="L18" i="13" s="1"/>
  <c r="D48" i="11"/>
  <c r="L244" i="12"/>
  <c r="T53" i="11" s="1"/>
  <c r="D40" i="13"/>
  <c r="D41" i="13" s="1"/>
  <c r="D19" i="11"/>
  <c r="D47" i="13"/>
  <c r="D55" i="13" s="1"/>
  <c r="H15" i="21"/>
  <c r="G15" i="21"/>
  <c r="I15" i="21"/>
  <c r="J15" i="21"/>
  <c r="H47" i="13"/>
  <c r="H55" i="13" s="1"/>
  <c r="H19" i="11"/>
  <c r="H48" i="11"/>
  <c r="I63" i="13"/>
  <c r="I37" i="13"/>
  <c r="X23" i="11"/>
  <c r="J35" i="13"/>
  <c r="F62" i="13" l="1"/>
  <c r="F65" i="13" s="1"/>
  <c r="F33" i="11" s="1"/>
  <c r="G39" i="13"/>
  <c r="L47" i="13"/>
  <c r="L55" i="13" s="1"/>
  <c r="L19" i="11"/>
  <c r="L48" i="11"/>
  <c r="E47" i="13"/>
  <c r="E55" i="13" s="1"/>
  <c r="E48" i="11"/>
  <c r="E40" i="13"/>
  <c r="E19" i="11"/>
  <c r="I24" i="11"/>
  <c r="F28" i="11"/>
  <c r="F20" i="11"/>
  <c r="K15" i="21"/>
  <c r="K22" i="21" s="1"/>
  <c r="K26" i="21" s="1"/>
  <c r="G22" i="21"/>
  <c r="G26" i="21" s="1"/>
  <c r="H7" i="21" s="1"/>
  <c r="H9" i="21" s="1"/>
  <c r="H22" i="21" s="1"/>
  <c r="H26" i="21" s="1"/>
  <c r="I7" i="21" s="1"/>
  <c r="I9" i="21" s="1"/>
  <c r="I22" i="21" s="1"/>
  <c r="I26" i="21" s="1"/>
  <c r="J7" i="21" s="1"/>
  <c r="J9" i="21" s="1"/>
  <c r="J22" i="21" s="1"/>
  <c r="J26" i="21" s="1"/>
  <c r="I20" i="11"/>
  <c r="I28" i="11"/>
  <c r="M31" i="11"/>
  <c r="AB15" i="11"/>
  <c r="C25" i="13"/>
  <c r="C28" i="13" s="1"/>
  <c r="C31" i="13" s="1"/>
  <c r="C43" i="13" s="1"/>
  <c r="D67" i="13"/>
  <c r="J31" i="11"/>
  <c r="Y15" i="11"/>
  <c r="H28" i="11"/>
  <c r="H20" i="11"/>
  <c r="D42" i="13"/>
  <c r="D25" i="11"/>
  <c r="D27" i="11" s="1"/>
  <c r="S21" i="11"/>
  <c r="G31" i="11"/>
  <c r="V15" i="11"/>
  <c r="X15" i="11"/>
  <c r="I31" i="11"/>
  <c r="M20" i="11"/>
  <c r="M28" i="11"/>
  <c r="C23" i="14"/>
  <c r="C24" i="14" s="1"/>
  <c r="C26" i="14" s="1"/>
  <c r="C11" i="14"/>
  <c r="C13" i="14" s="1"/>
  <c r="K35" i="13"/>
  <c r="Y23" i="11"/>
  <c r="J37" i="13"/>
  <c r="J63" i="13"/>
  <c r="H31" i="11"/>
  <c r="W15" i="11"/>
  <c r="K47" i="13"/>
  <c r="K55" i="13" s="1"/>
  <c r="K48" i="11"/>
  <c r="K19" i="11"/>
  <c r="D31" i="11"/>
  <c r="S15" i="11"/>
  <c r="D68" i="13"/>
  <c r="D10" i="14" s="1"/>
  <c r="J20" i="11"/>
  <c r="J28" i="11"/>
  <c r="D20" i="11"/>
  <c r="D28" i="11"/>
  <c r="G28" i="11"/>
  <c r="G20" i="11"/>
  <c r="F31" i="11"/>
  <c r="U15" i="11"/>
  <c r="F68" i="13"/>
  <c r="F10" i="14" s="1"/>
  <c r="G62" i="13" l="1"/>
  <c r="G65" i="13" s="1"/>
  <c r="H39" i="13"/>
  <c r="D23" i="14"/>
  <c r="D24" i="14" s="1"/>
  <c r="D26" i="14" s="1"/>
  <c r="D30" i="14" s="1"/>
  <c r="D11" i="14"/>
  <c r="D13" i="14" s="1"/>
  <c r="D17" i="14" s="1"/>
  <c r="D69" i="13"/>
  <c r="K37" i="13"/>
  <c r="K63" i="13"/>
  <c r="Z23" i="11"/>
  <c r="L35" i="13"/>
  <c r="L20" i="11"/>
  <c r="L28" i="11"/>
  <c r="AA15" i="11"/>
  <c r="L31" i="11"/>
  <c r="Z15" i="11"/>
  <c r="K31" i="11"/>
  <c r="K28" i="11"/>
  <c r="K20" i="11"/>
  <c r="E20" i="11"/>
  <c r="E28" i="11"/>
  <c r="E68" i="13"/>
  <c r="E10" i="14" s="1"/>
  <c r="E31" i="11"/>
  <c r="T15" i="11"/>
  <c r="F11" i="14"/>
  <c r="F13" i="14" s="1"/>
  <c r="F23" i="14"/>
  <c r="F24" i="14" s="1"/>
  <c r="J24" i="11"/>
  <c r="E41" i="13"/>
  <c r="F40" i="13"/>
  <c r="H62" i="13" l="1"/>
  <c r="H65" i="13" s="1"/>
  <c r="I39" i="13"/>
  <c r="G33" i="11"/>
  <c r="G68" i="13"/>
  <c r="G10" i="14" s="1"/>
  <c r="E11" i="14"/>
  <c r="E13" i="14" s="1"/>
  <c r="E23" i="14"/>
  <c r="E24" i="14" s="1"/>
  <c r="F26" i="14"/>
  <c r="L37" i="13"/>
  <c r="L63" i="13"/>
  <c r="AA23" i="11"/>
  <c r="M35" i="13"/>
  <c r="E25" i="11"/>
  <c r="E27" i="11" s="1"/>
  <c r="E42" i="13"/>
  <c r="T21" i="11"/>
  <c r="K24" i="11"/>
  <c r="D25" i="13"/>
  <c r="E67" i="13"/>
  <c r="E69" i="13" s="1"/>
  <c r="F41" i="13"/>
  <c r="G40" i="13"/>
  <c r="G23" i="14" l="1"/>
  <c r="G24" i="14" s="1"/>
  <c r="G26" i="14" s="1"/>
  <c r="G11" i="14"/>
  <c r="G13" i="14" s="1"/>
  <c r="J39" i="13"/>
  <c r="I62" i="13"/>
  <c r="I65" i="13" s="1"/>
  <c r="H33" i="11"/>
  <c r="H68" i="13"/>
  <c r="H10" i="14" s="1"/>
  <c r="L24" i="11"/>
  <c r="H40" i="13"/>
  <c r="G41" i="13"/>
  <c r="AB23" i="11"/>
  <c r="M63" i="13"/>
  <c r="M37" i="13"/>
  <c r="E30" i="14"/>
  <c r="E26" i="14"/>
  <c r="E17" i="14"/>
  <c r="F42" i="13"/>
  <c r="F25" i="11"/>
  <c r="F27" i="11" s="1"/>
  <c r="U21" i="11"/>
  <c r="E25" i="13"/>
  <c r="F67" i="13"/>
  <c r="F69" i="13" s="1"/>
  <c r="S14" i="11"/>
  <c r="D28" i="13"/>
  <c r="I33" i="11" l="1"/>
  <c r="I68" i="13"/>
  <c r="I10" i="14" s="1"/>
  <c r="J62" i="13"/>
  <c r="J65" i="13" s="1"/>
  <c r="K39" i="13"/>
  <c r="H11" i="14"/>
  <c r="H13" i="14" s="1"/>
  <c r="H23" i="14"/>
  <c r="H24" i="14" s="1"/>
  <c r="H26" i="14" s="1"/>
  <c r="F30" i="14"/>
  <c r="G30" i="14" s="1"/>
  <c r="T14" i="11"/>
  <c r="E28" i="13"/>
  <c r="F17" i="14"/>
  <c r="G17" i="14" s="1"/>
  <c r="G42" i="13"/>
  <c r="G25" i="11"/>
  <c r="G27" i="11" s="1"/>
  <c r="V21" i="11"/>
  <c r="I40" i="13"/>
  <c r="H41" i="13"/>
  <c r="S12" i="11"/>
  <c r="D31" i="13"/>
  <c r="S13" i="11"/>
  <c r="M24" i="11"/>
  <c r="F25" i="13"/>
  <c r="G67" i="13"/>
  <c r="G69" i="13" s="1"/>
  <c r="H17" i="14" l="1"/>
  <c r="K62" i="13"/>
  <c r="K65" i="13" s="1"/>
  <c r="L39" i="13"/>
  <c r="H30" i="14"/>
  <c r="J33" i="11"/>
  <c r="J68" i="13"/>
  <c r="J10" i="14" s="1"/>
  <c r="I23" i="14"/>
  <c r="I24" i="14" s="1"/>
  <c r="I26" i="14" s="1"/>
  <c r="I11" i="14"/>
  <c r="I13" i="14" s="1"/>
  <c r="H42" i="13"/>
  <c r="H25" i="11"/>
  <c r="H27" i="11" s="1"/>
  <c r="W21" i="11"/>
  <c r="G25" i="13"/>
  <c r="H67" i="13"/>
  <c r="H69" i="13" s="1"/>
  <c r="F28" i="13"/>
  <c r="U14" i="11"/>
  <c r="J40" i="13"/>
  <c r="I41" i="13"/>
  <c r="T12" i="11"/>
  <c r="T13" i="11"/>
  <c r="E31" i="13"/>
  <c r="D43" i="13"/>
  <c r="D23" i="11"/>
  <c r="D26" i="11" s="1"/>
  <c r="S20" i="11"/>
  <c r="S28" i="11"/>
  <c r="I17" i="14" l="1"/>
  <c r="J11" i="14"/>
  <c r="J13" i="14" s="1"/>
  <c r="J23" i="14"/>
  <c r="J24" i="14" s="1"/>
  <c r="J26" i="14" s="1"/>
  <c r="I30" i="14"/>
  <c r="L62" i="13"/>
  <c r="L65" i="13" s="1"/>
  <c r="M39" i="13"/>
  <c r="M62" i="13" s="1"/>
  <c r="M65" i="13" s="1"/>
  <c r="M33" i="11" s="1"/>
  <c r="K33" i="11"/>
  <c r="K68" i="13"/>
  <c r="K10" i="14" s="1"/>
  <c r="U12" i="11"/>
  <c r="F31" i="13"/>
  <c r="U13" i="11"/>
  <c r="H25" i="13"/>
  <c r="I67" i="13"/>
  <c r="I69" i="13" s="1"/>
  <c r="F233" i="12"/>
  <c r="K40" i="13"/>
  <c r="J41" i="13"/>
  <c r="V14" i="11"/>
  <c r="G28" i="13"/>
  <c r="E23" i="11"/>
  <c r="E26" i="11" s="1"/>
  <c r="E43" i="13"/>
  <c r="T20" i="11"/>
  <c r="T28" i="11"/>
  <c r="I42" i="13"/>
  <c r="I25" i="11"/>
  <c r="I27" i="11" s="1"/>
  <c r="X21" i="11"/>
  <c r="M68" i="13" l="1"/>
  <c r="M10" i="14" s="1"/>
  <c r="J17" i="14"/>
  <c r="K11" i="14"/>
  <c r="K13" i="14" s="1"/>
  <c r="K23" i="14"/>
  <c r="K24" i="14" s="1"/>
  <c r="K26" i="14" s="1"/>
  <c r="L33" i="11"/>
  <c r="L68" i="13"/>
  <c r="L10" i="14" s="1"/>
  <c r="J30" i="14"/>
  <c r="I25" i="13"/>
  <c r="J67" i="13"/>
  <c r="J69" i="13" s="1"/>
  <c r="L40" i="13"/>
  <c r="K41" i="13"/>
  <c r="J25" i="11"/>
  <c r="J27" i="11" s="1"/>
  <c r="J42" i="13"/>
  <c r="Y21" i="11"/>
  <c r="F23" i="11"/>
  <c r="F26" i="11" s="1"/>
  <c r="F43" i="13"/>
  <c r="U20" i="11"/>
  <c r="U28" i="11"/>
  <c r="M11" i="14"/>
  <c r="M23" i="14"/>
  <c r="M24" i="14" s="1"/>
  <c r="W14" i="11"/>
  <c r="H28" i="13"/>
  <c r="V13" i="11"/>
  <c r="V12" i="11"/>
  <c r="G31" i="13"/>
  <c r="K17" i="14" l="1"/>
  <c r="L11" i="14"/>
  <c r="L13" i="14" s="1"/>
  <c r="L23" i="14"/>
  <c r="L24" i="14" s="1"/>
  <c r="L26" i="14" s="1"/>
  <c r="K30" i="14"/>
  <c r="M26" i="14"/>
  <c r="N25" i="14"/>
  <c r="N26" i="14" s="1"/>
  <c r="M13" i="14"/>
  <c r="N12" i="14"/>
  <c r="N13" i="14" s="1"/>
  <c r="K67" i="13"/>
  <c r="K69" i="13" s="1"/>
  <c r="J25" i="13"/>
  <c r="G43" i="13"/>
  <c r="G23" i="11"/>
  <c r="G26" i="11" s="1"/>
  <c r="V20" i="11"/>
  <c r="V28" i="11"/>
  <c r="K42" i="13"/>
  <c r="K25" i="11"/>
  <c r="K27" i="11" s="1"/>
  <c r="Z21" i="11"/>
  <c r="M40" i="13"/>
  <c r="M41" i="13" s="1"/>
  <c r="L41" i="13"/>
  <c r="H31" i="13"/>
  <c r="W13" i="11"/>
  <c r="W12" i="11"/>
  <c r="X14" i="11"/>
  <c r="I28" i="13"/>
  <c r="L17" i="14" l="1"/>
  <c r="M17" i="14" s="1"/>
  <c r="C17" i="14" s="1"/>
  <c r="D39" i="11" s="1"/>
  <c r="L30" i="14"/>
  <c r="C15" i="14"/>
  <c r="D37" i="11" s="1"/>
  <c r="H43" i="13"/>
  <c r="H23" i="11"/>
  <c r="H26" i="11" s="1"/>
  <c r="W28" i="11"/>
  <c r="W20" i="11"/>
  <c r="M42" i="13"/>
  <c r="M25" i="11"/>
  <c r="M27" i="11" s="1"/>
  <c r="AB21" i="11"/>
  <c r="Y14" i="11"/>
  <c r="J28" i="13"/>
  <c r="K25" i="13"/>
  <c r="L67" i="13"/>
  <c r="L69" i="13" s="1"/>
  <c r="X13" i="11"/>
  <c r="X12" i="11"/>
  <c r="I31" i="13"/>
  <c r="C16" i="14"/>
  <c r="L25" i="11"/>
  <c r="L27" i="11" s="1"/>
  <c r="L42" i="13"/>
  <c r="AA21" i="11"/>
  <c r="M30" i="14"/>
  <c r="C30" i="14" s="1"/>
  <c r="F39" i="11" s="1"/>
  <c r="C29" i="14"/>
  <c r="F38" i="11" s="1"/>
  <c r="C28" i="14"/>
  <c r="F37" i="11" s="1"/>
  <c r="C244" i="12" l="1"/>
  <c r="T41" i="11" s="1"/>
  <c r="D38" i="11"/>
  <c r="I43" i="13"/>
  <c r="I23" i="11"/>
  <c r="I26" i="11" s="1"/>
  <c r="X28" i="11"/>
  <c r="X20" i="11"/>
  <c r="L25" i="13"/>
  <c r="M67" i="13"/>
  <c r="M69" i="13" s="1"/>
  <c r="M25" i="13" s="1"/>
  <c r="K28" i="13"/>
  <c r="Z14" i="11"/>
  <c r="Y13" i="11"/>
  <c r="Y12" i="11"/>
  <c r="J31" i="13"/>
  <c r="AA14" i="11" l="1"/>
  <c r="L28" i="13"/>
  <c r="AB14" i="11"/>
  <c r="M28" i="13"/>
  <c r="J43" i="13"/>
  <c r="J23" i="11"/>
  <c r="J26" i="11" s="1"/>
  <c r="Y28" i="11"/>
  <c r="Y20" i="11"/>
  <c r="Z12" i="11"/>
  <c r="Z13" i="11"/>
  <c r="K31" i="13"/>
  <c r="K43" i="13" l="1"/>
  <c r="K23" i="11"/>
  <c r="K26" i="11" s="1"/>
  <c r="Z28" i="11"/>
  <c r="Z20" i="11"/>
  <c r="L31" i="13"/>
  <c r="AA13" i="11"/>
  <c r="AA12" i="11"/>
  <c r="M31" i="13"/>
  <c r="AB13" i="11"/>
  <c r="AB12" i="11"/>
  <c r="L23" i="11" l="1"/>
  <c r="L26" i="11" s="1"/>
  <c r="L43" i="13"/>
  <c r="AA28" i="11"/>
  <c r="AA20" i="11"/>
  <c r="M43" i="13"/>
  <c r="M23" i="11"/>
  <c r="M26" i="11" s="1"/>
  <c r="AB28" i="11"/>
  <c r="AB2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42" authorId="0" shapeId="0" xr:uid="{1A2C9162-6266-4531-BBD3-813221B48F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 levels of 280 sqm for each</t>
        </r>
      </text>
    </comment>
    <comment ref="B43" authorId="0" shapeId="0" xr:uid="{B3698601-388E-47B7-A14B-E3D6B4AF75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Kitchen area is excluded from the decorations </t>
        </r>
      </text>
    </comment>
    <comment ref="B44" authorId="0" shapeId="0" xr:uid="{415FCDF5-9993-4185-9185-446314E6FA8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including +3 meters from each side for surrounding area</t>
        </r>
      </text>
    </comment>
    <comment ref="B222" authorId="0" shapeId="0" xr:uid="{75BB0461-DC16-495A-A02C-939A986FB5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Please note that this line is connected to the On-Grid solar system deployment. If deployed, expense is 0, if not, electricity expense will be reflected according to the assumptions mentioned</t>
        </r>
      </text>
    </comment>
    <comment ref="D224" authorId="0" shapeId="0" xr:uid="{E1924E57-0E2C-4B3F-9CFC-D9EE0C76048D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Estimated at NIS 50000 per month. (Annualized and reflected in USD)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30" authorId="0" shapeId="0" xr:uid="{46D78A36-1CA0-41C8-87A0-2FF2D797C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Boutique CAPEX is reflected in this year</t>
        </r>
      </text>
    </comment>
  </commentList>
</comments>
</file>

<file path=xl/sharedStrings.xml><?xml version="1.0" encoding="utf-8"?>
<sst xmlns="http://schemas.openxmlformats.org/spreadsheetml/2006/main" count="1475" uniqueCount="828">
  <si>
    <t>Blank sheet</t>
  </si>
  <si>
    <t xml:space="preserve">WACC calculator </t>
  </si>
  <si>
    <t>Equity share</t>
  </si>
  <si>
    <t>Debt share</t>
  </si>
  <si>
    <t>Cost of Equity</t>
  </si>
  <si>
    <t>Equity Risk Premium*</t>
  </si>
  <si>
    <t>x</t>
  </si>
  <si>
    <t>Beta</t>
  </si>
  <si>
    <t>=</t>
  </si>
  <si>
    <t>+</t>
  </si>
  <si>
    <t>Risk Free Rate</t>
  </si>
  <si>
    <t>WACC</t>
  </si>
  <si>
    <t>Cost of Debt</t>
  </si>
  <si>
    <t>Debt Ratio</t>
  </si>
  <si>
    <t>X</t>
  </si>
  <si>
    <t>Tax Rate</t>
  </si>
  <si>
    <t>Country and Equity Risk Premiums</t>
  </si>
  <si>
    <t>Date of update:</t>
  </si>
  <si>
    <t>Enter the current risk premium for a mature equity market</t>
  </si>
  <si>
    <t>Do you want to adjust the country default spread for the additional volatility of the equity market to get to a country premium?</t>
  </si>
  <si>
    <t>Yes</t>
  </si>
  <si>
    <t>If yes, enter the multiplier to use on the default spread (See worksheet for volatility numbers for selected emerging markets)</t>
  </si>
  <si>
    <t>Country</t>
  </si>
  <si>
    <t>Africa</t>
  </si>
  <si>
    <t>Moody's rating</t>
  </si>
  <si>
    <t>Rating-based Default Spread</t>
  </si>
  <si>
    <t>Total Equity Risk Premium</t>
  </si>
  <si>
    <t>Country Risk Premium</t>
  </si>
  <si>
    <t>Abu Dhabi</t>
  </si>
  <si>
    <t>Middle East</t>
  </si>
  <si>
    <t>Aa2</t>
  </si>
  <si>
    <t>Albania</t>
  </si>
  <si>
    <t>Eastern Europe &amp; Russia</t>
  </si>
  <si>
    <t>B1</t>
  </si>
  <si>
    <t>Andorra (Principality of)</t>
  </si>
  <si>
    <t>Western Europe</t>
  </si>
  <si>
    <t>Baa2</t>
  </si>
  <si>
    <t>Angola</t>
  </si>
  <si>
    <t>B3</t>
  </si>
  <si>
    <t>Argentina</t>
  </si>
  <si>
    <t>Central and South America</t>
  </si>
  <si>
    <t>Ca</t>
  </si>
  <si>
    <t>Armenia</t>
  </si>
  <si>
    <t>Ba3</t>
  </si>
  <si>
    <t>Aruba</t>
  </si>
  <si>
    <t>Caribbean</t>
  </si>
  <si>
    <t>Australia</t>
  </si>
  <si>
    <t>Australia &amp; New Zealand</t>
  </si>
  <si>
    <t>Aaa</t>
  </si>
  <si>
    <t>Austria</t>
  </si>
  <si>
    <t>Aa1</t>
  </si>
  <si>
    <t>Azerbaijan</t>
  </si>
  <si>
    <t>Ba2</t>
  </si>
  <si>
    <t>Bahamas</t>
  </si>
  <si>
    <t>Bahrain</t>
  </si>
  <si>
    <t>B2</t>
  </si>
  <si>
    <t>Bangladesh</t>
  </si>
  <si>
    <t>Asia</t>
  </si>
  <si>
    <t>Barbados</t>
  </si>
  <si>
    <t>Caa1</t>
  </si>
  <si>
    <t>Belarus</t>
  </si>
  <si>
    <t>Belgium</t>
  </si>
  <si>
    <t>Aa3</t>
  </si>
  <si>
    <t>Belize</t>
  </si>
  <si>
    <t>Caa3</t>
  </si>
  <si>
    <t>Benin</t>
  </si>
  <si>
    <t>Bermuda</t>
  </si>
  <si>
    <t>A2</t>
  </si>
  <si>
    <t>Bolivia</t>
  </si>
  <si>
    <t>Bosnia and Herzegovina</t>
  </si>
  <si>
    <t>Botswana</t>
  </si>
  <si>
    <t>A3</t>
  </si>
  <si>
    <t>Brazil</t>
  </si>
  <si>
    <t>Bulgaria</t>
  </si>
  <si>
    <t>Baa1</t>
  </si>
  <si>
    <t>Burkina Faso</t>
  </si>
  <si>
    <t>Cambodia</t>
  </si>
  <si>
    <t>Cameroon</t>
  </si>
  <si>
    <t>Canada</t>
  </si>
  <si>
    <t>North America</t>
  </si>
  <si>
    <t>Cape Verde</t>
  </si>
  <si>
    <t>Cayman Islands</t>
  </si>
  <si>
    <t>Chile</t>
  </si>
  <si>
    <t>A1</t>
  </si>
  <si>
    <t>China</t>
  </si>
  <si>
    <t>Colombia</t>
  </si>
  <si>
    <t>Congo (Democratic Republic of)</t>
  </si>
  <si>
    <t>Congo (Republic of)</t>
  </si>
  <si>
    <t>Caa2</t>
  </si>
  <si>
    <t>Cook Islands</t>
  </si>
  <si>
    <t>Costa Rica</t>
  </si>
  <si>
    <t>Côte d'Ivoire</t>
  </si>
  <si>
    <t>Croatia</t>
  </si>
  <si>
    <t>Ba1</t>
  </si>
  <si>
    <t>Cuba</t>
  </si>
  <si>
    <t>Curacao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</si>
  <si>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</si>
  <si>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</si>
  <si>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</si>
  <si>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</si>
  <si>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</si>
  <si>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</si>
  <si>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</si>
  <si>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</si>
  <si>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</si>
  <si>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</si>
  <si>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</si>
  <si>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</si>
  <si>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</si>
  <si>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</si>
  <si>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</si>
  <si>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</si>
  <si>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</si>
  <si>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</si>
  <si>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Guernsey (States of)</t>
  </si>
  <si>
    <t>Honduras</t>
  </si>
  <si>
    <t>Hong Kong</t>
  </si>
  <si>
    <t>Hungary</t>
  </si>
  <si>
    <t>Iceland</t>
  </si>
  <si>
    <t>India</t>
  </si>
  <si>
    <t>Baa3</t>
  </si>
  <si>
    <t>Indonesia</t>
  </si>
  <si>
    <t>Iraq</t>
  </si>
  <si>
    <t>Ireland</t>
  </si>
  <si>
    <t>Isle of Man</t>
  </si>
  <si>
    <t>So called "Israel"</t>
  </si>
  <si>
    <t>Italy</t>
  </si>
  <si>
    <t>Jamaica</t>
  </si>
  <si>
    <t>Japan</t>
  </si>
  <si>
    <t>Jersey (States of)</t>
  </si>
  <si>
    <t>Jordan</t>
  </si>
  <si>
    <t>Kazakhstan</t>
  </si>
  <si>
    <t>Kenya</t>
  </si>
  <si>
    <t>Korea</t>
  </si>
  <si>
    <t>Kuwait</t>
  </si>
  <si>
    <t>Kyrgyzstan</t>
  </si>
  <si>
    <t>Laos</t>
  </si>
  <si>
    <t>Latvia</t>
  </si>
  <si>
    <t>Lebanon</t>
  </si>
  <si>
    <t>C</t>
  </si>
  <si>
    <t>Liechtenstein</t>
  </si>
  <si>
    <t>Lithuania</t>
  </si>
  <si>
    <t>Luxembourg</t>
  </si>
  <si>
    <t>Macao</t>
  </si>
  <si>
    <t>Macedonia</t>
  </si>
  <si>
    <t>Malaysia</t>
  </si>
  <si>
    <t>Maldives</t>
  </si>
  <si>
    <t>Mali</t>
  </si>
  <si>
    <t>Malta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</si>
  <si>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</si>
  <si>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</si>
  <si>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</si>
  <si>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</si>
  <si>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</si>
  <si>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</si>
  <si>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</si>
  <si>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</si>
  <si>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</si>
  <si>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</si>
  <si>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</si>
  <si>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</si>
  <si>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</si>
  <si>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</si>
  <si>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</si>
  <si>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</si>
  <si>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</si>
  <si>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</si>
  <si>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</si>
  <si>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</si>
  <si>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</si>
  <si>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</si>
  <si>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</si>
  <si>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</si>
  <si>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</si>
  <si>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Ras Al Khaimah (Emirate of)</t>
  </si>
  <si>
    <t>Romania</t>
  </si>
  <si>
    <t>Russia</t>
  </si>
  <si>
    <t>Rwanda</t>
  </si>
  <si>
    <t>Saudi Arabia</t>
  </si>
  <si>
    <t>Senegal</t>
  </si>
  <si>
    <t>Serbia</t>
  </si>
  <si>
    <t>Sharjah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</si>
  <si>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</si>
  <si>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</si>
  <si>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</si>
  <si>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</si>
  <si>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</si>
  <si>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</si>
  <si>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</si>
  <si>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St. Maarten</t>
  </si>
  <si>
    <t>St. Vincent &amp; the Grenadines</t>
  </si>
  <si>
    <t>Suriname</t>
  </si>
  <si>
    <t>Swaziland</t>
  </si>
  <si>
    <t>Sweden</t>
  </si>
  <si>
    <t>Switzerland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</si>
  <si>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</si>
  <si>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</si>
  <si>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</si>
  <si>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</si>
  <si>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</si>
  <si>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</si>
  <si>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</si>
  <si>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</si>
  <si>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</si>
  <si>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</si>
  <si>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</si>
  <si>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</si>
  <si>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</si>
  <si>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</si>
  <si>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</si>
  <si>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</si>
  <si>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</si>
  <si>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</si>
  <si>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Zambia</t>
  </si>
  <si>
    <t>Frontier Markets (no sovereign ratings)</t>
  </si>
  <si>
    <t>PRS Composite Risk Score</t>
  </si>
  <si>
    <t>ERP</t>
  </si>
  <si>
    <t>CRP</t>
  </si>
  <si>
    <t>Default Spread</t>
  </si>
  <si>
    <t>Algeria</t>
  </si>
  <si>
    <t>Brunei</t>
  </si>
  <si>
    <t>Gambia</t>
  </si>
  <si>
    <t>Guinea</t>
  </si>
  <si>
    <t>Guinea-Bissau</t>
  </si>
  <si>
    <t>Guyana</t>
  </si>
  <si>
    <t>Haiti</t>
  </si>
  <si>
    <t>Iran</t>
  </si>
  <si>
    <t>Korea, D.P.R.</t>
  </si>
  <si>
    <t>Liberia</t>
  </si>
  <si>
    <t>Libya</t>
  </si>
  <si>
    <t>Madagascar</t>
  </si>
  <si>
    <t>Malawi</t>
  </si>
  <si>
    <t>Myanmar</t>
  </si>
  <si>
    <t>Sierra Leone</t>
  </si>
  <si>
    <t>Somalia</t>
  </si>
  <si>
    <t>Sudan</t>
  </si>
  <si>
    <t>Syria</t>
  </si>
  <si>
    <t>Yemen, Republic</t>
  </si>
  <si>
    <t>Zimbabwe</t>
  </si>
  <si>
    <t>Rating</t>
  </si>
  <si>
    <t>Default spread in basis points</t>
  </si>
  <si>
    <t>NR</t>
  </si>
  <si>
    <t>NA</t>
  </si>
  <si>
    <t>Date updated:</t>
  </si>
  <si>
    <t>Created by:</t>
  </si>
  <si>
    <t>Aswath Damodaran, adamodar@stern.nyu.edu</t>
  </si>
  <si>
    <t>What is this data?</t>
  </si>
  <si>
    <t>Total Beta (beta for completely undiversified investor)</t>
  </si>
  <si>
    <t>Global</t>
  </si>
  <si>
    <t>Home Page:</t>
  </si>
  <si>
    <t>http://www.damodaran.com</t>
  </si>
  <si>
    <t>Data website:</t>
  </si>
  <si>
    <t>https://www.stern.nyu.edu/~adamodar/New_Home_Page/data.html</t>
  </si>
  <si>
    <t>Companies in each industry:</t>
  </si>
  <si>
    <t>https://www.stern.nyu.edu/~adamodar/pc/datasets/indname.xls</t>
  </si>
  <si>
    <t>Variable definitions:</t>
  </si>
  <si>
    <t>https://www.stern.nyu.edu/~adamodar/New_Home_Page/datafile/variable.htm</t>
  </si>
  <si>
    <t>Industry Name</t>
  </si>
  <si>
    <t>Number of firms</t>
  </si>
  <si>
    <t>Average Unlevered Beta</t>
  </si>
  <si>
    <t>Average Levered Beta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</si>
  <si>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</si>
  <si>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</si>
  <si>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</si>
  <si>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</si>
  <si>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</si>
  <si>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</si>
  <si>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</si>
  <si>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</si>
  <si>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</si>
  <si>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</si>
  <si>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</si>
  <si>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</si>
  <si>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</si>
  <si>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</si>
  <si>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</si>
  <si>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</si>
  <si>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</si>
  <si>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</si>
  <si>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</si>
  <si>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</si>
  <si>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</si>
  <si>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</si>
  <si>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</si>
  <si>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</si>
  <si>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</si>
  <si>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</si>
  <si>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</si>
  <si>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</si>
  <si>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</si>
  <si>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</si>
  <si>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</si>
  <si>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</si>
  <si>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</si>
  <si>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</si>
  <si>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</si>
  <si>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</si>
  <si>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</si>
  <si>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</si>
  <si>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</si>
  <si>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</si>
  <si>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</si>
  <si>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</si>
  <si>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</si>
  <si>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</si>
  <si>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</si>
  <si>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</si>
  <si>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</si>
  <si>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</si>
  <si>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</si>
  <si>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</si>
  <si>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</si>
  <si>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</si>
  <si>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</si>
  <si>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</si>
  <si>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</si>
  <si>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</si>
  <si>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</si>
  <si>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</si>
  <si>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</si>
  <si>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</si>
  <si>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</si>
  <si>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</si>
  <si>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</si>
  <si>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</si>
  <si>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</si>
  <si>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</si>
  <si>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</si>
  <si>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</si>
  <si>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</si>
  <si>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</si>
  <si>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</si>
  <si>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</si>
  <si>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</si>
  <si>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</si>
  <si>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(Online)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</si>
  <si>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</si>
  <si>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</si>
  <si>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</si>
  <si>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</si>
  <si>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</si>
  <si>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</si>
  <si>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</si>
  <si>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</si>
  <si>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</si>
  <si>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</si>
  <si>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</si>
  <si>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</si>
  <si>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</si>
  <si>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</si>
  <si>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</si>
  <si>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</si>
  <si>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</si>
  <si>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</si>
  <si>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</si>
  <si>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</si>
  <si>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</si>
  <si>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Loan Calculator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</si>
  <si>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</si>
  <si>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</si>
  <si>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</si>
  <si>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</si>
  <si>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</si>
  <si>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</si>
  <si>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</si>
  <si>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</si>
  <si>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No.</t>
  </si>
  <si>
    <t>Payment
Date</t>
  </si>
  <si>
    <t>Beginning
Balance</t>
  </si>
  <si>
    <t>Payment</t>
  </si>
  <si>
    <t>Principal</t>
  </si>
  <si>
    <t>Interest</t>
  </si>
  <si>
    <t>Ending
Balance</t>
  </si>
  <si>
    <t>Updated January  1, 2023</t>
  </si>
  <si>
    <t xml:space="preserve">https://pages.stern.nyu.edu/~adamodar/New_Home_Page/datafile/ctryprem.html </t>
  </si>
  <si>
    <t>D/E Ratio</t>
  </si>
  <si>
    <t>Cash/Firm value</t>
  </si>
  <si>
    <t>Unlevered beta corrected for cash</t>
  </si>
  <si>
    <t>* No updated data for Palestinian market available. Average of Jordan, Egypt, Iraq, and so-called "Israel" was used for WACC Calculation</t>
  </si>
  <si>
    <t>Back to Input</t>
  </si>
  <si>
    <t>(1)</t>
  </si>
  <si>
    <t>(2)</t>
  </si>
  <si>
    <t>(3)</t>
  </si>
  <si>
    <t>UoM</t>
  </si>
  <si>
    <t>Investment Required</t>
  </si>
  <si>
    <t xml:space="preserve">% of total Inv. </t>
  </si>
  <si>
    <t>Capital Investment (CAPEX)</t>
  </si>
  <si>
    <t>Capital Investment (OPEX)</t>
  </si>
  <si>
    <t>Total Investment required</t>
  </si>
  <si>
    <t>Key Financial Results</t>
  </si>
  <si>
    <t>Y1</t>
  </si>
  <si>
    <t>Y2</t>
  </si>
  <si>
    <t>Y3</t>
  </si>
  <si>
    <t>Y4</t>
  </si>
  <si>
    <t>Y5</t>
  </si>
  <si>
    <t>Key Income Statement indicators</t>
  </si>
  <si>
    <t xml:space="preserve">Sales revenue </t>
  </si>
  <si>
    <t>EBITDA</t>
  </si>
  <si>
    <t>EBITDA margin</t>
  </si>
  <si>
    <t>Net Income</t>
  </si>
  <si>
    <t>Net Income margin</t>
  </si>
  <si>
    <t xml:space="preserve">Key Balance Sheet Indicators </t>
  </si>
  <si>
    <t>Total Assets</t>
  </si>
  <si>
    <t>Total Liabilities</t>
  </si>
  <si>
    <t xml:space="preserve">Owner's Equity </t>
  </si>
  <si>
    <t>RoA</t>
  </si>
  <si>
    <t>RoE</t>
  </si>
  <si>
    <t>RoI</t>
  </si>
  <si>
    <t xml:space="preserve">Key Cashflow Indicators </t>
  </si>
  <si>
    <t>CF from operating activities</t>
  </si>
  <si>
    <t>CF from (to) investing activities</t>
  </si>
  <si>
    <t xml:space="preserve">CF from (to) financing activities </t>
  </si>
  <si>
    <t xml:space="preserve">Project financial indicators </t>
  </si>
  <si>
    <t>100% Equity</t>
  </si>
  <si>
    <t>NPV (USD Value)</t>
  </si>
  <si>
    <t>IRR (%)</t>
  </si>
  <si>
    <t>Payback (Years)</t>
  </si>
  <si>
    <t>INPUTS &amp; ASSUMPTIONS</t>
  </si>
  <si>
    <t>General assumptions</t>
  </si>
  <si>
    <t>WACC (Hurdle rate)</t>
  </si>
  <si>
    <t>Number of Years of Operations (Financial model)</t>
  </si>
  <si>
    <t>Depreciation Rate (%) - Building</t>
  </si>
  <si>
    <t>Tax Rate (%)</t>
  </si>
  <si>
    <t>Rate</t>
  </si>
  <si>
    <t>Operations</t>
  </si>
  <si>
    <t>Number of Hours per Shift</t>
  </si>
  <si>
    <t>Number of working shifts per day</t>
  </si>
  <si>
    <t>Number of Months per Year</t>
  </si>
  <si>
    <t xml:space="preserve">Number of Operating Days Per Month </t>
  </si>
  <si>
    <t>Number of Operating days Per Year</t>
  </si>
  <si>
    <t xml:space="preserve">Net Working Capital </t>
  </si>
  <si>
    <t>Days</t>
  </si>
  <si>
    <t>Sales Receivables</t>
  </si>
  <si>
    <t xml:space="preserve">Feedstock Inventory </t>
  </si>
  <si>
    <t xml:space="preserve">Construction works </t>
  </si>
  <si>
    <t>Base Year</t>
  </si>
  <si>
    <t>Y0</t>
  </si>
  <si>
    <t>Useful life (Year)</t>
  </si>
  <si>
    <t xml:space="preserve">Depreciation </t>
  </si>
  <si>
    <t>Total</t>
  </si>
  <si>
    <t>Summary CAPEX</t>
  </si>
  <si>
    <t>Depreciation</t>
  </si>
  <si>
    <t>Click here for details!</t>
  </si>
  <si>
    <t xml:space="preserve">Operational Expenses </t>
  </si>
  <si>
    <t>a</t>
  </si>
  <si>
    <t xml:space="preserve">Staffing &amp; payroll </t>
  </si>
  <si>
    <t>Position</t>
  </si>
  <si>
    <t xml:space="preserve">Required staff </t>
  </si>
  <si>
    <t>Total direct payroll</t>
  </si>
  <si>
    <t xml:space="preserve">End of service (EoS) </t>
  </si>
  <si>
    <t xml:space="preserve">Workforce insurance </t>
  </si>
  <si>
    <t xml:space="preserve">Total Payroll Expense </t>
  </si>
  <si>
    <t>b</t>
  </si>
  <si>
    <t xml:space="preserve">Other General and administrative expenses  </t>
  </si>
  <si>
    <t>Factor</t>
  </si>
  <si>
    <t xml:space="preserve">Logistics Cost </t>
  </si>
  <si>
    <t>Random Variable Costs</t>
  </si>
  <si>
    <t xml:space="preserve">Marketing Cost </t>
  </si>
  <si>
    <t>% of Revenue</t>
  </si>
  <si>
    <t xml:space="preserve">Insurance Cost </t>
  </si>
  <si>
    <t>% of CAPEX</t>
  </si>
  <si>
    <t xml:space="preserve">Maintenance Cost </t>
  </si>
  <si>
    <t>Water cost:</t>
  </si>
  <si>
    <t>NIS / M3</t>
  </si>
  <si>
    <t>M3/Day</t>
  </si>
  <si>
    <t xml:space="preserve">Total </t>
  </si>
  <si>
    <t xml:space="preserve">Financial Structure </t>
  </si>
  <si>
    <t>%</t>
  </si>
  <si>
    <t xml:space="preserve">Total required investment </t>
  </si>
  <si>
    <t xml:space="preserve">Min. cash after investment </t>
  </si>
  <si>
    <t xml:space="preserve">Equity financing </t>
  </si>
  <si>
    <t xml:space="preserve">Debt financing </t>
  </si>
  <si>
    <t>Financial Statements</t>
  </si>
  <si>
    <t xml:space="preserve">Sales Revenue </t>
  </si>
  <si>
    <t>COGS</t>
  </si>
  <si>
    <t>Gross Profit</t>
  </si>
  <si>
    <t>G&amp;A Expenses</t>
  </si>
  <si>
    <t xml:space="preserve">Total Payroll expense </t>
  </si>
  <si>
    <t>Other Operational costs</t>
  </si>
  <si>
    <t>EBIT</t>
  </si>
  <si>
    <t xml:space="preserve">Interest expense </t>
  </si>
  <si>
    <t xml:space="preserve">Earnings before tax </t>
  </si>
  <si>
    <t>Tax</t>
  </si>
  <si>
    <t xml:space="preserve">Net Income </t>
  </si>
  <si>
    <t xml:space="preserve">Assets </t>
  </si>
  <si>
    <t xml:space="preserve">Current assets </t>
  </si>
  <si>
    <t>Cash&amp; Cash Equivalents</t>
  </si>
  <si>
    <t xml:space="preserve">Account receivables </t>
  </si>
  <si>
    <t>Non-current assets</t>
  </si>
  <si>
    <t>PP&amp;E (Net book value )</t>
  </si>
  <si>
    <t>Total assets</t>
  </si>
  <si>
    <t>Labilities and Owner's Equity</t>
  </si>
  <si>
    <t xml:space="preserve">Liabilities </t>
  </si>
  <si>
    <t xml:space="preserve">Account payables </t>
  </si>
  <si>
    <t xml:space="preserve">Bank loans </t>
  </si>
  <si>
    <t>EoS provision</t>
  </si>
  <si>
    <t xml:space="preserve">Total Liabilities </t>
  </si>
  <si>
    <t>Owner's Equity</t>
  </si>
  <si>
    <t>Paid-in Capital</t>
  </si>
  <si>
    <t xml:space="preserve">Returned Earnings </t>
  </si>
  <si>
    <t>Total Equity</t>
  </si>
  <si>
    <t>Total Liabilities and Owner's Equity</t>
  </si>
  <si>
    <t>Balance check</t>
  </si>
  <si>
    <t xml:space="preserve">Operating activities </t>
  </si>
  <si>
    <t>Change in A/R</t>
  </si>
  <si>
    <t>Change in A/P</t>
  </si>
  <si>
    <t>Change in EoS provision</t>
  </si>
  <si>
    <t>Cash Flow from Operations</t>
  </si>
  <si>
    <t xml:space="preserve">Investing activities </t>
  </si>
  <si>
    <t>Change in PP&amp;E</t>
  </si>
  <si>
    <t>Cash Flow from  Investing</t>
  </si>
  <si>
    <t xml:space="preserve">Financing activities </t>
  </si>
  <si>
    <t>Paid in capital</t>
  </si>
  <si>
    <t xml:space="preserve">Change in Loan Balance </t>
  </si>
  <si>
    <t>Other financing sources</t>
  </si>
  <si>
    <t>Cash Flow from Financing</t>
  </si>
  <si>
    <t>Beginning Cash</t>
  </si>
  <si>
    <t>Change in Cash</t>
  </si>
  <si>
    <t>Ending Cash</t>
  </si>
  <si>
    <t xml:space="preserve">DCF calculation </t>
  </si>
  <si>
    <t>Hurdle rate</t>
  </si>
  <si>
    <t>Growth rate</t>
  </si>
  <si>
    <t xml:space="preserve">Total Equity </t>
  </si>
  <si>
    <t>Terminal V</t>
  </si>
  <si>
    <t xml:space="preserve">Equity Injection </t>
  </si>
  <si>
    <t>Free Cash Flow (FCF)</t>
  </si>
  <si>
    <t>Terminal Value (Perpetual Growth)</t>
  </si>
  <si>
    <t xml:space="preserve">FCF + Terminal Value </t>
  </si>
  <si>
    <t>Total Equity  + grant</t>
  </si>
  <si>
    <t>With Grant:</t>
  </si>
  <si>
    <t>Notes (if any)</t>
  </si>
  <si>
    <t xml:space="preserve">Depreciation Rate (%) - Decoration and furniture </t>
  </si>
  <si>
    <t>area m2</t>
  </si>
  <si>
    <t>NIS per m2</t>
  </si>
  <si>
    <t>Useful life - Building (Year)</t>
  </si>
  <si>
    <t>Useful life - Decoration and furniture (Year)</t>
  </si>
  <si>
    <t>Value</t>
  </si>
  <si>
    <t xml:space="preserve">Payroll &amp; assumptions </t>
  </si>
  <si>
    <t>Salaries Growth Rate</t>
  </si>
  <si>
    <t>End of Service (Year)</t>
  </si>
  <si>
    <t>End of Service (EoS)</t>
  </si>
  <si>
    <t>Non-Cash</t>
  </si>
  <si>
    <t>Total (NIS)</t>
  </si>
  <si>
    <t xml:space="preserve">Feedstock inventory </t>
  </si>
  <si>
    <t>Change in Feedstock inv.</t>
  </si>
  <si>
    <t>Sales revenue</t>
  </si>
  <si>
    <t>Item</t>
  </si>
  <si>
    <t>Income Statement trend analysis</t>
  </si>
  <si>
    <t xml:space="preserve">Total payroll and benefits expense </t>
  </si>
  <si>
    <t>Calendar days</t>
  </si>
  <si>
    <t xml:space="preserve">Factory consumption </t>
  </si>
  <si>
    <t xml:space="preserve">Key Financial Results </t>
  </si>
  <si>
    <t>USD</t>
  </si>
  <si>
    <t>Currency: USD (exchange rates applied where needed)</t>
  </si>
  <si>
    <t>Click!</t>
  </si>
  <si>
    <t>Back!</t>
  </si>
  <si>
    <t>USD value</t>
  </si>
  <si>
    <t>Y6</t>
  </si>
  <si>
    <t>Y7</t>
  </si>
  <si>
    <t>Y8</t>
  </si>
  <si>
    <t>Y9</t>
  </si>
  <si>
    <t>Y10</t>
  </si>
  <si>
    <t>Capital Expenditures (CAPEX) - at Year 0 (Y0)</t>
  </si>
  <si>
    <t xml:space="preserve">Cost ramp-up provision </t>
  </si>
  <si>
    <t xml:space="preserve">Business Model </t>
  </si>
  <si>
    <t xml:space="preserve">Exchange rate </t>
  </si>
  <si>
    <t xml:space="preserve">USD - NIS </t>
  </si>
  <si>
    <t>c</t>
  </si>
  <si>
    <t>d</t>
  </si>
  <si>
    <t>e</t>
  </si>
  <si>
    <t># Jobs per Shift</t>
  </si>
  <si>
    <t>Shift Sensitive</t>
  </si>
  <si>
    <t>Total required staff</t>
  </si>
  <si>
    <t>Work shifts</t>
  </si>
  <si>
    <t>No</t>
  </si>
  <si>
    <t xml:space="preserve">Mth. USD </t>
  </si>
  <si>
    <t>Hiring 
Month</t>
  </si>
  <si>
    <t xml:space="preserve">Monthly salary USD </t>
  </si>
  <si>
    <t xml:space="preserve">Annual Salary USD </t>
  </si>
  <si>
    <t>% of Salaries</t>
  </si>
  <si>
    <t>Income Statement (USD)</t>
  </si>
  <si>
    <t>Balance Sheet (USD)</t>
  </si>
  <si>
    <t>Cashflow Statement (USD)</t>
  </si>
  <si>
    <t xml:space="preserve">With Grant </t>
  </si>
  <si>
    <t>Blank Page</t>
  </si>
  <si>
    <t>Procurement Plan</t>
  </si>
  <si>
    <t>Self Financing</t>
  </si>
  <si>
    <t>Financing by Grant</t>
  </si>
  <si>
    <t>G</t>
  </si>
  <si>
    <t>Goods</t>
  </si>
  <si>
    <t>Direct Contracting</t>
  </si>
  <si>
    <t>W</t>
  </si>
  <si>
    <t>Goods and Work (constructions, installations, etc)</t>
  </si>
  <si>
    <t>National Competitive Bidding</t>
  </si>
  <si>
    <t>NCS</t>
  </si>
  <si>
    <t>Non-Consulting Services</t>
  </si>
  <si>
    <t>International Competitive Bidding</t>
  </si>
  <si>
    <t>CS</t>
  </si>
  <si>
    <t>Consulting Services</t>
  </si>
  <si>
    <t>Request for Quotation (RFQ)</t>
  </si>
  <si>
    <t>NCB</t>
  </si>
  <si>
    <t>Comparative biding</t>
  </si>
  <si>
    <t>Request for Proposals (RFP)</t>
  </si>
  <si>
    <t>Comparison of CVs</t>
  </si>
  <si>
    <t>Package / Contract Ref. No.</t>
  </si>
  <si>
    <t>Activity Description</t>
  </si>
  <si>
    <t>Estimate Cost</t>
  </si>
  <si>
    <t>Type of Activity</t>
  </si>
  <si>
    <t>Procurement Method</t>
  </si>
  <si>
    <t>Review by PIA</t>
  </si>
  <si>
    <t>Review by Donor</t>
  </si>
  <si>
    <t>Contract Signing Date</t>
  </si>
  <si>
    <t>Duration</t>
  </si>
  <si>
    <t xml:space="preserve">Contract Completion Date </t>
  </si>
  <si>
    <t>Contract Value</t>
  </si>
  <si>
    <t>Contract Execution information</t>
  </si>
  <si>
    <t>(US$)</t>
  </si>
  <si>
    <t>(Post/Prior)</t>
  </si>
  <si>
    <t>mm/dd/yy</t>
  </si>
  <si>
    <t>months</t>
  </si>
  <si>
    <t>(Planned)</t>
  </si>
  <si>
    <t>(Actual)</t>
  </si>
  <si>
    <t>Post</t>
  </si>
  <si>
    <t>Disbursment Plan</t>
  </si>
  <si>
    <t>Items</t>
  </si>
  <si>
    <t>Q1</t>
  </si>
  <si>
    <t>Q2</t>
  </si>
  <si>
    <t>Q3</t>
  </si>
  <si>
    <t>Q4</t>
  </si>
  <si>
    <t>CAPEX</t>
  </si>
  <si>
    <t>Total Disbursements</t>
  </si>
  <si>
    <t>Quarter Cash In-Flow (Out-Flow) Projection</t>
  </si>
  <si>
    <t>Beginning cash balance</t>
  </si>
  <si>
    <t>Sales receipts (Cash)</t>
  </si>
  <si>
    <t>Available Cash</t>
  </si>
  <si>
    <t>OPEX Cash payments</t>
  </si>
  <si>
    <t xml:space="preserve">Direct cost of sales </t>
  </si>
  <si>
    <t>Salaries expenses</t>
  </si>
  <si>
    <t>Other G&amp;A</t>
  </si>
  <si>
    <t>Tax expense</t>
  </si>
  <si>
    <t>Inventory fill/refill</t>
  </si>
  <si>
    <t>CAPEX Cash payments</t>
  </si>
  <si>
    <t>Ending Cash Balance</t>
  </si>
  <si>
    <t>*</t>
  </si>
  <si>
    <r>
      <t>Financing</t>
    </r>
    <r>
      <rPr>
        <b/>
        <sz val="16"/>
        <color rgb="FF9B0002"/>
        <rFont val="Calibri"/>
        <family val="2"/>
        <scheme val="minor"/>
      </rPr>
      <t>*</t>
    </r>
  </si>
  <si>
    <t xml:space="preserve">Cash Injection </t>
  </si>
  <si>
    <t>Production lines and vehicles</t>
  </si>
  <si>
    <t>(A)</t>
  </si>
  <si>
    <t>Liquidity ratios</t>
  </si>
  <si>
    <t>Times</t>
  </si>
  <si>
    <t>Cash ratio</t>
  </si>
  <si>
    <t>(B)</t>
  </si>
  <si>
    <t>Leverage financial ratios</t>
  </si>
  <si>
    <t>Debt ratio</t>
  </si>
  <si>
    <t>(C)</t>
  </si>
  <si>
    <t>Efficiency ratios</t>
  </si>
  <si>
    <t>Times/year</t>
  </si>
  <si>
    <t>Current</t>
  </si>
  <si>
    <t xml:space="preserve">Acid--test </t>
  </si>
  <si>
    <t>Op. Cflow</t>
  </si>
  <si>
    <t>D/E ratio</t>
  </si>
  <si>
    <t>Int. Cover</t>
  </si>
  <si>
    <t>Debt Cov.</t>
  </si>
  <si>
    <t xml:space="preserve">Asset T.Over </t>
  </si>
  <si>
    <t>Inv. T.Over</t>
  </si>
  <si>
    <t>Rec. T.Over</t>
  </si>
  <si>
    <t>Days A/R sales</t>
  </si>
  <si>
    <t xml:space="preserve">   Procurement </t>
  </si>
  <si>
    <t xml:space="preserve">   Receptionist </t>
  </si>
  <si>
    <t>Electricity cost:</t>
  </si>
  <si>
    <t>Electricity cost 3-phase</t>
  </si>
  <si>
    <t>NIS/ kWh</t>
  </si>
  <si>
    <t>kWh /Day</t>
  </si>
  <si>
    <t>Total Disbursements / Ending Cash Balance</t>
  </si>
  <si>
    <t xml:space="preserve">   Logistics and Cleaning </t>
  </si>
  <si>
    <t>Heritage Haven Co.</t>
  </si>
  <si>
    <r>
      <rPr>
        <b/>
        <sz val="18"/>
        <rFont val="Cambria"/>
        <family val="1"/>
      </rPr>
      <t>Financial Modelling and Valuation Analysis for Project:</t>
    </r>
    <r>
      <rPr>
        <b/>
        <sz val="18"/>
        <color rgb="FF309A66"/>
        <rFont val="Cambria"/>
        <family val="1"/>
      </rPr>
      <t xml:space="preserve"> 
</t>
    </r>
    <r>
      <rPr>
        <b/>
        <sz val="18"/>
        <color rgb="FFC89B0D"/>
        <rFont val="Cambria"/>
        <family val="1"/>
      </rPr>
      <t>Eco-Friendly Mountain Boutique in Battir Town</t>
    </r>
    <r>
      <rPr>
        <b/>
        <sz val="18"/>
        <color rgb="FF309A66"/>
        <rFont val="Cambria"/>
        <family val="1"/>
      </rPr>
      <t xml:space="preserve"> </t>
    </r>
  </si>
  <si>
    <t>A</t>
  </si>
  <si>
    <t>The Land</t>
  </si>
  <si>
    <t>Space</t>
  </si>
  <si>
    <t xml:space="preserve">US$ Value </t>
  </si>
  <si>
    <t>Total available land</t>
  </si>
  <si>
    <t>sqm (m2)</t>
  </si>
  <si>
    <t>B</t>
  </si>
  <si>
    <t xml:space="preserve">The Restaurant </t>
  </si>
  <si>
    <t>Swimming pool</t>
  </si>
  <si>
    <t>Swimming pool surrounding area Decorations</t>
  </si>
  <si>
    <t xml:space="preserve">Open gardens rehabilitation and plantation </t>
  </si>
  <si>
    <t>Chalets (x7):</t>
  </si>
  <si>
    <t xml:space="preserve">   Small Mountain Chalet (1)</t>
  </si>
  <si>
    <t xml:space="preserve">   Small Mountain Chalet (1) Decorations</t>
  </si>
  <si>
    <t xml:space="preserve">   Small Mountain Chalet (2)</t>
  </si>
  <si>
    <t xml:space="preserve">   Small Mountain Chalet (2) Decorations</t>
  </si>
  <si>
    <t xml:space="preserve">   Duplex Chalet (1)</t>
  </si>
  <si>
    <t xml:space="preserve">   Duplex Chalet (1) Decorations</t>
  </si>
  <si>
    <t xml:space="preserve">   Duplex Chalet (2)</t>
  </si>
  <si>
    <t xml:space="preserve">   Duplex Chalet (2) Decorations</t>
  </si>
  <si>
    <t xml:space="preserve">   Duplex Chalet (3)</t>
  </si>
  <si>
    <t xml:space="preserve">   Duplex Chalet (3) Decorations</t>
  </si>
  <si>
    <t xml:space="preserve">   Medium Chalet (1)</t>
  </si>
  <si>
    <t xml:space="preserve">   Medium Chalet (1) Decorations</t>
  </si>
  <si>
    <t xml:space="preserve">   Large Chalet (1)</t>
  </si>
  <si>
    <t xml:space="preserve">   Boutique - Single rooms (x12) - 25 sqm</t>
  </si>
  <si>
    <t xml:space="preserve">   Boutique - Single rooms Decorations </t>
  </si>
  <si>
    <t xml:space="preserve">   Boutique - Double rooms (x12) - 35 sqm</t>
  </si>
  <si>
    <t xml:space="preserve">   Boutique - Double rooms Decorations </t>
  </si>
  <si>
    <t>PHASE (2) - At Year (3):</t>
  </si>
  <si>
    <t>PHASE (1) - At Year (0):</t>
  </si>
  <si>
    <t>Y0 &amp; Y3</t>
  </si>
  <si>
    <t>10 Years</t>
  </si>
  <si>
    <t>Payables - Inventory and other OPEX</t>
  </si>
  <si>
    <t>20 Years</t>
  </si>
  <si>
    <t xml:space="preserve">Equipment and Furniture </t>
  </si>
  <si>
    <t xml:space="preserve">Equipment / Furniture </t>
  </si>
  <si>
    <t>USD / Unit</t>
  </si>
  <si>
    <t>Range or Cooktop</t>
  </si>
  <si>
    <t>Ovens</t>
  </si>
  <si>
    <t>Grills</t>
  </si>
  <si>
    <t>Deep Fryer</t>
  </si>
  <si>
    <t>Salamander Broiler</t>
  </si>
  <si>
    <t>Steamers</t>
  </si>
  <si>
    <t>Microwave Oven</t>
  </si>
  <si>
    <t>Prep Tables</t>
  </si>
  <si>
    <t>Sink Stations</t>
  </si>
  <si>
    <t>Food Processors</t>
  </si>
  <si>
    <t>Mixers</t>
  </si>
  <si>
    <t>Food Storage (Walk-In Refrigerators and Freezers)</t>
  </si>
  <si>
    <t>Cutlery</t>
  </si>
  <si>
    <t>Pots and Pans</t>
  </si>
  <si>
    <t>Baking Equipment</t>
  </si>
  <si>
    <t>Cooking Utensils</t>
  </si>
  <si>
    <t>Measuring Tools</t>
  </si>
  <si>
    <t>Mixing Bowls</t>
  </si>
  <si>
    <t>Shelving Units</t>
  </si>
  <si>
    <t>Dishwasher</t>
  </si>
  <si>
    <t>Ventilation Hoods (Including Fire Suppression System)</t>
  </si>
  <si>
    <t>Fire Extinguishers</t>
  </si>
  <si>
    <t>First-Aid Kit</t>
  </si>
  <si>
    <t>Safety Signage</t>
  </si>
  <si>
    <t>Min</t>
  </si>
  <si>
    <t>Max</t>
  </si>
  <si>
    <t>Average</t>
  </si>
  <si>
    <t>Quantity</t>
  </si>
  <si>
    <t>Choose:</t>
  </si>
  <si>
    <t xml:space="preserve">Restaurant Furniture </t>
  </si>
  <si>
    <t>Small size table (x2 people)</t>
  </si>
  <si>
    <t>Chairs for small-sized table setting area</t>
  </si>
  <si>
    <t>Medium size table (x4 people)</t>
  </si>
  <si>
    <t>Chairs for Medium-sized table setting area</t>
  </si>
  <si>
    <t>Chairs for Large-sized table setting area</t>
  </si>
  <si>
    <t>Large size table (x6 people)</t>
  </si>
  <si>
    <t>Chairs for Extra-large sized table setting area</t>
  </si>
  <si>
    <t>Slicer</t>
  </si>
  <si>
    <t xml:space="preserve">   Small Mountain Chalets</t>
  </si>
  <si>
    <t xml:space="preserve">   Duplex Chalets</t>
  </si>
  <si>
    <t xml:space="preserve">   Medium Chalet</t>
  </si>
  <si>
    <t xml:space="preserve">   Large Chalet</t>
  </si>
  <si>
    <t xml:space="preserve">   Boutique - Single rooms </t>
  </si>
  <si>
    <t xml:space="preserve">   Boutique - Double rooms</t>
  </si>
  <si>
    <t>PHASE (2) - Hotel furniture - At Year (3):</t>
  </si>
  <si>
    <t>Chalets Furniture</t>
  </si>
  <si>
    <t>Extra large table (x12 people)</t>
  </si>
  <si>
    <t>Waste water treatment system</t>
  </si>
  <si>
    <t>On-Grid 0.2 mWh capacity solar system</t>
  </si>
  <si>
    <t>ERP system (whole facility management system)</t>
  </si>
  <si>
    <t>Smart lightning and heating controlling system</t>
  </si>
  <si>
    <t>Occupancy Rate</t>
  </si>
  <si>
    <t xml:space="preserve">Summer </t>
  </si>
  <si>
    <t>Winter</t>
  </si>
  <si>
    <t>Average Daily Rates (USD)</t>
  </si>
  <si>
    <t>Seasonal coverage (# of months of the year)</t>
  </si>
  <si>
    <t>Chalets</t>
  </si>
  <si>
    <t>Ideal Winter Sales</t>
  </si>
  <si>
    <t>Sales Price Growth Rate</t>
  </si>
  <si>
    <t>Hospitality Assumptions - Restaurant &amp; Swimming pool</t>
  </si>
  <si>
    <t>Average spending per visitor (USD / person)</t>
  </si>
  <si>
    <t>Restaurant's maximum capacity (person at same time)</t>
  </si>
  <si>
    <t>Estimated table turnover</t>
  </si>
  <si>
    <t>Person</t>
  </si>
  <si>
    <t>Hour</t>
  </si>
  <si>
    <t>Service hours</t>
  </si>
  <si>
    <t>Total restaurant's capacity per day (Ideal)</t>
  </si>
  <si>
    <t>Estimated restaurant's efficiency (to Ideal)</t>
  </si>
  <si>
    <t>Restaurant Revenue</t>
  </si>
  <si>
    <t xml:space="preserve">Cost of Restaurant's Sales </t>
  </si>
  <si>
    <t>CostOfSales</t>
  </si>
  <si>
    <t xml:space="preserve">   Accountant</t>
  </si>
  <si>
    <t>Restaurant Manager</t>
  </si>
  <si>
    <t>HR &amp; Admin Manager</t>
  </si>
  <si>
    <t>Financial Manager</t>
  </si>
  <si>
    <t>General Manager</t>
  </si>
  <si>
    <t xml:space="preserve">   Chef</t>
  </si>
  <si>
    <t xml:space="preserve">   Deputy Chef</t>
  </si>
  <si>
    <t xml:space="preserve">   Cook</t>
  </si>
  <si>
    <t xml:space="preserve">   Service Staff</t>
  </si>
  <si>
    <t xml:space="preserve">   Cleaning Staff</t>
  </si>
  <si>
    <t xml:space="preserve">Sales and Marketing Manager </t>
  </si>
  <si>
    <t xml:space="preserve">   Marketing Staff</t>
  </si>
  <si>
    <t xml:space="preserve">Hotel Manager </t>
  </si>
  <si>
    <t xml:space="preserve">   Room Service</t>
  </si>
  <si>
    <t xml:space="preserve">   Host </t>
  </si>
  <si>
    <t>Daily consumption</t>
  </si>
  <si>
    <t>Partial coverage of up to USD 900K</t>
  </si>
  <si>
    <t>Ratios analysis</t>
  </si>
  <si>
    <t>Restaurant Eco-friendly Decorations</t>
  </si>
  <si>
    <t>Other Equipment and preparations</t>
  </si>
  <si>
    <t>Disbursement of CAPEX</t>
  </si>
  <si>
    <t>Accommodation Assumptions - Chalets</t>
  </si>
  <si>
    <t>Ideal Summer Sales</t>
  </si>
  <si>
    <t>Accommodation Assumptions - Hotel (Boutique)</t>
  </si>
  <si>
    <t xml:space="preserve">   Preparations Staff</t>
  </si>
  <si>
    <t>Reflected on the DashBoard !!</t>
  </si>
  <si>
    <t xml:space="preserve">Sensitivities </t>
  </si>
  <si>
    <t>IRR</t>
  </si>
  <si>
    <t xml:space="preserve">Sensitivity Analysis </t>
  </si>
  <si>
    <t>Net Inc. (Y1)</t>
  </si>
  <si>
    <t>Average Spending - USD per customer</t>
  </si>
  <si>
    <t xml:space="preserve">Average spending power and cost of restaurant sales sensitivity over IRR </t>
  </si>
  <si>
    <t xml:space="preserve">Average spending power and cost of restaurant sales sensitivity over Net income (Y1) </t>
  </si>
  <si>
    <t xml:space="preserve">Restaurant CostOfSales </t>
  </si>
  <si>
    <t>Revenue streams in PHASE #1 (starting Y1)</t>
  </si>
  <si>
    <t>Revenue streams in PHASE #2 (starting Y4)</t>
  </si>
  <si>
    <t>Water cost</t>
  </si>
  <si>
    <t>Domistic Visitors</t>
  </si>
  <si>
    <t xml:space="preserve">Arab-48 Visitors </t>
  </si>
  <si>
    <t xml:space="preserve">Forign Visitors </t>
  </si>
  <si>
    <t>Kitchen Equipment (Resto &amp; Chalets where applicable)</t>
  </si>
  <si>
    <t>busni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</si>
</sst>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&quot;$&quot;#,##0_);[Red]\(&quot;$&quot;#,##0\)"/>
    <numFmt numFmtId="166" formatCode="_(&quot;$&quot;* #,##0.00_);_(&quot;$&quot;* \(#,##0.00\);_(&quot;$&quot;* &quot;-&quot;??_);_(@_)"/>
    <numFmt numFmtId="167" formatCode="0.0%"/>
    <numFmt numFmtId="168" formatCode="[$-409]d\-mmm\-yy;@"/>
    <numFmt numFmtId="169" formatCode="0.0"/>
    <numFmt numFmtId="170" formatCode="_(* #,##0_);_(* \(#,##0\);_(* &quot;-&quot;??_);_(@_)"/>
    <numFmt numFmtId="171" formatCode="0.00_)%_);\(0.00\)%_);&quot;-  &quot;;&quot; &quot;@&quot; &quot;"/>
    <numFmt numFmtId="172" formatCode="&quot;$&quot;#,##0"/>
  </numFmts>
  <fonts count="9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name val="Times"/>
      <family val="1"/>
    </font>
    <font>
      <sz val="12"/>
      <name val="Times"/>
      <family val="1"/>
    </font>
    <font>
      <i/>
      <sz val="9"/>
      <name val="Geneva"/>
      <family val="2"/>
    </font>
    <font>
      <b/>
      <i/>
      <sz val="12"/>
      <name val="Times"/>
      <family val="1"/>
    </font>
    <font>
      <i/>
      <sz val="12"/>
      <name val="Times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0"/>
      <name val="Verdana"/>
      <family val="2"/>
    </font>
    <font>
      <sz val="16"/>
      <name val="Calibri Light"/>
      <family val="2"/>
      <scheme val="major"/>
    </font>
    <font>
      <sz val="11"/>
      <name val="Calibri"/>
      <family val="2"/>
      <scheme val="minor"/>
    </font>
    <font>
      <sz val="10"/>
      <color theme="1"/>
      <name val="Cambria"/>
      <family val="1"/>
    </font>
    <font>
      <b/>
      <sz val="14"/>
      <color theme="1"/>
      <name val="Cambria"/>
      <family val="1"/>
    </font>
    <font>
      <i/>
      <sz val="10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2"/>
      <color theme="1"/>
      <name val="Cambria"/>
      <family val="1"/>
    </font>
    <font>
      <b/>
      <u/>
      <sz val="11"/>
      <color theme="1"/>
      <name val="Cambria"/>
      <family val="1"/>
    </font>
    <font>
      <b/>
      <sz val="11"/>
      <name val="Cambria"/>
      <family val="1"/>
    </font>
    <font>
      <sz val="11"/>
      <name val="Cambria"/>
      <family val="1"/>
    </font>
    <font>
      <sz val="9"/>
      <color theme="1"/>
      <name val="Cambria"/>
      <family val="1"/>
    </font>
    <font>
      <i/>
      <sz val="11"/>
      <color theme="1"/>
      <name val="Cambria"/>
      <family val="1"/>
    </font>
    <font>
      <i/>
      <sz val="11"/>
      <color theme="0" tint="-0.249977111117893"/>
      <name val="Cambr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u/>
      <sz val="11"/>
      <color theme="1"/>
      <name val="Cambria"/>
      <family val="1"/>
    </font>
    <font>
      <b/>
      <sz val="11"/>
      <color indexed="8"/>
      <name val="Cambria"/>
      <family val="1"/>
    </font>
    <font>
      <sz val="11"/>
      <color indexed="8"/>
      <name val="Cambria"/>
      <family val="1"/>
    </font>
    <font>
      <u/>
      <sz val="11"/>
      <color theme="1"/>
      <name val="Cambria"/>
      <family val="1"/>
    </font>
    <font>
      <b/>
      <i/>
      <sz val="11"/>
      <color theme="1"/>
      <name val="Cambria"/>
      <family val="1"/>
    </font>
    <font>
      <u/>
      <sz val="12"/>
      <color theme="10"/>
      <name val="Cambria"/>
      <family val="1"/>
    </font>
    <font>
      <sz val="12"/>
      <color theme="0" tint="-0.34998626667073579"/>
      <name val="Cambria"/>
      <family val="1"/>
    </font>
    <font>
      <b/>
      <u/>
      <sz val="12"/>
      <color theme="0" tint="-0.499984740745262"/>
      <name val="Cambria"/>
      <family val="1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0" tint="-0.499984740745262"/>
      <name val="Cambria"/>
      <family val="1"/>
    </font>
    <font>
      <b/>
      <sz val="11"/>
      <color theme="0" tint="-0.499984740745262"/>
      <name val="Cambria"/>
      <family val="1"/>
    </font>
    <font>
      <sz val="11"/>
      <color theme="0" tint="-0.499984740745262"/>
      <name val="Cambria"/>
      <family val="1"/>
    </font>
    <font>
      <sz val="12"/>
      <color theme="0" tint="-0.499984740745262"/>
      <name val="Cambria"/>
      <family val="1"/>
    </font>
    <font>
      <b/>
      <sz val="18"/>
      <color rgb="FF309A66"/>
      <name val="Cambria"/>
      <family val="1"/>
    </font>
    <font>
      <b/>
      <sz val="18"/>
      <name val="Cambria"/>
      <family val="1"/>
    </font>
    <font>
      <i/>
      <sz val="12"/>
      <color theme="1"/>
      <name val="Cambria"/>
      <family val="1"/>
    </font>
    <font>
      <sz val="11"/>
      <color theme="2" tint="-0.249977111117893"/>
      <name val="Cambria"/>
      <family val="1"/>
    </font>
    <font>
      <b/>
      <u/>
      <sz val="12"/>
      <color theme="0"/>
      <name val="Cambria"/>
      <family val="1"/>
    </font>
    <font>
      <sz val="11"/>
      <color rgb="FFFF0000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4"/>
      <color theme="1" tint="0.24994659260841701"/>
      <name val="Calibri Light"/>
      <family val="2"/>
      <scheme val="major"/>
    </font>
    <font>
      <b/>
      <sz val="12"/>
      <color theme="1" tint="0.24994659260841701"/>
      <name val="Calibri Light"/>
      <family val="2"/>
      <scheme val="major"/>
    </font>
    <font>
      <sz val="14"/>
      <color theme="1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sz val="11"/>
      <color theme="1" tint="0.2499465926084170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9"/>
      <color theme="2" tint="-0.499984740745262"/>
      <name val="Times New Roman"/>
      <family val="1"/>
    </font>
    <font>
      <b/>
      <sz val="12"/>
      <color theme="1" tint="0.24994659260841701"/>
      <name val="Calibri"/>
      <family val="2"/>
      <scheme val="minor"/>
    </font>
    <font>
      <b/>
      <sz val="12"/>
      <name val="Calibri"/>
      <family val="2"/>
    </font>
    <font>
      <b/>
      <sz val="12"/>
      <color theme="1" tint="0.24994659260841701"/>
      <name val="Calibri"/>
      <family val="2"/>
    </font>
    <font>
      <b/>
      <sz val="14"/>
      <color rgb="FF9B0002"/>
      <name val="Calibri"/>
      <family val="2"/>
      <scheme val="minor"/>
    </font>
    <font>
      <b/>
      <sz val="16"/>
      <color rgb="FF9B000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2"/>
      <color theme="0"/>
      <name val="Cambria"/>
      <family val="1"/>
    </font>
    <font>
      <b/>
      <sz val="12"/>
      <name val="Cambria"/>
      <family val="1"/>
    </font>
    <font>
      <sz val="12"/>
      <name val="Cambria"/>
      <family val="1"/>
    </font>
    <font>
      <b/>
      <sz val="11"/>
      <color theme="0"/>
      <name val="Cambria"/>
      <family val="1"/>
    </font>
    <font>
      <b/>
      <i/>
      <sz val="12"/>
      <color theme="1"/>
      <name val="Cambria"/>
      <family val="1"/>
    </font>
    <font>
      <i/>
      <sz val="11"/>
      <color theme="1"/>
      <name val="Calibri"/>
      <family val="2"/>
      <scheme val="minor"/>
    </font>
    <font>
      <sz val="11"/>
      <color rgb="FF00194C"/>
      <name val="Cambria"/>
      <family val="1"/>
    </font>
    <font>
      <b/>
      <sz val="22"/>
      <color rgb="FFC89B0D"/>
      <name val="Cambria"/>
      <family val="1"/>
    </font>
    <font>
      <b/>
      <sz val="18"/>
      <color rgb="FFC89B0D"/>
      <name val="Cambria"/>
      <family val="1"/>
    </font>
    <font>
      <sz val="11"/>
      <color theme="0" tint="-0.34998626667073579"/>
      <name val="Cambria"/>
      <family val="1"/>
    </font>
    <font>
      <sz val="12"/>
      <color rgb="FF000000"/>
      <name val="Calibri"/>
      <family val="2"/>
      <scheme val="minor"/>
    </font>
    <font>
      <b/>
      <sz val="16"/>
      <name val="Cambria"/>
      <family val="1"/>
    </font>
    <font>
      <b/>
      <sz val="12"/>
      <name val="Times New Roman"/>
      <family val="1"/>
    </font>
    <font>
      <i/>
      <sz val="11"/>
      <color theme="1" tint="0.24994659260841701"/>
      <name val="Calibri"/>
      <family val="2"/>
      <scheme val="minor"/>
    </font>
    <font>
      <i/>
      <sz val="12"/>
      <color theme="0" tint="-0.34998626667073579"/>
      <name val="Cambria"/>
      <family val="1"/>
    </font>
    <font>
      <b/>
      <sz val="18"/>
      <color rgb="FFC00000"/>
      <name val="Cambria"/>
      <family val="1"/>
    </font>
    <font>
      <b/>
      <sz val="12"/>
      <color theme="0" tint="-0.34998626667073579"/>
      <name val="Cambria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3DA9CF"/>
        <bgColor indexed="64"/>
      </patternFill>
    </fill>
    <fill>
      <patternFill patternType="solid">
        <fgColor rgb="FFB8E0EE"/>
        <bgColor indexed="64"/>
      </patternFill>
    </fill>
    <fill>
      <patternFill patternType="solid">
        <fgColor rgb="FFBC85F3"/>
        <bgColor indexed="64"/>
      </patternFill>
    </fill>
    <fill>
      <patternFill patternType="solid">
        <fgColor rgb="FF788DA8"/>
        <bgColor indexed="64"/>
      </patternFill>
    </fill>
    <fill>
      <patternFill patternType="solid">
        <fgColor rgb="FFB0B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D5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darkUp">
        <bgColor rgb="FFE2EDC5"/>
      </patternFill>
    </fill>
    <fill>
      <patternFill patternType="solid">
        <fgColor rgb="FFDFF5EA"/>
        <bgColor indexed="64"/>
      </patternFill>
    </fill>
    <fill>
      <patternFill patternType="solid">
        <fgColor rgb="FFFFFB53"/>
        <bgColor indexed="64"/>
      </patternFill>
    </fill>
    <fill>
      <patternFill patternType="solid">
        <fgColor rgb="FFE1F2DA"/>
        <bgColor indexed="64"/>
      </patternFill>
    </fill>
    <fill>
      <patternFill patternType="solid">
        <fgColor rgb="FF00194C"/>
        <bgColor indexed="64"/>
      </patternFill>
    </fill>
    <fill>
      <patternFill patternType="solid">
        <fgColor rgb="FFAFCAFF"/>
        <bgColor indexed="64"/>
      </patternFill>
    </fill>
    <fill>
      <patternFill patternType="solid">
        <fgColor rgb="FFC89B0D"/>
        <bgColor indexed="64"/>
      </patternFill>
    </fill>
    <fill>
      <patternFill patternType="solid">
        <fgColor rgb="FFF7DB81"/>
        <bgColor indexed="64"/>
      </patternFill>
    </fill>
    <fill>
      <patternFill patternType="solid">
        <fgColor rgb="FF6598FF"/>
        <bgColor indexed="64"/>
      </patternFill>
    </fill>
    <fill>
      <patternFill patternType="solid">
        <fgColor rgb="FFC5D8FF"/>
        <bgColor indexed="64"/>
      </patternFill>
    </fill>
    <fill>
      <patternFill patternType="solid">
        <fgColor rgb="FFF7DC85"/>
        <bgColor indexed="64"/>
      </patternFill>
    </fill>
    <fill>
      <patternFill patternType="solid">
        <fgColor rgb="FFFCF2D4"/>
        <bgColor indexed="64"/>
      </patternFill>
    </fill>
    <fill>
      <patternFill patternType="solid">
        <fgColor rgb="FFF5A393"/>
        <bgColor indexed="64"/>
      </patternFill>
    </fill>
    <fill>
      <patternFill patternType="solid">
        <fgColor rgb="FFFAD5CE"/>
        <bgColor indexed="64"/>
      </patternFill>
    </fill>
    <fill>
      <patternFill patternType="solid">
        <fgColor rgb="FFE5EE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7DFF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theme="1" tint="0.499984740745262"/>
      </bottom>
      <diagonal/>
    </border>
    <border>
      <left/>
      <right/>
      <top style="hair">
        <color theme="1" tint="0.499984740745262"/>
      </top>
      <bottom/>
      <diagonal/>
    </border>
    <border>
      <left/>
      <right style="hair">
        <color rgb="FF7F7F7F"/>
      </right>
      <top/>
      <bottom/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0" fillId="0" borderId="31" applyNumberFormat="0" applyFill="0" applyProtection="0">
      <alignment horizontal="left"/>
    </xf>
    <xf numFmtId="0" fontId="21" fillId="0" borderId="0">
      <alignment horizontal="right"/>
    </xf>
    <xf numFmtId="0" fontId="21" fillId="0" borderId="0" applyNumberFormat="0" applyFill="0" applyProtection="0">
      <alignment horizontal="right" indent="1"/>
    </xf>
    <xf numFmtId="0" fontId="21" fillId="0" borderId="0" applyNumberFormat="0" applyFont="0" applyFill="0" applyBorder="0" applyProtection="0">
      <alignment horizontal="left" indent="5"/>
    </xf>
    <xf numFmtId="166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" fontId="21" fillId="0" borderId="0" applyFont="0" applyFill="0" applyBorder="0" applyProtection="0">
      <alignment horizontal="right"/>
    </xf>
    <xf numFmtId="14" fontId="21" fillId="0" borderId="0" applyFont="0" applyFill="0" applyBorder="0">
      <alignment horizontal="right"/>
    </xf>
    <xf numFmtId="0" fontId="21" fillId="0" borderId="0" applyNumberFormat="0" applyFont="0" applyFill="0" applyBorder="0" applyProtection="0">
      <alignment horizontal="center" wrapText="1"/>
    </xf>
    <xf numFmtId="164" fontId="1" fillId="0" borderId="0" applyFont="0" applyFill="0" applyBorder="0" applyAlignment="0" applyProtection="0"/>
    <xf numFmtId="0" fontId="1" fillId="0" borderId="0"/>
    <xf numFmtId="171" fontId="1" fillId="0" borderId="0" applyFont="0" applyFill="0" applyBorder="0" applyProtection="0">
      <alignment vertical="top"/>
    </xf>
    <xf numFmtId="0" fontId="57" fillId="0" borderId="0" applyNumberFormat="0" applyFill="0" applyBorder="0" applyProtection="0">
      <alignment horizontal="center" vertical="center"/>
    </xf>
    <xf numFmtId="0" fontId="63" fillId="0" borderId="0" applyNumberFormat="0" applyFill="0" applyBorder="0" applyAlignment="0" applyProtection="0">
      <alignment horizontal="center" vertical="center"/>
    </xf>
    <xf numFmtId="164" fontId="57" fillId="0" borderId="0" applyFont="0" applyFill="0" applyBorder="0" applyAlignment="0" applyProtection="0"/>
  </cellStyleXfs>
  <cellXfs count="786">
    <xf numFmtId="0" fontId="0" fillId="0" borderId="0" xfId="0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0" xfId="0" applyFont="1"/>
    <xf numFmtId="9" fontId="4" fillId="0" borderId="2" xfId="0" applyNumberFormat="1" applyFont="1" applyBorder="1"/>
    <xf numFmtId="9" fontId="4" fillId="0" borderId="3" xfId="0" applyNumberFormat="1" applyFont="1" applyBorder="1"/>
    <xf numFmtId="9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0" fontId="0" fillId="3" borderId="3" xfId="0" applyNumberFormat="1" applyFill="1" applyBorder="1" applyAlignment="1">
      <alignment horizontal="center" vertical="center"/>
    </xf>
    <xf numFmtId="0" fontId="0" fillId="0" borderId="8" xfId="0" applyBorder="1"/>
    <xf numFmtId="0" fontId="5" fillId="0" borderId="0" xfId="0" applyFont="1" applyAlignment="1">
      <alignment horizontal="center" vertical="center"/>
    </xf>
    <xf numFmtId="2" fontId="0" fillId="3" borderId="3" xfId="0" applyNumberFormat="1" applyFill="1" applyBorder="1" applyAlignment="1">
      <alignment vertical="center"/>
    </xf>
    <xf numFmtId="10" fontId="0" fillId="3" borderId="3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167" fontId="0" fillId="6" borderId="3" xfId="1" applyNumberFormat="1" applyFont="1" applyFill="1" applyBorder="1" applyAlignment="1">
      <alignment horizontal="center" vertical="center"/>
    </xf>
    <xf numFmtId="10" fontId="0" fillId="6" borderId="3" xfId="1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5" fillId="0" borderId="0" xfId="0" applyFont="1" applyAlignment="1">
      <alignment horizontal="right" vertical="top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left"/>
    </xf>
    <xf numFmtId="168" fontId="9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10" fontId="0" fillId="0" borderId="3" xfId="0" applyNumberFormat="1" applyBorder="1" applyAlignment="1">
      <alignment horizontal="center"/>
    </xf>
    <xf numFmtId="0" fontId="10" fillId="0" borderId="0" xfId="0" applyFont="1"/>
    <xf numFmtId="0" fontId="0" fillId="0" borderId="3" xfId="0" applyBorder="1" applyAlignment="1">
      <alignment horizontal="center"/>
    </xf>
    <xf numFmtId="0" fontId="0" fillId="7" borderId="0" xfId="0" applyFill="1" applyAlignment="1">
      <alignment horizontal="center"/>
    </xf>
    <xf numFmtId="2" fontId="0" fillId="0" borderId="3" xfId="0" applyNumberFormat="1" applyBorder="1" applyAlignment="1">
      <alignment horizontal="center"/>
    </xf>
    <xf numFmtId="0" fontId="11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9" fillId="0" borderId="14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9" fillId="0" borderId="1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9" fillId="0" borderId="3" xfId="0" applyFont="1" applyBorder="1" applyAlignment="1">
      <alignment horizontal="center"/>
    </xf>
    <xf numFmtId="10" fontId="9" fillId="0" borderId="3" xfId="1" applyNumberFormat="1" applyFont="1" applyBorder="1" applyAlignment="1">
      <alignment horizontal="center"/>
    </xf>
    <xf numFmtId="10" fontId="9" fillId="0" borderId="3" xfId="0" applyNumberFormat="1" applyFont="1" applyBorder="1" applyAlignment="1">
      <alignment horizontal="center"/>
    </xf>
    <xf numFmtId="10" fontId="9" fillId="0" borderId="3" xfId="1" applyNumberFormat="1" applyFont="1" applyFill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9" fillId="0" borderId="17" xfId="0" applyFont="1" applyBorder="1" applyAlignment="1">
      <alignment horizontal="center"/>
    </xf>
    <xf numFmtId="10" fontId="9" fillId="0" borderId="17" xfId="1" applyNumberFormat="1" applyFont="1" applyBorder="1" applyAlignment="1">
      <alignment horizontal="center"/>
    </xf>
    <xf numFmtId="10" fontId="9" fillId="0" borderId="17" xfId="0" applyNumberFormat="1" applyFont="1" applyBorder="1" applyAlignment="1">
      <alignment horizontal="center"/>
    </xf>
    <xf numFmtId="10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13" fillId="0" borderId="3" xfId="0" applyFont="1" applyBorder="1"/>
    <xf numFmtId="0" fontId="13" fillId="0" borderId="3" xfId="0" applyFont="1" applyBorder="1" applyAlignment="1">
      <alignment horizontal="center"/>
    </xf>
    <xf numFmtId="10" fontId="14" fillId="0" borderId="3" xfId="1" applyNumberFormat="1" applyFont="1" applyBorder="1" applyAlignment="1">
      <alignment horizontal="center"/>
    </xf>
    <xf numFmtId="10" fontId="13" fillId="0" borderId="3" xfId="1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169" fontId="15" fillId="0" borderId="14" xfId="0" applyNumberFormat="1" applyFont="1" applyBorder="1" applyAlignment="1">
      <alignment horizontal="left"/>
    </xf>
    <xf numFmtId="10" fontId="9" fillId="0" borderId="14" xfId="0" applyNumberFormat="1" applyFont="1" applyBorder="1" applyAlignment="1">
      <alignment horizontal="center"/>
    </xf>
    <xf numFmtId="10" fontId="9" fillId="0" borderId="0" xfId="1" applyNumberFormat="1" applyFont="1" applyBorder="1"/>
    <xf numFmtId="0" fontId="10" fillId="0" borderId="3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7" fillId="10" borderId="18" xfId="0" applyFont="1" applyFill="1" applyBorder="1" applyAlignment="1">
      <alignment horizontal="left"/>
    </xf>
    <xf numFmtId="0" fontId="17" fillId="10" borderId="22" xfId="0" applyFont="1" applyFill="1" applyBorder="1" applyAlignment="1">
      <alignment horizontal="left"/>
    </xf>
    <xf numFmtId="0" fontId="17" fillId="10" borderId="26" xfId="0" applyFont="1" applyFill="1" applyBorder="1" applyAlignment="1">
      <alignment horizontal="left"/>
    </xf>
    <xf numFmtId="0" fontId="19" fillId="0" borderId="13" xfId="0" applyFont="1" applyBorder="1"/>
    <xf numFmtId="0" fontId="19" fillId="0" borderId="14" xfId="0" applyFont="1" applyBorder="1" applyAlignment="1">
      <alignment horizontal="center"/>
    </xf>
    <xf numFmtId="0" fontId="19" fillId="0" borderId="14" xfId="0" applyFont="1" applyBorder="1" applyAlignment="1">
      <alignment horizontal="center" wrapText="1"/>
    </xf>
    <xf numFmtId="0" fontId="19" fillId="0" borderId="30" xfId="0" applyFont="1" applyBorder="1" applyAlignment="1">
      <alignment horizontal="center" wrapText="1"/>
    </xf>
    <xf numFmtId="0" fontId="0" fillId="0" borderId="15" xfId="0" applyBorder="1"/>
    <xf numFmtId="2" fontId="0" fillId="0" borderId="23" xfId="0" applyNumberFormat="1" applyBorder="1" applyAlignment="1">
      <alignment horizontal="center"/>
    </xf>
    <xf numFmtId="0" fontId="0" fillId="8" borderId="15" xfId="0" applyFill="1" applyBorder="1"/>
    <xf numFmtId="0" fontId="0" fillId="8" borderId="3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10" fontId="14" fillId="8" borderId="3" xfId="1" applyNumberFormat="1" applyFont="1" applyFill="1" applyBorder="1" applyAlignment="1">
      <alignment horizontal="center"/>
    </xf>
    <xf numFmtId="2" fontId="0" fillId="8" borderId="23" xfId="0" applyNumberFormat="1" applyFill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4" fillId="0" borderId="17" xfId="1" applyNumberFormat="1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20" fillId="0" borderId="31" xfId="3">
      <alignment horizontal="left"/>
    </xf>
    <xf numFmtId="0" fontId="21" fillId="0" borderId="0" xfId="4">
      <alignment horizontal="right"/>
    </xf>
    <xf numFmtId="0" fontId="21" fillId="0" borderId="32" xfId="5" applyBorder="1" applyAlignment="1"/>
    <xf numFmtId="0" fontId="21" fillId="0" borderId="32" xfId="5" applyBorder="1" applyAlignment="1">
      <alignment horizontal="right"/>
    </xf>
    <xf numFmtId="0" fontId="0" fillId="0" borderId="0" xfId="6" applyFont="1">
      <alignment horizontal="left" indent="5"/>
    </xf>
    <xf numFmtId="1" fontId="0" fillId="11" borderId="36" xfId="9" applyFont="1" applyFill="1" applyBorder="1">
      <alignment horizontal="right"/>
    </xf>
    <xf numFmtId="0" fontId="0" fillId="0" borderId="0" xfId="11" applyFont="1">
      <alignment horizontal="center" wrapText="1"/>
    </xf>
    <xf numFmtId="1" fontId="0" fillId="0" borderId="0" xfId="9" applyFont="1">
      <alignment horizontal="right"/>
    </xf>
    <xf numFmtId="14" fontId="0" fillId="0" borderId="0" xfId="10" applyFont="1">
      <alignment horizontal="right"/>
    </xf>
    <xf numFmtId="166" fontId="0" fillId="0" borderId="0" xfId="7" applyFont="1" applyAlignment="1">
      <alignment horizontal="right"/>
    </xf>
    <xf numFmtId="10" fontId="9" fillId="4" borderId="3" xfId="1" applyNumberFormat="1" applyFont="1" applyFill="1" applyBorder="1" applyAlignment="1">
      <alignment horizontal="center"/>
    </xf>
    <xf numFmtId="10" fontId="9" fillId="4" borderId="3" xfId="0" applyNumberFormat="1" applyFont="1" applyFill="1" applyBorder="1" applyAlignment="1">
      <alignment horizontal="center"/>
    </xf>
    <xf numFmtId="0" fontId="9" fillId="8" borderId="15" xfId="0" applyFont="1" applyFill="1" applyBorder="1" applyAlignment="1">
      <alignment horizontal="left"/>
    </xf>
    <xf numFmtId="0" fontId="21" fillId="8" borderId="3" xfId="0" applyFont="1" applyFill="1" applyBorder="1" applyAlignment="1">
      <alignment horizontal="left"/>
    </xf>
    <xf numFmtId="0" fontId="9" fillId="8" borderId="3" xfId="0" applyFont="1" applyFill="1" applyBorder="1" applyAlignment="1">
      <alignment horizontal="center"/>
    </xf>
    <xf numFmtId="0" fontId="25" fillId="0" borderId="0" xfId="0" applyFont="1"/>
    <xf numFmtId="0" fontId="2" fillId="0" borderId="0" xfId="0" applyFont="1" applyAlignment="1">
      <alignment horizontal="center"/>
    </xf>
    <xf numFmtId="0" fontId="26" fillId="0" borderId="4" xfId="0" applyFont="1" applyBorder="1" applyAlignment="1">
      <alignment horizontal="right" vertical="center"/>
    </xf>
    <xf numFmtId="0" fontId="26" fillId="0" borderId="7" xfId="0" applyFont="1" applyBorder="1" applyAlignment="1">
      <alignment horizontal="right" vertical="center"/>
    </xf>
    <xf numFmtId="0" fontId="26" fillId="0" borderId="10" xfId="0" applyFont="1" applyBorder="1" applyAlignment="1">
      <alignment horizontal="right" vertical="center"/>
    </xf>
    <xf numFmtId="0" fontId="27" fillId="0" borderId="0" xfId="0" applyFont="1"/>
    <xf numFmtId="0" fontId="26" fillId="0" borderId="39" xfId="0" applyFont="1" applyBorder="1"/>
    <xf numFmtId="0" fontId="27" fillId="0" borderId="0" xfId="0" applyFont="1" applyAlignment="1">
      <alignment horizontal="center"/>
    </xf>
    <xf numFmtId="0" fontId="26" fillId="0" borderId="39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1" fontId="27" fillId="0" borderId="3" xfId="12" applyNumberFormat="1" applyFont="1" applyFill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3" fillId="0" borderId="39" xfId="0" applyFont="1" applyBorder="1"/>
    <xf numFmtId="0" fontId="25" fillId="0" borderId="39" xfId="0" applyFont="1" applyBorder="1"/>
    <xf numFmtId="0" fontId="28" fillId="0" borderId="39" xfId="0" applyFont="1" applyBorder="1"/>
    <xf numFmtId="170" fontId="28" fillId="9" borderId="3" xfId="12" applyNumberFormat="1" applyFont="1" applyFill="1" applyBorder="1"/>
    <xf numFmtId="0" fontId="28" fillId="0" borderId="42" xfId="0" applyFont="1" applyBorder="1"/>
    <xf numFmtId="0" fontId="28" fillId="0" borderId="3" xfId="0" applyFont="1" applyBorder="1" applyAlignment="1">
      <alignment horizontal="center"/>
    </xf>
    <xf numFmtId="170" fontId="28" fillId="0" borderId="0" xfId="12" applyNumberFormat="1" applyFont="1" applyFill="1" applyBorder="1"/>
    <xf numFmtId="0" fontId="25" fillId="0" borderId="11" xfId="0" applyFont="1" applyBorder="1" applyAlignment="1">
      <alignment horizontal="center"/>
    </xf>
    <xf numFmtId="170" fontId="28" fillId="0" borderId="0" xfId="12" applyNumberFormat="1" applyFont="1"/>
    <xf numFmtId="0" fontId="28" fillId="0" borderId="41" xfId="0" applyFont="1" applyBorder="1"/>
    <xf numFmtId="170" fontId="25" fillId="0" borderId="41" xfId="12" applyNumberFormat="1" applyFont="1" applyBorder="1"/>
    <xf numFmtId="0" fontId="28" fillId="0" borderId="0" xfId="0" applyFont="1" applyAlignment="1">
      <alignment horizontal="center"/>
    </xf>
    <xf numFmtId="0" fontId="25" fillId="0" borderId="11" xfId="0" applyFont="1" applyBorder="1" applyAlignment="1">
      <alignment horizontal="center" vertical="center" wrapText="1"/>
    </xf>
    <xf numFmtId="0" fontId="25" fillId="0" borderId="41" xfId="0" applyFont="1" applyBorder="1"/>
    <xf numFmtId="170" fontId="25" fillId="0" borderId="41" xfId="0" applyNumberFormat="1" applyFont="1" applyBorder="1"/>
    <xf numFmtId="170" fontId="27" fillId="0" borderId="0" xfId="12" applyNumberFormat="1" applyFont="1"/>
    <xf numFmtId="0" fontId="26" fillId="0" borderId="0" xfId="0" applyFont="1"/>
    <xf numFmtId="0" fontId="28" fillId="0" borderId="1" xfId="0" applyFont="1" applyBorder="1"/>
    <xf numFmtId="0" fontId="29" fillId="0" borderId="0" xfId="0" applyFont="1"/>
    <xf numFmtId="0" fontId="24" fillId="0" borderId="0" xfId="0" applyFont="1" applyAlignment="1">
      <alignment horizontal="center"/>
    </xf>
    <xf numFmtId="170" fontId="31" fillId="0" borderId="47" xfId="0" applyNumberFormat="1" applyFont="1" applyBorder="1"/>
    <xf numFmtId="170" fontId="31" fillId="0" borderId="5" xfId="0" applyNumberFormat="1" applyFont="1" applyBorder="1"/>
    <xf numFmtId="170" fontId="31" fillId="0" borderId="37" xfId="0" applyNumberFormat="1" applyFont="1" applyBorder="1"/>
    <xf numFmtId="170" fontId="31" fillId="0" borderId="0" xfId="0" applyNumberFormat="1" applyFont="1"/>
    <xf numFmtId="0" fontId="26" fillId="0" borderId="40" xfId="0" applyFont="1" applyBorder="1"/>
    <xf numFmtId="170" fontId="32" fillId="0" borderId="0" xfId="0" applyNumberFormat="1" applyFont="1"/>
    <xf numFmtId="170" fontId="26" fillId="0" borderId="0" xfId="0" applyNumberFormat="1" applyFont="1"/>
    <xf numFmtId="0" fontId="26" fillId="0" borderId="41" xfId="0" applyFont="1" applyBorder="1"/>
    <xf numFmtId="170" fontId="26" fillId="0" borderId="41" xfId="0" applyNumberFormat="1" applyFont="1" applyBorder="1"/>
    <xf numFmtId="0" fontId="29" fillId="0" borderId="39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7" fillId="0" borderId="38" xfId="0" applyFont="1" applyBorder="1"/>
    <xf numFmtId="170" fontId="27" fillId="0" borderId="0" xfId="0" applyNumberFormat="1" applyFont="1"/>
    <xf numFmtId="169" fontId="27" fillId="0" borderId="11" xfId="12" applyNumberFormat="1" applyFont="1" applyFill="1" applyBorder="1" applyAlignment="1">
      <alignment horizontal="center"/>
    </xf>
    <xf numFmtId="170" fontId="26" fillId="0" borderId="1" xfId="0" applyNumberFormat="1" applyFont="1" applyBorder="1"/>
    <xf numFmtId="0" fontId="26" fillId="0" borderId="0" xfId="0" applyFont="1" applyAlignment="1">
      <alignment horizontal="center"/>
    </xf>
    <xf numFmtId="170" fontId="27" fillId="9" borderId="41" xfId="12" applyNumberFormat="1" applyFont="1" applyFill="1" applyBorder="1"/>
    <xf numFmtId="170" fontId="34" fillId="0" borderId="0" xfId="12" applyNumberFormat="1" applyFont="1"/>
    <xf numFmtId="0" fontId="34" fillId="0" borderId="0" xfId="0" applyFont="1"/>
    <xf numFmtId="9" fontId="27" fillId="0" borderId="0" xfId="0" applyNumberFormat="1" applyFont="1" applyAlignment="1">
      <alignment horizontal="center"/>
    </xf>
    <xf numFmtId="170" fontId="27" fillId="0" borderId="0" xfId="12" applyNumberFormat="1" applyFont="1" applyFill="1" applyBorder="1"/>
    <xf numFmtId="9" fontId="27" fillId="9" borderId="3" xfId="0" applyNumberFormat="1" applyFont="1" applyFill="1" applyBorder="1" applyAlignment="1">
      <alignment horizontal="center"/>
    </xf>
    <xf numFmtId="9" fontId="27" fillId="0" borderId="3" xfId="0" applyNumberFormat="1" applyFont="1" applyBorder="1" applyAlignment="1">
      <alignment horizontal="center"/>
    </xf>
    <xf numFmtId="49" fontId="37" fillId="0" borderId="0" xfId="0" applyNumberFormat="1" applyFont="1" applyAlignment="1">
      <alignment horizontal="center"/>
    </xf>
    <xf numFmtId="170" fontId="26" fillId="0" borderId="0" xfId="12" applyNumberFormat="1" applyFont="1"/>
    <xf numFmtId="170" fontId="26" fillId="0" borderId="40" xfId="12" applyNumberFormat="1" applyFont="1" applyBorder="1"/>
    <xf numFmtId="164" fontId="27" fillId="0" borderId="0" xfId="0" applyNumberFormat="1" applyFont="1"/>
    <xf numFmtId="170" fontId="26" fillId="0" borderId="0" xfId="12" applyNumberFormat="1" applyFont="1" applyBorder="1"/>
    <xf numFmtId="170" fontId="27" fillId="0" borderId="0" xfId="12" applyNumberFormat="1" applyFont="1" applyFill="1"/>
    <xf numFmtId="164" fontId="27" fillId="0" borderId="1" xfId="0" applyNumberFormat="1" applyFont="1" applyBorder="1"/>
    <xf numFmtId="0" fontId="34" fillId="0" borderId="1" xfId="0" applyFont="1" applyBorder="1"/>
    <xf numFmtId="170" fontId="34" fillId="0" borderId="1" xfId="12" applyNumberFormat="1" applyFont="1" applyBorder="1"/>
    <xf numFmtId="0" fontId="27" fillId="0" borderId="0" xfId="0" applyFont="1" applyAlignment="1">
      <alignment horizontal="left" indent="1"/>
    </xf>
    <xf numFmtId="0" fontId="38" fillId="0" borderId="0" xfId="0" applyFont="1"/>
    <xf numFmtId="0" fontId="26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vertical="center"/>
    </xf>
    <xf numFmtId="165" fontId="27" fillId="0" borderId="0" xfId="0" applyNumberFormat="1" applyFont="1"/>
    <xf numFmtId="9" fontId="27" fillId="0" borderId="0" xfId="1" applyFont="1"/>
    <xf numFmtId="9" fontId="27" fillId="0" borderId="0" xfId="0" applyNumberFormat="1" applyFont="1"/>
    <xf numFmtId="0" fontId="29" fillId="0" borderId="0" xfId="0" applyFont="1" applyAlignment="1">
      <alignment horizontal="center"/>
    </xf>
    <xf numFmtId="10" fontId="27" fillId="0" borderId="3" xfId="1" applyNumberFormat="1" applyFont="1" applyFill="1" applyBorder="1" applyAlignment="1">
      <alignment horizontal="center"/>
    </xf>
    <xf numFmtId="0" fontId="26" fillId="0" borderId="0" xfId="0" applyFont="1" applyAlignment="1">
      <alignment vertical="center" textRotation="90" wrapText="1"/>
    </xf>
    <xf numFmtId="170" fontId="26" fillId="0" borderId="39" xfId="12" applyNumberFormat="1" applyFont="1" applyBorder="1"/>
    <xf numFmtId="0" fontId="27" fillId="0" borderId="39" xfId="0" applyFont="1" applyBorder="1"/>
    <xf numFmtId="170" fontId="33" fillId="0" borderId="50" xfId="0" applyNumberFormat="1" applyFont="1" applyBorder="1"/>
    <xf numFmtId="170" fontId="33" fillId="0" borderId="39" xfId="0" applyNumberFormat="1" applyFont="1" applyBorder="1"/>
    <xf numFmtId="0" fontId="40" fillId="0" borderId="0" xfId="0" applyFont="1" applyAlignment="1">
      <alignment horizontal="center"/>
    </xf>
    <xf numFmtId="170" fontId="28" fillId="0" borderId="3" xfId="12" applyNumberFormat="1" applyFont="1" applyFill="1" applyBorder="1"/>
    <xf numFmtId="164" fontId="28" fillId="0" borderId="42" xfId="0" applyNumberFormat="1" applyFont="1" applyBorder="1"/>
    <xf numFmtId="0" fontId="27" fillId="0" borderId="42" xfId="0" applyFont="1" applyBorder="1"/>
    <xf numFmtId="0" fontId="1" fillId="0" borderId="0" xfId="13"/>
    <xf numFmtId="171" fontId="1" fillId="0" borderId="0" xfId="14" applyFill="1" applyBorder="1">
      <alignment vertical="top"/>
    </xf>
    <xf numFmtId="0" fontId="7" fillId="0" borderId="0" xfId="13" applyFont="1" applyAlignment="1">
      <alignment horizontal="center" vertical="center"/>
    </xf>
    <xf numFmtId="164" fontId="45" fillId="0" borderId="0" xfId="12" applyFont="1" applyFill="1" applyBorder="1" applyAlignment="1">
      <alignment horizontal="center"/>
    </xf>
    <xf numFmtId="0" fontId="1" fillId="0" borderId="38" xfId="13" applyBorder="1"/>
    <xf numFmtId="164" fontId="45" fillId="0" borderId="27" xfId="12" applyFont="1" applyFill="1" applyBorder="1"/>
    <xf numFmtId="170" fontId="1" fillId="13" borderId="28" xfId="12" applyNumberFormat="1" applyFont="1" applyFill="1" applyBorder="1"/>
    <xf numFmtId="170" fontId="1" fillId="14" borderId="17" xfId="12" applyNumberFormat="1" applyFont="1" applyFill="1" applyBorder="1"/>
    <xf numFmtId="164" fontId="21" fillId="0" borderId="37" xfId="12" applyFont="1" applyFill="1" applyBorder="1"/>
    <xf numFmtId="170" fontId="1" fillId="13" borderId="0" xfId="12" applyNumberFormat="1" applyFont="1" applyFill="1" applyBorder="1"/>
    <xf numFmtId="170" fontId="1" fillId="14" borderId="2" xfId="12" applyNumberFormat="1" applyFont="1" applyFill="1" applyBorder="1"/>
    <xf numFmtId="164" fontId="45" fillId="0" borderId="37" xfId="12" applyFont="1" applyFill="1" applyBorder="1"/>
    <xf numFmtId="0" fontId="2" fillId="0" borderId="23" xfId="13" applyFont="1" applyBorder="1" applyAlignment="1">
      <alignment horizontal="left"/>
    </xf>
    <xf numFmtId="0" fontId="2" fillId="0" borderId="24" xfId="13" applyFont="1" applyBorder="1" applyAlignment="1">
      <alignment horizontal="left"/>
    </xf>
    <xf numFmtId="170" fontId="2" fillId="0" borderId="24" xfId="12" applyNumberFormat="1" applyFont="1" applyBorder="1"/>
    <xf numFmtId="170" fontId="2" fillId="0" borderId="3" xfId="12" applyNumberFormat="1" applyFont="1" applyBorder="1"/>
    <xf numFmtId="170" fontId="0" fillId="0" borderId="3" xfId="12" applyNumberFormat="1" applyFont="1" applyBorder="1"/>
    <xf numFmtId="170" fontId="1" fillId="0" borderId="3" xfId="12" applyNumberFormat="1" applyBorder="1"/>
    <xf numFmtId="170" fontId="2" fillId="14" borderId="41" xfId="13" applyNumberFormat="1" applyFont="1" applyFill="1" applyBorder="1" applyAlignment="1">
      <alignment vertical="center"/>
    </xf>
    <xf numFmtId="0" fontId="1" fillId="0" borderId="0" xfId="13" applyAlignment="1">
      <alignment vertical="center"/>
    </xf>
    <xf numFmtId="164" fontId="0" fillId="0" borderId="0" xfId="12" applyFont="1"/>
    <xf numFmtId="170" fontId="1" fillId="15" borderId="3" xfId="12" applyNumberFormat="1" applyFont="1" applyFill="1" applyBorder="1" applyAlignment="1"/>
    <xf numFmtId="170" fontId="1" fillId="15" borderId="3" xfId="12" applyNumberFormat="1" applyFill="1" applyBorder="1"/>
    <xf numFmtId="1" fontId="2" fillId="9" borderId="55" xfId="0" applyNumberFormat="1" applyFont="1" applyFill="1" applyBorder="1" applyAlignment="1">
      <alignment horizontal="center" vertical="center"/>
    </xf>
    <xf numFmtId="1" fontId="2" fillId="9" borderId="56" xfId="0" applyNumberFormat="1" applyFont="1" applyFill="1" applyBorder="1" applyAlignment="1">
      <alignment horizontal="center" vertical="center"/>
    </xf>
    <xf numFmtId="1" fontId="2" fillId="9" borderId="54" xfId="12" applyNumberFormat="1" applyFont="1" applyFill="1" applyBorder="1" applyAlignment="1">
      <alignment horizontal="center" vertical="center"/>
    </xf>
    <xf numFmtId="1" fontId="2" fillId="9" borderId="53" xfId="12" applyNumberFormat="1" applyFont="1" applyFill="1" applyBorder="1" applyAlignment="1">
      <alignment horizontal="center" vertical="center"/>
    </xf>
    <xf numFmtId="0" fontId="27" fillId="0" borderId="11" xfId="0" applyFont="1" applyBorder="1"/>
    <xf numFmtId="9" fontId="41" fillId="0" borderId="28" xfId="1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0" borderId="44" xfId="0" applyFont="1" applyBorder="1"/>
    <xf numFmtId="0" fontId="27" fillId="0" borderId="44" xfId="0" applyFont="1" applyBorder="1"/>
    <xf numFmtId="170" fontId="27" fillId="0" borderId="42" xfId="12" applyNumberFormat="1" applyFont="1" applyBorder="1"/>
    <xf numFmtId="0" fontId="27" fillId="0" borderId="43" xfId="0" applyFont="1" applyBorder="1"/>
    <xf numFmtId="170" fontId="27" fillId="0" borderId="43" xfId="12" applyNumberFormat="1" applyFont="1" applyBorder="1"/>
    <xf numFmtId="167" fontId="33" fillId="0" borderId="42" xfId="1" applyNumberFormat="1" applyFont="1" applyBorder="1" applyAlignment="1">
      <alignment horizontal="center"/>
    </xf>
    <xf numFmtId="0" fontId="26" fillId="0" borderId="42" xfId="0" applyFont="1" applyBorder="1"/>
    <xf numFmtId="0" fontId="27" fillId="0" borderId="45" xfId="0" applyFont="1" applyBorder="1"/>
    <xf numFmtId="9" fontId="27" fillId="0" borderId="24" xfId="0" applyNumberFormat="1" applyFont="1" applyBorder="1" applyAlignment="1">
      <alignment horizontal="center" vertical="center"/>
    </xf>
    <xf numFmtId="0" fontId="27" fillId="0" borderId="24" xfId="0" applyFont="1" applyBorder="1"/>
    <xf numFmtId="0" fontId="1" fillId="0" borderId="63" xfId="13" applyBorder="1"/>
    <xf numFmtId="0" fontId="16" fillId="12" borderId="3" xfId="2" applyFill="1" applyBorder="1" applyAlignment="1">
      <alignment horizontal="center" vertical="center"/>
    </xf>
    <xf numFmtId="170" fontId="32" fillId="0" borderId="5" xfId="0" applyNumberFormat="1" applyFont="1" applyBorder="1"/>
    <xf numFmtId="170" fontId="32" fillId="0" borderId="39" xfId="0" applyNumberFormat="1" applyFont="1" applyBorder="1"/>
    <xf numFmtId="167" fontId="32" fillId="0" borderId="39" xfId="1" applyNumberFormat="1" applyFont="1" applyFill="1" applyBorder="1"/>
    <xf numFmtId="0" fontId="47" fillId="0" borderId="0" xfId="0" applyFont="1" applyAlignment="1">
      <alignment horizontal="center"/>
    </xf>
    <xf numFmtId="164" fontId="0" fillId="0" borderId="0" xfId="7" applyNumberFormat="1" applyFont="1" applyAlignment="1">
      <alignment horizontal="right"/>
    </xf>
    <xf numFmtId="164" fontId="0" fillId="0" borderId="34" xfId="7" applyNumberFormat="1" applyFont="1" applyBorder="1" applyAlignment="1">
      <alignment horizontal="right"/>
    </xf>
    <xf numFmtId="164" fontId="0" fillId="11" borderId="36" xfId="7" applyNumberFormat="1" applyFont="1" applyFill="1" applyBorder="1" applyAlignment="1">
      <alignment horizontal="right"/>
    </xf>
    <xf numFmtId="9" fontId="27" fillId="9" borderId="41" xfId="0" applyNumberFormat="1" applyFont="1" applyFill="1" applyBorder="1" applyAlignment="1">
      <alignment horizontal="center"/>
    </xf>
    <xf numFmtId="10" fontId="27" fillId="0" borderId="0" xfId="1" applyNumberFormat="1" applyFont="1"/>
    <xf numFmtId="9" fontId="41" fillId="0" borderId="0" xfId="1" applyFont="1" applyBorder="1" applyAlignment="1">
      <alignment horizontal="center"/>
    </xf>
    <xf numFmtId="0" fontId="27" fillId="0" borderId="58" xfId="0" applyFont="1" applyBorder="1"/>
    <xf numFmtId="0" fontId="23" fillId="0" borderId="52" xfId="0" applyFont="1" applyBorder="1"/>
    <xf numFmtId="0" fontId="27" fillId="0" borderId="51" xfId="0" applyFont="1" applyBorder="1"/>
    <xf numFmtId="0" fontId="27" fillId="0" borderId="59" xfId="0" applyFont="1" applyBorder="1"/>
    <xf numFmtId="0" fontId="27" fillId="0" borderId="60" xfId="0" applyFont="1" applyBorder="1"/>
    <xf numFmtId="0" fontId="27" fillId="0" borderId="61" xfId="0" applyFont="1" applyBorder="1"/>
    <xf numFmtId="0" fontId="27" fillId="0" borderId="62" xfId="0" applyFont="1" applyBorder="1"/>
    <xf numFmtId="0" fontId="27" fillId="0" borderId="60" xfId="0" applyFont="1" applyBorder="1" applyAlignment="1">
      <alignment vertical="center"/>
    </xf>
    <xf numFmtId="1" fontId="27" fillId="0" borderId="0" xfId="12" applyNumberFormat="1" applyFont="1" applyFill="1" applyBorder="1" applyAlignment="1">
      <alignment horizontal="center"/>
    </xf>
    <xf numFmtId="0" fontId="16" fillId="0" borderId="0" xfId="2" quotePrefix="1" applyAlignment="1">
      <alignment horizontal="center"/>
    </xf>
    <xf numFmtId="9" fontId="28" fillId="9" borderId="3" xfId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170" fontId="28" fillId="0" borderId="0" xfId="0" applyNumberFormat="1" applyFont="1"/>
    <xf numFmtId="0" fontId="3" fillId="0" borderId="0" xfId="0" applyFont="1"/>
    <xf numFmtId="0" fontId="53" fillId="0" borderId="0" xfId="0" applyFont="1" applyAlignment="1">
      <alignment horizontal="center"/>
    </xf>
    <xf numFmtId="164" fontId="28" fillId="0" borderId="0" xfId="0" applyNumberFormat="1" applyFont="1"/>
    <xf numFmtId="0" fontId="25" fillId="0" borderId="11" xfId="0" applyFont="1" applyBorder="1"/>
    <xf numFmtId="0" fontId="33" fillId="0" borderId="0" xfId="0" applyFont="1" applyAlignment="1">
      <alignment horizontal="center" vertical="center"/>
    </xf>
    <xf numFmtId="0" fontId="53" fillId="0" borderId="42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1" fillId="0" borderId="3" xfId="12" applyNumberFormat="1" applyFill="1" applyBorder="1" applyAlignment="1">
      <alignment horizontal="center" vertical="top"/>
    </xf>
    <xf numFmtId="1" fontId="1" fillId="9" borderId="54" xfId="12" applyNumberFormat="1" applyFont="1" applyFill="1" applyBorder="1" applyAlignment="1">
      <alignment horizontal="center" vertical="center"/>
    </xf>
    <xf numFmtId="0" fontId="1" fillId="0" borderId="0" xfId="13" applyAlignment="1">
      <alignment wrapText="1"/>
    </xf>
    <xf numFmtId="0" fontId="1" fillId="0" borderId="0" xfId="13" applyAlignment="1">
      <alignment horizontal="center" wrapText="1"/>
    </xf>
    <xf numFmtId="1" fontId="2" fillId="0" borderId="23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24" xfId="0" applyNumberFormat="1" applyFont="1" applyBorder="1" applyAlignment="1">
      <alignment horizontal="center" vertical="center" wrapText="1"/>
    </xf>
    <xf numFmtId="0" fontId="2" fillId="0" borderId="17" xfId="13" applyFont="1" applyBorder="1" applyAlignment="1">
      <alignment horizontal="center" vertical="center" wrapText="1"/>
    </xf>
    <xf numFmtId="1" fontId="2" fillId="0" borderId="2" xfId="13" applyNumberFormat="1" applyFont="1" applyBorder="1" applyAlignment="1">
      <alignment horizontal="center" vertical="center" wrapText="1"/>
    </xf>
    <xf numFmtId="0" fontId="42" fillId="0" borderId="0" xfId="2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54" xfId="0" applyNumberFormat="1" applyFont="1" applyBorder="1" applyAlignment="1">
      <alignment horizontal="center" vertical="center"/>
    </xf>
    <xf numFmtId="1" fontId="2" fillId="0" borderId="24" xfId="13" applyNumberFormat="1" applyFont="1" applyBorder="1" applyAlignment="1">
      <alignment horizontal="center"/>
    </xf>
    <xf numFmtId="0" fontId="2" fillId="0" borderId="24" xfId="13" applyFont="1" applyBorder="1" applyAlignment="1">
      <alignment horizontal="center"/>
    </xf>
    <xf numFmtId="170" fontId="27" fillId="0" borderId="37" xfId="0" applyNumberFormat="1" applyFont="1" applyBorder="1"/>
    <xf numFmtId="170" fontId="27" fillId="16" borderId="3" xfId="12" applyNumberFormat="1" applyFont="1" applyFill="1" applyBorder="1"/>
    <xf numFmtId="170" fontId="54" fillId="0" borderId="0" xfId="0" applyNumberFormat="1" applyFont="1"/>
    <xf numFmtId="1" fontId="0" fillId="16" borderId="0" xfId="9" applyFont="1" applyFill="1">
      <alignment horizontal="right"/>
    </xf>
    <xf numFmtId="14" fontId="0" fillId="16" borderId="0" xfId="10" applyFont="1" applyFill="1">
      <alignment horizontal="right"/>
    </xf>
    <xf numFmtId="164" fontId="0" fillId="16" borderId="0" xfId="7" applyNumberFormat="1" applyFont="1" applyFill="1" applyAlignment="1">
      <alignment horizontal="right"/>
    </xf>
    <xf numFmtId="0" fontId="44" fillId="0" borderId="0" xfId="0" applyFont="1" applyAlignment="1">
      <alignment horizontal="center"/>
    </xf>
    <xf numFmtId="0" fontId="43" fillId="0" borderId="0" xfId="0" applyFont="1"/>
    <xf numFmtId="0" fontId="44" fillId="0" borderId="61" xfId="0" applyFont="1" applyBorder="1"/>
    <xf numFmtId="0" fontId="44" fillId="0" borderId="61" xfId="0" applyFont="1" applyBorder="1" applyAlignment="1">
      <alignment horizontal="center"/>
    </xf>
    <xf numFmtId="38" fontId="43" fillId="0" borderId="61" xfId="0" applyNumberFormat="1" applyFont="1" applyBorder="1"/>
    <xf numFmtId="0" fontId="27" fillId="0" borderId="54" xfId="0" applyFont="1" applyBorder="1"/>
    <xf numFmtId="0" fontId="27" fillId="0" borderId="7" xfId="0" applyFont="1" applyBorder="1" applyAlignment="1">
      <alignment vertical="center"/>
    </xf>
    <xf numFmtId="0" fontId="51" fillId="0" borderId="0" xfId="0" applyFont="1" applyAlignment="1">
      <alignment vertical="top" wrapText="1"/>
    </xf>
    <xf numFmtId="170" fontId="27" fillId="9" borderId="9" xfId="12" applyNumberFormat="1" applyFont="1" applyFill="1" applyBorder="1"/>
    <xf numFmtId="0" fontId="16" fillId="16" borderId="23" xfId="2" applyFill="1" applyBorder="1"/>
    <xf numFmtId="0" fontId="28" fillId="16" borderId="15" xfId="0" applyFont="1" applyFill="1" applyBorder="1" applyAlignment="1">
      <alignment horizontal="left"/>
    </xf>
    <xf numFmtId="0" fontId="16" fillId="0" borderId="0" xfId="2" applyAlignment="1">
      <alignment horizontal="center"/>
    </xf>
    <xf numFmtId="0" fontId="21" fillId="16" borderId="38" xfId="4" applyFill="1" applyBorder="1">
      <alignment horizontal="right"/>
    </xf>
    <xf numFmtId="0" fontId="21" fillId="0" borderId="38" xfId="4" applyBorder="1">
      <alignment horizontal="right"/>
    </xf>
    <xf numFmtId="0" fontId="58" fillId="0" borderId="0" xfId="15" applyFont="1">
      <alignment horizontal="center" vertical="center"/>
    </xf>
    <xf numFmtId="0" fontId="59" fillId="0" borderId="0" xfId="15" applyFont="1">
      <alignment horizontal="center" vertical="center"/>
    </xf>
    <xf numFmtId="164" fontId="59" fillId="0" borderId="0" xfId="15" applyNumberFormat="1" applyFont="1" applyFill="1">
      <alignment horizontal="center" vertical="center"/>
    </xf>
    <xf numFmtId="0" fontId="61" fillId="17" borderId="3" xfId="15" applyFont="1" applyFill="1" applyBorder="1">
      <alignment horizontal="center" vertical="center"/>
    </xf>
    <xf numFmtId="0" fontId="59" fillId="0" borderId="0" xfId="15" applyFont="1" applyAlignment="1">
      <alignment horizontal="left" vertical="center"/>
    </xf>
    <xf numFmtId="0" fontId="62" fillId="0" borderId="0" xfId="15" applyFont="1" applyAlignment="1">
      <alignment horizontal="left" vertical="center"/>
    </xf>
    <xf numFmtId="0" fontId="56" fillId="0" borderId="0" xfId="15" applyFont="1">
      <alignment horizontal="center" vertical="center"/>
    </xf>
    <xf numFmtId="0" fontId="66" fillId="0" borderId="0" xfId="15" applyFont="1" applyAlignment="1"/>
    <xf numFmtId="0" fontId="66" fillId="0" borderId="0" xfId="15" applyFont="1" applyBorder="1" applyAlignment="1"/>
    <xf numFmtId="0" fontId="66" fillId="0" borderId="17" xfId="15" applyFont="1" applyBorder="1" applyAlignment="1"/>
    <xf numFmtId="0" fontId="66" fillId="0" borderId="2" xfId="15" applyFont="1" applyBorder="1" applyAlignment="1"/>
    <xf numFmtId="0" fontId="66" fillId="0" borderId="64" xfId="15" applyFont="1" applyBorder="1" applyAlignment="1"/>
    <xf numFmtId="0" fontId="66" fillId="0" borderId="59" xfId="15" applyFont="1" applyBorder="1" applyAlignment="1"/>
    <xf numFmtId="0" fontId="66" fillId="0" borderId="65" xfId="15" applyFont="1" applyBorder="1" applyAlignment="1"/>
    <xf numFmtId="0" fontId="66" fillId="0" borderId="66" xfId="15" applyFont="1" applyBorder="1" applyAlignment="1"/>
    <xf numFmtId="0" fontId="66" fillId="0" borderId="61" xfId="15" applyFont="1" applyBorder="1" applyAlignment="1"/>
    <xf numFmtId="0" fontId="66" fillId="0" borderId="38" xfId="15" applyFont="1" applyBorder="1" applyAlignment="1"/>
    <xf numFmtId="0" fontId="67" fillId="0" borderId="0" xfId="15" applyFont="1" applyBorder="1" applyAlignment="1"/>
    <xf numFmtId="164" fontId="66" fillId="0" borderId="66" xfId="15" applyNumberFormat="1" applyFont="1" applyBorder="1" applyAlignment="1"/>
    <xf numFmtId="164" fontId="66" fillId="0" borderId="61" xfId="15" applyNumberFormat="1" applyFont="1" applyBorder="1" applyAlignment="1"/>
    <xf numFmtId="164" fontId="66" fillId="0" borderId="38" xfId="15" applyNumberFormat="1" applyFont="1" applyBorder="1" applyAlignment="1"/>
    <xf numFmtId="0" fontId="69" fillId="0" borderId="0" xfId="15" applyFont="1" applyAlignment="1"/>
    <xf numFmtId="170" fontId="66" fillId="0" borderId="0" xfId="15" applyNumberFormat="1" applyFont="1" applyAlignment="1"/>
    <xf numFmtId="0" fontId="66" fillId="0" borderId="0" xfId="15" applyFont="1" applyFill="1" applyBorder="1" applyAlignment="1"/>
    <xf numFmtId="170" fontId="66" fillId="0" borderId="66" xfId="12" applyNumberFormat="1" applyFont="1" applyFill="1" applyBorder="1" applyAlignment="1"/>
    <xf numFmtId="170" fontId="66" fillId="0" borderId="61" xfId="12" applyNumberFormat="1" applyFont="1" applyFill="1" applyBorder="1" applyAlignment="1"/>
    <xf numFmtId="170" fontId="66" fillId="0" borderId="38" xfId="12" applyNumberFormat="1" applyFont="1" applyFill="1" applyBorder="1" applyAlignment="1"/>
    <xf numFmtId="170" fontId="66" fillId="0" borderId="2" xfId="12" applyNumberFormat="1" applyFont="1" applyFill="1" applyBorder="1" applyAlignment="1"/>
    <xf numFmtId="0" fontId="67" fillId="0" borderId="11" xfId="15" applyFont="1" applyFill="1" applyBorder="1" applyAlignment="1"/>
    <xf numFmtId="170" fontId="67" fillId="0" borderId="69" xfId="12" applyNumberFormat="1" applyFont="1" applyFill="1" applyBorder="1"/>
    <xf numFmtId="170" fontId="67" fillId="0" borderId="70" xfId="12" applyNumberFormat="1" applyFont="1" applyFill="1" applyBorder="1"/>
    <xf numFmtId="170" fontId="67" fillId="0" borderId="46" xfId="12" applyNumberFormat="1" applyFont="1" applyFill="1" applyBorder="1"/>
    <xf numFmtId="170" fontId="67" fillId="0" borderId="71" xfId="12" applyNumberFormat="1" applyFont="1" applyFill="1" applyBorder="1" applyAlignment="1"/>
    <xf numFmtId="0" fontId="68" fillId="0" borderId="0" xfId="15" applyFont="1" applyFill="1" applyBorder="1" applyAlignment="1"/>
    <xf numFmtId="170" fontId="66" fillId="0" borderId="66" xfId="12" applyNumberFormat="1" applyFont="1" applyFill="1" applyBorder="1"/>
    <xf numFmtId="170" fontId="66" fillId="0" borderId="61" xfId="12" applyNumberFormat="1" applyFont="1" applyFill="1" applyBorder="1"/>
    <xf numFmtId="170" fontId="66" fillId="0" borderId="38" xfId="12" applyNumberFormat="1" applyFont="1" applyFill="1" applyBorder="1"/>
    <xf numFmtId="0" fontId="67" fillId="0" borderId="39" xfId="15" applyFont="1" applyFill="1" applyBorder="1" applyAlignment="1"/>
    <xf numFmtId="170" fontId="66" fillId="0" borderId="67" xfId="12" applyNumberFormat="1" applyFont="1" applyFill="1" applyBorder="1"/>
    <xf numFmtId="170" fontId="66" fillId="0" borderId="68" xfId="12" applyNumberFormat="1" applyFont="1" applyFill="1" applyBorder="1"/>
    <xf numFmtId="170" fontId="66" fillId="0" borderId="13" xfId="12" applyNumberFormat="1" applyFont="1" applyFill="1" applyBorder="1"/>
    <xf numFmtId="170" fontId="66" fillId="0" borderId="14" xfId="12" applyNumberFormat="1" applyFont="1" applyFill="1" applyBorder="1" applyAlignment="1"/>
    <xf numFmtId="0" fontId="67" fillId="0" borderId="40" xfId="15" applyFont="1" applyBorder="1" applyAlignment="1"/>
    <xf numFmtId="170" fontId="67" fillId="0" borderId="40" xfId="12" applyNumberFormat="1" applyFont="1" applyBorder="1"/>
    <xf numFmtId="170" fontId="0" fillId="0" borderId="0" xfId="0" applyNumberFormat="1"/>
    <xf numFmtId="0" fontId="29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44" fillId="0" borderId="0" xfId="0" applyFont="1"/>
    <xf numFmtId="0" fontId="48" fillId="0" borderId="0" xfId="0" applyFont="1"/>
    <xf numFmtId="170" fontId="43" fillId="0" borderId="0" xfId="0" applyNumberFormat="1" applyFont="1"/>
    <xf numFmtId="0" fontId="26" fillId="0" borderId="0" xfId="0" applyFont="1" applyAlignment="1">
      <alignment vertical="center"/>
    </xf>
    <xf numFmtId="172" fontId="59" fillId="0" borderId="0" xfId="17" applyNumberFormat="1" applyFont="1" applyFill="1" applyBorder="1" applyAlignment="1">
      <alignment horizontal="left" vertical="center" wrapText="1"/>
    </xf>
    <xf numFmtId="14" fontId="59" fillId="0" borderId="0" xfId="15" applyNumberFormat="1" applyFont="1" applyFill="1" applyBorder="1" applyAlignment="1">
      <alignment horizontal="left" vertical="center" wrapText="1"/>
    </xf>
    <xf numFmtId="0" fontId="59" fillId="0" borderId="0" xfId="15" applyFont="1" applyFill="1" applyBorder="1" applyAlignment="1">
      <alignment horizontal="left" vertical="center" wrapText="1"/>
    </xf>
    <xf numFmtId="0" fontId="70" fillId="0" borderId="0" xfId="15" applyFont="1">
      <alignment horizontal="center" vertical="center"/>
    </xf>
    <xf numFmtId="0" fontId="58" fillId="9" borderId="0" xfId="15" applyFont="1" applyFill="1" applyBorder="1" applyAlignment="1">
      <alignment horizontal="center" vertical="center" wrapText="1"/>
    </xf>
    <xf numFmtId="0" fontId="59" fillId="9" borderId="0" xfId="15" applyFont="1" applyFill="1" applyBorder="1" applyAlignment="1">
      <alignment horizontal="center" vertical="center" wrapText="1"/>
    </xf>
    <xf numFmtId="0" fontId="59" fillId="9" borderId="0" xfId="15" applyFont="1" applyFill="1" applyBorder="1" applyAlignment="1">
      <alignment vertical="center" wrapText="1"/>
    </xf>
    <xf numFmtId="0" fontId="59" fillId="9" borderId="0" xfId="15" applyFont="1" applyFill="1" applyBorder="1" applyAlignment="1">
      <alignment horizontal="left" vertical="center" wrapText="1"/>
    </xf>
    <xf numFmtId="1" fontId="59" fillId="9" borderId="0" xfId="15" applyNumberFormat="1" applyFont="1" applyFill="1" applyBorder="1" applyAlignment="1">
      <alignment horizontal="center" vertical="center" wrapText="1"/>
    </xf>
    <xf numFmtId="0" fontId="65" fillId="9" borderId="0" xfId="15" applyFont="1" applyFill="1" applyBorder="1" applyAlignment="1">
      <alignment horizontal="left" vertical="center" wrapText="1"/>
    </xf>
    <xf numFmtId="14" fontId="59" fillId="9" borderId="3" xfId="15" applyNumberFormat="1" applyFont="1" applyFill="1" applyBorder="1" applyAlignment="1">
      <alignment horizontal="center" vertical="center" wrapText="1"/>
    </xf>
    <xf numFmtId="0" fontId="73" fillId="0" borderId="0" xfId="15" applyFont="1" applyAlignment="1">
      <alignment horizontal="right" vertical="center"/>
    </xf>
    <xf numFmtId="0" fontId="75" fillId="0" borderId="0" xfId="15" applyFont="1" applyAlignment="1">
      <alignment horizontal="left" vertical="center"/>
    </xf>
    <xf numFmtId="0" fontId="68" fillId="9" borderId="0" xfId="15" applyFont="1" applyFill="1" applyBorder="1" applyAlignment="1"/>
    <xf numFmtId="170" fontId="68" fillId="9" borderId="2" xfId="12" applyNumberFormat="1" applyFont="1" applyFill="1" applyBorder="1" applyAlignment="1"/>
    <xf numFmtId="170" fontId="66" fillId="9" borderId="66" xfId="12" applyNumberFormat="1" applyFont="1" applyFill="1" applyBorder="1"/>
    <xf numFmtId="170" fontId="66" fillId="9" borderId="61" xfId="12" applyNumberFormat="1" applyFont="1" applyFill="1" applyBorder="1"/>
    <xf numFmtId="170" fontId="66" fillId="9" borderId="38" xfId="12" applyNumberFormat="1" applyFont="1" applyFill="1" applyBorder="1"/>
    <xf numFmtId="170" fontId="66" fillId="9" borderId="2" xfId="12" applyNumberFormat="1" applyFont="1" applyFill="1" applyBorder="1" applyAlignment="1"/>
    <xf numFmtId="170" fontId="67" fillId="0" borderId="40" xfId="12" applyNumberFormat="1" applyFont="1" applyFill="1" applyBorder="1"/>
    <xf numFmtId="170" fontId="59" fillId="0" borderId="0" xfId="15" applyNumberFormat="1" applyFont="1">
      <alignment horizontal="center" vertical="center"/>
    </xf>
    <xf numFmtId="0" fontId="77" fillId="0" borderId="0" xfId="0" applyFont="1" applyAlignment="1">
      <alignment horizontal="center" vertical="center"/>
    </xf>
    <xf numFmtId="0" fontId="77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170" fontId="25" fillId="0" borderId="0" xfId="12" applyNumberFormat="1" applyFont="1" applyFill="1" applyBorder="1"/>
    <xf numFmtId="2" fontId="31" fillId="18" borderId="3" xfId="12" applyNumberFormat="1" applyFont="1" applyFill="1" applyBorder="1" applyAlignment="1">
      <alignment horizontal="center"/>
    </xf>
    <xf numFmtId="170" fontId="31" fillId="18" borderId="3" xfId="12" applyNumberFormat="1" applyFont="1" applyFill="1" applyBorder="1" applyAlignment="1">
      <alignment horizontal="center"/>
    </xf>
    <xf numFmtId="170" fontId="31" fillId="18" borderId="0" xfId="12" applyNumberFormat="1" applyFont="1" applyFill="1"/>
    <xf numFmtId="10" fontId="27" fillId="0" borderId="0" xfId="1" applyNumberFormat="1" applyFont="1" applyFill="1" applyBorder="1" applyAlignment="1">
      <alignment horizontal="center"/>
    </xf>
    <xf numFmtId="170" fontId="28" fillId="0" borderId="1" xfId="12" applyNumberFormat="1" applyFont="1" applyBorder="1"/>
    <xf numFmtId="0" fontId="2" fillId="18" borderId="24" xfId="15" applyFont="1" applyFill="1" applyBorder="1" applyAlignment="1">
      <alignment horizontal="center" vertical="center" wrapText="1"/>
    </xf>
    <xf numFmtId="0" fontId="2" fillId="18" borderId="0" xfId="16" applyFont="1" applyFill="1" applyBorder="1" applyAlignment="1">
      <alignment horizontal="center" vertical="center" wrapText="1"/>
    </xf>
    <xf numFmtId="0" fontId="2" fillId="18" borderId="0" xfId="15" applyFont="1" applyFill="1" applyBorder="1" applyAlignment="1">
      <alignment horizontal="center" vertical="center" wrapText="1"/>
    </xf>
    <xf numFmtId="0" fontId="2" fillId="18" borderId="0" xfId="16" applyFont="1" applyFill="1" applyBorder="1" applyAlignment="1">
      <alignment horizontal="center" vertical="center"/>
    </xf>
    <xf numFmtId="0" fontId="64" fillId="18" borderId="1" xfId="15" applyFont="1" applyFill="1" applyBorder="1" applyAlignment="1">
      <alignment horizontal="center" vertical="top" wrapText="1"/>
    </xf>
    <xf numFmtId="164" fontId="72" fillId="18" borderId="1" xfId="17" applyFont="1" applyFill="1" applyBorder="1" applyAlignment="1">
      <alignment horizontal="center" vertical="center"/>
    </xf>
    <xf numFmtId="0" fontId="70" fillId="18" borderId="1" xfId="15" applyFont="1" applyFill="1" applyBorder="1">
      <alignment horizontal="center" vertical="center"/>
    </xf>
    <xf numFmtId="0" fontId="58" fillId="18" borderId="0" xfId="15" applyFont="1" applyFill="1" applyBorder="1" applyAlignment="1">
      <alignment horizontal="center" vertical="center" wrapText="1"/>
    </xf>
    <xf numFmtId="0" fontId="59" fillId="18" borderId="0" xfId="15" applyFont="1" applyFill="1" applyBorder="1" applyAlignment="1">
      <alignment horizontal="justify" vertical="center" wrapText="1"/>
    </xf>
    <xf numFmtId="170" fontId="59" fillId="18" borderId="14" xfId="12" applyNumberFormat="1" applyFont="1" applyFill="1" applyBorder="1" applyAlignment="1">
      <alignment horizontal="center" vertical="center" wrapText="1"/>
    </xf>
    <xf numFmtId="0" fontId="59" fillId="18" borderId="0" xfId="15" applyFont="1" applyFill="1" applyBorder="1" applyAlignment="1">
      <alignment horizontal="center" vertical="center" wrapText="1"/>
    </xf>
    <xf numFmtId="0" fontId="59" fillId="18" borderId="0" xfId="15" applyFont="1" applyFill="1" applyBorder="1" applyAlignment="1">
      <alignment horizontal="left" vertical="center" wrapText="1"/>
    </xf>
    <xf numFmtId="14" fontId="59" fillId="18" borderId="14" xfId="15" applyNumberFormat="1" applyFont="1" applyFill="1" applyBorder="1" applyAlignment="1">
      <alignment horizontal="center" vertical="center" wrapText="1"/>
    </xf>
    <xf numFmtId="1" fontId="59" fillId="18" borderId="0" xfId="15" applyNumberFormat="1" applyFont="1" applyFill="1" applyBorder="1" applyAlignment="1">
      <alignment horizontal="center" vertical="center" wrapText="1"/>
    </xf>
    <xf numFmtId="0" fontId="65" fillId="18" borderId="0" xfId="15" applyFont="1" applyFill="1" applyBorder="1" applyAlignment="1">
      <alignment horizontal="left" vertical="center" wrapText="1"/>
    </xf>
    <xf numFmtId="0" fontId="61" fillId="18" borderId="3" xfId="15" applyFont="1" applyFill="1" applyBorder="1">
      <alignment horizontal="center" vertical="center"/>
    </xf>
    <xf numFmtId="0" fontId="68" fillId="18" borderId="0" xfId="15" applyFont="1" applyFill="1" applyBorder="1" applyAlignment="1"/>
    <xf numFmtId="170" fontId="68" fillId="18" borderId="2" xfId="12" applyNumberFormat="1" applyFont="1" applyFill="1" applyBorder="1" applyAlignment="1"/>
    <xf numFmtId="170" fontId="66" fillId="18" borderId="66" xfId="12" applyNumberFormat="1" applyFont="1" applyFill="1" applyBorder="1"/>
    <xf numFmtId="170" fontId="66" fillId="18" borderId="61" xfId="12" applyNumberFormat="1" applyFont="1" applyFill="1" applyBorder="1"/>
    <xf numFmtId="170" fontId="66" fillId="18" borderId="38" xfId="12" applyNumberFormat="1" applyFont="1" applyFill="1" applyBorder="1"/>
    <xf numFmtId="170" fontId="66" fillId="18" borderId="2" xfId="12" applyNumberFormat="1" applyFont="1" applyFill="1" applyBorder="1" applyAlignment="1"/>
    <xf numFmtId="0" fontId="81" fillId="0" borderId="0" xfId="0" applyFont="1"/>
    <xf numFmtId="10" fontId="26" fillId="21" borderId="0" xfId="0" applyNumberFormat="1" applyFont="1" applyFill="1" applyAlignment="1">
      <alignment horizontal="center"/>
    </xf>
    <xf numFmtId="0" fontId="26" fillId="22" borderId="40" xfId="0" applyFont="1" applyFill="1" applyBorder="1"/>
    <xf numFmtId="0" fontId="26" fillId="22" borderId="40" xfId="0" applyFont="1" applyFill="1" applyBorder="1" applyAlignment="1">
      <alignment horizontal="center" vertical="center"/>
    </xf>
    <xf numFmtId="0" fontId="49" fillId="22" borderId="58" xfId="0" applyFont="1" applyFill="1" applyBorder="1"/>
    <xf numFmtId="0" fontId="49" fillId="22" borderId="51" xfId="0" applyFont="1" applyFill="1" applyBorder="1"/>
    <xf numFmtId="0" fontId="27" fillId="22" borderId="59" xfId="0" applyFont="1" applyFill="1" applyBorder="1"/>
    <xf numFmtId="0" fontId="49" fillId="22" borderId="60" xfId="0" applyFont="1" applyFill="1" applyBorder="1"/>
    <xf numFmtId="0" fontId="27" fillId="22" borderId="61" xfId="0" applyFont="1" applyFill="1" applyBorder="1"/>
    <xf numFmtId="0" fontId="44" fillId="22" borderId="0" xfId="0" applyFont="1" applyFill="1" applyAlignment="1">
      <alignment horizontal="center"/>
    </xf>
    <xf numFmtId="0" fontId="50" fillId="22" borderId="0" xfId="0" applyFont="1" applyFill="1"/>
    <xf numFmtId="170" fontId="50" fillId="22" borderId="0" xfId="0" applyNumberFormat="1" applyFont="1" applyFill="1"/>
    <xf numFmtId="38" fontId="50" fillId="22" borderId="0" xfId="0" applyNumberFormat="1" applyFont="1" applyFill="1"/>
    <xf numFmtId="0" fontId="49" fillId="22" borderId="0" xfId="0" applyFont="1" applyFill="1"/>
    <xf numFmtId="0" fontId="49" fillId="22" borderId="54" xfId="0" applyFont="1" applyFill="1" applyBorder="1"/>
    <xf numFmtId="0" fontId="49" fillId="22" borderId="42" xfId="0" applyFont="1" applyFill="1" applyBorder="1"/>
    <xf numFmtId="0" fontId="27" fillId="22" borderId="62" xfId="0" applyFont="1" applyFill="1" applyBorder="1"/>
    <xf numFmtId="0" fontId="82" fillId="19" borderId="0" xfId="0" applyFont="1" applyFill="1"/>
    <xf numFmtId="0" fontId="27" fillId="23" borderId="0" xfId="0" applyFont="1" applyFill="1"/>
    <xf numFmtId="0" fontId="82" fillId="24" borderId="0" xfId="0" applyFont="1" applyFill="1"/>
    <xf numFmtId="0" fontId="27" fillId="21" borderId="0" xfId="0" applyFont="1" applyFill="1"/>
    <xf numFmtId="0" fontId="27" fillId="25" borderId="0" xfId="0" applyFont="1" applyFill="1"/>
    <xf numFmtId="0" fontId="27" fillId="26" borderId="0" xfId="0" applyFont="1" applyFill="1"/>
    <xf numFmtId="0" fontId="8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3" fillId="0" borderId="0" xfId="0" applyFont="1" applyAlignment="1">
      <alignment horizontal="right"/>
    </xf>
    <xf numFmtId="0" fontId="53" fillId="0" borderId="0" xfId="0" applyFont="1" applyAlignment="1">
      <alignment horizontal="left"/>
    </xf>
    <xf numFmtId="0" fontId="80" fillId="0" borderId="0" xfId="0" applyFont="1" applyAlignment="1">
      <alignment horizontal="left"/>
    </xf>
    <xf numFmtId="170" fontId="28" fillId="0" borderId="28" xfId="12" applyNumberFormat="1" applyFont="1" applyBorder="1"/>
    <xf numFmtId="0" fontId="76" fillId="19" borderId="11" xfId="0" applyFont="1" applyFill="1" applyBorder="1" applyAlignment="1">
      <alignment horizontal="center"/>
    </xf>
    <xf numFmtId="170" fontId="28" fillId="23" borderId="3" xfId="12" applyNumberFormat="1" applyFont="1" applyFill="1" applyBorder="1"/>
    <xf numFmtId="170" fontId="25" fillId="23" borderId="41" xfId="12" applyNumberFormat="1" applyFont="1" applyFill="1" applyBorder="1"/>
    <xf numFmtId="170" fontId="76" fillId="19" borderId="41" xfId="12" applyNumberFormat="1" applyFont="1" applyFill="1" applyBorder="1"/>
    <xf numFmtId="0" fontId="85" fillId="0" borderId="0" xfId="0" applyFont="1" applyAlignment="1">
      <alignment horizontal="center"/>
    </xf>
    <xf numFmtId="0" fontId="25" fillId="24" borderId="11" xfId="0" applyFont="1" applyFill="1" applyBorder="1" applyAlignment="1">
      <alignment horizontal="center"/>
    </xf>
    <xf numFmtId="170" fontId="28" fillId="24" borderId="3" xfId="12" applyNumberFormat="1" applyFont="1" applyFill="1" applyBorder="1"/>
    <xf numFmtId="170" fontId="25" fillId="24" borderId="41" xfId="12" applyNumberFormat="1" applyFont="1" applyFill="1" applyBorder="1"/>
    <xf numFmtId="170" fontId="76" fillId="19" borderId="1" xfId="0" applyNumberFormat="1" applyFont="1" applyFill="1" applyBorder="1"/>
    <xf numFmtId="0" fontId="76" fillId="19" borderId="11" xfId="0" applyFont="1" applyFill="1" applyBorder="1" applyAlignment="1">
      <alignment horizontal="center" vertical="center" wrapText="1"/>
    </xf>
    <xf numFmtId="170" fontId="28" fillId="9" borderId="3" xfId="12" applyNumberFormat="1" applyFont="1" applyFill="1" applyBorder="1" applyAlignment="1"/>
    <xf numFmtId="170" fontId="28" fillId="9" borderId="3" xfId="12" applyNumberFormat="1" applyFont="1" applyFill="1" applyBorder="1" applyAlignment="1">
      <alignment horizontal="center"/>
    </xf>
    <xf numFmtId="0" fontId="86" fillId="0" borderId="0" xfId="0" applyFont="1"/>
    <xf numFmtId="170" fontId="28" fillId="0" borderId="3" xfId="12" applyNumberFormat="1" applyFont="1" applyFill="1" applyBorder="1" applyAlignment="1"/>
    <xf numFmtId="0" fontId="25" fillId="0" borderId="57" xfId="0" applyFont="1" applyBorder="1" applyAlignment="1">
      <alignment horizontal="center"/>
    </xf>
    <xf numFmtId="0" fontId="25" fillId="21" borderId="9" xfId="0" applyFont="1" applyFill="1" applyBorder="1" applyAlignment="1">
      <alignment horizontal="center"/>
    </xf>
    <xf numFmtId="170" fontId="28" fillId="0" borderId="39" xfId="12" applyNumberFormat="1" applyFont="1" applyBorder="1"/>
    <xf numFmtId="0" fontId="80" fillId="26" borderId="0" xfId="0" applyFont="1" applyFill="1"/>
    <xf numFmtId="0" fontId="25" fillId="26" borderId="28" xfId="0" applyFont="1" applyFill="1" applyBorder="1"/>
    <xf numFmtId="164" fontId="28" fillId="0" borderId="0" xfId="12" applyFont="1"/>
    <xf numFmtId="164" fontId="28" fillId="0" borderId="39" xfId="12" applyFont="1" applyBorder="1"/>
    <xf numFmtId="0" fontId="53" fillId="0" borderId="39" xfId="0" applyFont="1" applyBorder="1" applyAlignment="1">
      <alignment horizontal="center"/>
    </xf>
    <xf numFmtId="170" fontId="28" fillId="24" borderId="0" xfId="12" applyNumberFormat="1" applyFont="1" applyFill="1"/>
    <xf numFmtId="0" fontId="87" fillId="0" borderId="39" xfId="0" applyFont="1" applyBorder="1"/>
    <xf numFmtId="0" fontId="79" fillId="19" borderId="1" xfId="0" applyFont="1" applyFill="1" applyBorder="1" applyAlignment="1">
      <alignment horizontal="center"/>
    </xf>
    <xf numFmtId="0" fontId="79" fillId="0" borderId="0" xfId="0" applyFont="1" applyAlignment="1">
      <alignment horizontal="left"/>
    </xf>
    <xf numFmtId="170" fontId="76" fillId="21" borderId="28" xfId="12" applyNumberFormat="1" applyFont="1" applyFill="1" applyBorder="1" applyAlignment="1">
      <alignment horizontal="center"/>
    </xf>
    <xf numFmtId="170" fontId="76" fillId="21" borderId="16" xfId="12" applyNumberFormat="1" applyFont="1" applyFill="1" applyBorder="1" applyAlignment="1">
      <alignment horizontal="center"/>
    </xf>
    <xf numFmtId="170" fontId="76" fillId="21" borderId="39" xfId="12" applyNumberFormat="1" applyFont="1" applyFill="1" applyBorder="1" applyAlignment="1">
      <alignment horizontal="center"/>
    </xf>
    <xf numFmtId="170" fontId="76" fillId="21" borderId="13" xfId="12" applyNumberFormat="1" applyFont="1" applyFill="1" applyBorder="1" applyAlignment="1">
      <alignment horizontal="center"/>
    </xf>
    <xf numFmtId="0" fontId="87" fillId="0" borderId="0" xfId="0" applyFont="1"/>
    <xf numFmtId="170" fontId="28" fillId="9" borderId="3" xfId="12" applyNumberFormat="1" applyFont="1" applyFill="1" applyBorder="1" applyAlignment="1">
      <alignment vertical="center"/>
    </xf>
    <xf numFmtId="0" fontId="77" fillId="0" borderId="0" xfId="0" applyFont="1"/>
    <xf numFmtId="0" fontId="78" fillId="0" borderId="0" xfId="0" applyFont="1"/>
    <xf numFmtId="0" fontId="77" fillId="0" borderId="11" xfId="0" applyFont="1" applyBorder="1"/>
    <xf numFmtId="170" fontId="28" fillId="0" borderId="3" xfId="0" applyNumberFormat="1" applyFont="1" applyBorder="1"/>
    <xf numFmtId="0" fontId="87" fillId="0" borderId="11" xfId="0" applyFont="1" applyBorder="1" applyAlignment="1">
      <alignment horizontal="center"/>
    </xf>
    <xf numFmtId="170" fontId="28" fillId="0" borderId="14" xfId="0" applyNumberFormat="1" applyFont="1" applyBorder="1"/>
    <xf numFmtId="170" fontId="28" fillId="0" borderId="17" xfId="0" applyNumberFormat="1" applyFont="1" applyBorder="1"/>
    <xf numFmtId="170" fontId="28" fillId="0" borderId="14" xfId="12" applyNumberFormat="1" applyFont="1" applyBorder="1"/>
    <xf numFmtId="170" fontId="28" fillId="0" borderId="3" xfId="12" applyNumberFormat="1" applyFont="1" applyBorder="1"/>
    <xf numFmtId="170" fontId="28" fillId="0" borderId="17" xfId="12" applyNumberFormat="1" applyFont="1" applyBorder="1"/>
    <xf numFmtId="0" fontId="25" fillId="23" borderId="11" xfId="0" applyFont="1" applyFill="1" applyBorder="1" applyAlignment="1">
      <alignment horizontal="center" vertical="center" wrapText="1"/>
    </xf>
    <xf numFmtId="38" fontId="28" fillId="0" borderId="3" xfId="0" applyNumberFormat="1" applyFont="1" applyBorder="1" applyAlignment="1">
      <alignment horizontal="center"/>
    </xf>
    <xf numFmtId="38" fontId="28" fillId="0" borderId="14" xfId="0" applyNumberFormat="1" applyFont="1" applyBorder="1" applyAlignment="1">
      <alignment horizontal="center"/>
    </xf>
    <xf numFmtId="164" fontId="78" fillId="0" borderId="0" xfId="12" applyFont="1" applyBorder="1"/>
    <xf numFmtId="170" fontId="25" fillId="21" borderId="41" xfId="12" applyNumberFormat="1" applyFont="1" applyFill="1" applyBorder="1"/>
    <xf numFmtId="170" fontId="28" fillId="25" borderId="41" xfId="0" applyNumberFormat="1" applyFont="1" applyFill="1" applyBorder="1"/>
    <xf numFmtId="164" fontId="77" fillId="0" borderId="1" xfId="12" applyFont="1" applyBorder="1"/>
    <xf numFmtId="0" fontId="80" fillId="0" borderId="1" xfId="0" applyFont="1" applyBorder="1" applyAlignment="1">
      <alignment horizontal="center"/>
    </xf>
    <xf numFmtId="0" fontId="28" fillId="0" borderId="30" xfId="0" applyFont="1" applyBorder="1"/>
    <xf numFmtId="0" fontId="87" fillId="0" borderId="42" xfId="0" applyFont="1" applyBorder="1"/>
    <xf numFmtId="0" fontId="87" fillId="26" borderId="1" xfId="0" applyFont="1" applyFill="1" applyBorder="1"/>
    <xf numFmtId="1" fontId="0" fillId="9" borderId="56" xfId="0" applyNumberFormat="1" applyFill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0" fontId="26" fillId="21" borderId="40" xfId="0" applyFont="1" applyFill="1" applyBorder="1" applyAlignment="1">
      <alignment horizontal="center" vertical="center" wrapText="1"/>
    </xf>
    <xf numFmtId="2" fontId="26" fillId="21" borderId="40" xfId="0" applyNumberFormat="1" applyFont="1" applyFill="1" applyBorder="1" applyAlignment="1">
      <alignment horizontal="center"/>
    </xf>
    <xf numFmtId="170" fontId="26" fillId="21" borderId="40" xfId="0" applyNumberFormat="1" applyFont="1" applyFill="1" applyBorder="1"/>
    <xf numFmtId="0" fontId="25" fillId="25" borderId="40" xfId="0" applyFont="1" applyFill="1" applyBorder="1" applyAlignment="1">
      <alignment horizontal="center"/>
    </xf>
    <xf numFmtId="170" fontId="26" fillId="25" borderId="40" xfId="0" applyNumberFormat="1" applyFont="1" applyFill="1" applyBorder="1"/>
    <xf numFmtId="170" fontId="26" fillId="25" borderId="41" xfId="0" applyNumberFormat="1" applyFont="1" applyFill="1" applyBorder="1"/>
    <xf numFmtId="170" fontId="30" fillId="25" borderId="41" xfId="0" applyNumberFormat="1" applyFont="1" applyFill="1" applyBorder="1"/>
    <xf numFmtId="164" fontId="27" fillId="0" borderId="38" xfId="0" applyNumberFormat="1" applyFont="1" applyBorder="1"/>
    <xf numFmtId="170" fontId="27" fillId="26" borderId="0" xfId="0" applyNumberFormat="1" applyFont="1" applyFill="1"/>
    <xf numFmtId="170" fontId="31" fillId="26" borderId="0" xfId="0" applyNumberFormat="1" applyFont="1" applyFill="1"/>
    <xf numFmtId="170" fontId="26" fillId="25" borderId="1" xfId="0" applyNumberFormat="1" applyFont="1" applyFill="1" applyBorder="1"/>
    <xf numFmtId="170" fontId="31" fillId="0" borderId="0" xfId="12" applyNumberFormat="1" applyFont="1"/>
    <xf numFmtId="0" fontId="30" fillId="21" borderId="41" xfId="0" applyFont="1" applyFill="1" applyBorder="1"/>
    <xf numFmtId="0" fontId="30" fillId="21" borderId="41" xfId="0" applyFont="1" applyFill="1" applyBorder="1" applyAlignment="1">
      <alignment horizontal="center"/>
    </xf>
    <xf numFmtId="170" fontId="26" fillId="26" borderId="40" xfId="12" applyNumberFormat="1" applyFont="1" applyFill="1" applyBorder="1"/>
    <xf numFmtId="0" fontId="26" fillId="21" borderId="41" xfId="0" applyFont="1" applyFill="1" applyBorder="1"/>
    <xf numFmtId="170" fontId="26" fillId="21" borderId="41" xfId="12" applyNumberFormat="1" applyFont="1" applyFill="1" applyBorder="1"/>
    <xf numFmtId="0" fontId="26" fillId="25" borderId="41" xfId="0" applyFont="1" applyFill="1" applyBorder="1"/>
    <xf numFmtId="170" fontId="26" fillId="25" borderId="41" xfId="12" applyNumberFormat="1" applyFont="1" applyFill="1" applyBorder="1"/>
    <xf numFmtId="170" fontId="30" fillId="21" borderId="41" xfId="12" applyNumberFormat="1" applyFont="1" applyFill="1" applyBorder="1" applyAlignment="1">
      <alignment horizontal="center"/>
    </xf>
    <xf numFmtId="0" fontId="38" fillId="21" borderId="41" xfId="0" applyFont="1" applyFill="1" applyBorder="1" applyAlignment="1">
      <alignment horizontal="left" vertical="center"/>
    </xf>
    <xf numFmtId="170" fontId="26" fillId="21" borderId="41" xfId="12" applyNumberFormat="1" applyFont="1" applyFill="1" applyBorder="1" applyAlignment="1">
      <alignment vertical="center"/>
    </xf>
    <xf numFmtId="0" fontId="38" fillId="26" borderId="40" xfId="0" applyFont="1" applyFill="1" applyBorder="1"/>
    <xf numFmtId="170" fontId="27" fillId="26" borderId="40" xfId="12" applyNumberFormat="1" applyFont="1" applyFill="1" applyBorder="1"/>
    <xf numFmtId="0" fontId="27" fillId="26" borderId="58" xfId="0" applyFont="1" applyFill="1" applyBorder="1"/>
    <xf numFmtId="0" fontId="23" fillId="26" borderId="51" xfId="0" applyFont="1" applyFill="1" applyBorder="1"/>
    <xf numFmtId="0" fontId="27" fillId="26" borderId="51" xfId="0" applyFont="1" applyFill="1" applyBorder="1"/>
    <xf numFmtId="0" fontId="27" fillId="26" borderId="59" xfId="0" applyFont="1" applyFill="1" applyBorder="1"/>
    <xf numFmtId="0" fontId="27" fillId="26" borderId="60" xfId="0" applyFont="1" applyFill="1" applyBorder="1"/>
    <xf numFmtId="0" fontId="27" fillId="26" borderId="61" xfId="0" applyFont="1" applyFill="1" applyBorder="1"/>
    <xf numFmtId="0" fontId="78" fillId="26" borderId="0" xfId="0" applyFont="1" applyFill="1" applyAlignment="1">
      <alignment vertical="center"/>
    </xf>
    <xf numFmtId="0" fontId="28" fillId="26" borderId="0" xfId="0" applyFont="1" applyFill="1" applyAlignment="1">
      <alignment vertical="center"/>
    </xf>
    <xf numFmtId="0" fontId="25" fillId="26" borderId="42" xfId="0" applyFont="1" applyFill="1" applyBorder="1" applyAlignment="1">
      <alignment vertical="center"/>
    </xf>
    <xf numFmtId="0" fontId="28" fillId="26" borderId="42" xfId="0" applyFont="1" applyFill="1" applyBorder="1" applyAlignment="1">
      <alignment vertical="center"/>
    </xf>
    <xf numFmtId="0" fontId="27" fillId="26" borderId="0" xfId="0" applyFont="1" applyFill="1" applyAlignment="1">
      <alignment vertical="center"/>
    </xf>
    <xf numFmtId="0" fontId="28" fillId="26" borderId="0" xfId="0" applyFont="1" applyFill="1" applyAlignment="1">
      <alignment horizontal="center" vertical="center"/>
    </xf>
    <xf numFmtId="2" fontId="28" fillId="26" borderId="42" xfId="12" applyNumberFormat="1" applyFont="1" applyFill="1" applyBorder="1" applyAlignment="1">
      <alignment horizontal="center" vertical="center"/>
    </xf>
    <xf numFmtId="0" fontId="33" fillId="26" borderId="0" xfId="0" applyFont="1" applyFill="1" applyAlignment="1">
      <alignment horizontal="center" vertical="center"/>
    </xf>
    <xf numFmtId="0" fontId="27" fillId="26" borderId="11" xfId="0" applyFont="1" applyFill="1" applyBorder="1" applyAlignment="1">
      <alignment horizontal="center" vertical="center"/>
    </xf>
    <xf numFmtId="0" fontId="27" fillId="26" borderId="11" xfId="0" applyFont="1" applyFill="1" applyBorder="1" applyAlignment="1">
      <alignment vertical="center"/>
    </xf>
    <xf numFmtId="0" fontId="27" fillId="26" borderId="0" xfId="0" applyFont="1" applyFill="1" applyAlignment="1">
      <alignment horizontal="center" vertical="center"/>
    </xf>
    <xf numFmtId="9" fontId="28" fillId="26" borderId="42" xfId="1" applyFont="1" applyFill="1" applyBorder="1" applyAlignment="1">
      <alignment horizontal="center" vertical="center"/>
    </xf>
    <xf numFmtId="0" fontId="27" fillId="26" borderId="54" xfId="0" applyFont="1" applyFill="1" applyBorder="1"/>
    <xf numFmtId="0" fontId="27" fillId="26" borderId="42" xfId="0" applyFont="1" applyFill="1" applyBorder="1" applyAlignment="1">
      <alignment horizontal="center" vertical="center"/>
    </xf>
    <xf numFmtId="0" fontId="27" fillId="26" borderId="42" xfId="0" applyFont="1" applyFill="1" applyBorder="1" applyAlignment="1">
      <alignment vertical="center"/>
    </xf>
    <xf numFmtId="0" fontId="27" fillId="26" borderId="62" xfId="0" applyFont="1" applyFill="1" applyBorder="1"/>
    <xf numFmtId="0" fontId="77" fillId="25" borderId="41" xfId="0" applyFont="1" applyFill="1" applyBorder="1" applyAlignment="1">
      <alignment horizontal="center" vertical="center"/>
    </xf>
    <xf numFmtId="0" fontId="77" fillId="25" borderId="41" xfId="0" applyFont="1" applyFill="1" applyBorder="1" applyAlignment="1">
      <alignment vertical="center"/>
    </xf>
    <xf numFmtId="164" fontId="26" fillId="0" borderId="0" xfId="12" applyFont="1" applyFill="1" applyBorder="1"/>
    <xf numFmtId="170" fontId="59" fillId="9" borderId="14" xfId="12" applyNumberFormat="1" applyFont="1" applyFill="1" applyBorder="1" applyAlignment="1">
      <alignment horizontal="center" vertical="center" wrapText="1"/>
    </xf>
    <xf numFmtId="0" fontId="2" fillId="27" borderId="24" xfId="15" applyFont="1" applyFill="1" applyBorder="1" applyAlignment="1">
      <alignment horizontal="center" vertical="center" wrapText="1"/>
    </xf>
    <xf numFmtId="0" fontId="2" fillId="27" borderId="0" xfId="16" applyFont="1" applyFill="1" applyBorder="1" applyAlignment="1">
      <alignment horizontal="center" vertical="center" wrapText="1"/>
    </xf>
    <xf numFmtId="0" fontId="2" fillId="27" borderId="0" xfId="15" applyFont="1" applyFill="1" applyBorder="1" applyAlignment="1">
      <alignment horizontal="center" vertical="center" wrapText="1"/>
    </xf>
    <xf numFmtId="0" fontId="2" fillId="27" borderId="0" xfId="16" applyFont="1" applyFill="1" applyBorder="1" applyAlignment="1">
      <alignment horizontal="center" vertical="center"/>
    </xf>
    <xf numFmtId="0" fontId="2" fillId="27" borderId="1" xfId="15" applyFont="1" applyFill="1" applyBorder="1" applyAlignment="1">
      <alignment horizontal="center" vertical="top" wrapText="1"/>
    </xf>
    <xf numFmtId="0" fontId="2" fillId="27" borderId="1" xfId="16" applyFont="1" applyFill="1" applyBorder="1" applyAlignment="1">
      <alignment horizontal="center" vertical="center"/>
    </xf>
    <xf numFmtId="0" fontId="70" fillId="27" borderId="1" xfId="15" applyFont="1" applyFill="1" applyBorder="1">
      <alignment horizontal="center" vertical="center"/>
    </xf>
    <xf numFmtId="170" fontId="71" fillId="27" borderId="1" xfId="17" applyNumberFormat="1" applyFont="1" applyFill="1" applyBorder="1" applyAlignment="1">
      <alignment horizontal="center" vertical="center"/>
    </xf>
    <xf numFmtId="0" fontId="67" fillId="27" borderId="41" xfId="15" applyFont="1" applyFill="1" applyBorder="1" applyAlignment="1">
      <alignment vertical="center"/>
    </xf>
    <xf numFmtId="170" fontId="67" fillId="27" borderId="41" xfId="17" applyNumberFormat="1" applyFont="1" applyFill="1" applyBorder="1" applyAlignment="1">
      <alignment vertical="center"/>
    </xf>
    <xf numFmtId="0" fontId="88" fillId="27" borderId="0" xfId="15" applyFont="1" applyFill="1" applyBorder="1" applyAlignment="1"/>
    <xf numFmtId="0" fontId="88" fillId="27" borderId="2" xfId="15" applyFont="1" applyFill="1" applyBorder="1" applyAlignment="1">
      <alignment horizontal="center"/>
    </xf>
    <xf numFmtId="0" fontId="88" fillId="27" borderId="64" xfId="15" applyFont="1" applyFill="1" applyBorder="1" applyAlignment="1">
      <alignment horizontal="center"/>
    </xf>
    <xf numFmtId="0" fontId="88" fillId="27" borderId="59" xfId="15" applyFont="1" applyFill="1" applyBorder="1" applyAlignment="1">
      <alignment horizontal="center"/>
    </xf>
    <xf numFmtId="0" fontId="88" fillId="27" borderId="65" xfId="15" applyFont="1" applyFill="1" applyBorder="1" applyAlignment="1">
      <alignment horizontal="center"/>
    </xf>
    <xf numFmtId="49" fontId="88" fillId="27" borderId="2" xfId="15" applyNumberFormat="1" applyFont="1" applyFill="1" applyBorder="1">
      <alignment horizontal="center" vertical="center"/>
    </xf>
    <xf numFmtId="0" fontId="89" fillId="18" borderId="0" xfId="15" applyFont="1" applyFill="1" applyBorder="1" applyAlignment="1">
      <alignment horizontal="justify" vertical="center" wrapText="1"/>
    </xf>
    <xf numFmtId="0" fontId="89" fillId="9" borderId="0" xfId="15" applyFont="1" applyFill="1" applyBorder="1" applyAlignment="1">
      <alignment horizontal="justify" vertical="center" wrapText="1"/>
    </xf>
    <xf numFmtId="0" fontId="67" fillId="28" borderId="0" xfId="15" applyFont="1" applyFill="1" applyBorder="1" applyAlignment="1"/>
    <xf numFmtId="170" fontId="67" fillId="28" borderId="64" xfId="12" applyNumberFormat="1" applyFont="1" applyFill="1" applyBorder="1" applyAlignment="1"/>
    <xf numFmtId="170" fontId="67" fillId="28" borderId="59" xfId="12" applyNumberFormat="1" applyFont="1" applyFill="1" applyBorder="1" applyAlignment="1"/>
    <xf numFmtId="170" fontId="67" fillId="28" borderId="65" xfId="12" applyNumberFormat="1" applyFont="1" applyFill="1" applyBorder="1" applyAlignment="1"/>
    <xf numFmtId="170" fontId="67" fillId="28" borderId="2" xfId="12" applyNumberFormat="1" applyFont="1" applyFill="1" applyBorder="1" applyAlignment="1"/>
    <xf numFmtId="0" fontId="67" fillId="28" borderId="40" xfId="15" applyFont="1" applyFill="1" applyBorder="1" applyAlignment="1"/>
    <xf numFmtId="170" fontId="67" fillId="28" borderId="40" xfId="12" applyNumberFormat="1" applyFont="1" applyFill="1" applyBorder="1"/>
    <xf numFmtId="0" fontId="67" fillId="27" borderId="40" xfId="15" applyFont="1" applyFill="1" applyBorder="1" applyAlignment="1"/>
    <xf numFmtId="170" fontId="67" fillId="27" borderId="40" xfId="12" applyNumberFormat="1" applyFont="1" applyFill="1" applyBorder="1"/>
    <xf numFmtId="0" fontId="26" fillId="24" borderId="41" xfId="0" applyFont="1" applyFill="1" applyBorder="1"/>
    <xf numFmtId="170" fontId="26" fillId="24" borderId="41" xfId="0" applyNumberFormat="1" applyFont="1" applyFill="1" applyBorder="1"/>
    <xf numFmtId="0" fontId="26" fillId="0" borderId="0" xfId="0" applyFont="1" applyAlignment="1">
      <alignment horizontal="center" vertical="center" textRotation="90" wrapText="1"/>
    </xf>
    <xf numFmtId="0" fontId="27" fillId="0" borderId="0" xfId="0" applyFont="1" applyAlignment="1">
      <alignment horizontal="right"/>
    </xf>
    <xf numFmtId="170" fontId="33" fillId="0" borderId="0" xfId="0" applyNumberFormat="1" applyFont="1"/>
    <xf numFmtId="170" fontId="27" fillId="0" borderId="0" xfId="12" applyNumberFormat="1" applyFont="1" applyBorder="1"/>
    <xf numFmtId="170" fontId="33" fillId="0" borderId="10" xfId="0" applyNumberFormat="1" applyFont="1" applyBorder="1"/>
    <xf numFmtId="170" fontId="33" fillId="0" borderId="11" xfId="0" applyNumberFormat="1" applyFont="1" applyBorder="1"/>
    <xf numFmtId="0" fontId="27" fillId="26" borderId="5" xfId="0" applyFont="1" applyFill="1" applyBorder="1" applyAlignment="1">
      <alignment horizontal="right"/>
    </xf>
    <xf numFmtId="170" fontId="26" fillId="26" borderId="6" xfId="0" applyNumberFormat="1" applyFont="1" applyFill="1" applyBorder="1"/>
    <xf numFmtId="0" fontId="27" fillId="26" borderId="0" xfId="0" applyFont="1" applyFill="1" applyAlignment="1">
      <alignment horizontal="right"/>
    </xf>
    <xf numFmtId="10" fontId="26" fillId="26" borderId="8" xfId="1" applyNumberFormat="1" applyFont="1" applyFill="1" applyBorder="1"/>
    <xf numFmtId="0" fontId="27" fillId="26" borderId="11" xfId="0" applyFont="1" applyFill="1" applyBorder="1" applyAlignment="1">
      <alignment horizontal="right"/>
    </xf>
    <xf numFmtId="164" fontId="26" fillId="26" borderId="12" xfId="12" applyFont="1" applyFill="1" applyBorder="1"/>
    <xf numFmtId="0" fontId="27" fillId="29" borderId="5" xfId="0" applyFont="1" applyFill="1" applyBorder="1" applyAlignment="1">
      <alignment horizontal="right"/>
    </xf>
    <xf numFmtId="170" fontId="26" fillId="29" borderId="6" xfId="0" applyNumberFormat="1" applyFont="1" applyFill="1" applyBorder="1"/>
    <xf numFmtId="0" fontId="27" fillId="29" borderId="0" xfId="0" applyFont="1" applyFill="1" applyAlignment="1">
      <alignment horizontal="right"/>
    </xf>
    <xf numFmtId="10" fontId="26" fillId="29" borderId="8" xfId="1" applyNumberFormat="1" applyFont="1" applyFill="1" applyBorder="1"/>
    <xf numFmtId="0" fontId="27" fillId="29" borderId="11" xfId="0" applyFont="1" applyFill="1" applyBorder="1" applyAlignment="1">
      <alignment horizontal="right"/>
    </xf>
    <xf numFmtId="164" fontId="26" fillId="29" borderId="12" xfId="12" applyFont="1" applyFill="1" applyBorder="1"/>
    <xf numFmtId="0" fontId="90" fillId="0" borderId="0" xfId="0" applyFont="1" applyAlignment="1">
      <alignment horizontal="center"/>
    </xf>
    <xf numFmtId="0" fontId="43" fillId="0" borderId="27" xfId="0" applyFont="1" applyBorder="1"/>
    <xf numFmtId="0" fontId="43" fillId="0" borderId="28" xfId="0" applyFont="1" applyBorder="1"/>
    <xf numFmtId="0" fontId="43" fillId="0" borderId="16" xfId="0" applyFont="1" applyBorder="1"/>
    <xf numFmtId="0" fontId="91" fillId="0" borderId="37" xfId="0" applyFont="1" applyBorder="1" applyAlignment="1">
      <alignment horizontal="center" vertical="center" wrapText="1"/>
    </xf>
    <xf numFmtId="0" fontId="43" fillId="0" borderId="38" xfId="0" applyFont="1" applyBorder="1"/>
    <xf numFmtId="10" fontId="43" fillId="0" borderId="0" xfId="0" applyNumberFormat="1" applyFont="1"/>
    <xf numFmtId="1" fontId="43" fillId="0" borderId="0" xfId="12" applyNumberFormat="1" applyFont="1" applyAlignment="1">
      <alignment horizontal="center"/>
    </xf>
    <xf numFmtId="170" fontId="43" fillId="0" borderId="0" xfId="12" applyNumberFormat="1" applyFont="1" applyBorder="1"/>
    <xf numFmtId="1" fontId="43" fillId="0" borderId="0" xfId="12" applyNumberFormat="1" applyFont="1"/>
    <xf numFmtId="167" fontId="43" fillId="0" borderId="0" xfId="1" applyNumberFormat="1" applyFont="1" applyAlignment="1">
      <alignment horizontal="center"/>
    </xf>
    <xf numFmtId="10" fontId="43" fillId="0" borderId="0" xfId="1" applyNumberFormat="1" applyFont="1" applyBorder="1" applyAlignment="1">
      <alignment horizontal="center"/>
    </xf>
    <xf numFmtId="167" fontId="43" fillId="0" borderId="0" xfId="1" applyNumberFormat="1" applyFont="1" applyBorder="1" applyAlignment="1">
      <alignment horizontal="center"/>
    </xf>
    <xf numFmtId="0" fontId="43" fillId="0" borderId="30" xfId="0" applyFont="1" applyBorder="1"/>
    <xf numFmtId="0" fontId="43" fillId="0" borderId="39" xfId="0" applyFont="1" applyBorder="1"/>
    <xf numFmtId="0" fontId="43" fillId="0" borderId="13" xfId="0" applyFont="1" applyBorder="1"/>
    <xf numFmtId="0" fontId="27" fillId="0" borderId="7" xfId="0" applyFont="1" applyBorder="1"/>
    <xf numFmtId="0" fontId="26" fillId="0" borderId="7" xfId="0" applyFont="1" applyBorder="1" applyAlignment="1">
      <alignment horizontal="right"/>
    </xf>
    <xf numFmtId="10" fontId="27" fillId="0" borderId="57" xfId="1" applyNumberFormat="1" applyFont="1" applyFill="1" applyBorder="1" applyAlignment="1">
      <alignment horizontal="center"/>
    </xf>
    <xf numFmtId="10" fontId="27" fillId="13" borderId="57" xfId="1" applyNumberFormat="1" applyFont="1" applyFill="1" applyBorder="1" applyAlignment="1">
      <alignment horizontal="center"/>
    </xf>
    <xf numFmtId="10" fontId="27" fillId="14" borderId="57" xfId="1" applyNumberFormat="1" applyFont="1" applyFill="1" applyBorder="1" applyAlignment="1">
      <alignment horizontal="center"/>
    </xf>
    <xf numFmtId="10" fontId="27" fillId="0" borderId="82" xfId="1" applyNumberFormat="1" applyFont="1" applyFill="1" applyBorder="1" applyAlignment="1">
      <alignment horizontal="center"/>
    </xf>
    <xf numFmtId="10" fontId="27" fillId="30" borderId="57" xfId="1" applyNumberFormat="1" applyFont="1" applyFill="1" applyBorder="1" applyAlignment="1">
      <alignment horizontal="center"/>
    </xf>
    <xf numFmtId="10" fontId="27" fillId="31" borderId="57" xfId="1" applyNumberFormat="1" applyFont="1" applyFill="1" applyBorder="1" applyAlignment="1">
      <alignment horizontal="center"/>
    </xf>
    <xf numFmtId="10" fontId="27" fillId="13" borderId="82" xfId="1" applyNumberFormat="1" applyFont="1" applyFill="1" applyBorder="1" applyAlignment="1">
      <alignment horizontal="center"/>
    </xf>
    <xf numFmtId="10" fontId="79" fillId="32" borderId="57" xfId="1" applyNumberFormat="1" applyFont="1" applyFill="1" applyBorder="1" applyAlignment="1">
      <alignment horizontal="center"/>
    </xf>
    <xf numFmtId="10" fontId="27" fillId="14" borderId="82" xfId="1" applyNumberFormat="1" applyFont="1" applyFill="1" applyBorder="1" applyAlignment="1">
      <alignment horizontal="center"/>
    </xf>
    <xf numFmtId="10" fontId="27" fillId="0" borderId="86" xfId="1" applyNumberFormat="1" applyFont="1" applyFill="1" applyBorder="1" applyAlignment="1">
      <alignment horizontal="center"/>
    </xf>
    <xf numFmtId="10" fontId="27" fillId="13" borderId="86" xfId="1" applyNumberFormat="1" applyFont="1" applyFill="1" applyBorder="1" applyAlignment="1">
      <alignment horizontal="center"/>
    </xf>
    <xf numFmtId="10" fontId="27" fillId="14" borderId="86" xfId="1" applyNumberFormat="1" applyFont="1" applyFill="1" applyBorder="1" applyAlignment="1">
      <alignment horizontal="center"/>
    </xf>
    <xf numFmtId="10" fontId="27" fillId="0" borderId="87" xfId="1" applyNumberFormat="1" applyFont="1" applyFill="1" applyBorder="1" applyAlignment="1">
      <alignment horizontal="center"/>
    </xf>
    <xf numFmtId="170" fontId="27" fillId="0" borderId="57" xfId="12" applyNumberFormat="1" applyFont="1" applyFill="1" applyBorder="1" applyAlignment="1">
      <alignment horizontal="center"/>
    </xf>
    <xf numFmtId="170" fontId="27" fillId="13" borderId="57" xfId="12" applyNumberFormat="1" applyFont="1" applyFill="1" applyBorder="1" applyAlignment="1">
      <alignment horizontal="center"/>
    </xf>
    <xf numFmtId="170" fontId="27" fillId="14" borderId="57" xfId="12" applyNumberFormat="1" applyFont="1" applyFill="1" applyBorder="1" applyAlignment="1">
      <alignment horizontal="center"/>
    </xf>
    <xf numFmtId="170" fontId="27" fillId="0" borderId="82" xfId="12" applyNumberFormat="1" applyFont="1" applyFill="1" applyBorder="1" applyAlignment="1">
      <alignment horizontal="center"/>
    </xf>
    <xf numFmtId="170" fontId="27" fillId="30" borderId="57" xfId="12" applyNumberFormat="1" applyFont="1" applyFill="1" applyBorder="1" applyAlignment="1">
      <alignment horizontal="center"/>
    </xf>
    <xf numFmtId="170" fontId="27" fillId="31" borderId="57" xfId="12" applyNumberFormat="1" applyFont="1" applyFill="1" applyBorder="1" applyAlignment="1">
      <alignment horizontal="center"/>
    </xf>
    <xf numFmtId="170" fontId="27" fillId="13" borderId="82" xfId="12" applyNumberFormat="1" applyFont="1" applyFill="1" applyBorder="1" applyAlignment="1">
      <alignment horizontal="center"/>
    </xf>
    <xf numFmtId="170" fontId="79" fillId="32" borderId="57" xfId="12" applyNumberFormat="1" applyFont="1" applyFill="1" applyBorder="1" applyAlignment="1">
      <alignment horizontal="center"/>
    </xf>
    <xf numFmtId="170" fontId="27" fillId="14" borderId="82" xfId="12" applyNumberFormat="1" applyFont="1" applyFill="1" applyBorder="1" applyAlignment="1">
      <alignment horizontal="center"/>
    </xf>
    <xf numFmtId="170" fontId="27" fillId="0" borderId="86" xfId="12" applyNumberFormat="1" applyFont="1" applyFill="1" applyBorder="1" applyAlignment="1">
      <alignment horizontal="center"/>
    </xf>
    <xf numFmtId="170" fontId="27" fillId="13" borderId="86" xfId="12" applyNumberFormat="1" applyFont="1" applyFill="1" applyBorder="1" applyAlignment="1">
      <alignment horizontal="center"/>
    </xf>
    <xf numFmtId="170" fontId="27" fillId="14" borderId="86" xfId="12" applyNumberFormat="1" applyFont="1" applyFill="1" applyBorder="1" applyAlignment="1">
      <alignment horizontal="center"/>
    </xf>
    <xf numFmtId="170" fontId="27" fillId="0" borderId="87" xfId="12" applyNumberFormat="1" applyFont="1" applyFill="1" applyBorder="1" applyAlignment="1">
      <alignment horizontal="center"/>
    </xf>
    <xf numFmtId="10" fontId="26" fillId="21" borderId="76" xfId="0" applyNumberFormat="1" applyFont="1" applyFill="1" applyBorder="1" applyAlignment="1">
      <alignment horizontal="center"/>
    </xf>
    <xf numFmtId="170" fontId="26" fillId="21" borderId="76" xfId="12" applyNumberFormat="1" applyFont="1" applyFill="1" applyBorder="1" applyAlignment="1">
      <alignment horizontal="center"/>
    </xf>
    <xf numFmtId="0" fontId="27" fillId="29" borderId="58" xfId="0" applyFont="1" applyFill="1" applyBorder="1"/>
    <xf numFmtId="0" fontId="27" fillId="29" borderId="60" xfId="0" applyFont="1" applyFill="1" applyBorder="1"/>
    <xf numFmtId="0" fontId="44" fillId="29" borderId="60" xfId="0" applyFont="1" applyFill="1" applyBorder="1" applyAlignment="1">
      <alignment horizontal="center"/>
    </xf>
    <xf numFmtId="167" fontId="43" fillId="29" borderId="60" xfId="1" applyNumberFormat="1" applyFont="1" applyFill="1" applyBorder="1"/>
    <xf numFmtId="0" fontId="27" fillId="29" borderId="54" xfId="0" applyFont="1" applyFill="1" applyBorder="1"/>
    <xf numFmtId="0" fontId="27" fillId="29" borderId="51" xfId="0" applyFont="1" applyFill="1" applyBorder="1"/>
    <xf numFmtId="0" fontId="27" fillId="29" borderId="59" xfId="0" applyFont="1" applyFill="1" applyBorder="1"/>
    <xf numFmtId="0" fontId="27" fillId="29" borderId="61" xfId="0" applyFont="1" applyFill="1" applyBorder="1"/>
    <xf numFmtId="0" fontId="27" fillId="29" borderId="62" xfId="0" applyFont="1" applyFill="1" applyBorder="1"/>
    <xf numFmtId="0" fontId="27" fillId="29" borderId="0" xfId="0" applyFont="1" applyFill="1"/>
    <xf numFmtId="0" fontId="27" fillId="29" borderId="0" xfId="0" applyFont="1" applyFill="1" applyAlignment="1">
      <alignment vertical="center"/>
    </xf>
    <xf numFmtId="164" fontId="27" fillId="29" borderId="0" xfId="0" applyNumberFormat="1" applyFont="1" applyFill="1"/>
    <xf numFmtId="0" fontId="27" fillId="29" borderId="42" xfId="0" applyFont="1" applyFill="1" applyBorder="1"/>
    <xf numFmtId="9" fontId="26" fillId="24" borderId="81" xfId="1" applyFont="1" applyFill="1" applyBorder="1" applyAlignment="1">
      <alignment horizontal="center"/>
    </xf>
    <xf numFmtId="9" fontId="26" fillId="24" borderId="83" xfId="1" applyFont="1" applyFill="1" applyBorder="1" applyAlignment="1">
      <alignment horizontal="center"/>
    </xf>
    <xf numFmtId="9" fontId="26" fillId="24" borderId="85" xfId="1" applyFont="1" applyFill="1" applyBorder="1" applyAlignment="1">
      <alignment horizontal="center"/>
    </xf>
    <xf numFmtId="2" fontId="26" fillId="24" borderId="77" xfId="12" applyNumberFormat="1" applyFont="1" applyFill="1" applyBorder="1" applyAlignment="1">
      <alignment horizontal="center" vertical="center"/>
    </xf>
    <xf numFmtId="2" fontId="26" fillId="24" borderId="78" xfId="12" applyNumberFormat="1" applyFont="1" applyFill="1" applyBorder="1" applyAlignment="1">
      <alignment horizontal="center" vertical="center"/>
    </xf>
    <xf numFmtId="2" fontId="26" fillId="24" borderId="79" xfId="12" applyNumberFormat="1" applyFont="1" applyFill="1" applyBorder="1" applyAlignment="1">
      <alignment horizontal="center" vertical="center"/>
    </xf>
    <xf numFmtId="170" fontId="28" fillId="0" borderId="42" xfId="0" applyNumberFormat="1" applyFont="1" applyBorder="1"/>
    <xf numFmtId="170" fontId="0" fillId="0" borderId="0" xfId="12" applyNumberFormat="1" applyFont="1"/>
    <xf numFmtId="169" fontId="27" fillId="33" borderId="3" xfId="1" applyNumberFormat="1" applyFont="1" applyFill="1" applyBorder="1" applyAlignment="1">
      <alignment horizontal="center"/>
    </xf>
    <xf numFmtId="167" fontId="27" fillId="33" borderId="3" xfId="1" applyNumberFormat="1" applyFont="1" applyFill="1" applyBorder="1" applyAlignment="1">
      <alignment horizontal="center"/>
    </xf>
    <xf numFmtId="2" fontId="27" fillId="33" borderId="3" xfId="12" applyNumberFormat="1" applyFont="1" applyFill="1" applyBorder="1" applyAlignment="1">
      <alignment horizontal="center" vertical="center"/>
    </xf>
    <xf numFmtId="1" fontId="27" fillId="33" borderId="3" xfId="12" applyNumberFormat="1" applyFont="1" applyFill="1" applyBorder="1" applyAlignment="1">
      <alignment horizontal="center"/>
    </xf>
    <xf numFmtId="169" fontId="27" fillId="33" borderId="3" xfId="12" applyNumberFormat="1" applyFont="1" applyFill="1" applyBorder="1" applyAlignment="1">
      <alignment horizontal="center"/>
    </xf>
    <xf numFmtId="0" fontId="27" fillId="33" borderId="3" xfId="0" applyFont="1" applyFill="1" applyBorder="1" applyAlignment="1">
      <alignment horizontal="center"/>
    </xf>
    <xf numFmtId="170" fontId="28" fillId="33" borderId="3" xfId="12" applyNumberFormat="1" applyFont="1" applyFill="1" applyBorder="1" applyAlignment="1"/>
    <xf numFmtId="0" fontId="28" fillId="33" borderId="14" xfId="0" applyFont="1" applyFill="1" applyBorder="1" applyAlignment="1">
      <alignment horizontal="center"/>
    </xf>
    <xf numFmtId="0" fontId="25" fillId="33" borderId="3" xfId="0" applyFont="1" applyFill="1" applyBorder="1" applyAlignment="1">
      <alignment horizontal="center"/>
    </xf>
    <xf numFmtId="9" fontId="28" fillId="33" borderId="14" xfId="0" applyNumberFormat="1" applyFont="1" applyFill="1" applyBorder="1" applyAlignment="1">
      <alignment horizontal="center" vertical="center"/>
    </xf>
    <xf numFmtId="0" fontId="28" fillId="33" borderId="3" xfId="0" applyFont="1" applyFill="1" applyBorder="1" applyAlignment="1">
      <alignment horizontal="center"/>
    </xf>
    <xf numFmtId="9" fontId="28" fillId="33" borderId="3" xfId="1" applyFont="1" applyFill="1" applyBorder="1" applyAlignment="1">
      <alignment horizontal="center"/>
    </xf>
    <xf numFmtId="169" fontId="28" fillId="33" borderId="3" xfId="0" applyNumberFormat="1" applyFont="1" applyFill="1" applyBorder="1" applyAlignment="1">
      <alignment horizontal="center"/>
    </xf>
    <xf numFmtId="9" fontId="28" fillId="33" borderId="74" xfId="1" applyFont="1" applyFill="1" applyBorder="1" applyAlignment="1">
      <alignment horizontal="center"/>
    </xf>
    <xf numFmtId="10" fontId="27" fillId="33" borderId="3" xfId="1" applyNumberFormat="1" applyFont="1" applyFill="1" applyBorder="1" applyAlignment="1">
      <alignment horizontal="center"/>
    </xf>
    <xf numFmtId="0" fontId="27" fillId="33" borderId="72" xfId="12" applyNumberFormat="1" applyFont="1" applyFill="1" applyBorder="1" applyAlignment="1">
      <alignment horizontal="center"/>
    </xf>
    <xf numFmtId="169" fontId="27" fillId="33" borderId="49" xfId="12" applyNumberFormat="1" applyFont="1" applyFill="1" applyBorder="1" applyAlignment="1">
      <alignment horizontal="center"/>
    </xf>
    <xf numFmtId="169" fontId="27" fillId="33" borderId="14" xfId="12" applyNumberFormat="1" applyFont="1" applyFill="1" applyBorder="1" applyAlignment="1">
      <alignment horizontal="center"/>
    </xf>
    <xf numFmtId="9" fontId="27" fillId="33" borderId="3" xfId="1" applyFont="1" applyFill="1" applyBorder="1" applyAlignment="1">
      <alignment horizontal="center"/>
    </xf>
    <xf numFmtId="170" fontId="2" fillId="33" borderId="53" xfId="12" applyNumberFormat="1" applyFont="1" applyFill="1" applyBorder="1"/>
    <xf numFmtId="170" fontId="2" fillId="33" borderId="54" xfId="12" applyNumberFormat="1" applyFont="1" applyFill="1" applyBorder="1"/>
    <xf numFmtId="170" fontId="1" fillId="33" borderId="54" xfId="12" applyNumberFormat="1" applyFont="1" applyFill="1" applyBorder="1"/>
    <xf numFmtId="10" fontId="0" fillId="33" borderId="34" xfId="8" applyFont="1" applyFill="1" applyBorder="1" applyAlignment="1">
      <alignment horizontal="right"/>
    </xf>
    <xf numFmtId="1" fontId="0" fillId="33" borderId="34" xfId="9" applyFont="1" applyFill="1" applyBorder="1">
      <alignment horizontal="right"/>
    </xf>
    <xf numFmtId="14" fontId="0" fillId="33" borderId="34" xfId="10" applyFont="1" applyFill="1" applyBorder="1">
      <alignment horizontal="right"/>
    </xf>
    <xf numFmtId="9" fontId="28" fillId="33" borderId="3" xfId="0" applyNumberFormat="1" applyFont="1" applyFill="1" applyBorder="1"/>
    <xf numFmtId="171" fontId="1" fillId="33" borderId="14" xfId="14" applyFill="1" applyBorder="1">
      <alignment vertical="top"/>
    </xf>
    <xf numFmtId="171" fontId="1" fillId="33" borderId="3" xfId="14" applyFill="1" applyBorder="1">
      <alignment vertical="top"/>
    </xf>
    <xf numFmtId="10" fontId="0" fillId="11" borderId="9" xfId="1" applyNumberFormat="1" applyFont="1" applyFill="1" applyBorder="1" applyAlignment="1">
      <alignment horizontal="center" vertical="center"/>
    </xf>
    <xf numFmtId="0" fontId="16" fillId="33" borderId="0" xfId="2" applyFill="1" applyAlignment="1">
      <alignment horizontal="left"/>
    </xf>
    <xf numFmtId="0" fontId="8" fillId="33" borderId="0" xfId="0" applyFont="1" applyFill="1" applyAlignment="1">
      <alignment horizontal="centerContinuous"/>
    </xf>
    <xf numFmtId="9" fontId="25" fillId="33" borderId="74" xfId="1" applyFont="1" applyFill="1" applyBorder="1" applyAlignment="1">
      <alignment horizontal="center"/>
    </xf>
    <xf numFmtId="0" fontId="55" fillId="21" borderId="24" xfId="0" applyFont="1" applyFill="1" applyBorder="1" applyAlignment="1">
      <alignment horizontal="center"/>
    </xf>
    <xf numFmtId="0" fontId="79" fillId="19" borderId="80" xfId="0" applyFont="1" applyFill="1" applyBorder="1" applyAlignment="1">
      <alignment horizontal="center" vertical="center" textRotation="90" wrapText="1" readingOrder="1"/>
    </xf>
    <xf numFmtId="0" fontId="79" fillId="19" borderId="84" xfId="0" applyFont="1" applyFill="1" applyBorder="1" applyAlignment="1">
      <alignment horizontal="center" vertical="center" textRotation="90" wrapText="1" readingOrder="1"/>
    </xf>
    <xf numFmtId="0" fontId="76" fillId="19" borderId="4" xfId="0" applyFont="1" applyFill="1" applyBorder="1" applyAlignment="1">
      <alignment horizontal="center"/>
    </xf>
    <xf numFmtId="0" fontId="76" fillId="19" borderId="5" xfId="0" applyFont="1" applyFill="1" applyBorder="1" applyAlignment="1">
      <alignment horizontal="center"/>
    </xf>
    <xf numFmtId="0" fontId="76" fillId="19" borderId="6" xfId="0" applyFont="1" applyFill="1" applyBorder="1" applyAlignment="1">
      <alignment horizontal="center"/>
    </xf>
    <xf numFmtId="0" fontId="30" fillId="24" borderId="1" xfId="0" applyFont="1" applyFill="1" applyBorder="1" applyAlignment="1">
      <alignment horizontal="center"/>
    </xf>
    <xf numFmtId="0" fontId="30" fillId="24" borderId="75" xfId="0" applyFont="1" applyFill="1" applyBorder="1" applyAlignment="1">
      <alignment horizontal="center"/>
    </xf>
    <xf numFmtId="0" fontId="55" fillId="19" borderId="24" xfId="0" applyFont="1" applyFill="1" applyBorder="1" applyAlignment="1">
      <alignment horizontal="center"/>
    </xf>
    <xf numFmtId="0" fontId="51" fillId="0" borderId="0" xfId="0" applyFont="1" applyAlignment="1">
      <alignment horizontal="left" vertical="top" wrapText="1"/>
    </xf>
    <xf numFmtId="0" fontId="83" fillId="0" borderId="0" xfId="0" applyFont="1" applyAlignment="1">
      <alignment horizontal="left"/>
    </xf>
    <xf numFmtId="0" fontId="77" fillId="0" borderId="0" xfId="0" applyFont="1" applyAlignment="1">
      <alignment horizontal="left"/>
    </xf>
    <xf numFmtId="170" fontId="27" fillId="22" borderId="28" xfId="12" applyNumberFormat="1" applyFont="1" applyFill="1" applyBorder="1" applyAlignment="1">
      <alignment horizontal="center"/>
    </xf>
    <xf numFmtId="170" fontId="27" fillId="22" borderId="0" xfId="12" applyNumberFormat="1" applyFont="1" applyFill="1" applyBorder="1" applyAlignment="1">
      <alignment horizontal="center"/>
    </xf>
    <xf numFmtId="170" fontId="26" fillId="21" borderId="40" xfId="12" applyNumberFormat="1" applyFont="1" applyFill="1" applyBorder="1" applyAlignment="1">
      <alignment horizontal="center"/>
    </xf>
    <xf numFmtId="0" fontId="26" fillId="21" borderId="4" xfId="0" applyFont="1" applyFill="1" applyBorder="1" applyAlignment="1">
      <alignment horizontal="center" vertical="center"/>
    </xf>
    <xf numFmtId="0" fontId="26" fillId="21" borderId="48" xfId="0" applyFont="1" applyFill="1" applyBorder="1" applyAlignment="1">
      <alignment horizontal="center" vertical="center"/>
    </xf>
    <xf numFmtId="0" fontId="79" fillId="19" borderId="5" xfId="0" applyFont="1" applyFill="1" applyBorder="1" applyAlignment="1">
      <alignment horizontal="center" vertical="center"/>
    </xf>
    <xf numFmtId="0" fontId="79" fillId="19" borderId="6" xfId="0" applyFont="1" applyFill="1" applyBorder="1" applyAlignment="1">
      <alignment horizontal="center" vertical="center"/>
    </xf>
    <xf numFmtId="170" fontId="26" fillId="22" borderId="4" xfId="0" applyNumberFormat="1" applyFont="1" applyFill="1" applyBorder="1" applyAlignment="1">
      <alignment vertical="center"/>
    </xf>
    <xf numFmtId="170" fontId="26" fillId="22" borderId="48" xfId="0" applyNumberFormat="1" applyFont="1" applyFill="1" applyBorder="1" applyAlignment="1">
      <alignment vertical="center"/>
    </xf>
    <xf numFmtId="170" fontId="26" fillId="20" borderId="5" xfId="0" applyNumberFormat="1" applyFont="1" applyFill="1" applyBorder="1" applyAlignment="1">
      <alignment vertical="center"/>
    </xf>
    <xf numFmtId="170" fontId="26" fillId="20" borderId="6" xfId="0" applyNumberFormat="1" applyFont="1" applyFill="1" applyBorder="1" applyAlignment="1">
      <alignment vertical="center"/>
    </xf>
    <xf numFmtId="10" fontId="26" fillId="22" borderId="7" xfId="1" applyNumberFormat="1" applyFont="1" applyFill="1" applyBorder="1" applyAlignment="1">
      <alignment vertical="center"/>
    </xf>
    <xf numFmtId="10" fontId="26" fillId="22" borderId="38" xfId="1" applyNumberFormat="1" applyFont="1" applyFill="1" applyBorder="1" applyAlignment="1">
      <alignment vertical="center"/>
    </xf>
    <xf numFmtId="10" fontId="26" fillId="20" borderId="0" xfId="1" applyNumberFormat="1" applyFont="1" applyFill="1" applyBorder="1" applyAlignment="1">
      <alignment vertical="center"/>
    </xf>
    <xf numFmtId="10" fontId="26" fillId="20" borderId="8" xfId="1" applyNumberFormat="1" applyFont="1" applyFill="1" applyBorder="1" applyAlignment="1">
      <alignment vertical="center"/>
    </xf>
    <xf numFmtId="164" fontId="26" fillId="22" borderId="10" xfId="12" applyFont="1" applyFill="1" applyBorder="1" applyAlignment="1">
      <alignment vertical="center"/>
    </xf>
    <xf numFmtId="164" fontId="26" fillId="22" borderId="46" xfId="12" applyFont="1" applyFill="1" applyBorder="1" applyAlignment="1">
      <alignment vertical="center"/>
    </xf>
    <xf numFmtId="164" fontId="26" fillId="20" borderId="11" xfId="12" applyFont="1" applyFill="1" applyBorder="1" applyAlignment="1">
      <alignment vertical="center"/>
    </xf>
    <xf numFmtId="164" fontId="26" fillId="20" borderId="12" xfId="12" applyFont="1" applyFill="1" applyBorder="1" applyAlignment="1">
      <alignment vertical="center"/>
    </xf>
    <xf numFmtId="0" fontId="79" fillId="21" borderId="27" xfId="0" applyFont="1" applyFill="1" applyBorder="1" applyAlignment="1">
      <alignment horizontal="left" vertical="center" wrapText="1"/>
    </xf>
    <xf numFmtId="0" fontId="79" fillId="21" borderId="30" xfId="0" applyFont="1" applyFill="1" applyBorder="1" applyAlignment="1">
      <alignment horizontal="left" vertical="center" wrapText="1"/>
    </xf>
    <xf numFmtId="0" fontId="25" fillId="23" borderId="37" xfId="0" applyFont="1" applyFill="1" applyBorder="1" applyAlignment="1">
      <alignment horizontal="center" vertical="center" wrapText="1"/>
    </xf>
    <xf numFmtId="0" fontId="25" fillId="23" borderId="73" xfId="0" applyFont="1" applyFill="1" applyBorder="1" applyAlignment="1">
      <alignment horizontal="center" vertical="center" wrapText="1"/>
    </xf>
    <xf numFmtId="0" fontId="91" fillId="0" borderId="37" xfId="0" applyFont="1" applyBorder="1" applyAlignment="1">
      <alignment horizontal="center" vertical="center" wrapText="1"/>
    </xf>
    <xf numFmtId="0" fontId="92" fillId="0" borderId="41" xfId="0" applyFont="1" applyBorder="1" applyAlignment="1">
      <alignment horizontal="center"/>
    </xf>
    <xf numFmtId="0" fontId="92" fillId="0" borderId="0" xfId="0" applyFont="1" applyAlignment="1">
      <alignment horizontal="center"/>
    </xf>
    <xf numFmtId="0" fontId="79" fillId="19" borderId="41" xfId="0" applyFont="1" applyFill="1" applyBorder="1" applyAlignment="1">
      <alignment horizontal="left"/>
    </xf>
    <xf numFmtId="0" fontId="79" fillId="19" borderId="0" xfId="0" applyFont="1" applyFill="1" applyAlignment="1">
      <alignment horizontal="left" vertical="center"/>
    </xf>
    <xf numFmtId="0" fontId="79" fillId="19" borderId="11" xfId="0" applyFont="1" applyFill="1" applyBorder="1" applyAlignment="1">
      <alignment horizontal="left" vertical="center"/>
    </xf>
    <xf numFmtId="0" fontId="27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79" fillId="19" borderId="0" xfId="0" applyFont="1" applyFill="1" applyAlignment="1">
      <alignment horizontal="center" vertical="center"/>
    </xf>
    <xf numFmtId="0" fontId="79" fillId="19" borderId="11" xfId="0" applyFont="1" applyFill="1" applyBorder="1" applyAlignment="1">
      <alignment horizontal="center" vertical="center"/>
    </xf>
    <xf numFmtId="0" fontId="76" fillId="19" borderId="0" xfId="0" applyFont="1" applyFill="1" applyAlignment="1">
      <alignment horizontal="center"/>
    </xf>
    <xf numFmtId="0" fontId="26" fillId="0" borderId="1" xfId="0" applyFont="1" applyBorder="1" applyAlignment="1">
      <alignment horizontal="left"/>
    </xf>
    <xf numFmtId="0" fontId="26" fillId="21" borderId="0" xfId="0" applyFont="1" applyFill="1" applyAlignment="1">
      <alignment horizontal="center" vertical="center" textRotation="90" wrapText="1"/>
    </xf>
    <xf numFmtId="0" fontId="26" fillId="21" borderId="11" xfId="0" applyFont="1" applyFill="1" applyBorder="1" applyAlignment="1">
      <alignment horizontal="center" vertical="center" textRotation="90" wrapText="1"/>
    </xf>
    <xf numFmtId="0" fontId="79" fillId="19" borderId="0" xfId="0" applyFont="1" applyFill="1" applyAlignment="1">
      <alignment horizontal="center" vertical="center" textRotation="90" wrapText="1"/>
    </xf>
    <xf numFmtId="0" fontId="2" fillId="0" borderId="3" xfId="13" applyFont="1" applyBorder="1" applyAlignment="1">
      <alignment horizontal="center" vertical="center"/>
    </xf>
    <xf numFmtId="0" fontId="1" fillId="0" borderId="23" xfId="13" applyBorder="1" applyAlignment="1">
      <alignment horizontal="left"/>
    </xf>
    <xf numFmtId="0" fontId="1" fillId="0" borderId="24" xfId="13" applyBorder="1" applyAlignment="1">
      <alignment horizontal="left"/>
    </xf>
    <xf numFmtId="0" fontId="1" fillId="0" borderId="15" xfId="13" applyBorder="1" applyAlignment="1">
      <alignment horizontal="left"/>
    </xf>
    <xf numFmtId="164" fontId="0" fillId="0" borderId="23" xfId="12" applyFont="1" applyBorder="1" applyAlignment="1">
      <alignment horizontal="left"/>
    </xf>
    <xf numFmtId="164" fontId="0" fillId="0" borderId="24" xfId="12" applyFont="1" applyBorder="1" applyAlignment="1">
      <alignment horizontal="left"/>
    </xf>
    <xf numFmtId="164" fontId="0" fillId="0" borderId="15" xfId="12" applyFont="1" applyBorder="1" applyAlignment="1">
      <alignment horizontal="left"/>
    </xf>
    <xf numFmtId="164" fontId="2" fillId="0" borderId="41" xfId="12" applyFont="1" applyFill="1" applyBorder="1" applyAlignment="1">
      <alignment horizontal="left" vertical="center"/>
    </xf>
    <xf numFmtId="0" fontId="21" fillId="0" borderId="0" xfId="6">
      <alignment horizontal="left" indent="5"/>
    </xf>
    <xf numFmtId="0" fontId="21" fillId="0" borderId="35" xfId="6" applyBorder="1">
      <alignment horizontal="left" indent="5"/>
    </xf>
    <xf numFmtId="0" fontId="0" fillId="0" borderId="0" xfId="6" applyFont="1">
      <alignment horizontal="left" indent="5"/>
    </xf>
    <xf numFmtId="0" fontId="0" fillId="0" borderId="33" xfId="6" applyFont="1" applyBorder="1">
      <alignment horizontal="left" indent="5"/>
    </xf>
    <xf numFmtId="0" fontId="21" fillId="0" borderId="33" xfId="6" applyBorder="1">
      <alignment horizontal="left" indent="5"/>
    </xf>
    <xf numFmtId="0" fontId="2" fillId="0" borderId="1" xfId="0" applyFont="1" applyBorder="1" applyAlignment="1">
      <alignment horizontal="left"/>
    </xf>
    <xf numFmtId="0" fontId="0" fillId="2" borderId="3" xfId="0" applyFill="1" applyBorder="1" applyAlignment="1">
      <alignment horizontal="center" vertical="center" textRotation="90" wrapText="1" readingOrder="1"/>
    </xf>
    <xf numFmtId="0" fontId="0" fillId="5" borderId="3" xfId="0" applyFill="1" applyBorder="1" applyAlignment="1">
      <alignment horizontal="center" vertical="center" textRotation="90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center"/>
    </xf>
    <xf numFmtId="0" fontId="16" fillId="10" borderId="23" xfId="2" applyFill="1" applyBorder="1" applyAlignment="1">
      <alignment horizontal="left"/>
    </xf>
    <xf numFmtId="0" fontId="16" fillId="10" borderId="24" xfId="2" applyFill="1" applyBorder="1" applyAlignment="1">
      <alignment horizontal="left"/>
    </xf>
    <xf numFmtId="0" fontId="16" fillId="10" borderId="25" xfId="2" applyFill="1" applyBorder="1" applyAlignment="1">
      <alignment horizontal="left"/>
    </xf>
    <xf numFmtId="0" fontId="16" fillId="10" borderId="27" xfId="2" applyFill="1" applyBorder="1" applyAlignment="1">
      <alignment horizontal="left"/>
    </xf>
    <xf numFmtId="0" fontId="16" fillId="10" borderId="28" xfId="2" applyFill="1" applyBorder="1" applyAlignment="1">
      <alignment horizontal="left"/>
    </xf>
    <xf numFmtId="0" fontId="16" fillId="10" borderId="29" xfId="2" applyFill="1" applyBorder="1" applyAlignment="1">
      <alignment horizontal="left"/>
    </xf>
    <xf numFmtId="15" fontId="18" fillId="10" borderId="19" xfId="0" applyNumberFormat="1" applyFont="1" applyFill="1" applyBorder="1" applyAlignment="1">
      <alignment horizontal="left"/>
    </xf>
    <xf numFmtId="15" fontId="18" fillId="10" borderId="20" xfId="0" applyNumberFormat="1" applyFont="1" applyFill="1" applyBorder="1" applyAlignment="1">
      <alignment horizontal="left"/>
    </xf>
    <xf numFmtId="15" fontId="18" fillId="10" borderId="21" xfId="0" applyNumberFormat="1" applyFont="1" applyFill="1" applyBorder="1" applyAlignment="1">
      <alignment horizontal="left"/>
    </xf>
    <xf numFmtId="0" fontId="13" fillId="10" borderId="23" xfId="0" applyFont="1" applyFill="1" applyBorder="1" applyAlignment="1">
      <alignment horizontal="left"/>
    </xf>
    <xf numFmtId="0" fontId="13" fillId="10" borderId="24" xfId="0" applyFont="1" applyFill="1" applyBorder="1" applyAlignment="1">
      <alignment horizontal="left"/>
    </xf>
    <xf numFmtId="0" fontId="13" fillId="10" borderId="15" xfId="0" applyFont="1" applyFill="1" applyBorder="1" applyAlignment="1">
      <alignment horizontal="left"/>
    </xf>
    <xf numFmtId="0" fontId="13" fillId="10" borderId="25" xfId="0" applyFont="1" applyFill="1" applyBorder="1" applyAlignment="1">
      <alignment horizontal="left"/>
    </xf>
    <xf numFmtId="15" fontId="16" fillId="10" borderId="23" xfId="2" applyNumberFormat="1" applyFill="1" applyBorder="1" applyAlignment="1">
      <alignment horizontal="left"/>
    </xf>
    <xf numFmtId="15" fontId="16" fillId="10" borderId="24" xfId="2" applyNumberFormat="1" applyFill="1" applyBorder="1" applyAlignment="1">
      <alignment horizontal="left"/>
    </xf>
    <xf numFmtId="15" fontId="16" fillId="10" borderId="25" xfId="2" applyNumberFormat="1" applyFill="1" applyBorder="1" applyAlignment="1">
      <alignment horizontal="left"/>
    </xf>
    <xf numFmtId="0" fontId="16" fillId="10" borderId="23" xfId="2" applyFill="1" applyBorder="1"/>
    <xf numFmtId="0" fontId="16" fillId="10" borderId="24" xfId="2" applyFill="1" applyBorder="1"/>
    <xf numFmtId="0" fontId="16" fillId="10" borderId="25" xfId="2" applyFill="1" applyBorder="1"/>
    <xf numFmtId="0" fontId="3" fillId="0" borderId="1" xfId="0" applyFont="1" applyBorder="1" applyAlignment="1">
      <alignment horizontal="left"/>
    </xf>
    <xf numFmtId="0" fontId="2" fillId="27" borderId="28" xfId="15" applyFont="1" applyFill="1" applyBorder="1" applyAlignment="1">
      <alignment horizontal="center" vertical="center" wrapText="1"/>
    </xf>
    <xf numFmtId="0" fontId="2" fillId="27" borderId="0" xfId="15" applyFont="1" applyFill="1" applyBorder="1" applyAlignment="1">
      <alignment horizontal="center" vertical="center" wrapText="1"/>
    </xf>
    <xf numFmtId="0" fontId="2" fillId="27" borderId="1" xfId="15" applyFont="1" applyFill="1" applyBorder="1" applyAlignment="1">
      <alignment horizontal="center" vertical="center" wrapText="1"/>
    </xf>
    <xf numFmtId="0" fontId="60" fillId="0" borderId="0" xfId="15" applyFont="1" applyAlignment="1">
      <alignment horizontal="left" vertical="center"/>
    </xf>
    <xf numFmtId="0" fontId="60" fillId="0" borderId="0" xfId="15" applyFont="1" applyAlignment="1">
      <alignment horizontal="left" vertical="center" wrapText="1"/>
    </xf>
    <xf numFmtId="0" fontId="2" fillId="27" borderId="28" xfId="16" applyFont="1" applyFill="1" applyBorder="1" applyAlignment="1">
      <alignment horizontal="center" vertical="center" wrapText="1"/>
    </xf>
    <xf numFmtId="0" fontId="2" fillId="27" borderId="0" xfId="16" applyFont="1" applyFill="1" applyBorder="1" applyAlignment="1">
      <alignment horizontal="center" vertical="center" wrapText="1"/>
    </xf>
    <xf numFmtId="0" fontId="2" fillId="27" borderId="1" xfId="16" applyFont="1" applyFill="1" applyBorder="1" applyAlignment="1">
      <alignment horizontal="center" vertical="center" wrapText="1"/>
    </xf>
    <xf numFmtId="0" fontId="67" fillId="0" borderId="27" xfId="15" applyFont="1" applyBorder="1" applyAlignment="1">
      <alignment horizontal="center"/>
    </xf>
    <xf numFmtId="0" fontId="67" fillId="0" borderId="28" xfId="15" applyFont="1" applyBorder="1" applyAlignment="1">
      <alignment horizontal="center"/>
    </xf>
    <xf numFmtId="0" fontId="67" fillId="0" borderId="16" xfId="15" applyFont="1" applyBorder="1" applyAlignment="1">
      <alignment horizontal="center"/>
    </xf>
    <xf numFmtId="170" fontId="28" fillId="0" borderId="57" xfId="12" applyNumberFormat="1" applyFont="1" applyFill="1" applyBorder="1"/>
    <xf numFmtId="170" fontId="28" fillId="0" borderId="0" xfId="12" applyNumberFormat="1" applyFont="1" applyFill="1"/>
    <xf numFmtId="1" fontId="2" fillId="0" borderId="53" xfId="0" applyNumberFormat="1" applyFont="1" applyFill="1" applyBorder="1" applyAlignment="1">
      <alignment horizontal="center" vertical="center"/>
    </xf>
    <xf numFmtId="1" fontId="2" fillId="0" borderId="54" xfId="0" applyNumberFormat="1" applyFont="1" applyFill="1" applyBorder="1" applyAlignment="1">
      <alignment horizontal="center" vertical="center"/>
    </xf>
    <xf numFmtId="1" fontId="0" fillId="0" borderId="54" xfId="0" applyNumberFormat="1" applyFill="1" applyBorder="1" applyAlignment="1">
      <alignment horizontal="center" vertical="center"/>
    </xf>
    <xf numFmtId="170" fontId="28" fillId="0" borderId="14" xfId="12" applyNumberFormat="1" applyFont="1" applyFill="1" applyBorder="1"/>
  </cellXfs>
  <cellStyles count="18">
    <cellStyle name="Comma" xfId="12" builtinId="3"/>
    <cellStyle name="Comma 2" xfId="9" xr:uid="{F7C0E504-383F-4424-BBA8-50FBAB11D730}"/>
    <cellStyle name="Comma 4" xfId="17" xr:uid="{9224AC02-519E-442B-9637-E0A505BB0B9B}"/>
    <cellStyle name="Currency 2" xfId="7" xr:uid="{4C669672-78CC-4B46-B076-4E8ECA49B584}"/>
    <cellStyle name="Date" xfId="10" xr:uid="{43A2D34C-4A53-4851-B6F2-A30B7AF3584E}"/>
    <cellStyle name="Heading 1 2" xfId="5" xr:uid="{39DDD336-8978-4CA3-A206-DFCF6FB469C3}"/>
    <cellStyle name="Heading 2 2" xfId="6" xr:uid="{8BB505D4-4A0E-4DE0-944F-4853FE7CFF67}"/>
    <cellStyle name="Heading 3 2" xfId="11" xr:uid="{D6EF58B3-ED35-46FE-9EA6-51F22717C95B}"/>
    <cellStyle name="Hyperlink" xfId="2" builtinId="8"/>
    <cellStyle name="Hyperlink 2" xfId="16" xr:uid="{2696EC6D-17C8-4EB0-8AC1-6647ACBD70D9}"/>
    <cellStyle name="Normal" xfId="0" builtinId="0"/>
    <cellStyle name="Normal 2" xfId="4" xr:uid="{799C6B32-AD67-48EC-8761-81C5A7A53A76}"/>
    <cellStyle name="Normal 5" xfId="15" xr:uid="{B939CDAC-2428-4288-A7FB-68F8B6644DC8}"/>
    <cellStyle name="Normal 6" xfId="13" xr:uid="{DEBB6CA0-6028-47DF-829C-0BAEB0D973B1}"/>
    <cellStyle name="Percent" xfId="1" builtinId="5"/>
    <cellStyle name="Percent 2" xfId="8" xr:uid="{9B16F2F3-9EA6-4675-9817-C55222559286}"/>
    <cellStyle name="Percent 2 2" xfId="14" xr:uid="{87741616-C784-4F86-9D85-1D6093A3B01A}"/>
    <cellStyle name="Title 2" xfId="3" xr:uid="{F0300E0D-8090-441D-8616-5B72637256FA}"/>
  </cellStyles>
  <dxfs count="21"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BC85F3"/>
          <bgColor rgb="FF000000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FFF00"/>
          <bgColor rgb="FF000000"/>
        </patternFill>
      </fill>
    </dxf>
    <dxf>
      <border outline="0">
        <bottom style="thin">
          <color indexed="2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DFF"/>
      <color rgb="FFC5D8FF"/>
      <color rgb="FFFCF2D4"/>
      <color rgb="FFE5EEFF"/>
      <color rgb="FFC89B0D"/>
      <color rgb="FF00194C"/>
      <color rgb="FFF7DC85"/>
      <color rgb="FFF5A393"/>
      <color rgb="FFFAD5CE"/>
      <color rgb="FF659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66033402379941E-2"/>
          <c:y val="5.4691681031225937E-2"/>
          <c:w val="0.92682625388928852"/>
          <c:h val="0.80572825868656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Dashboard!$C$45</c:f>
              <c:strCache>
                <c:ptCount val="1"/>
                <c:pt idx="0">
                  <c:v>Sales revenue</c:v>
                </c:pt>
              </c:strCache>
            </c:strRef>
          </c:tx>
          <c:spPr>
            <a:solidFill>
              <a:srgbClr val="83D9A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Dashboard!$D$44:$M$44</c:f>
              <c:strCache>
                <c:ptCount val="10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  <c:pt idx="5">
                  <c:v>Y6</c:v>
                </c:pt>
                <c:pt idx="6">
                  <c:v>Y7</c:v>
                </c:pt>
                <c:pt idx="7">
                  <c:v>Y8</c:v>
                </c:pt>
                <c:pt idx="8">
                  <c:v>Y9</c:v>
                </c:pt>
                <c:pt idx="9">
                  <c:v>Y10</c:v>
                </c:pt>
              </c:strCache>
            </c:strRef>
          </c:cat>
          <c:val>
            <c:numRef>
              <c:f>Dashboard!$D$45:$M$45</c:f>
              <c:numCache>
                <c:formatCode>#,##0_);[Red]\(#,##0\)</c:formatCode>
                <c:ptCount val="10"/>
                <c:pt idx="0" formatCode="_(* #,##0_);_(* \(#,##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E-40D1-95D1-BECA5CFEB4FC}"/>
            </c:ext>
          </c:extLst>
        </c:ser>
        <c:ser>
          <c:idx val="1"/>
          <c:order val="1"/>
          <c:tx>
            <c:strRef>
              <c:f>Dashboard!$C$46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rgbClr val="FF97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Dashboard!$D$44:$M$44</c:f>
              <c:strCache>
                <c:ptCount val="10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  <c:pt idx="5">
                  <c:v>Y6</c:v>
                </c:pt>
                <c:pt idx="6">
                  <c:v>Y7</c:v>
                </c:pt>
                <c:pt idx="7">
                  <c:v>Y8</c:v>
                </c:pt>
                <c:pt idx="8">
                  <c:v>Y9</c:v>
                </c:pt>
                <c:pt idx="9">
                  <c:v>Y10</c:v>
                </c:pt>
              </c:strCache>
            </c:strRef>
          </c:cat>
          <c:val>
            <c:numRef>
              <c:f>Dashboard!$D$46:$M$46</c:f>
              <c:numCache>
                <c:formatCode>#,##0_);[Red]\(#,##0\)</c:formatCode>
                <c:ptCount val="10"/>
                <c:pt idx="0" formatCode="_(* #,##0_);_(* \(#,##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E-40D1-95D1-BECA5CFEB4FC}"/>
            </c:ext>
          </c:extLst>
        </c:ser>
        <c:ser>
          <c:idx val="2"/>
          <c:order val="2"/>
          <c:tx>
            <c:strRef>
              <c:f>Dashboard!$C$47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rgbClr val="DFF5E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Dashboard!$D$44:$M$44</c:f>
              <c:strCache>
                <c:ptCount val="10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  <c:pt idx="5">
                  <c:v>Y6</c:v>
                </c:pt>
                <c:pt idx="6">
                  <c:v>Y7</c:v>
                </c:pt>
                <c:pt idx="7">
                  <c:v>Y8</c:v>
                </c:pt>
                <c:pt idx="8">
                  <c:v>Y9</c:v>
                </c:pt>
                <c:pt idx="9">
                  <c:v>Y10</c:v>
                </c:pt>
              </c:strCache>
            </c:strRef>
          </c:cat>
          <c:val>
            <c:numRef>
              <c:f>Dashboard!$D$47:$M$47</c:f>
              <c:numCache>
                <c:formatCode>#,##0_);[Red]\(#,##0\)</c:formatCode>
                <c:ptCount val="10"/>
                <c:pt idx="0" formatCode="_(* #,##0_);_(* \(#,##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E-40D1-95D1-BECA5CFEB4FC}"/>
            </c:ext>
          </c:extLst>
        </c:ser>
        <c:ser>
          <c:idx val="4"/>
          <c:order val="3"/>
          <c:tx>
            <c:strRef>
              <c:f>Dashboard!$C$48</c:f>
              <c:strCache>
                <c:ptCount val="1"/>
                <c:pt idx="0">
                  <c:v>Net Income </c:v>
                </c:pt>
              </c:strCache>
            </c:strRef>
          </c:tx>
          <c:spPr>
            <a:solidFill>
              <a:srgbClr val="B4E2F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Dashboard!$D$44:$M$44</c:f>
              <c:strCache>
                <c:ptCount val="10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  <c:pt idx="5">
                  <c:v>Y6</c:v>
                </c:pt>
                <c:pt idx="6">
                  <c:v>Y7</c:v>
                </c:pt>
                <c:pt idx="7">
                  <c:v>Y8</c:v>
                </c:pt>
                <c:pt idx="8">
                  <c:v>Y9</c:v>
                </c:pt>
                <c:pt idx="9">
                  <c:v>Y10</c:v>
                </c:pt>
              </c:strCache>
            </c:strRef>
          </c:cat>
          <c:val>
            <c:numRef>
              <c:f>Dashboard!$D$48:$M$48</c:f>
              <c:numCache>
                <c:formatCode>#,##0_);[Red]\(#,##0\)</c:formatCode>
                <c:ptCount val="10"/>
                <c:pt idx="0" formatCode="_(* #,##0_);_(* \(#,##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E-40D1-95D1-BECA5CFEB4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939460128"/>
        <c:axId val="939447648"/>
        <c:extLst/>
      </c:barChart>
      <c:catAx>
        <c:axId val="9394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47648"/>
        <c:crosses val="autoZero"/>
        <c:auto val="1"/>
        <c:lblAlgn val="ctr"/>
        <c:lblOffset val="100"/>
        <c:noMultiLvlLbl val="0"/>
      </c:catAx>
      <c:valAx>
        <c:axId val="939447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60128"/>
        <c:crosses val="autoZero"/>
        <c:crossBetween val="between"/>
      </c:valAx>
      <c:spPr>
        <a:solidFill>
          <a:srgbClr val="E1F7FF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11470360601389"/>
          <c:y val="0.92241145487166287"/>
          <c:w val="0.27357925803303207"/>
          <c:h val="7.2073423324503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Domistic Visitors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Sheet1!$I$3:$K$3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Sheet1!$I$4:$K$4</c:f>
              <c:numCache>
                <c:formatCode>_(* #,##0_);_(* \(#,##0\);_(* "-"??_);_(@_)</c:formatCode>
                <c:ptCount val="3"/>
                <c:pt idx="0">
                  <c:v>595</c:v>
                </c:pt>
                <c:pt idx="1">
                  <c:v>880</c:v>
                </c:pt>
                <c:pt idx="2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4-4436-8E3A-94C9F0AF99A7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Arab-48 Visitors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Sheet1!$I$3:$K$3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Sheet1!$I$5:$K$5</c:f>
              <c:numCache>
                <c:formatCode>_(* #,##0_);_(* \(#,##0\);_(* "-"??_);_(@_)</c:formatCode>
                <c:ptCount val="3"/>
                <c:pt idx="0">
                  <c:v>513.18253275109168</c:v>
                </c:pt>
                <c:pt idx="1">
                  <c:v>245.67248908296943</c:v>
                </c:pt>
                <c:pt idx="2">
                  <c:v>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4-4436-8E3A-94C9F0AF99A7}"/>
            </c:ext>
          </c:extLst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Forign Visitors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Sheet1!$I$3:$K$3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Sheet1!$I$6:$K$6</c:f>
              <c:numCache>
                <c:formatCode>_(* #,##0_);_(* \(#,##0\);_(* "-"??_);_(@_)</c:formatCode>
                <c:ptCount val="3"/>
                <c:pt idx="0">
                  <c:v>144.81746724890832</c:v>
                </c:pt>
                <c:pt idx="1">
                  <c:v>69.327510917030565</c:v>
                </c:pt>
                <c:pt idx="2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4-4436-8E3A-94C9F0AF99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90990111"/>
        <c:axId val="886527919"/>
      </c:barChart>
      <c:catAx>
        <c:axId val="890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86527919"/>
        <c:crosses val="autoZero"/>
        <c:auto val="1"/>
        <c:lblAlgn val="ctr"/>
        <c:lblOffset val="100"/>
        <c:noMultiLvlLbl val="0"/>
      </c:catAx>
      <c:valAx>
        <c:axId val="88652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Visitors (in 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90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CF2D4"/>
    </a:soli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Cambria" panose="02040503050406030204" pitchFamily="18" charset="0"/>
          <a:ea typeface="Cambria" panose="02040503050406030204" pitchFamily="18" charset="0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27213</xdr:colOff>
      <xdr:row>48</xdr:row>
      <xdr:rowOff>98563</xdr:rowOff>
    </xdr:from>
    <xdr:to>
      <xdr:col>12</xdr:col>
      <xdr:colOff>945243</xdr:colOff>
      <xdr:row>61</xdr:row>
      <xdr:rowOff>6804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2D498A-E014-46CD-9BD8-F593BAED7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9</xdr:row>
      <xdr:rowOff>147637</xdr:rowOff>
    </xdr:from>
    <xdr:to>
      <xdr:col>13</xdr:col>
      <xdr:colOff>523875</xdr:colOff>
      <xdr:row>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892A0-CC17-8BD8-BE81-FBC99A560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7fa94d25bb7e13b/Documents/Market%20analysis%20for%20carton.xlsx" TargetMode="External"/><Relationship Id="rId1" Type="http://schemas.openxmlformats.org/officeDocument/2006/relationships/externalLinkPath" Target="https://d.docs.live.net/97fa94d25bb7e13b/Documents/Market%20analysis%20for%20car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Market analysis for carton"/>
    </sheetNames>
    <definedNames>
      <definedName name="Full_Print" refersTo="#REF!"/>
      <definedName name="Last_Row" refersTo="#REF!"/>
      <definedName name="PercentCompleteBeyond"/>
      <definedName name="PeriodInPlan"/>
    </definedNames>
    <sheetDataSet>
      <sheetData sheetId="0">
        <row r="8">
          <cell r="K8">
            <v>2017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CB995-1490-4039-B311-53D5F15676BA}" name="Loan" displayName="Loan" ref="B12:H372" totalsRowShown="0" dataDxfId="20" tableBorderDxfId="19">
  <autoFilter ref="B12:H37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A1E9FE2-FC97-41CE-9B4E-B38E36E2F6F4}" name="No.">
      <calculatedColumnFormula>IFERROR(IF(Loan_Not_Paid*Values_Entered,Payment_Number,""), "")</calculatedColumnFormula>
    </tableColumn>
    <tableColumn id="2" xr3:uid="{393C7A5A-D19B-410E-8C94-DA6EC1F22BC0}" name="Payment_x000a_Date" dataCellStyle="Date">
      <calculatedColumnFormula>IFERROR(IF(Loan_Not_Paid*Values_Entered,Payment_Date,""), "")</calculatedColumnFormula>
    </tableColumn>
    <tableColumn id="3" xr3:uid="{5BA20CC5-6A85-4FB7-B667-EF8AFD64FABD}" name="Beginning_x000a_Balance">
      <calculatedColumnFormula>IFERROR(IF(Loan_Not_Paid*Values_Entered,Beginning_Balance,""), "")</calculatedColumnFormula>
    </tableColumn>
    <tableColumn id="4" xr3:uid="{A45D2024-DC3B-4C6D-AE0B-7E88BC9045C8}" name="Payment">
      <calculatedColumnFormula>IFERROR(IF(Loan_Not_Paid*Values_Entered,Monthly_Payment,""), "")</calculatedColumnFormula>
    </tableColumn>
    <tableColumn id="5" xr3:uid="{C6CCC9B3-E8EA-4C83-B6B4-781853A10A21}" name="Principal">
      <calculatedColumnFormula>IFERROR(IF(Loan_Not_Paid*Values_Entered,Principal,""), "")</calculatedColumnFormula>
    </tableColumn>
    <tableColumn id="6" xr3:uid="{814ECD21-4260-442F-BA4B-C17F613B99E9}" name="Interest">
      <calculatedColumnFormula>IFERROR(IF(Loan_Not_Paid*Values_Entered,Interest,""), "")</calculatedColumnFormula>
    </tableColumn>
    <tableColumn id="7" xr3:uid="{CF02A48D-217F-4EA9-B718-0830A43ED454}" name="Ending_x000a_Balance">
      <calculatedColumnFormula>IFERROR(IF(Loan_Not_Paid*Values_Entered,Ending_Balance,""), "")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Payment, Principal, Interest amounts, and Ending Balanc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0C650C-6E38-464D-BEFD-463D73C07B1F}" name="Table1" displayName="Table1" ref="A8:G104" totalsRowShown="0" headerRowDxfId="17" dataDxfId="15" headerRowBorderDxfId="16" tableBorderDxfId="14">
  <autoFilter ref="A8:G104" xr:uid="{1C9B1E59-BE41-4ED6-A47D-70EB546C052D}">
    <filterColumn colId="2">
      <colorFilter dxfId="13"/>
    </filterColumn>
  </autoFilter>
  <tableColumns count="7">
    <tableColumn id="1" xr3:uid="{D12C16FE-9CEE-4F54-900F-B636F9A6F8FF}" name="Industry Name" dataDxfId="12"/>
    <tableColumn id="2" xr3:uid="{133C055A-0A7D-45F2-BEAF-8E8D3904E64F}" name="Number of firms" dataDxfId="11"/>
    <tableColumn id="3" xr3:uid="{B54DB5F3-D4DB-4AB9-92F5-D956D71F2DD3}" name="Average Unlevered Beta" dataDxfId="10"/>
    <tableColumn id="4" xr3:uid="{BA65CE09-AF50-4F65-B626-22C3DD0DD10E}" name="Average Levered Beta" dataDxfId="9"/>
    <tableColumn id="5" xr3:uid="{6222C5BB-D37B-4010-BC47-B871CF8FB4FF}" name="D/E Ratio" dataDxfId="8" dataCellStyle="Percent"/>
    <tableColumn id="6" xr3:uid="{BEA72FD6-28FF-4BEC-A2D8-496A028E415B}" name="Cash/Firm value" dataDxfId="7"/>
    <tableColumn id="7" xr3:uid="{49DC7EA4-E939-4DA6-BFC7-4B33184AA534}" name="Unlevered beta corrected for cash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pages.stern.nyu.edu/~adamodar/New_Home_Page/datafile/ctryprem.html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ern.nyu.edu/~adamodar/New_Home_Page/data.html" TargetMode="External"/><Relationship Id="rId2" Type="http://schemas.openxmlformats.org/officeDocument/2006/relationships/hyperlink" Target="http://www.damodaran.com/" TargetMode="External"/><Relationship Id="rId1" Type="http://schemas.openxmlformats.org/officeDocument/2006/relationships/hyperlink" Target="mailto:adamodar@stern.nyu.edu?subject=Data%20on%20website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://www.stern.nyu.edu/~adamodar/New_Home_Page/datafile/variable.htm" TargetMode="External"/><Relationship Id="rId4" Type="http://schemas.openxmlformats.org/officeDocument/2006/relationships/hyperlink" Target="http://www.stern.nyu.edu/~adamodar/pc/datasets/indname.xls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2571-A577-428B-949A-42B42DC22FEE}">
  <sheetPr codeName="Sheet9">
    <tabColor rgb="FF00194C"/>
  </sheetPr>
  <dimension ref="A2:AF65"/>
  <sheetViews>
    <sheetView showGridLines="0" topLeftCell="A4" zoomScale="70" zoomScaleNormal="70" workbookViewId="0">
      <selection activeCell="D10" sqref="D10:E10"/>
    </sheetView>
  </sheetViews>
  <sheetFormatPr defaultColWidth="8.85546875" defaultRowHeight="14.25"/>
  <cols>
    <col min="1" max="1" width="2.42578125" style="109" customWidth="1"/>
    <col min="2" max="2" width="2.85546875" style="109" customWidth="1"/>
    <col min="3" max="3" width="28.85546875" style="109" customWidth="1"/>
    <col min="4" max="13" width="14.42578125" style="109" customWidth="1"/>
    <col min="14" max="14" width="3" style="109" customWidth="1"/>
    <col min="15" max="16" width="5.140625" style="109" customWidth="1"/>
    <col min="17" max="17" width="5.7109375" style="109" customWidth="1"/>
    <col min="18" max="28" width="15" style="109" customWidth="1"/>
    <col min="29" max="29" width="2.140625" style="109" customWidth="1"/>
    <col min="30" max="30" width="9.85546875" style="109" customWidth="1"/>
    <col min="31" max="31" width="3.140625" style="109" customWidth="1"/>
    <col min="32" max="32" width="3.42578125" style="109" customWidth="1"/>
    <col min="33" max="34" width="1.7109375" style="109" customWidth="1"/>
    <col min="35" max="16384" width="8.85546875" style="109"/>
  </cols>
  <sheetData>
    <row r="2" spans="1:32" ht="25.5" customHeight="1">
      <c r="A2" s="421"/>
      <c r="B2" s="418"/>
      <c r="C2" s="691" t="s">
        <v>675</v>
      </c>
      <c r="D2" s="691"/>
      <c r="E2" s="691"/>
      <c r="F2" s="691"/>
      <c r="G2" s="691"/>
      <c r="H2" s="691"/>
      <c r="I2" s="691"/>
      <c r="J2" s="691"/>
      <c r="K2" s="691"/>
    </row>
    <row r="3" spans="1:32" ht="48" customHeight="1">
      <c r="A3" s="422"/>
      <c r="B3" s="419"/>
      <c r="C3" s="690" t="s">
        <v>676</v>
      </c>
      <c r="D3" s="690"/>
      <c r="E3" s="690"/>
      <c r="F3" s="690"/>
      <c r="G3" s="690"/>
      <c r="H3" s="690"/>
      <c r="I3" s="690"/>
      <c r="J3" s="690"/>
      <c r="K3" s="690"/>
      <c r="L3" s="291"/>
    </row>
    <row r="4" spans="1:32" ht="21" customHeight="1">
      <c r="A4" s="423"/>
      <c r="B4" s="420"/>
      <c r="C4" s="692" t="s">
        <v>553</v>
      </c>
      <c r="D4" s="692"/>
      <c r="E4" s="692"/>
      <c r="F4" s="692"/>
      <c r="G4" s="692"/>
      <c r="H4" s="692"/>
      <c r="I4" s="692"/>
      <c r="J4" s="692"/>
      <c r="K4" s="692"/>
    </row>
    <row r="5" spans="1:32" ht="15" thickBot="1"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</row>
    <row r="7" spans="1:32" ht="18.75" thickBot="1">
      <c r="B7" s="242"/>
      <c r="C7" s="243" t="s">
        <v>551</v>
      </c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5"/>
      <c r="P7" s="509"/>
      <c r="Q7" s="510"/>
      <c r="R7" s="511"/>
      <c r="S7" s="511"/>
      <c r="T7" s="511"/>
      <c r="U7" s="511"/>
      <c r="V7" s="511"/>
      <c r="W7" s="511"/>
      <c r="X7" s="511"/>
      <c r="Y7" s="511"/>
      <c r="Z7" s="511"/>
      <c r="AA7" s="511"/>
      <c r="AB7" s="511"/>
      <c r="AC7" s="511"/>
      <c r="AD7" s="511"/>
      <c r="AE7" s="512"/>
    </row>
    <row r="8" spans="1:32" ht="16.5" thickTop="1">
      <c r="B8" s="246"/>
      <c r="C8" s="147"/>
      <c r="D8" s="147"/>
      <c r="E8" s="147"/>
      <c r="F8" s="147"/>
      <c r="G8" s="153"/>
      <c r="H8" s="153"/>
      <c r="N8" s="247"/>
      <c r="P8" s="513"/>
      <c r="Q8" s="681" t="s">
        <v>803</v>
      </c>
      <c r="R8" s="681"/>
      <c r="S8" s="681"/>
      <c r="T8" s="681"/>
      <c r="U8" s="681"/>
      <c r="V8" s="681"/>
      <c r="W8" s="681"/>
      <c r="X8" s="681"/>
      <c r="Y8" s="681"/>
      <c r="Z8" s="681"/>
      <c r="AA8" s="681"/>
      <c r="AB8" s="681"/>
      <c r="AC8" s="681"/>
      <c r="AD8" s="681"/>
      <c r="AE8" s="514"/>
    </row>
    <row r="9" spans="1:32" ht="28.5" customHeight="1">
      <c r="B9" s="246"/>
      <c r="C9" s="146" t="s">
        <v>384</v>
      </c>
      <c r="E9" s="147" t="s">
        <v>552</v>
      </c>
      <c r="F9" s="343" t="s">
        <v>385</v>
      </c>
      <c r="G9" s="153"/>
      <c r="L9" s="344"/>
      <c r="M9" s="343" t="s">
        <v>11</v>
      </c>
      <c r="N9" s="247"/>
      <c r="P9" s="513"/>
      <c r="Q9" s="423"/>
      <c r="R9" s="423"/>
      <c r="S9" s="423"/>
      <c r="T9" s="423"/>
      <c r="U9" s="423"/>
      <c r="V9" s="423"/>
      <c r="W9" s="423"/>
      <c r="X9" s="423"/>
      <c r="Y9" s="423"/>
      <c r="Z9" s="423"/>
      <c r="AA9" s="423"/>
      <c r="AB9" s="423"/>
      <c r="AC9" s="423"/>
      <c r="AD9" s="423"/>
      <c r="AE9" s="514"/>
    </row>
    <row r="10" spans="1:32" ht="16.5" thickBot="1">
      <c r="B10" s="246"/>
      <c r="C10" s="109" t="s">
        <v>386</v>
      </c>
      <c r="D10" s="693" t="e">
        <f>'Financial Statments '!C30</f>
        <v>#DIV/0!</v>
      </c>
      <c r="E10" s="693"/>
      <c r="F10" s="218" t="e">
        <f>D10/D12</f>
        <v>#DIV/0!</v>
      </c>
      <c r="G10" s="153"/>
      <c r="M10" s="402">
        <f>WACC!K12</f>
        <v>0</v>
      </c>
      <c r="N10" s="247"/>
      <c r="P10" s="513"/>
      <c r="Q10" s="531" t="s">
        <v>647</v>
      </c>
      <c r="R10" s="532" t="s">
        <v>648</v>
      </c>
      <c r="S10" s="531" t="str">
        <f t="shared" ref="S10:AB10" si="0">D14</f>
        <v>Y1</v>
      </c>
      <c r="T10" s="531" t="str">
        <f t="shared" si="0"/>
        <v>Y2</v>
      </c>
      <c r="U10" s="531" t="str">
        <f t="shared" si="0"/>
        <v>Y3</v>
      </c>
      <c r="V10" s="531" t="str">
        <f t="shared" si="0"/>
        <v>Y4</v>
      </c>
      <c r="W10" s="531" t="str">
        <f t="shared" si="0"/>
        <v>Y5</v>
      </c>
      <c r="X10" s="531" t="str">
        <f t="shared" si="0"/>
        <v>Y6</v>
      </c>
      <c r="Y10" s="531" t="str">
        <f t="shared" si="0"/>
        <v>Y7</v>
      </c>
      <c r="Z10" s="531" t="str">
        <f t="shared" si="0"/>
        <v>Y8</v>
      </c>
      <c r="AA10" s="531" t="str">
        <f t="shared" si="0"/>
        <v>Y9</v>
      </c>
      <c r="AB10" s="531" t="str">
        <f t="shared" si="0"/>
        <v>Y10</v>
      </c>
      <c r="AC10" s="515"/>
      <c r="AD10" s="531" t="s">
        <v>383</v>
      </c>
      <c r="AE10" s="514"/>
    </row>
    <row r="11" spans="1:32" ht="16.5" thickTop="1">
      <c r="B11" s="246"/>
      <c r="C11" s="109" t="s">
        <v>387</v>
      </c>
      <c r="D11" s="694" t="e">
        <f>'Inputs&amp;Assum'!D233-Dashboard!D10</f>
        <v>#DIV/0!</v>
      </c>
      <c r="E11" s="694"/>
      <c r="F11" s="241" t="e">
        <f>D11/D12</f>
        <v>#DIV/0!</v>
      </c>
      <c r="G11" s="153"/>
      <c r="H11" s="153"/>
      <c r="N11" s="247"/>
      <c r="P11" s="513"/>
      <c r="Q11" s="516"/>
      <c r="R11" s="517"/>
      <c r="S11" s="518"/>
      <c r="T11" s="518"/>
      <c r="U11" s="518"/>
      <c r="V11" s="518"/>
      <c r="W11" s="518"/>
      <c r="X11" s="518"/>
      <c r="Y11" s="518"/>
      <c r="Z11" s="518"/>
      <c r="AA11" s="518"/>
      <c r="AB11" s="518"/>
      <c r="AC11" s="519"/>
      <c r="AD11" s="519"/>
      <c r="AE11" s="514"/>
    </row>
    <row r="12" spans="1:32" ht="16.5" thickBot="1">
      <c r="B12" s="246"/>
      <c r="C12" s="141" t="s">
        <v>388</v>
      </c>
      <c r="D12" s="695" t="e">
        <f>D11+D10</f>
        <v>#DIV/0!</v>
      </c>
      <c r="E12" s="695"/>
      <c r="F12" s="219"/>
      <c r="G12" s="153"/>
      <c r="H12" s="153"/>
      <c r="L12" s="345"/>
      <c r="M12" s="345"/>
      <c r="N12" s="286"/>
      <c r="P12" s="513"/>
      <c r="Q12" s="520">
        <v>1</v>
      </c>
      <c r="R12" s="517" t="s">
        <v>657</v>
      </c>
      <c r="S12" s="521" t="e">
        <f>'Financial Statments '!D28/'Financial Statments '!D34</f>
        <v>#DIV/0!</v>
      </c>
      <c r="T12" s="521" t="e">
        <f>'Financial Statments '!E28/'Financial Statments '!E34</f>
        <v>#DIV/0!</v>
      </c>
      <c r="U12" s="521" t="e">
        <f>'Financial Statments '!F28/'Financial Statments '!F34</f>
        <v>#DIV/0!</v>
      </c>
      <c r="V12" s="521" t="e">
        <f>'Financial Statments '!G28/'Financial Statments '!G34</f>
        <v>#DIV/0!</v>
      </c>
      <c r="W12" s="521" t="e">
        <f>'Financial Statments '!H28/'Financial Statments '!H34</f>
        <v>#DIV/0!</v>
      </c>
      <c r="X12" s="521" t="e">
        <f>'Financial Statments '!I28/'Financial Statments '!I34</f>
        <v>#DIV/0!</v>
      </c>
      <c r="Y12" s="521" t="e">
        <f>'Financial Statments '!J28/'Financial Statments '!J34</f>
        <v>#DIV/0!</v>
      </c>
      <c r="Z12" s="521" t="e">
        <f>'Financial Statments '!K28/'Financial Statments '!K34</f>
        <v>#DIV/0!</v>
      </c>
      <c r="AA12" s="521" t="e">
        <f>'Financial Statments '!L28/'Financial Statments '!L34</f>
        <v>#DIV/0!</v>
      </c>
      <c r="AB12" s="521" t="e">
        <f>'Financial Statments '!M28/'Financial Statments '!M34</f>
        <v>#DIV/0!</v>
      </c>
      <c r="AC12" s="519"/>
      <c r="AD12" s="522" t="s">
        <v>649</v>
      </c>
      <c r="AE12" s="514"/>
    </row>
    <row r="13" spans="1:32" ht="15.75">
      <c r="B13" s="246"/>
      <c r="L13" s="346"/>
      <c r="M13" s="284"/>
      <c r="N13" s="287"/>
      <c r="P13" s="513"/>
      <c r="Q13" s="520">
        <v>2</v>
      </c>
      <c r="R13" s="517" t="s">
        <v>658</v>
      </c>
      <c r="S13" s="521" t="e">
        <f>('Financial Statments '!D28-'Financial Statments '!D25)/'Financial Statments '!D34</f>
        <v>#DIV/0!</v>
      </c>
      <c r="T13" s="521" t="e">
        <f>('Financial Statments '!E28-'Financial Statments '!E25)/'Financial Statments '!E34</f>
        <v>#DIV/0!</v>
      </c>
      <c r="U13" s="521" t="e">
        <f>('Financial Statments '!F28-'Financial Statments '!F25)/'Financial Statments '!F34</f>
        <v>#DIV/0!</v>
      </c>
      <c r="V13" s="521" t="e">
        <f>('Financial Statments '!G28-'Financial Statments '!G25)/'Financial Statments '!G34</f>
        <v>#DIV/0!</v>
      </c>
      <c r="W13" s="521" t="e">
        <f>('Financial Statments '!H28-'Financial Statments '!H25)/'Financial Statments '!H34</f>
        <v>#DIV/0!</v>
      </c>
      <c r="X13" s="521" t="e">
        <f>('Financial Statments '!I28-'Financial Statments '!I25)/'Financial Statments '!I34</f>
        <v>#DIV/0!</v>
      </c>
      <c r="Y13" s="521" t="e">
        <f>('Financial Statments '!J28-'Financial Statments '!J25)/'Financial Statments '!J34</f>
        <v>#DIV/0!</v>
      </c>
      <c r="Z13" s="521" t="e">
        <f>('Financial Statments '!K28-'Financial Statments '!K25)/'Financial Statments '!K34</f>
        <v>#DIV/0!</v>
      </c>
      <c r="AA13" s="521" t="e">
        <f>('Financial Statments '!L28-'Financial Statments '!L25)/'Financial Statments '!L34</f>
        <v>#DIV/0!</v>
      </c>
      <c r="AB13" s="521" t="e">
        <f>('Financial Statments '!M28-'Financial Statments '!M25)/'Financial Statments '!M34</f>
        <v>#DIV/0!</v>
      </c>
      <c r="AC13" s="519"/>
      <c r="AD13" s="522" t="s">
        <v>649</v>
      </c>
      <c r="AE13" s="514"/>
    </row>
    <row r="14" spans="1:32" ht="16.5" thickBot="1">
      <c r="B14" s="246"/>
      <c r="C14" s="403" t="s">
        <v>389</v>
      </c>
      <c r="D14" s="404" t="s">
        <v>390</v>
      </c>
      <c r="E14" s="404" t="s">
        <v>391</v>
      </c>
      <c r="F14" s="404" t="s">
        <v>392</v>
      </c>
      <c r="G14" s="404" t="s">
        <v>393</v>
      </c>
      <c r="H14" s="404" t="s">
        <v>394</v>
      </c>
      <c r="I14" s="404" t="s">
        <v>557</v>
      </c>
      <c r="J14" s="404" t="s">
        <v>558</v>
      </c>
      <c r="K14" s="404" t="s">
        <v>559</v>
      </c>
      <c r="L14" s="404" t="s">
        <v>560</v>
      </c>
      <c r="M14" s="404" t="s">
        <v>561</v>
      </c>
      <c r="N14" s="288"/>
      <c r="P14" s="513"/>
      <c r="Q14" s="520">
        <v>3</v>
      </c>
      <c r="R14" s="517" t="s">
        <v>650</v>
      </c>
      <c r="S14" s="521" t="e">
        <f>'Financial Statments '!D25/'Financial Statments '!D34</f>
        <v>#DIV/0!</v>
      </c>
      <c r="T14" s="521" t="e">
        <f>'Financial Statments '!E25/'Financial Statments '!E34</f>
        <v>#DIV/0!</v>
      </c>
      <c r="U14" s="521" t="e">
        <f>'Financial Statments '!F25/'Financial Statments '!F34</f>
        <v>#DIV/0!</v>
      </c>
      <c r="V14" s="521" t="e">
        <f>'Financial Statments '!G25/'Financial Statments '!G34</f>
        <v>#DIV/0!</v>
      </c>
      <c r="W14" s="521" t="e">
        <f>'Financial Statments '!H25/'Financial Statments '!H34</f>
        <v>#DIV/0!</v>
      </c>
      <c r="X14" s="521" t="e">
        <f>'Financial Statments '!I25/'Financial Statments '!I34</f>
        <v>#DIV/0!</v>
      </c>
      <c r="Y14" s="521" t="e">
        <f>'Financial Statments '!J25/'Financial Statments '!J34</f>
        <v>#DIV/0!</v>
      </c>
      <c r="Z14" s="521" t="e">
        <f>'Financial Statments '!K25/'Financial Statments '!K34</f>
        <v>#DIV/0!</v>
      </c>
      <c r="AA14" s="521" t="e">
        <f>'Financial Statments '!L25/'Financial Statments '!L34</f>
        <v>#DIV/0!</v>
      </c>
      <c r="AB14" s="521" t="e">
        <f>'Financial Statments '!M25/'Financial Statments '!M34</f>
        <v>#DIV/0!</v>
      </c>
      <c r="AC14" s="519"/>
      <c r="AD14" s="522" t="s">
        <v>649</v>
      </c>
      <c r="AE14" s="514"/>
    </row>
    <row r="15" spans="1:32" ht="15.75">
      <c r="B15" s="246"/>
      <c r="C15" s="220" t="s">
        <v>395</v>
      </c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88"/>
      <c r="P15" s="513"/>
      <c r="Q15" s="520">
        <v>4</v>
      </c>
      <c r="R15" s="517" t="s">
        <v>659</v>
      </c>
      <c r="S15" s="521" t="e">
        <f>'Financial Statments '!D55/'Financial Statments '!D34</f>
        <v>#DIV/0!</v>
      </c>
      <c r="T15" s="521" t="e">
        <f>'Financial Statments '!E55/'Financial Statments '!E34</f>
        <v>#DIV/0!</v>
      </c>
      <c r="U15" s="521" t="e">
        <f>'Financial Statments '!F55/'Financial Statments '!F34</f>
        <v>#DIV/0!</v>
      </c>
      <c r="V15" s="521" t="e">
        <f>'Financial Statments '!G55/'Financial Statments '!G34</f>
        <v>#DIV/0!</v>
      </c>
      <c r="W15" s="521" t="e">
        <f>'Financial Statments '!H55/'Financial Statments '!H34</f>
        <v>#DIV/0!</v>
      </c>
      <c r="X15" s="521" t="e">
        <f>'Financial Statments '!I55/'Financial Statments '!I34</f>
        <v>#DIV/0!</v>
      </c>
      <c r="Y15" s="521" t="e">
        <f>'Financial Statments '!J55/'Financial Statments '!J34</f>
        <v>#DIV/0!</v>
      </c>
      <c r="Z15" s="521" t="e">
        <f>'Financial Statments '!K55/'Financial Statments '!K34</f>
        <v>#DIV/0!</v>
      </c>
      <c r="AA15" s="521" t="e">
        <f>'Financial Statments '!L55/'Financial Statments '!L34</f>
        <v>#DIV/0!</v>
      </c>
      <c r="AB15" s="521" t="e">
        <f>'Financial Statments '!M55/'Financial Statments '!M34</f>
        <v>#DIV/0!</v>
      </c>
      <c r="AC15" s="519"/>
      <c r="AD15" s="522" t="s">
        <v>649</v>
      </c>
      <c r="AE15" s="514"/>
    </row>
    <row r="16" spans="1:32" ht="16.5" thickBot="1">
      <c r="B16" s="246"/>
      <c r="C16" s="189" t="s">
        <v>396</v>
      </c>
      <c r="D16" s="222" t="e">
        <f>'Financial Statments '!D6</f>
        <v>#DIV/0!</v>
      </c>
      <c r="E16" s="222" t="e">
        <f>'Financial Statments '!E6</f>
        <v>#DIV/0!</v>
      </c>
      <c r="F16" s="222" t="e">
        <f>'Financial Statments '!F6</f>
        <v>#DIV/0!</v>
      </c>
      <c r="G16" s="222" t="e">
        <f>'Financial Statments '!G6</f>
        <v>#DIV/0!</v>
      </c>
      <c r="H16" s="222" t="e">
        <f>'Financial Statments '!H6</f>
        <v>#DIV/0!</v>
      </c>
      <c r="I16" s="222" t="e">
        <f>'Financial Statments '!I6</f>
        <v>#DIV/0!</v>
      </c>
      <c r="J16" s="222" t="e">
        <f>'Financial Statments '!J6</f>
        <v>#DIV/0!</v>
      </c>
      <c r="K16" s="222" t="e">
        <f>'Financial Statments '!K6</f>
        <v>#DIV/0!</v>
      </c>
      <c r="L16" s="222" t="e">
        <f>'Financial Statments '!L6</f>
        <v>#DIV/0!</v>
      </c>
      <c r="M16" s="222" t="e">
        <f>'Financial Statments '!M6</f>
        <v>#DIV/0!</v>
      </c>
      <c r="N16" s="288"/>
      <c r="P16" s="513"/>
      <c r="Q16" s="523"/>
      <c r="R16" s="524"/>
      <c r="S16" s="524"/>
      <c r="T16" s="524"/>
      <c r="U16" s="524"/>
      <c r="V16" s="524"/>
      <c r="W16" s="524"/>
      <c r="X16" s="524"/>
      <c r="Y16" s="524"/>
      <c r="Z16" s="524"/>
      <c r="AA16" s="524"/>
      <c r="AB16" s="524"/>
      <c r="AC16" s="524"/>
      <c r="AD16" s="519"/>
      <c r="AE16" s="514"/>
    </row>
    <row r="17" spans="2:31" ht="15.75">
      <c r="B17" s="246"/>
      <c r="C17" s="223" t="s">
        <v>397</v>
      </c>
      <c r="D17" s="224" t="e">
        <f>'Financial Statments '!D12</f>
        <v>#DIV/0!</v>
      </c>
      <c r="E17" s="224" t="e">
        <f>'Financial Statments '!E12</f>
        <v>#DIV/0!</v>
      </c>
      <c r="F17" s="224" t="e">
        <f>'Financial Statments '!F12</f>
        <v>#DIV/0!</v>
      </c>
      <c r="G17" s="224" t="e">
        <f>'Financial Statments '!G12</f>
        <v>#DIV/0!</v>
      </c>
      <c r="H17" s="224" t="e">
        <f>'Financial Statments '!H12</f>
        <v>#DIV/0!</v>
      </c>
      <c r="I17" s="224" t="e">
        <f>'Financial Statments '!I12</f>
        <v>#DIV/0!</v>
      </c>
      <c r="J17" s="224" t="e">
        <f>'Financial Statments '!J12</f>
        <v>#DIV/0!</v>
      </c>
      <c r="K17" s="224" t="e">
        <f>'Financial Statments '!K12</f>
        <v>#DIV/0!</v>
      </c>
      <c r="L17" s="224" t="e">
        <f>'Financial Statments '!L12</f>
        <v>#DIV/0!</v>
      </c>
      <c r="M17" s="224" t="e">
        <f>'Financial Statments '!M12</f>
        <v>#DIV/0!</v>
      </c>
      <c r="N17" s="288"/>
      <c r="P17" s="513"/>
      <c r="Q17" s="525"/>
      <c r="R17" s="519"/>
      <c r="S17" s="519"/>
      <c r="T17" s="519"/>
      <c r="U17" s="519"/>
      <c r="V17" s="519"/>
      <c r="W17" s="519"/>
      <c r="X17" s="519"/>
      <c r="Y17" s="519"/>
      <c r="Z17" s="519"/>
      <c r="AA17" s="519"/>
      <c r="AB17" s="519"/>
      <c r="AC17" s="519"/>
      <c r="AD17" s="519"/>
      <c r="AE17" s="514"/>
    </row>
    <row r="18" spans="2:31" ht="16.5" thickBot="1">
      <c r="B18" s="246"/>
      <c r="C18" s="189" t="s">
        <v>398</v>
      </c>
      <c r="D18" s="225" t="e">
        <f>D17/D16</f>
        <v>#DIV/0!</v>
      </c>
      <c r="E18" s="225" t="e">
        <f t="shared" ref="E18:H18" si="1">E17/E16</f>
        <v>#DIV/0!</v>
      </c>
      <c r="F18" s="225" t="e">
        <f t="shared" si="1"/>
        <v>#DIV/0!</v>
      </c>
      <c r="G18" s="225" t="e">
        <f t="shared" si="1"/>
        <v>#DIV/0!</v>
      </c>
      <c r="H18" s="225" t="e">
        <f t="shared" si="1"/>
        <v>#DIV/0!</v>
      </c>
      <c r="I18" s="225" t="e">
        <f t="shared" ref="I18:K18" si="2">I17/I16</f>
        <v>#DIV/0!</v>
      </c>
      <c r="J18" s="225" t="e">
        <f t="shared" si="2"/>
        <v>#DIV/0!</v>
      </c>
      <c r="K18" s="225" t="e">
        <f t="shared" si="2"/>
        <v>#DIV/0!</v>
      </c>
      <c r="L18" s="225" t="e">
        <f t="shared" ref="L18:M18" si="3">L17/L16</f>
        <v>#DIV/0!</v>
      </c>
      <c r="M18" s="225" t="e">
        <f t="shared" si="3"/>
        <v>#DIV/0!</v>
      </c>
      <c r="N18" s="288"/>
      <c r="P18" s="513"/>
      <c r="Q18" s="531" t="s">
        <v>651</v>
      </c>
      <c r="R18" s="532" t="s">
        <v>652</v>
      </c>
      <c r="S18" s="531" t="str">
        <f t="shared" ref="S18:AB18" si="4">D14</f>
        <v>Y1</v>
      </c>
      <c r="T18" s="531" t="str">
        <f t="shared" si="4"/>
        <v>Y2</v>
      </c>
      <c r="U18" s="531" t="str">
        <f t="shared" si="4"/>
        <v>Y3</v>
      </c>
      <c r="V18" s="531" t="str">
        <f t="shared" si="4"/>
        <v>Y4</v>
      </c>
      <c r="W18" s="531" t="str">
        <f t="shared" si="4"/>
        <v>Y5</v>
      </c>
      <c r="X18" s="531" t="str">
        <f t="shared" si="4"/>
        <v>Y6</v>
      </c>
      <c r="Y18" s="531" t="str">
        <f t="shared" si="4"/>
        <v>Y7</v>
      </c>
      <c r="Z18" s="531" t="str">
        <f t="shared" si="4"/>
        <v>Y8</v>
      </c>
      <c r="AA18" s="531" t="str">
        <f t="shared" si="4"/>
        <v>Y9</v>
      </c>
      <c r="AB18" s="531" t="str">
        <f t="shared" si="4"/>
        <v>Y10</v>
      </c>
      <c r="AC18" s="515"/>
      <c r="AD18" s="531" t="s">
        <v>383</v>
      </c>
      <c r="AE18" s="514"/>
    </row>
    <row r="19" spans="2:31" ht="16.5" thickTop="1">
      <c r="B19" s="246"/>
      <c r="C19" s="189" t="s">
        <v>399</v>
      </c>
      <c r="D19" s="222" t="e">
        <f>'Financial Statments '!D18</f>
        <v>#DIV/0!</v>
      </c>
      <c r="E19" s="222" t="e">
        <f>'Financial Statments '!E18</f>
        <v>#DIV/0!</v>
      </c>
      <c r="F19" s="222" t="e">
        <f>'Financial Statments '!F18</f>
        <v>#DIV/0!</v>
      </c>
      <c r="G19" s="222" t="e">
        <f>'Financial Statments '!G18</f>
        <v>#DIV/0!</v>
      </c>
      <c r="H19" s="222" t="e">
        <f>'Financial Statments '!H18</f>
        <v>#DIV/0!</v>
      </c>
      <c r="I19" s="222" t="e">
        <f>'Financial Statments '!I18</f>
        <v>#DIV/0!</v>
      </c>
      <c r="J19" s="222" t="e">
        <f>'Financial Statments '!J18</f>
        <v>#DIV/0!</v>
      </c>
      <c r="K19" s="222" t="e">
        <f>'Financial Statments '!K18</f>
        <v>#DIV/0!</v>
      </c>
      <c r="L19" s="222" t="e">
        <f>'Financial Statments '!L18</f>
        <v>#DIV/0!</v>
      </c>
      <c r="M19" s="222" t="e">
        <f>'Financial Statments '!M18</f>
        <v>#DIV/0!</v>
      </c>
      <c r="N19" s="288"/>
      <c r="P19" s="513"/>
      <c r="Q19" s="516"/>
      <c r="R19" s="517"/>
      <c r="S19" s="518"/>
      <c r="T19" s="518"/>
      <c r="U19" s="518"/>
      <c r="V19" s="518"/>
      <c r="W19" s="518"/>
      <c r="X19" s="518"/>
      <c r="Y19" s="518"/>
      <c r="Z19" s="518"/>
      <c r="AA19" s="518"/>
      <c r="AB19" s="518"/>
      <c r="AC19" s="519"/>
      <c r="AD19" s="519"/>
      <c r="AE19" s="514"/>
    </row>
    <row r="20" spans="2:31" ht="15.75">
      <c r="B20" s="246"/>
      <c r="C20" s="189" t="s">
        <v>400</v>
      </c>
      <c r="D20" s="225" t="e">
        <f>D19/D16</f>
        <v>#DIV/0!</v>
      </c>
      <c r="E20" s="225" t="e">
        <f t="shared" ref="E20:H20" si="5">E19/E16</f>
        <v>#DIV/0!</v>
      </c>
      <c r="F20" s="225" t="e">
        <f t="shared" si="5"/>
        <v>#DIV/0!</v>
      </c>
      <c r="G20" s="225" t="e">
        <f t="shared" si="5"/>
        <v>#DIV/0!</v>
      </c>
      <c r="H20" s="225" t="e">
        <f t="shared" si="5"/>
        <v>#DIV/0!</v>
      </c>
      <c r="I20" s="225" t="e">
        <f t="shared" ref="I20:K20" si="6">I19/I16</f>
        <v>#DIV/0!</v>
      </c>
      <c r="J20" s="225" t="e">
        <f t="shared" si="6"/>
        <v>#DIV/0!</v>
      </c>
      <c r="K20" s="225" t="e">
        <f t="shared" si="6"/>
        <v>#DIV/0!</v>
      </c>
      <c r="L20" s="225" t="e">
        <f t="shared" ref="L20:M20" si="7">L19/L16</f>
        <v>#DIV/0!</v>
      </c>
      <c r="M20" s="225" t="e">
        <f t="shared" si="7"/>
        <v>#DIV/0!</v>
      </c>
      <c r="N20" s="247"/>
      <c r="P20" s="513"/>
      <c r="Q20" s="520">
        <v>1</v>
      </c>
      <c r="R20" s="517" t="s">
        <v>653</v>
      </c>
      <c r="S20" s="526" t="e">
        <f>'Financial Statments '!D37/'Financial Statments '!D31</f>
        <v>#DIV/0!</v>
      </c>
      <c r="T20" s="526" t="e">
        <f>'Financial Statments '!E37/'Financial Statments '!E31</f>
        <v>#DIV/0!</v>
      </c>
      <c r="U20" s="526" t="e">
        <f>'Financial Statments '!F37/'Financial Statments '!F31</f>
        <v>#DIV/0!</v>
      </c>
      <c r="V20" s="526" t="e">
        <f>'Financial Statments '!G37/'Financial Statments '!G31</f>
        <v>#DIV/0!</v>
      </c>
      <c r="W20" s="526" t="e">
        <f>'Financial Statments '!H37/'Financial Statments '!H31</f>
        <v>#DIV/0!</v>
      </c>
      <c r="X20" s="526" t="e">
        <f>'Financial Statments '!I37/'Financial Statments '!I31</f>
        <v>#DIV/0!</v>
      </c>
      <c r="Y20" s="526" t="e">
        <f>'Financial Statments '!J37/'Financial Statments '!J31</f>
        <v>#DIV/0!</v>
      </c>
      <c r="Z20" s="526" t="e">
        <f>'Financial Statments '!K37/'Financial Statments '!K31</f>
        <v>#DIV/0!</v>
      </c>
      <c r="AA20" s="526" t="e">
        <f>'Financial Statments '!L37/'Financial Statments '!L31</f>
        <v>#DIV/0!</v>
      </c>
      <c r="AB20" s="526" t="e">
        <f>'Financial Statments '!M37/'Financial Statments '!M31</f>
        <v>#DIV/0!</v>
      </c>
      <c r="AC20" s="519"/>
      <c r="AD20" s="522" t="s">
        <v>467</v>
      </c>
      <c r="AE20" s="514"/>
    </row>
    <row r="21" spans="2:31" ht="15.75">
      <c r="B21" s="246"/>
      <c r="N21" s="247"/>
      <c r="P21" s="513"/>
      <c r="Q21" s="520">
        <v>2</v>
      </c>
      <c r="R21" s="517" t="s">
        <v>660</v>
      </c>
      <c r="S21" s="521" t="e">
        <f>'Financial Statments '!D37/'Financial Statments '!D41</f>
        <v>#DIV/0!</v>
      </c>
      <c r="T21" s="521" t="e">
        <f>'Financial Statments '!E37/'Financial Statments '!E41</f>
        <v>#DIV/0!</v>
      </c>
      <c r="U21" s="521" t="e">
        <f>'Financial Statments '!F37/'Financial Statments '!F41</f>
        <v>#DIV/0!</v>
      </c>
      <c r="V21" s="521" t="e">
        <f>'Financial Statments '!G37/'Financial Statments '!G41</f>
        <v>#DIV/0!</v>
      </c>
      <c r="W21" s="521" t="e">
        <f>'Financial Statments '!H37/'Financial Statments '!H41</f>
        <v>#DIV/0!</v>
      </c>
      <c r="X21" s="521" t="e">
        <f>'Financial Statments '!I37/'Financial Statments '!I41</f>
        <v>#DIV/0!</v>
      </c>
      <c r="Y21" s="521" t="e">
        <f>'Financial Statments '!J37/'Financial Statments '!J41</f>
        <v>#DIV/0!</v>
      </c>
      <c r="Z21" s="521" t="e">
        <f>'Financial Statments '!K37/'Financial Statments '!K41</f>
        <v>#DIV/0!</v>
      </c>
      <c r="AA21" s="521" t="e">
        <f>'Financial Statments '!L37/'Financial Statments '!L41</f>
        <v>#DIV/0!</v>
      </c>
      <c r="AB21" s="521" t="e">
        <f>'Financial Statments '!M37/'Financial Statments '!M41</f>
        <v>#DIV/0!</v>
      </c>
      <c r="AC21" s="519"/>
      <c r="AD21" s="522" t="s">
        <v>649</v>
      </c>
      <c r="AE21" s="514"/>
    </row>
    <row r="22" spans="2:31" ht="15.75">
      <c r="B22" s="246"/>
      <c r="C22" s="226" t="s">
        <v>401</v>
      </c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286"/>
      <c r="P22" s="513"/>
      <c r="Q22" s="520">
        <v>3</v>
      </c>
      <c r="R22" s="517" t="s">
        <v>661</v>
      </c>
      <c r="S22" s="521">
        <f>IFERROR('Financial Statments '!D14/'Financial Statments '!D15,0)</f>
        <v>0</v>
      </c>
      <c r="T22" s="521">
        <f>IFERROR('Financial Statments '!E14/'Financial Statments '!E15,0)</f>
        <v>0</v>
      </c>
      <c r="U22" s="521">
        <f>IFERROR('Financial Statments '!F14/'Financial Statments '!F15,0)</f>
        <v>0</v>
      </c>
      <c r="V22" s="521">
        <f>IFERROR('Financial Statments '!G14/'Financial Statments '!G15,0)</f>
        <v>0</v>
      </c>
      <c r="W22" s="521">
        <f>IFERROR('Financial Statments '!H14/'Financial Statments '!H15,0)</f>
        <v>0</v>
      </c>
      <c r="X22" s="521">
        <f>IFERROR('Financial Statments '!I14/'Financial Statments '!I15,0)</f>
        <v>0</v>
      </c>
      <c r="Y22" s="521">
        <f>IFERROR('Financial Statments '!J14/'Financial Statments '!J15,0)</f>
        <v>0</v>
      </c>
      <c r="Z22" s="521">
        <f>IFERROR('Financial Statments '!K14/'Financial Statments '!K15,0)</f>
        <v>0</v>
      </c>
      <c r="AA22" s="521">
        <f>IFERROR('Financial Statments '!L14/'Financial Statments '!L15,0)</f>
        <v>0</v>
      </c>
      <c r="AB22" s="521">
        <f>IFERROR('Financial Statments '!M14/'Financial Statments '!M15,0)</f>
        <v>0</v>
      </c>
      <c r="AC22" s="519"/>
      <c r="AD22" s="522" t="s">
        <v>649</v>
      </c>
      <c r="AE22" s="514"/>
    </row>
    <row r="23" spans="2:31" ht="15.75">
      <c r="B23" s="246"/>
      <c r="C23" s="189" t="s">
        <v>402</v>
      </c>
      <c r="D23" s="222" t="e">
        <f>'Financial Statments '!D31</f>
        <v>#DIV/0!</v>
      </c>
      <c r="E23" s="222" t="e">
        <f>'Financial Statments '!E31</f>
        <v>#DIV/0!</v>
      </c>
      <c r="F23" s="222" t="e">
        <f>'Financial Statments '!F31</f>
        <v>#DIV/0!</v>
      </c>
      <c r="G23" s="222" t="e">
        <f>'Financial Statments '!G31</f>
        <v>#DIV/0!</v>
      </c>
      <c r="H23" s="222" t="e">
        <f>'Financial Statments '!H31</f>
        <v>#DIV/0!</v>
      </c>
      <c r="I23" s="222" t="e">
        <f>'Financial Statments '!I31</f>
        <v>#DIV/0!</v>
      </c>
      <c r="J23" s="222" t="e">
        <f>'Financial Statments '!J31</f>
        <v>#DIV/0!</v>
      </c>
      <c r="K23" s="222" t="e">
        <f>'Financial Statments '!K31</f>
        <v>#DIV/0!</v>
      </c>
      <c r="L23" s="222" t="e">
        <f>'Financial Statments '!L31</f>
        <v>#DIV/0!</v>
      </c>
      <c r="M23" s="222" t="e">
        <f>'Financial Statments '!M31</f>
        <v>#DIV/0!</v>
      </c>
      <c r="N23" s="287"/>
      <c r="P23" s="513"/>
      <c r="Q23" s="520">
        <v>4</v>
      </c>
      <c r="R23" s="517" t="s">
        <v>662</v>
      </c>
      <c r="S23" s="526">
        <f>IFERROR('Financial Statments '!D14/'Financial Statments '!D35,0)</f>
        <v>0</v>
      </c>
      <c r="T23" s="526">
        <f>IFERROR('Financial Statments '!E14/'Financial Statments '!E35,0)</f>
        <v>0</v>
      </c>
      <c r="U23" s="526">
        <f>IFERROR('Financial Statments '!F14/'Financial Statments '!F35,0)</f>
        <v>0</v>
      </c>
      <c r="V23" s="526">
        <f>IFERROR('Financial Statments '!G14/'Financial Statments '!G35,0)</f>
        <v>0</v>
      </c>
      <c r="W23" s="526">
        <f>IFERROR('Financial Statments '!H14/'Financial Statments '!H35,0)</f>
        <v>0</v>
      </c>
      <c r="X23" s="526">
        <f>IFERROR('Financial Statments '!I14/'Financial Statments '!I35,0)</f>
        <v>0</v>
      </c>
      <c r="Y23" s="526">
        <f>IFERROR('Financial Statments '!J14/'Financial Statments '!J35,0)</f>
        <v>0</v>
      </c>
      <c r="Z23" s="526">
        <f>IFERROR('Financial Statments '!K14/'Financial Statments '!K35,0)</f>
        <v>0</v>
      </c>
      <c r="AA23" s="526">
        <f>IFERROR('Financial Statments '!L14/'Financial Statments '!L35,0)</f>
        <v>0</v>
      </c>
      <c r="AB23" s="526">
        <f>IFERROR('Financial Statments '!M14/'Financial Statments '!M35,0)</f>
        <v>0</v>
      </c>
      <c r="AC23" s="519"/>
      <c r="AD23" s="522" t="s">
        <v>467</v>
      </c>
      <c r="AE23" s="514"/>
    </row>
    <row r="24" spans="2:31" ht="16.5" thickBot="1">
      <c r="B24" s="246"/>
      <c r="C24" s="189" t="s">
        <v>403</v>
      </c>
      <c r="D24" s="222" t="e">
        <f>'Financial Statments '!D37</f>
        <v>#DIV/0!</v>
      </c>
      <c r="E24" s="222" t="e">
        <f>'Financial Statments '!E37</f>
        <v>#DIV/0!</v>
      </c>
      <c r="F24" s="222" t="e">
        <f>'Financial Statments '!F37</f>
        <v>#DIV/0!</v>
      </c>
      <c r="G24" s="222" t="e">
        <f>'Financial Statments '!G37</f>
        <v>#DIV/0!</v>
      </c>
      <c r="H24" s="222" t="e">
        <f>'Financial Statments '!H37</f>
        <v>#DIV/0!</v>
      </c>
      <c r="I24" s="222" t="e">
        <f>'Financial Statments '!I37</f>
        <v>#DIV/0!</v>
      </c>
      <c r="J24" s="222" t="e">
        <f>'Financial Statments '!J37</f>
        <v>#DIV/0!</v>
      </c>
      <c r="K24" s="222" t="e">
        <f>'Financial Statments '!K37</f>
        <v>#DIV/0!</v>
      </c>
      <c r="L24" s="222" t="e">
        <f>'Financial Statments '!L37</f>
        <v>#DIV/0!</v>
      </c>
      <c r="M24" s="222" t="e">
        <f>'Financial Statments '!M37</f>
        <v>#DIV/0!</v>
      </c>
      <c r="N24" s="288"/>
      <c r="P24" s="513"/>
      <c r="Q24" s="523"/>
      <c r="R24" s="524"/>
      <c r="S24" s="524"/>
      <c r="T24" s="524"/>
      <c r="U24" s="524"/>
      <c r="V24" s="524"/>
      <c r="W24" s="524"/>
      <c r="X24" s="524"/>
      <c r="Y24" s="524"/>
      <c r="Z24" s="524"/>
      <c r="AA24" s="524"/>
      <c r="AB24" s="524"/>
      <c r="AC24" s="524"/>
      <c r="AD24" s="519"/>
      <c r="AE24" s="514"/>
    </row>
    <row r="25" spans="2:31" ht="15.75">
      <c r="B25" s="246"/>
      <c r="C25" s="189" t="s">
        <v>404</v>
      </c>
      <c r="D25" s="222" t="e">
        <f>'Financial Statments '!D41</f>
        <v>#DIV/0!</v>
      </c>
      <c r="E25" s="222" t="e">
        <f>'Financial Statments '!E41</f>
        <v>#DIV/0!</v>
      </c>
      <c r="F25" s="222" t="e">
        <f>'Financial Statments '!F41</f>
        <v>#DIV/0!</v>
      </c>
      <c r="G25" s="222" t="e">
        <f>'Financial Statments '!G41</f>
        <v>#DIV/0!</v>
      </c>
      <c r="H25" s="222" t="e">
        <f>'Financial Statments '!H41</f>
        <v>#DIV/0!</v>
      </c>
      <c r="I25" s="222" t="e">
        <f>'Financial Statments '!I41</f>
        <v>#DIV/0!</v>
      </c>
      <c r="J25" s="222" t="e">
        <f>'Financial Statments '!J41</f>
        <v>#DIV/0!</v>
      </c>
      <c r="K25" s="222" t="e">
        <f>'Financial Statments '!K41</f>
        <v>#DIV/0!</v>
      </c>
      <c r="L25" s="222" t="e">
        <f>'Financial Statments '!L41</f>
        <v>#DIV/0!</v>
      </c>
      <c r="M25" s="222" t="e">
        <f>'Financial Statments '!M41</f>
        <v>#DIV/0!</v>
      </c>
      <c r="N25" s="288"/>
      <c r="P25" s="513"/>
      <c r="Q25" s="525"/>
      <c r="R25" s="519"/>
      <c r="S25" s="519"/>
      <c r="T25" s="519"/>
      <c r="U25" s="519"/>
      <c r="V25" s="519"/>
      <c r="W25" s="519"/>
      <c r="X25" s="519"/>
      <c r="Y25" s="519"/>
      <c r="Z25" s="519"/>
      <c r="AA25" s="519"/>
      <c r="AB25" s="519"/>
      <c r="AC25" s="519"/>
      <c r="AD25" s="519"/>
      <c r="AE25" s="514"/>
    </row>
    <row r="26" spans="2:31" ht="16.5" thickBot="1">
      <c r="B26" s="246"/>
      <c r="C26" s="189" t="s">
        <v>405</v>
      </c>
      <c r="D26" s="225" t="e">
        <f>D19/D23</f>
        <v>#DIV/0!</v>
      </c>
      <c r="E26" s="225" t="e">
        <f>E19/E23</f>
        <v>#DIV/0!</v>
      </c>
      <c r="F26" s="225" t="e">
        <f>F19/F23</f>
        <v>#DIV/0!</v>
      </c>
      <c r="G26" s="225" t="e">
        <f>G19/G23</f>
        <v>#DIV/0!</v>
      </c>
      <c r="H26" s="225" t="e">
        <f>H19/H23</f>
        <v>#DIV/0!</v>
      </c>
      <c r="I26" s="225" t="e">
        <f t="shared" ref="I26:K26" si="8">I19/I23</f>
        <v>#DIV/0!</v>
      </c>
      <c r="J26" s="225" t="e">
        <f t="shared" si="8"/>
        <v>#DIV/0!</v>
      </c>
      <c r="K26" s="225" t="e">
        <f t="shared" si="8"/>
        <v>#DIV/0!</v>
      </c>
      <c r="L26" s="225" t="e">
        <f t="shared" ref="L26:M26" si="9">L19/L23</f>
        <v>#DIV/0!</v>
      </c>
      <c r="M26" s="225" t="e">
        <f t="shared" si="9"/>
        <v>#DIV/0!</v>
      </c>
      <c r="N26" s="288"/>
      <c r="P26" s="513"/>
      <c r="Q26" s="531" t="s">
        <v>654</v>
      </c>
      <c r="R26" s="532" t="s">
        <v>655</v>
      </c>
      <c r="S26" s="531" t="str">
        <f t="shared" ref="S26:AB26" si="10">D14</f>
        <v>Y1</v>
      </c>
      <c r="T26" s="531" t="str">
        <f t="shared" si="10"/>
        <v>Y2</v>
      </c>
      <c r="U26" s="531" t="str">
        <f t="shared" si="10"/>
        <v>Y3</v>
      </c>
      <c r="V26" s="531" t="str">
        <f t="shared" si="10"/>
        <v>Y4</v>
      </c>
      <c r="W26" s="531" t="str">
        <f t="shared" si="10"/>
        <v>Y5</v>
      </c>
      <c r="X26" s="531" t="str">
        <f t="shared" si="10"/>
        <v>Y6</v>
      </c>
      <c r="Y26" s="531" t="str">
        <f t="shared" si="10"/>
        <v>Y7</v>
      </c>
      <c r="Z26" s="531" t="str">
        <f t="shared" si="10"/>
        <v>Y8</v>
      </c>
      <c r="AA26" s="531" t="str">
        <f t="shared" si="10"/>
        <v>Y9</v>
      </c>
      <c r="AB26" s="531" t="str">
        <f t="shared" si="10"/>
        <v>Y10</v>
      </c>
      <c r="AC26" s="515"/>
      <c r="AD26" s="531" t="s">
        <v>383</v>
      </c>
      <c r="AE26" s="514"/>
    </row>
    <row r="27" spans="2:31" ht="16.5" thickTop="1">
      <c r="B27" s="246"/>
      <c r="C27" s="189" t="s">
        <v>406</v>
      </c>
      <c r="D27" s="225" t="e">
        <f>D19/D25</f>
        <v>#DIV/0!</v>
      </c>
      <c r="E27" s="225" t="e">
        <f>E19/E25</f>
        <v>#DIV/0!</v>
      </c>
      <c r="F27" s="225" t="e">
        <f>F19/F25</f>
        <v>#DIV/0!</v>
      </c>
      <c r="G27" s="225" t="e">
        <f>G19/G25</f>
        <v>#DIV/0!</v>
      </c>
      <c r="H27" s="225" t="e">
        <f>H19/H25</f>
        <v>#DIV/0!</v>
      </c>
      <c r="I27" s="225" t="e">
        <f t="shared" ref="I27:K27" si="11">I19/I25</f>
        <v>#DIV/0!</v>
      </c>
      <c r="J27" s="225" t="e">
        <f t="shared" si="11"/>
        <v>#DIV/0!</v>
      </c>
      <c r="K27" s="225" t="e">
        <f t="shared" si="11"/>
        <v>#DIV/0!</v>
      </c>
      <c r="L27" s="225" t="e">
        <f t="shared" ref="L27:M27" si="12">L19/L25</f>
        <v>#DIV/0!</v>
      </c>
      <c r="M27" s="225" t="e">
        <f t="shared" si="12"/>
        <v>#DIV/0!</v>
      </c>
      <c r="N27" s="288"/>
      <c r="P27" s="513"/>
      <c r="Q27" s="516"/>
      <c r="R27" s="517"/>
      <c r="S27" s="518"/>
      <c r="T27" s="518"/>
      <c r="U27" s="518"/>
      <c r="V27" s="518"/>
      <c r="W27" s="518"/>
      <c r="X27" s="518"/>
      <c r="Y27" s="518"/>
      <c r="Z27" s="518"/>
      <c r="AA27" s="518"/>
      <c r="AB27" s="518"/>
      <c r="AC27" s="519"/>
      <c r="AD27" s="519"/>
      <c r="AE27" s="514"/>
    </row>
    <row r="28" spans="2:31" ht="15.75">
      <c r="B28" s="246"/>
      <c r="C28" s="189" t="s">
        <v>407</v>
      </c>
      <c r="D28" s="225" t="e">
        <f>D19/$D$12</f>
        <v>#DIV/0!</v>
      </c>
      <c r="E28" s="225" t="e">
        <f t="shared" ref="E28:H28" si="13">E19/$D$12</f>
        <v>#DIV/0!</v>
      </c>
      <c r="F28" s="225" t="e">
        <f t="shared" si="13"/>
        <v>#DIV/0!</v>
      </c>
      <c r="G28" s="225" t="e">
        <f t="shared" si="13"/>
        <v>#DIV/0!</v>
      </c>
      <c r="H28" s="225" t="e">
        <f t="shared" si="13"/>
        <v>#DIV/0!</v>
      </c>
      <c r="I28" s="225" t="e">
        <f t="shared" ref="I28:K28" si="14">I19/$D$12</f>
        <v>#DIV/0!</v>
      </c>
      <c r="J28" s="225" t="e">
        <f t="shared" si="14"/>
        <v>#DIV/0!</v>
      </c>
      <c r="K28" s="225" t="e">
        <f t="shared" si="14"/>
        <v>#DIV/0!</v>
      </c>
      <c r="L28" s="225" t="e">
        <f t="shared" ref="L28:M28" si="15">L19/$D$12</f>
        <v>#DIV/0!</v>
      </c>
      <c r="M28" s="225" t="e">
        <f t="shared" si="15"/>
        <v>#DIV/0!</v>
      </c>
      <c r="N28" s="288"/>
      <c r="P28" s="513"/>
      <c r="Q28" s="520">
        <v>1</v>
      </c>
      <c r="R28" s="517" t="s">
        <v>663</v>
      </c>
      <c r="S28" s="526" t="e">
        <f>'Financial Statments '!D18/(('Financial Statments '!D31+'Financial Statments '!C31)/2)</f>
        <v>#DIV/0!</v>
      </c>
      <c r="T28" s="526" t="e">
        <f>'Financial Statments '!E18/(('Financial Statments '!E31+'Financial Statments '!D31)/2)</f>
        <v>#DIV/0!</v>
      </c>
      <c r="U28" s="526" t="e">
        <f>'Financial Statments '!F18/(('Financial Statments '!F31+'Financial Statments '!E31)/2)</f>
        <v>#DIV/0!</v>
      </c>
      <c r="V28" s="526" t="e">
        <f>'Financial Statments '!G18/(('Financial Statments '!G31+'Financial Statments '!F31)/2)</f>
        <v>#DIV/0!</v>
      </c>
      <c r="W28" s="526" t="e">
        <f>'Financial Statments '!H18/(('Financial Statments '!H31+'Financial Statments '!G31)/2)</f>
        <v>#DIV/0!</v>
      </c>
      <c r="X28" s="526" t="e">
        <f>'Financial Statments '!I18/(('Financial Statments '!I31+'Financial Statments '!H31)/2)</f>
        <v>#DIV/0!</v>
      </c>
      <c r="Y28" s="526" t="e">
        <f>'Financial Statments '!J18/(('Financial Statments '!J31+'Financial Statments '!I31)/2)</f>
        <v>#DIV/0!</v>
      </c>
      <c r="Z28" s="526" t="e">
        <f>'Financial Statments '!K18/(('Financial Statments '!K31+'Financial Statments '!J31)/2)</f>
        <v>#DIV/0!</v>
      </c>
      <c r="AA28" s="526" t="e">
        <f>'Financial Statments '!L18/(('Financial Statments '!L31+'Financial Statments '!K31)/2)</f>
        <v>#DIV/0!</v>
      </c>
      <c r="AB28" s="526" t="e">
        <f>'Financial Statments '!M18/(('Financial Statments '!M31+'Financial Statments '!L31)/2)</f>
        <v>#DIV/0!</v>
      </c>
      <c r="AC28" s="519"/>
      <c r="AD28" s="522" t="s">
        <v>467</v>
      </c>
      <c r="AE28" s="514"/>
    </row>
    <row r="29" spans="2:31" ht="15.75">
      <c r="B29" s="246"/>
      <c r="N29" s="288"/>
      <c r="P29" s="513"/>
      <c r="Q29" s="520">
        <v>2</v>
      </c>
      <c r="R29" s="517" t="s">
        <v>664</v>
      </c>
      <c r="S29" s="521" t="e">
        <f>-'Financial Statments '!D7/((SUM('Financial Statments '!C27:D27)/2))</f>
        <v>#DIV/0!</v>
      </c>
      <c r="T29" s="521" t="e">
        <f>-'Financial Statments '!E7/((SUM('Financial Statments '!D27:E27)/2))</f>
        <v>#DIV/0!</v>
      </c>
      <c r="U29" s="521" t="e">
        <f>-'Financial Statments '!F7/((SUM('Financial Statments '!E27:F27)/2))</f>
        <v>#DIV/0!</v>
      </c>
      <c r="V29" s="521" t="e">
        <f>-'Financial Statments '!G7/((SUM('Financial Statments '!F27:G27)/2))</f>
        <v>#DIV/0!</v>
      </c>
      <c r="W29" s="521" t="e">
        <f>-'Financial Statments '!H7/((SUM('Financial Statments '!G27:H27)/2))</f>
        <v>#DIV/0!</v>
      </c>
      <c r="X29" s="521" t="e">
        <f>-'Financial Statments '!I7/((SUM('Financial Statments '!H27:I27)/2))</f>
        <v>#DIV/0!</v>
      </c>
      <c r="Y29" s="521" t="e">
        <f>-'Financial Statments '!J7/((SUM('Financial Statments '!I27:J27)/2))</f>
        <v>#DIV/0!</v>
      </c>
      <c r="Z29" s="521" t="e">
        <f>-'Financial Statments '!K7/((SUM('Financial Statments '!J27:K27)/2))</f>
        <v>#DIV/0!</v>
      </c>
      <c r="AA29" s="521" t="e">
        <f>-'Financial Statments '!L7/((SUM('Financial Statments '!K27:L27)/2))</f>
        <v>#DIV/0!</v>
      </c>
      <c r="AB29" s="521" t="e">
        <f>-'Financial Statments '!M7/((SUM('Financial Statments '!L27:M27)/2))</f>
        <v>#DIV/0!</v>
      </c>
      <c r="AC29" s="519"/>
      <c r="AD29" s="522" t="s">
        <v>656</v>
      </c>
      <c r="AE29" s="514"/>
    </row>
    <row r="30" spans="2:31" ht="15.75">
      <c r="B30" s="246"/>
      <c r="C30" s="226" t="s">
        <v>408</v>
      </c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288"/>
      <c r="P30" s="513"/>
      <c r="Q30" s="520">
        <v>3</v>
      </c>
      <c r="R30" s="517" t="s">
        <v>665</v>
      </c>
      <c r="S30" s="521" t="e">
        <f>'Financial Statments '!D6/'Financial Statments '!D26</f>
        <v>#DIV/0!</v>
      </c>
      <c r="T30" s="521" t="e">
        <f>'Financial Statments '!E6/(('Financial Statments '!E26+'Financial Statments '!D26)/2)</f>
        <v>#DIV/0!</v>
      </c>
      <c r="U30" s="521" t="e">
        <f>'Financial Statments '!F6/(('Financial Statments '!F26+'Financial Statments '!E26)/2)</f>
        <v>#DIV/0!</v>
      </c>
      <c r="V30" s="521" t="e">
        <f>'Financial Statments '!G6/(('Financial Statments '!G26+'Financial Statments '!F26)/2)</f>
        <v>#DIV/0!</v>
      </c>
      <c r="W30" s="521" t="e">
        <f>'Financial Statments '!H6/(('Financial Statments '!H26+'Financial Statments '!G26)/2)</f>
        <v>#DIV/0!</v>
      </c>
      <c r="X30" s="521" t="e">
        <f>'Financial Statments '!I6/(('Financial Statments '!I26+'Financial Statments '!H26)/2)</f>
        <v>#DIV/0!</v>
      </c>
      <c r="Y30" s="521" t="e">
        <f>'Financial Statments '!J6/(('Financial Statments '!J26+'Financial Statments '!I26)/2)</f>
        <v>#DIV/0!</v>
      </c>
      <c r="Z30" s="521" t="e">
        <f>'Financial Statments '!K6/(('Financial Statments '!K26+'Financial Statments '!J26)/2)</f>
        <v>#DIV/0!</v>
      </c>
      <c r="AA30" s="521" t="e">
        <f>'Financial Statments '!L6/(('Financial Statments '!L26+'Financial Statments '!K26)/2)</f>
        <v>#DIV/0!</v>
      </c>
      <c r="AB30" s="521" t="e">
        <f>'Financial Statments '!M6/(('Financial Statments '!M26+'Financial Statments '!L26)/2)</f>
        <v>#DIV/0!</v>
      </c>
      <c r="AC30" s="519"/>
      <c r="AD30" s="522" t="s">
        <v>656</v>
      </c>
      <c r="AE30" s="514"/>
    </row>
    <row r="31" spans="2:31" ht="15.75">
      <c r="B31" s="246"/>
      <c r="C31" s="189" t="s">
        <v>409</v>
      </c>
      <c r="D31" s="222" t="e">
        <f>'Financial Statments '!C55+'Financial Statments '!D55</f>
        <v>#DIV/0!</v>
      </c>
      <c r="E31" s="222" t="e">
        <f>'Financial Statments '!E55</f>
        <v>#DIV/0!</v>
      </c>
      <c r="F31" s="222" t="e">
        <f>'Financial Statments '!F55</f>
        <v>#DIV/0!</v>
      </c>
      <c r="G31" s="222" t="e">
        <f>'Financial Statments '!G55</f>
        <v>#DIV/0!</v>
      </c>
      <c r="H31" s="222" t="e">
        <f>'Financial Statments '!H55</f>
        <v>#DIV/0!</v>
      </c>
      <c r="I31" s="222" t="e">
        <f>'Financial Statments '!I55</f>
        <v>#DIV/0!</v>
      </c>
      <c r="J31" s="222" t="e">
        <f>'Financial Statments '!J55</f>
        <v>#DIV/0!</v>
      </c>
      <c r="K31" s="222" t="e">
        <f>'Financial Statments '!K55</f>
        <v>#DIV/0!</v>
      </c>
      <c r="L31" s="222" t="e">
        <f>'Financial Statments '!L55</f>
        <v>#DIV/0!</v>
      </c>
      <c r="M31" s="222" t="e">
        <f>'Financial Statments '!M55</f>
        <v>#DIV/0!</v>
      </c>
      <c r="N31" s="288"/>
      <c r="P31" s="513"/>
      <c r="Q31" s="520">
        <v>4</v>
      </c>
      <c r="R31" s="517" t="s">
        <v>666</v>
      </c>
      <c r="S31" s="521" t="e">
        <f>365/S30</f>
        <v>#DIV/0!</v>
      </c>
      <c r="T31" s="521" t="e">
        <f t="shared" ref="T31:AB31" si="16">365/T30</f>
        <v>#DIV/0!</v>
      </c>
      <c r="U31" s="521" t="e">
        <f t="shared" si="16"/>
        <v>#DIV/0!</v>
      </c>
      <c r="V31" s="521" t="e">
        <f t="shared" si="16"/>
        <v>#DIV/0!</v>
      </c>
      <c r="W31" s="521" t="e">
        <f t="shared" si="16"/>
        <v>#DIV/0!</v>
      </c>
      <c r="X31" s="521" t="e">
        <f t="shared" si="16"/>
        <v>#DIV/0!</v>
      </c>
      <c r="Y31" s="521" t="e">
        <f t="shared" si="16"/>
        <v>#DIV/0!</v>
      </c>
      <c r="Z31" s="521" t="e">
        <f t="shared" si="16"/>
        <v>#DIV/0!</v>
      </c>
      <c r="AA31" s="521" t="e">
        <f t="shared" si="16"/>
        <v>#DIV/0!</v>
      </c>
      <c r="AB31" s="521" t="e">
        <f t="shared" si="16"/>
        <v>#DIV/0!</v>
      </c>
      <c r="AC31" s="519"/>
      <c r="AD31" s="522" t="s">
        <v>431</v>
      </c>
      <c r="AE31" s="514"/>
    </row>
    <row r="32" spans="2:31" ht="16.5" thickBot="1">
      <c r="B32" s="246"/>
      <c r="C32" s="189" t="s">
        <v>410</v>
      </c>
      <c r="D32" s="222" t="e">
        <f>'Financial Statments '!C58+'Financial Statments '!D58</f>
        <v>#DIV/0!</v>
      </c>
      <c r="E32" s="222" t="e">
        <f>'Financial Statments '!E59</f>
        <v>#DIV/0!</v>
      </c>
      <c r="F32" s="222" t="e">
        <f>'Financial Statments '!F59</f>
        <v>#DIV/0!</v>
      </c>
      <c r="G32" s="222" t="e">
        <f>'Financial Statments '!G59</f>
        <v>#DIV/0!</v>
      </c>
      <c r="H32" s="222" t="e">
        <f>'Financial Statments '!H59</f>
        <v>#DIV/0!</v>
      </c>
      <c r="I32" s="222" t="e">
        <f>'Financial Statments '!I59</f>
        <v>#DIV/0!</v>
      </c>
      <c r="J32" s="222" t="e">
        <f>'Financial Statments '!J59</f>
        <v>#DIV/0!</v>
      </c>
      <c r="K32" s="222" t="e">
        <f>'Financial Statments '!K59</f>
        <v>#DIV/0!</v>
      </c>
      <c r="L32" s="222" t="e">
        <f>'Financial Statments '!L59</f>
        <v>#DIV/0!</v>
      </c>
      <c r="M32" s="222" t="e">
        <f>'Financial Statments '!M59</f>
        <v>#DIV/0!</v>
      </c>
      <c r="N32" s="288"/>
      <c r="P32" s="513"/>
      <c r="Q32" s="523"/>
      <c r="R32" s="524"/>
      <c r="S32" s="524"/>
      <c r="T32" s="524"/>
      <c r="U32" s="524"/>
      <c r="V32" s="524"/>
      <c r="W32" s="524"/>
      <c r="X32" s="524"/>
      <c r="Y32" s="524"/>
      <c r="Z32" s="524"/>
      <c r="AA32" s="524"/>
      <c r="AB32" s="524"/>
      <c r="AC32" s="524"/>
      <c r="AD32" s="519"/>
      <c r="AE32" s="514"/>
    </row>
    <row r="33" spans="2:31" ht="15.75">
      <c r="B33" s="246"/>
      <c r="C33" s="189" t="s">
        <v>411</v>
      </c>
      <c r="D33" s="222">
        <f>'Financial Statments '!C65+'Financial Statments '!D65</f>
        <v>0</v>
      </c>
      <c r="E33" s="222">
        <f>'Financial Statments '!E65</f>
        <v>0</v>
      </c>
      <c r="F33" s="222">
        <f>'Financial Statments '!F65</f>
        <v>0</v>
      </c>
      <c r="G33" s="222">
        <f>'Financial Statments '!G65</f>
        <v>0</v>
      </c>
      <c r="H33" s="222">
        <f>'Financial Statments '!H65</f>
        <v>0</v>
      </c>
      <c r="I33" s="222">
        <f>'Financial Statments '!I65</f>
        <v>0</v>
      </c>
      <c r="J33" s="222">
        <f>'Financial Statments '!J65</f>
        <v>0</v>
      </c>
      <c r="K33" s="222">
        <f>'Financial Statments '!K65</f>
        <v>0</v>
      </c>
      <c r="L33" s="222">
        <f>'Financial Statments '!L65</f>
        <v>0</v>
      </c>
      <c r="M33" s="222">
        <f>'Financial Statments '!M65</f>
        <v>0</v>
      </c>
      <c r="N33" s="288"/>
      <c r="P33" s="527"/>
      <c r="Q33" s="528"/>
      <c r="R33" s="529"/>
      <c r="S33" s="529"/>
      <c r="T33" s="529"/>
      <c r="U33" s="529"/>
      <c r="V33" s="529"/>
      <c r="W33" s="529"/>
      <c r="X33" s="529"/>
      <c r="Y33" s="529"/>
      <c r="Z33" s="529"/>
      <c r="AA33" s="529"/>
      <c r="AB33" s="529"/>
      <c r="AC33" s="529"/>
      <c r="AD33" s="529"/>
      <c r="AE33" s="530"/>
    </row>
    <row r="34" spans="2:31" ht="16.5" thickBot="1">
      <c r="B34" s="246"/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88"/>
      <c r="Q34" s="370"/>
      <c r="R34" s="371"/>
      <c r="S34" s="370"/>
      <c r="T34" s="370"/>
      <c r="U34" s="370"/>
      <c r="V34" s="370"/>
      <c r="W34" s="370"/>
      <c r="X34" s="370"/>
      <c r="Y34" s="370"/>
      <c r="Z34" s="370"/>
      <c r="AA34" s="370"/>
      <c r="AB34" s="370"/>
      <c r="AC34" s="372"/>
      <c r="AD34" s="370"/>
    </row>
    <row r="35" spans="2:31" ht="16.5" thickBot="1">
      <c r="B35" s="246"/>
      <c r="L35" s="285"/>
      <c r="M35" s="347"/>
      <c r="N35" s="288"/>
      <c r="P35" s="628"/>
      <c r="Q35" s="633"/>
      <c r="R35" s="633"/>
      <c r="S35" s="633"/>
      <c r="T35" s="633"/>
      <c r="U35" s="633"/>
      <c r="V35" s="633"/>
      <c r="W35" s="633"/>
      <c r="X35" s="633"/>
      <c r="Y35" s="633"/>
      <c r="Z35" s="633"/>
      <c r="AA35" s="633"/>
      <c r="AB35" s="633"/>
      <c r="AC35" s="633"/>
      <c r="AD35" s="633"/>
      <c r="AE35" s="634"/>
    </row>
    <row r="36" spans="2:31" s="175" customFormat="1" ht="16.5" thickBot="1">
      <c r="B36" s="249"/>
      <c r="C36" s="348" t="s">
        <v>412</v>
      </c>
      <c r="D36" s="696" t="s">
        <v>413</v>
      </c>
      <c r="E36" s="697"/>
      <c r="F36" s="698" t="s">
        <v>583</v>
      </c>
      <c r="G36" s="699"/>
      <c r="I36" s="109"/>
      <c r="J36" s="109"/>
      <c r="K36" s="109"/>
      <c r="L36" s="285"/>
      <c r="M36" s="347"/>
      <c r="N36" s="288"/>
      <c r="O36" s="109"/>
      <c r="P36" s="629"/>
      <c r="Q36" s="689" t="s">
        <v>814</v>
      </c>
      <c r="R36" s="689"/>
      <c r="S36" s="689"/>
      <c r="T36" s="689"/>
      <c r="U36" s="689"/>
      <c r="V36" s="689"/>
      <c r="W36" s="689"/>
      <c r="X36" s="689"/>
      <c r="Y36" s="689"/>
      <c r="Z36" s="689"/>
      <c r="AA36" s="689"/>
      <c r="AB36" s="689"/>
      <c r="AC36" s="689"/>
      <c r="AD36" s="689"/>
      <c r="AE36" s="635"/>
    </row>
    <row r="37" spans="2:31" s="175" customFormat="1" ht="15.75">
      <c r="B37" s="249"/>
      <c r="C37" s="106" t="s">
        <v>414</v>
      </c>
      <c r="D37" s="700" t="e">
        <f>DCF!C15</f>
        <v>#DIV/0!</v>
      </c>
      <c r="E37" s="701"/>
      <c r="F37" s="702" t="e">
        <f>DCF!C28</f>
        <v>#DIV/0!</v>
      </c>
      <c r="G37" s="703"/>
      <c r="I37" s="109"/>
      <c r="J37" s="109"/>
      <c r="K37" s="109"/>
      <c r="L37" s="285"/>
      <c r="M37" s="347"/>
      <c r="N37" s="288"/>
      <c r="O37" s="109"/>
      <c r="P37" s="629"/>
      <c r="Q37" s="637"/>
      <c r="R37" s="637"/>
      <c r="S37" s="637"/>
      <c r="T37" s="637"/>
      <c r="U37" s="637"/>
      <c r="V37" s="637"/>
      <c r="W37" s="637"/>
      <c r="X37" s="637"/>
      <c r="Y37" s="637"/>
      <c r="Z37" s="637"/>
      <c r="AA37" s="637"/>
      <c r="AB37" s="637"/>
      <c r="AC37" s="637"/>
      <c r="AD37" s="637"/>
      <c r="AE37" s="635"/>
    </row>
    <row r="38" spans="2:31" s="175" customFormat="1" ht="16.5" thickBot="1">
      <c r="B38" s="249"/>
      <c r="C38" s="107" t="s">
        <v>415</v>
      </c>
      <c r="D38" s="704" t="e">
        <f>DCF!C16</f>
        <v>#VALUE!</v>
      </c>
      <c r="E38" s="705"/>
      <c r="F38" s="706" t="e">
        <f>DCF!C29</f>
        <v>#VALUE!</v>
      </c>
      <c r="G38" s="707"/>
      <c r="I38" s="109"/>
      <c r="J38" s="109"/>
      <c r="K38" s="109"/>
      <c r="L38" s="285"/>
      <c r="M38" s="347"/>
      <c r="N38" s="288"/>
      <c r="O38" s="109"/>
      <c r="P38" s="629"/>
      <c r="Q38" s="637"/>
      <c r="R38" s="637"/>
      <c r="S38" s="638"/>
      <c r="T38" s="638"/>
      <c r="U38" s="638"/>
      <c r="V38" s="638"/>
      <c r="W38" s="638"/>
      <c r="X38" s="638"/>
      <c r="Y38" s="638"/>
      <c r="Z38" s="638"/>
      <c r="AA38" s="638"/>
      <c r="AB38" s="637"/>
      <c r="AC38" s="637"/>
      <c r="AD38" s="637"/>
      <c r="AE38" s="635"/>
    </row>
    <row r="39" spans="2:31" s="175" customFormat="1" ht="16.5" customHeight="1" thickBot="1">
      <c r="B39" s="249"/>
      <c r="C39" s="108" t="s">
        <v>416</v>
      </c>
      <c r="D39" s="708" t="e">
        <f>DCF!C17</f>
        <v>#DIV/0!</v>
      </c>
      <c r="E39" s="709"/>
      <c r="F39" s="710" t="e">
        <f>DCF!C30</f>
        <v>#DIV/0!</v>
      </c>
      <c r="G39" s="711"/>
      <c r="H39" s="290"/>
      <c r="I39" s="109"/>
      <c r="J39" s="109"/>
      <c r="K39" s="109"/>
      <c r="L39" s="109"/>
      <c r="M39" s="109"/>
      <c r="N39" s="247"/>
      <c r="O39" s="109"/>
      <c r="P39" s="629"/>
      <c r="Q39" s="637"/>
      <c r="R39" s="637"/>
      <c r="S39" s="684" t="s">
        <v>817</v>
      </c>
      <c r="T39" s="685"/>
      <c r="U39" s="685"/>
      <c r="V39" s="685"/>
      <c r="W39" s="685"/>
      <c r="X39" s="685"/>
      <c r="Y39" s="685"/>
      <c r="Z39" s="685"/>
      <c r="AA39" s="686"/>
      <c r="AB39" s="637"/>
      <c r="AC39" s="637"/>
      <c r="AD39" s="637"/>
      <c r="AE39" s="635"/>
    </row>
    <row r="40" spans="2:31" ht="15" thickBot="1">
      <c r="B40" s="2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248"/>
      <c r="P40" s="629"/>
      <c r="Q40" s="637"/>
      <c r="R40" s="637"/>
      <c r="S40" s="598"/>
      <c r="U40" s="687" t="s">
        <v>816</v>
      </c>
      <c r="V40" s="687"/>
      <c r="W40" s="687"/>
      <c r="X40" s="687"/>
      <c r="Y40" s="687"/>
      <c r="Z40" s="687"/>
      <c r="AA40" s="688"/>
      <c r="AB40" s="637"/>
      <c r="AC40" s="637"/>
      <c r="AD40" s="637"/>
      <c r="AE40" s="635"/>
    </row>
    <row r="41" spans="2:31" ht="14.25" customHeight="1" thickTop="1" thickBot="1">
      <c r="P41" s="629"/>
      <c r="Q41" s="637"/>
      <c r="R41" s="637"/>
      <c r="S41" s="599" t="s">
        <v>813</v>
      </c>
      <c r="T41" s="626" t="e">
        <f>'Inputs&amp;Assum'!C244</f>
        <v>#VALUE!</v>
      </c>
      <c r="U41" s="644">
        <f>'Inputs&amp;Assum'!D244</f>
        <v>21.25</v>
      </c>
      <c r="V41" s="645">
        <f>'Inputs&amp;Assum'!E244</f>
        <v>22.5</v>
      </c>
      <c r="W41" s="645">
        <f>'Inputs&amp;Assum'!F244</f>
        <v>23.75</v>
      </c>
      <c r="X41" s="645">
        <f>'Inputs&amp;Assum'!G244</f>
        <v>25</v>
      </c>
      <c r="Y41" s="645">
        <f>'Inputs&amp;Assum'!H244</f>
        <v>26.25</v>
      </c>
      <c r="Z41" s="645">
        <f>'Inputs&amp;Assum'!I244</f>
        <v>27.500000000000004</v>
      </c>
      <c r="AA41" s="646">
        <f>'Inputs&amp;Assum'!J244</f>
        <v>28.749999999999996</v>
      </c>
      <c r="AB41" s="637"/>
      <c r="AC41" s="637"/>
      <c r="AD41" s="637"/>
      <c r="AE41" s="635"/>
    </row>
    <row r="42" spans="2:31" ht="15" customHeight="1" thickTop="1">
      <c r="B42" s="405"/>
      <c r="C42" s="406"/>
      <c r="D42" s="406"/>
      <c r="E42" s="406"/>
      <c r="F42" s="406"/>
      <c r="G42" s="406"/>
      <c r="H42" s="406"/>
      <c r="I42" s="406"/>
      <c r="J42" s="406"/>
      <c r="K42" s="406"/>
      <c r="L42" s="406"/>
      <c r="M42" s="406"/>
      <c r="N42" s="407"/>
      <c r="P42" s="629"/>
      <c r="Q42" s="637"/>
      <c r="R42" s="637"/>
      <c r="S42" s="682" t="s">
        <v>819</v>
      </c>
      <c r="T42" s="641">
        <f>'Inputs&amp;Assum'!C245</f>
        <v>0.29749999999999999</v>
      </c>
      <c r="U42" s="600" t="e">
        <f>'Inputs&amp;Assum'!D245</f>
        <v>#VALUE!</v>
      </c>
      <c r="V42" s="600" t="e">
        <f>'Inputs&amp;Assum'!E245</f>
        <v>#VALUE!</v>
      </c>
      <c r="W42" s="601" t="e">
        <f>'Inputs&amp;Assum'!F245</f>
        <v>#VALUE!</v>
      </c>
      <c r="X42" s="602" t="e">
        <f>'Inputs&amp;Assum'!G245</f>
        <v>#VALUE!</v>
      </c>
      <c r="Y42" s="601" t="e">
        <f>'Inputs&amp;Assum'!H245</f>
        <v>#VALUE!</v>
      </c>
      <c r="Z42" s="600" t="e">
        <f>'Inputs&amp;Assum'!I245</f>
        <v>#VALUE!</v>
      </c>
      <c r="AA42" s="603" t="e">
        <f>'Inputs&amp;Assum'!J245</f>
        <v>#VALUE!</v>
      </c>
      <c r="AB42" s="637"/>
      <c r="AC42" s="637"/>
      <c r="AD42" s="637"/>
      <c r="AE42" s="635"/>
    </row>
    <row r="43" spans="2:31" ht="15.75">
      <c r="B43" s="408"/>
      <c r="C43" s="681" t="s">
        <v>547</v>
      </c>
      <c r="D43" s="681"/>
      <c r="E43" s="681"/>
      <c r="F43" s="681"/>
      <c r="G43" s="681"/>
      <c r="H43" s="681"/>
      <c r="I43" s="681"/>
      <c r="J43" s="681"/>
      <c r="K43" s="681"/>
      <c r="L43" s="681"/>
      <c r="M43" s="681"/>
      <c r="N43" s="409"/>
      <c r="P43" s="629"/>
      <c r="Q43" s="637"/>
      <c r="R43" s="637"/>
      <c r="S43" s="682"/>
      <c r="T43" s="642">
        <f>'Inputs&amp;Assum'!C246</f>
        <v>0.315</v>
      </c>
      <c r="U43" s="600" t="e">
        <f>'Inputs&amp;Assum'!D246</f>
        <v>#VALUE!</v>
      </c>
      <c r="V43" s="601" t="e">
        <f>'Inputs&amp;Assum'!E246</f>
        <v>#VALUE!</v>
      </c>
      <c r="W43" s="602" t="e">
        <f>'Inputs&amp;Assum'!F246</f>
        <v>#VALUE!</v>
      </c>
      <c r="X43" s="604" t="e">
        <f>'Inputs&amp;Assum'!G246</f>
        <v>#VALUE!</v>
      </c>
      <c r="Y43" s="602" t="e">
        <f>'Inputs&amp;Assum'!H246</f>
        <v>#VALUE!</v>
      </c>
      <c r="Z43" s="601" t="e">
        <f>'Inputs&amp;Assum'!I246</f>
        <v>#VALUE!</v>
      </c>
      <c r="AA43" s="603" t="e">
        <f>'Inputs&amp;Assum'!J246</f>
        <v>#VALUE!</v>
      </c>
      <c r="AB43" s="637"/>
      <c r="AC43" s="637"/>
      <c r="AD43" s="637"/>
      <c r="AE43" s="635"/>
    </row>
    <row r="44" spans="2:31" ht="15.75">
      <c r="B44" s="408"/>
      <c r="C44" s="410" t="s">
        <v>546</v>
      </c>
      <c r="D44" s="410" t="s">
        <v>390</v>
      </c>
      <c r="E44" s="410" t="s">
        <v>391</v>
      </c>
      <c r="F44" s="410" t="s">
        <v>392</v>
      </c>
      <c r="G44" s="410" t="s">
        <v>393</v>
      </c>
      <c r="H44" s="410" t="s">
        <v>394</v>
      </c>
      <c r="I44" s="410" t="s">
        <v>557</v>
      </c>
      <c r="J44" s="410" t="s">
        <v>558</v>
      </c>
      <c r="K44" s="410" t="s">
        <v>559</v>
      </c>
      <c r="L44" s="410" t="s">
        <v>560</v>
      </c>
      <c r="M44" s="410" t="s">
        <v>561</v>
      </c>
      <c r="N44" s="409"/>
      <c r="P44" s="629"/>
      <c r="Q44" s="637"/>
      <c r="R44" s="637"/>
      <c r="S44" s="682"/>
      <c r="T44" s="642">
        <f>'Inputs&amp;Assum'!C247</f>
        <v>0.33249999999999996</v>
      </c>
      <c r="U44" s="601" t="e">
        <f>'Inputs&amp;Assum'!D247</f>
        <v>#VALUE!</v>
      </c>
      <c r="V44" s="602" t="e">
        <f>'Inputs&amp;Assum'!E247</f>
        <v>#VALUE!</v>
      </c>
      <c r="W44" s="604" t="e">
        <f>'Inputs&amp;Assum'!F247</f>
        <v>#VALUE!</v>
      </c>
      <c r="X44" s="605" t="e">
        <f>'Inputs&amp;Assum'!G247</f>
        <v>#VALUE!</v>
      </c>
      <c r="Y44" s="604" t="e">
        <f>'Inputs&amp;Assum'!H247</f>
        <v>#VALUE!</v>
      </c>
      <c r="Z44" s="602" t="e">
        <f>'Inputs&amp;Assum'!I247</f>
        <v>#VALUE!</v>
      </c>
      <c r="AA44" s="606" t="e">
        <f>'Inputs&amp;Assum'!J247</f>
        <v>#VALUE!</v>
      </c>
      <c r="AB44" s="637"/>
      <c r="AC44" s="637"/>
      <c r="AD44" s="637"/>
      <c r="AE44" s="635"/>
    </row>
    <row r="45" spans="2:31" ht="15.75">
      <c r="B45" s="408"/>
      <c r="C45" s="411" t="s">
        <v>545</v>
      </c>
      <c r="D45" s="412" t="e">
        <f>'Financial Statments '!D6</f>
        <v>#DIV/0!</v>
      </c>
      <c r="E45" s="413" t="e">
        <f>'Financial Statments '!E6</f>
        <v>#DIV/0!</v>
      </c>
      <c r="F45" s="413" t="e">
        <f>'Financial Statments '!F6</f>
        <v>#DIV/0!</v>
      </c>
      <c r="G45" s="413" t="e">
        <f>'Financial Statments '!G6</f>
        <v>#DIV/0!</v>
      </c>
      <c r="H45" s="413" t="e">
        <f>'Financial Statments '!H6</f>
        <v>#DIV/0!</v>
      </c>
      <c r="I45" s="413" t="e">
        <f>'Financial Statments '!I6</f>
        <v>#DIV/0!</v>
      </c>
      <c r="J45" s="413" t="e">
        <f>'Financial Statments '!J6</f>
        <v>#DIV/0!</v>
      </c>
      <c r="K45" s="413" t="e">
        <f>'Financial Statments '!K6</f>
        <v>#DIV/0!</v>
      </c>
      <c r="L45" s="413" t="e">
        <f>'Financial Statments '!L6</f>
        <v>#DIV/0!</v>
      </c>
      <c r="M45" s="413" t="e">
        <f>'Financial Statments '!M6</f>
        <v>#DIV/0!</v>
      </c>
      <c r="N45" s="409"/>
      <c r="P45" s="630"/>
      <c r="Q45" s="637"/>
      <c r="R45" s="637"/>
      <c r="S45" s="682"/>
      <c r="T45" s="642">
        <f>'Inputs&amp;Assum'!C248</f>
        <v>0.35</v>
      </c>
      <c r="U45" s="602" t="e">
        <f>'Inputs&amp;Assum'!D248</f>
        <v>#VALUE!</v>
      </c>
      <c r="V45" s="604" t="e">
        <f>'Inputs&amp;Assum'!E248</f>
        <v>#VALUE!</v>
      </c>
      <c r="W45" s="605" t="e">
        <f>'Inputs&amp;Assum'!F248</f>
        <v>#VALUE!</v>
      </c>
      <c r="X45" s="607" t="e">
        <f>'Inputs&amp;Assum'!G248</f>
        <v>#VALUE!</v>
      </c>
      <c r="Y45" s="605" t="e">
        <f>'Inputs&amp;Assum'!H248</f>
        <v>#VALUE!</v>
      </c>
      <c r="Z45" s="604" t="e">
        <f>'Inputs&amp;Assum'!I248</f>
        <v>#VALUE!</v>
      </c>
      <c r="AA45" s="608" t="e">
        <f>'Inputs&amp;Assum'!J248</f>
        <v>#VALUE!</v>
      </c>
      <c r="AB45" s="637"/>
      <c r="AC45" s="637"/>
      <c r="AD45" s="637"/>
      <c r="AE45" s="635"/>
    </row>
    <row r="46" spans="2:31" ht="15.75" customHeight="1">
      <c r="B46" s="408"/>
      <c r="C46" s="411" t="s">
        <v>475</v>
      </c>
      <c r="D46" s="412" t="e">
        <f>'Financial Statments '!D8</f>
        <v>#DIV/0!</v>
      </c>
      <c r="E46" s="413" t="e">
        <f>'Financial Statments '!E8</f>
        <v>#DIV/0!</v>
      </c>
      <c r="F46" s="413" t="e">
        <f>'Financial Statments '!F8</f>
        <v>#DIV/0!</v>
      </c>
      <c r="G46" s="413" t="e">
        <f>'Financial Statments '!G8</f>
        <v>#DIV/0!</v>
      </c>
      <c r="H46" s="413" t="e">
        <f>'Financial Statments '!H8</f>
        <v>#DIV/0!</v>
      </c>
      <c r="I46" s="413" t="e">
        <f>'Financial Statments '!I8</f>
        <v>#DIV/0!</v>
      </c>
      <c r="J46" s="413" t="e">
        <f>'Financial Statments '!J8</f>
        <v>#DIV/0!</v>
      </c>
      <c r="K46" s="413" t="e">
        <f>'Financial Statments '!K8</f>
        <v>#DIV/0!</v>
      </c>
      <c r="L46" s="413" t="e">
        <f>'Financial Statments '!L8</f>
        <v>#DIV/0!</v>
      </c>
      <c r="M46" s="413" t="e">
        <f>'Financial Statments '!M8</f>
        <v>#DIV/0!</v>
      </c>
      <c r="N46" s="409"/>
      <c r="P46" s="631"/>
      <c r="Q46" s="637"/>
      <c r="R46" s="637"/>
      <c r="S46" s="682"/>
      <c r="T46" s="642">
        <f>'Inputs&amp;Assum'!C249</f>
        <v>0.36749999999999999</v>
      </c>
      <c r="U46" s="601" t="e">
        <f>'Inputs&amp;Assum'!D249</f>
        <v>#VALUE!</v>
      </c>
      <c r="V46" s="602" t="e">
        <f>'Inputs&amp;Assum'!E249</f>
        <v>#VALUE!</v>
      </c>
      <c r="W46" s="604" t="e">
        <f>'Inputs&amp;Assum'!F249</f>
        <v>#VALUE!</v>
      </c>
      <c r="X46" s="605" t="e">
        <f>'Inputs&amp;Assum'!G249</f>
        <v>#VALUE!</v>
      </c>
      <c r="Y46" s="604" t="e">
        <f>'Inputs&amp;Assum'!H249</f>
        <v>#VALUE!</v>
      </c>
      <c r="Z46" s="602" t="e">
        <f>'Inputs&amp;Assum'!I249</f>
        <v>#VALUE!</v>
      </c>
      <c r="AA46" s="606" t="e">
        <f>'Inputs&amp;Assum'!J249</f>
        <v>#VALUE!</v>
      </c>
      <c r="AB46" s="637"/>
      <c r="AC46" s="637"/>
      <c r="AD46" s="637"/>
      <c r="AE46" s="635"/>
    </row>
    <row r="47" spans="2:31" ht="15.75">
      <c r="B47" s="408"/>
      <c r="C47" s="411" t="s">
        <v>397</v>
      </c>
      <c r="D47" s="412" t="e">
        <f>'Financial Statments '!D12</f>
        <v>#DIV/0!</v>
      </c>
      <c r="E47" s="413" t="e">
        <f>'Financial Statments '!E12</f>
        <v>#DIV/0!</v>
      </c>
      <c r="F47" s="413" t="e">
        <f>'Financial Statments '!F12</f>
        <v>#DIV/0!</v>
      </c>
      <c r="G47" s="413" t="e">
        <f>'Financial Statments '!G12</f>
        <v>#DIV/0!</v>
      </c>
      <c r="H47" s="413" t="e">
        <f>'Financial Statments '!H12</f>
        <v>#DIV/0!</v>
      </c>
      <c r="I47" s="413" t="e">
        <f>'Financial Statments '!I12</f>
        <v>#DIV/0!</v>
      </c>
      <c r="J47" s="413" t="e">
        <f>'Financial Statments '!J12</f>
        <v>#DIV/0!</v>
      </c>
      <c r="K47" s="413" t="e">
        <f>'Financial Statments '!K12</f>
        <v>#DIV/0!</v>
      </c>
      <c r="L47" s="413" t="e">
        <f>'Financial Statments '!L12</f>
        <v>#DIV/0!</v>
      </c>
      <c r="M47" s="413" t="e">
        <f>'Financial Statments '!M12</f>
        <v>#DIV/0!</v>
      </c>
      <c r="N47" s="409"/>
      <c r="P47" s="631"/>
      <c r="Q47" s="637"/>
      <c r="R47" s="637"/>
      <c r="S47" s="682"/>
      <c r="T47" s="642">
        <f>'Inputs&amp;Assum'!C250</f>
        <v>0.38500000000000001</v>
      </c>
      <c r="U47" s="600" t="e">
        <f>'Inputs&amp;Assum'!D250</f>
        <v>#VALUE!</v>
      </c>
      <c r="V47" s="601" t="e">
        <f>'Inputs&amp;Assum'!E250</f>
        <v>#VALUE!</v>
      </c>
      <c r="W47" s="602" t="e">
        <f>'Inputs&amp;Assum'!F250</f>
        <v>#VALUE!</v>
      </c>
      <c r="X47" s="604" t="e">
        <f>'Inputs&amp;Assum'!G250</f>
        <v>#VALUE!</v>
      </c>
      <c r="Y47" s="602" t="e">
        <f>'Inputs&amp;Assum'!H250</f>
        <v>#VALUE!</v>
      </c>
      <c r="Z47" s="601" t="e">
        <f>'Inputs&amp;Assum'!I250</f>
        <v>#VALUE!</v>
      </c>
      <c r="AA47" s="603" t="e">
        <f>'Inputs&amp;Assum'!J250</f>
        <v>#VALUE!</v>
      </c>
      <c r="AB47" s="637"/>
      <c r="AC47" s="637"/>
      <c r="AD47" s="637"/>
      <c r="AE47" s="635"/>
    </row>
    <row r="48" spans="2:31" ht="15.75" customHeight="1" thickBot="1">
      <c r="B48" s="408"/>
      <c r="C48" s="411" t="s">
        <v>483</v>
      </c>
      <c r="D48" s="412" t="e">
        <f>'Financial Statments '!D18</f>
        <v>#DIV/0!</v>
      </c>
      <c r="E48" s="413" t="e">
        <f>'Financial Statments '!E18</f>
        <v>#DIV/0!</v>
      </c>
      <c r="F48" s="413" t="e">
        <f>'Financial Statments '!F18</f>
        <v>#DIV/0!</v>
      </c>
      <c r="G48" s="413" t="e">
        <f>'Financial Statments '!G18</f>
        <v>#DIV/0!</v>
      </c>
      <c r="H48" s="413" t="e">
        <f>'Financial Statments '!H18</f>
        <v>#DIV/0!</v>
      </c>
      <c r="I48" s="413" t="e">
        <f>'Financial Statments '!I18</f>
        <v>#DIV/0!</v>
      </c>
      <c r="J48" s="413" t="e">
        <f>'Financial Statments '!J18</f>
        <v>#DIV/0!</v>
      </c>
      <c r="K48" s="413" t="e">
        <f>'Financial Statments '!K18</f>
        <v>#DIV/0!</v>
      </c>
      <c r="L48" s="413" t="e">
        <f>'Financial Statments '!L18</f>
        <v>#DIV/0!</v>
      </c>
      <c r="M48" s="413" t="e">
        <f>'Financial Statments '!M18</f>
        <v>#DIV/0!</v>
      </c>
      <c r="N48" s="409"/>
      <c r="P48" s="631"/>
      <c r="Q48" s="637"/>
      <c r="R48" s="637"/>
      <c r="S48" s="683"/>
      <c r="T48" s="643">
        <f>'Inputs&amp;Assum'!C251</f>
        <v>0.40249999999999997</v>
      </c>
      <c r="U48" s="609" t="e">
        <f>'Inputs&amp;Assum'!D251</f>
        <v>#VALUE!</v>
      </c>
      <c r="V48" s="609" t="e">
        <f>'Inputs&amp;Assum'!E251</f>
        <v>#VALUE!</v>
      </c>
      <c r="W48" s="610" t="e">
        <f>'Inputs&amp;Assum'!F251</f>
        <v>#VALUE!</v>
      </c>
      <c r="X48" s="611" t="e">
        <f>'Inputs&amp;Assum'!G251</f>
        <v>#VALUE!</v>
      </c>
      <c r="Y48" s="610" t="e">
        <f>'Inputs&amp;Assum'!H251</f>
        <v>#VALUE!</v>
      </c>
      <c r="Z48" s="609" t="e">
        <f>'Inputs&amp;Assum'!I251</f>
        <v>#VALUE!</v>
      </c>
      <c r="AA48" s="612" t="e">
        <f>'Inputs&amp;Assum'!J251</f>
        <v>#VALUE!</v>
      </c>
      <c r="AB48" s="637"/>
      <c r="AC48" s="637"/>
      <c r="AD48" s="637"/>
      <c r="AE48" s="635"/>
    </row>
    <row r="49" spans="2:31" ht="15.75">
      <c r="B49" s="408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09"/>
      <c r="P49" s="631"/>
      <c r="Q49" s="637"/>
      <c r="R49" s="639"/>
      <c r="S49" s="637"/>
      <c r="T49" s="637"/>
      <c r="U49" s="637"/>
      <c r="V49" s="637"/>
      <c r="W49" s="637"/>
      <c r="X49" s="637"/>
      <c r="Y49" s="637"/>
      <c r="Z49" s="637"/>
      <c r="AA49" s="637"/>
      <c r="AB49" s="637"/>
      <c r="AC49" s="637"/>
      <c r="AD49" s="637"/>
      <c r="AE49" s="635"/>
    </row>
    <row r="50" spans="2:31" ht="16.5" thickBot="1">
      <c r="B50" s="408"/>
      <c r="C50" s="414"/>
      <c r="D50" s="414"/>
      <c r="E50" s="414"/>
      <c r="F50" s="414"/>
      <c r="G50" s="414"/>
      <c r="H50" s="414"/>
      <c r="I50" s="414"/>
      <c r="J50" s="414"/>
      <c r="K50" s="414"/>
      <c r="L50" s="414"/>
      <c r="M50" s="414"/>
      <c r="N50" s="409"/>
      <c r="P50" s="631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37"/>
      <c r="AB50" s="637"/>
      <c r="AC50" s="637"/>
      <c r="AD50" s="637"/>
      <c r="AE50" s="635"/>
    </row>
    <row r="51" spans="2:31" ht="15.75">
      <c r="B51" s="408"/>
      <c r="C51" s="414"/>
      <c r="D51" s="414"/>
      <c r="E51" s="414"/>
      <c r="F51" s="414"/>
      <c r="G51" s="414"/>
      <c r="H51" s="414"/>
      <c r="I51" s="414"/>
      <c r="J51" s="414"/>
      <c r="K51" s="414"/>
      <c r="L51" s="414"/>
      <c r="M51" s="414"/>
      <c r="N51" s="409"/>
      <c r="P51" s="631"/>
      <c r="Q51" s="637"/>
      <c r="R51" s="637"/>
      <c r="S51" s="684" t="s">
        <v>818</v>
      </c>
      <c r="T51" s="685"/>
      <c r="U51" s="685"/>
      <c r="V51" s="685"/>
      <c r="W51" s="685"/>
      <c r="X51" s="685"/>
      <c r="Y51" s="685"/>
      <c r="Z51" s="685"/>
      <c r="AA51" s="686"/>
      <c r="AB51" s="637"/>
      <c r="AC51" s="637"/>
      <c r="AD51" s="637"/>
      <c r="AE51" s="635"/>
    </row>
    <row r="52" spans="2:31" ht="16.5" thickBot="1">
      <c r="B52" s="408"/>
      <c r="C52" s="414"/>
      <c r="D52" s="414"/>
      <c r="E52" s="414"/>
      <c r="F52" s="414"/>
      <c r="G52" s="414"/>
      <c r="H52" s="414"/>
      <c r="I52" s="414"/>
      <c r="J52" s="414"/>
      <c r="K52" s="414"/>
      <c r="L52" s="414"/>
      <c r="M52" s="414"/>
      <c r="N52" s="409"/>
      <c r="P52" s="631"/>
      <c r="Q52" s="637"/>
      <c r="R52" s="637"/>
      <c r="S52" s="598"/>
      <c r="U52" s="687" t="s">
        <v>816</v>
      </c>
      <c r="V52" s="687"/>
      <c r="W52" s="687"/>
      <c r="X52" s="687"/>
      <c r="Y52" s="687"/>
      <c r="Z52" s="687"/>
      <c r="AA52" s="688"/>
      <c r="AB52" s="637"/>
      <c r="AC52" s="637"/>
      <c r="AD52" s="637"/>
      <c r="AE52" s="635"/>
    </row>
    <row r="53" spans="2:31" ht="16.5" customHeight="1" thickTop="1" thickBot="1">
      <c r="B53" s="408"/>
      <c r="C53" s="414"/>
      <c r="D53" s="414"/>
      <c r="E53" s="414"/>
      <c r="F53" s="414"/>
      <c r="G53" s="414"/>
      <c r="H53" s="414"/>
      <c r="I53" s="414"/>
      <c r="J53" s="414"/>
      <c r="K53" s="414"/>
      <c r="L53" s="414"/>
      <c r="M53" s="414"/>
      <c r="N53" s="409"/>
      <c r="P53" s="631"/>
      <c r="Q53" s="637"/>
      <c r="R53" s="637"/>
      <c r="S53" s="599" t="s">
        <v>815</v>
      </c>
      <c r="T53" s="627" t="e">
        <f>'Inputs&amp;Assum'!L244</f>
        <v>#DIV/0!</v>
      </c>
      <c r="U53" s="644">
        <f>'Inputs&amp;Assum'!M244</f>
        <v>21.25</v>
      </c>
      <c r="V53" s="645">
        <f>'Inputs&amp;Assum'!N244</f>
        <v>22.5</v>
      </c>
      <c r="W53" s="645">
        <f>'Inputs&amp;Assum'!O244</f>
        <v>23.75</v>
      </c>
      <c r="X53" s="645">
        <f>'Inputs&amp;Assum'!P244</f>
        <v>25</v>
      </c>
      <c r="Y53" s="645">
        <f>'Inputs&amp;Assum'!Q244</f>
        <v>26.25</v>
      </c>
      <c r="Z53" s="645">
        <f>'Inputs&amp;Assum'!R244</f>
        <v>27.500000000000004</v>
      </c>
      <c r="AA53" s="646">
        <f>'Inputs&amp;Assum'!S244</f>
        <v>28.749999999999996</v>
      </c>
      <c r="AB53" s="637"/>
      <c r="AC53" s="637"/>
      <c r="AD53" s="637"/>
      <c r="AE53" s="635"/>
    </row>
    <row r="54" spans="2:31" ht="16.5" customHeight="1" thickTop="1">
      <c r="B54" s="408"/>
      <c r="C54" s="414"/>
      <c r="D54" s="414"/>
      <c r="E54" s="414"/>
      <c r="F54" s="414"/>
      <c r="G54" s="414"/>
      <c r="H54" s="414"/>
      <c r="I54" s="414"/>
      <c r="J54" s="414"/>
      <c r="K54" s="414"/>
      <c r="L54" s="414"/>
      <c r="M54" s="414"/>
      <c r="N54" s="409"/>
      <c r="P54" s="631"/>
      <c r="Q54" s="637"/>
      <c r="R54" s="637"/>
      <c r="S54" s="682" t="s">
        <v>819</v>
      </c>
      <c r="T54" s="641">
        <f>'Inputs&amp;Assum'!L245</f>
        <v>0.29749999999999999</v>
      </c>
      <c r="U54" s="613" t="e">
        <f>'Inputs&amp;Assum'!M245</f>
        <v>#DIV/0!</v>
      </c>
      <c r="V54" s="613" t="e">
        <f>'Inputs&amp;Assum'!N245</f>
        <v>#DIV/0!</v>
      </c>
      <c r="W54" s="614" t="e">
        <f>'Inputs&amp;Assum'!O245</f>
        <v>#DIV/0!</v>
      </c>
      <c r="X54" s="615" t="e">
        <f>'Inputs&amp;Assum'!P245</f>
        <v>#DIV/0!</v>
      </c>
      <c r="Y54" s="614" t="e">
        <f>'Inputs&amp;Assum'!Q245</f>
        <v>#DIV/0!</v>
      </c>
      <c r="Z54" s="613" t="e">
        <f>'Inputs&amp;Assum'!R245</f>
        <v>#DIV/0!</v>
      </c>
      <c r="AA54" s="616" t="e">
        <f>'Inputs&amp;Assum'!S245</f>
        <v>#DIV/0!</v>
      </c>
      <c r="AB54" s="637"/>
      <c r="AC54" s="637"/>
      <c r="AD54" s="637"/>
      <c r="AE54" s="635"/>
    </row>
    <row r="55" spans="2:31" ht="15.75">
      <c r="B55" s="408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09"/>
      <c r="P55" s="631"/>
      <c r="Q55" s="637"/>
      <c r="R55" s="637"/>
      <c r="S55" s="682"/>
      <c r="T55" s="642">
        <f>'Inputs&amp;Assum'!L246</f>
        <v>0.315</v>
      </c>
      <c r="U55" s="613" t="e">
        <f>'Inputs&amp;Assum'!M246</f>
        <v>#DIV/0!</v>
      </c>
      <c r="V55" s="614" t="e">
        <f>'Inputs&amp;Assum'!N246</f>
        <v>#DIV/0!</v>
      </c>
      <c r="W55" s="615" t="e">
        <f>'Inputs&amp;Assum'!O246</f>
        <v>#DIV/0!</v>
      </c>
      <c r="X55" s="617" t="e">
        <f>'Inputs&amp;Assum'!P246</f>
        <v>#DIV/0!</v>
      </c>
      <c r="Y55" s="615" t="e">
        <f>'Inputs&amp;Assum'!Q246</f>
        <v>#DIV/0!</v>
      </c>
      <c r="Z55" s="614" t="e">
        <f>'Inputs&amp;Assum'!R246</f>
        <v>#DIV/0!</v>
      </c>
      <c r="AA55" s="616" t="e">
        <f>'Inputs&amp;Assum'!S246</f>
        <v>#DIV/0!</v>
      </c>
      <c r="AB55" s="637"/>
      <c r="AC55" s="637"/>
      <c r="AD55" s="637"/>
      <c r="AE55" s="635"/>
    </row>
    <row r="56" spans="2:31" ht="15.75">
      <c r="B56" s="408"/>
      <c r="C56" s="414"/>
      <c r="D56" s="414"/>
      <c r="E56" s="414"/>
      <c r="F56" s="414"/>
      <c r="G56" s="414"/>
      <c r="H56" s="414"/>
      <c r="I56" s="414"/>
      <c r="J56" s="414"/>
      <c r="K56" s="414"/>
      <c r="L56" s="414"/>
      <c r="M56" s="414"/>
      <c r="N56" s="409"/>
      <c r="P56" s="631"/>
      <c r="Q56" s="637"/>
      <c r="R56" s="637"/>
      <c r="S56" s="682"/>
      <c r="T56" s="642">
        <f>'Inputs&amp;Assum'!L247</f>
        <v>0.33249999999999996</v>
      </c>
      <c r="U56" s="614" t="e">
        <f>'Inputs&amp;Assum'!M247</f>
        <v>#DIV/0!</v>
      </c>
      <c r="V56" s="615" t="e">
        <f>'Inputs&amp;Assum'!N247</f>
        <v>#DIV/0!</v>
      </c>
      <c r="W56" s="617" t="e">
        <f>'Inputs&amp;Assum'!O247</f>
        <v>#DIV/0!</v>
      </c>
      <c r="X56" s="618" t="e">
        <f>'Inputs&amp;Assum'!P247</f>
        <v>#DIV/0!</v>
      </c>
      <c r="Y56" s="617" t="e">
        <f>'Inputs&amp;Assum'!Q247</f>
        <v>#DIV/0!</v>
      </c>
      <c r="Z56" s="615" t="e">
        <f>'Inputs&amp;Assum'!R247</f>
        <v>#DIV/0!</v>
      </c>
      <c r="AA56" s="619" t="e">
        <f>'Inputs&amp;Assum'!S247</f>
        <v>#DIV/0!</v>
      </c>
      <c r="AB56" s="637"/>
      <c r="AC56" s="637"/>
      <c r="AD56" s="637"/>
      <c r="AE56" s="635"/>
    </row>
    <row r="57" spans="2:31" ht="15.75">
      <c r="B57" s="408"/>
      <c r="C57" s="414"/>
      <c r="D57" s="414"/>
      <c r="E57" s="414"/>
      <c r="F57" s="414"/>
      <c r="G57" s="414"/>
      <c r="H57" s="414"/>
      <c r="I57" s="414"/>
      <c r="J57" s="414"/>
      <c r="K57" s="414"/>
      <c r="L57" s="414"/>
      <c r="M57" s="414"/>
      <c r="N57" s="409"/>
      <c r="P57" s="631"/>
      <c r="Q57" s="637"/>
      <c r="R57" s="637"/>
      <c r="S57" s="682"/>
      <c r="T57" s="642">
        <f>'Inputs&amp;Assum'!L248</f>
        <v>0.35</v>
      </c>
      <c r="U57" s="615" t="e">
        <f>'Inputs&amp;Assum'!M248</f>
        <v>#DIV/0!</v>
      </c>
      <c r="V57" s="617" t="e">
        <f>'Inputs&amp;Assum'!N248</f>
        <v>#DIV/0!</v>
      </c>
      <c r="W57" s="618" t="e">
        <f>'Inputs&amp;Assum'!O248</f>
        <v>#DIV/0!</v>
      </c>
      <c r="X57" s="620" t="e">
        <f>'Inputs&amp;Assum'!P248</f>
        <v>#DIV/0!</v>
      </c>
      <c r="Y57" s="618" t="e">
        <f>'Inputs&amp;Assum'!Q248</f>
        <v>#DIV/0!</v>
      </c>
      <c r="Z57" s="617" t="e">
        <f>'Inputs&amp;Assum'!R248</f>
        <v>#DIV/0!</v>
      </c>
      <c r="AA57" s="621" t="e">
        <f>'Inputs&amp;Assum'!S248</f>
        <v>#DIV/0!</v>
      </c>
      <c r="AB57" s="637"/>
      <c r="AC57" s="637"/>
      <c r="AD57" s="637"/>
      <c r="AE57" s="635"/>
    </row>
    <row r="58" spans="2:31" ht="15.75">
      <c r="B58" s="408"/>
      <c r="C58" s="414"/>
      <c r="D58" s="414"/>
      <c r="E58" s="414"/>
      <c r="F58" s="414"/>
      <c r="G58" s="414"/>
      <c r="H58" s="414"/>
      <c r="I58" s="414"/>
      <c r="J58" s="414"/>
      <c r="K58" s="414"/>
      <c r="L58" s="414"/>
      <c r="M58" s="414"/>
      <c r="N58" s="409"/>
      <c r="P58" s="631"/>
      <c r="Q58" s="637"/>
      <c r="R58" s="637"/>
      <c r="S58" s="682"/>
      <c r="T58" s="642">
        <f>'Inputs&amp;Assum'!L249</f>
        <v>0.36749999999999999</v>
      </c>
      <c r="U58" s="614" t="e">
        <f>'Inputs&amp;Assum'!M249</f>
        <v>#DIV/0!</v>
      </c>
      <c r="V58" s="615" t="e">
        <f>'Inputs&amp;Assum'!N249</f>
        <v>#DIV/0!</v>
      </c>
      <c r="W58" s="617" t="e">
        <f>'Inputs&amp;Assum'!O249</f>
        <v>#DIV/0!</v>
      </c>
      <c r="X58" s="618" t="e">
        <f>'Inputs&amp;Assum'!P249</f>
        <v>#DIV/0!</v>
      </c>
      <c r="Y58" s="617" t="e">
        <f>'Inputs&amp;Assum'!Q249</f>
        <v>#DIV/0!</v>
      </c>
      <c r="Z58" s="615" t="e">
        <f>'Inputs&amp;Assum'!R249</f>
        <v>#DIV/0!</v>
      </c>
      <c r="AA58" s="619" t="e">
        <f>'Inputs&amp;Assum'!S249</f>
        <v>#DIV/0!</v>
      </c>
      <c r="AB58" s="637"/>
      <c r="AC58" s="637"/>
      <c r="AD58" s="637"/>
      <c r="AE58" s="635"/>
    </row>
    <row r="59" spans="2:31" ht="15.75">
      <c r="B59" s="408"/>
      <c r="C59" s="414"/>
      <c r="D59" s="414"/>
      <c r="E59" s="414"/>
      <c r="F59" s="414"/>
      <c r="G59" s="414"/>
      <c r="H59" s="414"/>
      <c r="I59" s="414"/>
      <c r="J59" s="414"/>
      <c r="K59" s="414"/>
      <c r="L59" s="414"/>
      <c r="M59" s="414"/>
      <c r="N59" s="409"/>
      <c r="P59" s="631"/>
      <c r="Q59" s="637"/>
      <c r="R59" s="637"/>
      <c r="S59" s="682"/>
      <c r="T59" s="642">
        <f>'Inputs&amp;Assum'!L250</f>
        <v>0.38500000000000001</v>
      </c>
      <c r="U59" s="613" t="e">
        <f>'Inputs&amp;Assum'!M250</f>
        <v>#DIV/0!</v>
      </c>
      <c r="V59" s="614" t="e">
        <f>'Inputs&amp;Assum'!N250</f>
        <v>#DIV/0!</v>
      </c>
      <c r="W59" s="615" t="e">
        <f>'Inputs&amp;Assum'!O250</f>
        <v>#DIV/0!</v>
      </c>
      <c r="X59" s="617" t="e">
        <f>'Inputs&amp;Assum'!P250</f>
        <v>#DIV/0!</v>
      </c>
      <c r="Y59" s="615" t="e">
        <f>'Inputs&amp;Assum'!Q250</f>
        <v>#DIV/0!</v>
      </c>
      <c r="Z59" s="614" t="e">
        <f>'Inputs&amp;Assum'!R250</f>
        <v>#DIV/0!</v>
      </c>
      <c r="AA59" s="616" t="e">
        <f>'Inputs&amp;Assum'!S250</f>
        <v>#DIV/0!</v>
      </c>
      <c r="AB59" s="637"/>
      <c r="AC59" s="637"/>
      <c r="AD59" s="637"/>
      <c r="AE59" s="635"/>
    </row>
    <row r="60" spans="2:31" ht="16.5" thickBot="1">
      <c r="B60" s="408"/>
      <c r="C60" s="414"/>
      <c r="D60" s="414"/>
      <c r="E60" s="414"/>
      <c r="F60" s="414"/>
      <c r="G60" s="414"/>
      <c r="H60" s="414"/>
      <c r="I60" s="414"/>
      <c r="J60" s="414"/>
      <c r="K60" s="414"/>
      <c r="L60" s="414"/>
      <c r="M60" s="414"/>
      <c r="N60" s="409"/>
      <c r="P60" s="631"/>
      <c r="Q60" s="637"/>
      <c r="R60" s="637"/>
      <c r="S60" s="683"/>
      <c r="T60" s="643">
        <f>'Inputs&amp;Assum'!L251</f>
        <v>0.40249999999999997</v>
      </c>
      <c r="U60" s="622" t="e">
        <f>'Inputs&amp;Assum'!M251</f>
        <v>#DIV/0!</v>
      </c>
      <c r="V60" s="622" t="e">
        <f>'Inputs&amp;Assum'!N251</f>
        <v>#DIV/0!</v>
      </c>
      <c r="W60" s="623" t="e">
        <f>'Inputs&amp;Assum'!O251</f>
        <v>#DIV/0!</v>
      </c>
      <c r="X60" s="624" t="e">
        <f>'Inputs&amp;Assum'!P251</f>
        <v>#DIV/0!</v>
      </c>
      <c r="Y60" s="623" t="e">
        <f>'Inputs&amp;Assum'!Q251</f>
        <v>#DIV/0!</v>
      </c>
      <c r="Z60" s="622" t="e">
        <f>'Inputs&amp;Assum'!R251</f>
        <v>#DIV/0!</v>
      </c>
      <c r="AA60" s="625" t="e">
        <f>'Inputs&amp;Assum'!S251</f>
        <v>#DIV/0!</v>
      </c>
      <c r="AB60" s="637"/>
      <c r="AC60" s="637"/>
      <c r="AD60" s="637"/>
      <c r="AE60" s="635"/>
    </row>
    <row r="61" spans="2:31">
      <c r="B61" s="408"/>
      <c r="C61" s="414"/>
      <c r="D61" s="414"/>
      <c r="E61" s="414"/>
      <c r="F61" s="414"/>
      <c r="G61" s="414"/>
      <c r="H61" s="414"/>
      <c r="I61" s="414"/>
      <c r="J61" s="414"/>
      <c r="K61" s="414"/>
      <c r="L61" s="414"/>
      <c r="M61" s="414"/>
      <c r="N61" s="409"/>
      <c r="P61" s="629"/>
      <c r="Q61" s="637"/>
      <c r="R61" s="637"/>
      <c r="S61" s="637"/>
      <c r="T61" s="637"/>
      <c r="U61" s="637"/>
      <c r="V61" s="637"/>
      <c r="W61" s="637"/>
      <c r="X61" s="637"/>
      <c r="Y61" s="637"/>
      <c r="Z61" s="637"/>
      <c r="AA61" s="637"/>
      <c r="AB61" s="637"/>
      <c r="AC61" s="637"/>
      <c r="AD61" s="637"/>
      <c r="AE61" s="635"/>
    </row>
    <row r="62" spans="2:31">
      <c r="B62" s="415"/>
      <c r="C62" s="416"/>
      <c r="D62" s="416"/>
      <c r="E62" s="416"/>
      <c r="F62" s="416"/>
      <c r="G62" s="416"/>
      <c r="H62" s="416"/>
      <c r="I62" s="416"/>
      <c r="J62" s="416"/>
      <c r="K62" s="416"/>
      <c r="L62" s="416"/>
      <c r="M62" s="416"/>
      <c r="N62" s="417"/>
      <c r="P62" s="632"/>
      <c r="Q62" s="640"/>
      <c r="R62" s="640"/>
      <c r="S62" s="640"/>
      <c r="T62" s="640"/>
      <c r="U62" s="640"/>
      <c r="V62" s="640"/>
      <c r="W62" s="640"/>
      <c r="X62" s="640"/>
      <c r="Y62" s="640"/>
      <c r="Z62" s="640"/>
      <c r="AA62" s="640"/>
      <c r="AB62" s="640"/>
      <c r="AC62" s="640"/>
      <c r="AD62" s="640"/>
      <c r="AE62" s="636"/>
    </row>
    <row r="65" spans="2:2">
      <c r="B65" s="133"/>
    </row>
  </sheetData>
  <mergeCells count="23">
    <mergeCell ref="C3:K3"/>
    <mergeCell ref="C2:K2"/>
    <mergeCell ref="C4:K4"/>
    <mergeCell ref="C43:M43"/>
    <mergeCell ref="D10:E10"/>
    <mergeCell ref="D11:E11"/>
    <mergeCell ref="D12:E12"/>
    <mergeCell ref="D36:E36"/>
    <mergeCell ref="F36:G36"/>
    <mergeCell ref="D37:E37"/>
    <mergeCell ref="F37:G37"/>
    <mergeCell ref="D38:E38"/>
    <mergeCell ref="F38:G38"/>
    <mergeCell ref="D39:E39"/>
    <mergeCell ref="F39:G39"/>
    <mergeCell ref="Q8:AD8"/>
    <mergeCell ref="S42:S48"/>
    <mergeCell ref="S51:AA51"/>
    <mergeCell ref="U52:AA52"/>
    <mergeCell ref="S54:S60"/>
    <mergeCell ref="Q36:AD36"/>
    <mergeCell ref="S39:AA39"/>
    <mergeCell ref="U40:AA40"/>
  </mergeCells>
  <phoneticPr fontId="46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8C9E-4EED-4AB5-9742-76BF30341177}">
  <sheetPr codeName="Sheet7" filterMode="1">
    <tabColor rgb="FFE8D5FB"/>
  </sheetPr>
  <dimension ref="A1:F210"/>
  <sheetViews>
    <sheetView showGridLines="0" zoomScale="71" workbookViewId="0">
      <selection activeCell="A54" sqref="A54:C54"/>
    </sheetView>
  </sheetViews>
  <sheetFormatPr defaultColWidth="8.85546875" defaultRowHeight="15"/>
  <cols>
    <col min="1" max="1" width="32.42578125" style="33" customWidth="1"/>
    <col min="2" max="2" width="23.42578125" style="33" customWidth="1"/>
    <col min="3" max="3" width="23.42578125" customWidth="1"/>
    <col min="4" max="4" width="30.42578125" customWidth="1"/>
    <col min="5" max="6" width="36.42578125" customWidth="1"/>
  </cols>
  <sheetData>
    <row r="1" spans="1:6" ht="15.75">
      <c r="A1" s="28" t="s">
        <v>16</v>
      </c>
      <c r="B1" s="28"/>
      <c r="C1" s="678" t="s">
        <v>374</v>
      </c>
      <c r="D1" s="679"/>
      <c r="E1" s="29"/>
      <c r="F1" s="29"/>
    </row>
    <row r="2" spans="1:6" ht="15.75">
      <c r="A2" s="30" t="s">
        <v>17</v>
      </c>
      <c r="B2" s="31">
        <v>44927</v>
      </c>
      <c r="C2" s="32"/>
      <c r="D2" s="32"/>
      <c r="E2" s="32"/>
      <c r="F2" s="32"/>
    </row>
    <row r="3" spans="1:6">
      <c r="A3" s="33" t="s">
        <v>18</v>
      </c>
      <c r="E3" s="34">
        <v>5.9400000000000001E-2</v>
      </c>
      <c r="F3" s="35" t="s">
        <v>373</v>
      </c>
    </row>
    <row r="4" spans="1:6">
      <c r="A4" s="33" t="s">
        <v>19</v>
      </c>
      <c r="E4" s="36" t="s">
        <v>20</v>
      </c>
      <c r="F4" s="37"/>
    </row>
    <row r="5" spans="1:6">
      <c r="A5" s="33" t="s">
        <v>21</v>
      </c>
      <c r="E5" s="38">
        <v>1.41</v>
      </c>
      <c r="F5" s="35" t="s">
        <v>373</v>
      </c>
    </row>
    <row r="7" spans="1:6" ht="15.75">
      <c r="A7" s="39" t="s">
        <v>22</v>
      </c>
      <c r="B7" s="40" t="s">
        <v>23</v>
      </c>
      <c r="C7" s="41" t="s">
        <v>24</v>
      </c>
      <c r="D7" s="42" t="s">
        <v>25</v>
      </c>
      <c r="E7" s="43" t="s">
        <v>26</v>
      </c>
      <c r="F7" s="43" t="s">
        <v>27</v>
      </c>
    </row>
    <row r="8" spans="1:6" ht="15.75" hidden="1">
      <c r="A8" s="44" t="s">
        <v>28</v>
      </c>
      <c r="B8" s="45" t="s">
        <v>29</v>
      </c>
      <c r="C8" s="46" t="s">
        <v>30</v>
      </c>
      <c r="D8" s="47">
        <v>6.0399082568807346E-3</v>
      </c>
      <c r="E8" s="47">
        <v>6.792004316400721E-2</v>
      </c>
      <c r="F8" s="48">
        <v>8.5200431640072103E-3</v>
      </c>
    </row>
    <row r="9" spans="1:6" ht="15.75" hidden="1">
      <c r="A9" s="44" t="s">
        <v>31</v>
      </c>
      <c r="B9" s="45" t="s">
        <v>32</v>
      </c>
      <c r="C9" s="46" t="s">
        <v>33</v>
      </c>
      <c r="D9" s="47">
        <v>5.5078211009174309E-2</v>
      </c>
      <c r="E9" s="47">
        <v>0.13709467932892289</v>
      </c>
      <c r="F9" s="48">
        <v>7.7694679328922892E-2</v>
      </c>
    </row>
    <row r="10" spans="1:6" ht="15.75" hidden="1">
      <c r="A10" s="44" t="s">
        <v>34</v>
      </c>
      <c r="B10" s="45" t="s">
        <v>35</v>
      </c>
      <c r="C10" s="46" t="s">
        <v>36</v>
      </c>
      <c r="D10" s="47">
        <v>2.3296788990825688E-2</v>
      </c>
      <c r="E10" s="47">
        <v>9.2263023632599236E-2</v>
      </c>
      <c r="F10" s="48">
        <v>3.2863023632599235E-2</v>
      </c>
    </row>
    <row r="11" spans="1:6" ht="15.75" hidden="1">
      <c r="A11" s="44" t="s">
        <v>37</v>
      </c>
      <c r="B11" s="45" t="s">
        <v>23</v>
      </c>
      <c r="C11" s="46" t="s">
        <v>38</v>
      </c>
      <c r="D11" s="47">
        <v>7.9525458715596339E-2</v>
      </c>
      <c r="E11" s="47">
        <v>0.17158056832609495</v>
      </c>
      <c r="F11" s="48">
        <v>0.11218056832609494</v>
      </c>
    </row>
    <row r="12" spans="1:6" ht="15.75" hidden="1">
      <c r="A12" s="44" t="s">
        <v>39</v>
      </c>
      <c r="B12" s="45" t="s">
        <v>40</v>
      </c>
      <c r="C12" s="46" t="s">
        <v>41</v>
      </c>
      <c r="D12" s="47">
        <v>0.14682729357798166</v>
      </c>
      <c r="E12" s="47">
        <v>0.26651819215360384</v>
      </c>
      <c r="F12" s="48">
        <v>0.20711819215360386</v>
      </c>
    </row>
    <row r="13" spans="1:6" ht="15.75" hidden="1">
      <c r="A13" s="44" t="s">
        <v>42</v>
      </c>
      <c r="B13" s="45" t="s">
        <v>32</v>
      </c>
      <c r="C13" s="46" t="s">
        <v>43</v>
      </c>
      <c r="D13" s="47">
        <v>4.4005045871559637E-2</v>
      </c>
      <c r="E13" s="47">
        <v>0.12147460019490969</v>
      </c>
      <c r="F13" s="48">
        <v>6.2074600194909679E-2</v>
      </c>
    </row>
    <row r="14" spans="1:6" ht="15.75" hidden="1">
      <c r="A14" s="44" t="s">
        <v>44</v>
      </c>
      <c r="B14" s="45" t="s">
        <v>45</v>
      </c>
      <c r="C14" s="46" t="s">
        <v>36</v>
      </c>
      <c r="D14" s="47">
        <v>2.3296788990825688E-2</v>
      </c>
      <c r="E14" s="47">
        <v>9.2263023632599236E-2</v>
      </c>
      <c r="F14" s="48">
        <v>3.2863023632599235E-2</v>
      </c>
    </row>
    <row r="15" spans="1:6" ht="15.75" hidden="1">
      <c r="A15" s="44" t="s">
        <v>46</v>
      </c>
      <c r="B15" s="45" t="s">
        <v>47</v>
      </c>
      <c r="C15" s="46" t="s">
        <v>48</v>
      </c>
      <c r="D15" s="47">
        <v>0</v>
      </c>
      <c r="E15" s="47">
        <v>5.9400000000000001E-2</v>
      </c>
      <c r="F15" s="48">
        <v>0</v>
      </c>
    </row>
    <row r="16" spans="1:6" ht="15.75" hidden="1">
      <c r="A16" s="44" t="s">
        <v>49</v>
      </c>
      <c r="B16" s="45" t="s">
        <v>35</v>
      </c>
      <c r="C16" s="46" t="s">
        <v>50</v>
      </c>
      <c r="D16" s="47">
        <v>4.8894495412844033E-3</v>
      </c>
      <c r="E16" s="47">
        <v>6.6297177799434406E-2</v>
      </c>
      <c r="F16" s="48">
        <v>6.8971777994344076E-3</v>
      </c>
    </row>
    <row r="17" spans="1:6" ht="15.75" hidden="1">
      <c r="A17" s="44" t="s">
        <v>51</v>
      </c>
      <c r="B17" s="45" t="s">
        <v>32</v>
      </c>
      <c r="C17" s="46" t="s">
        <v>93</v>
      </c>
      <c r="D17" s="47">
        <v>3.0630963302752296E-2</v>
      </c>
      <c r="E17" s="47">
        <v>0.10260879033175085</v>
      </c>
      <c r="F17" s="48">
        <v>4.3208790331750853E-2</v>
      </c>
    </row>
    <row r="18" spans="1:6" ht="15.75" hidden="1">
      <c r="A18" s="44" t="s">
        <v>53</v>
      </c>
      <c r="B18" s="45" t="s">
        <v>45</v>
      </c>
      <c r="C18" s="46" t="s">
        <v>33</v>
      </c>
      <c r="D18" s="47">
        <v>5.5078211009174309E-2</v>
      </c>
      <c r="E18" s="47">
        <v>0.13709467932892289</v>
      </c>
      <c r="F18" s="48">
        <v>7.7694679328922892E-2</v>
      </c>
    </row>
    <row r="19" spans="1:6" ht="15.75" hidden="1">
      <c r="A19" s="44" t="s">
        <v>54</v>
      </c>
      <c r="B19" s="45" t="s">
        <v>29</v>
      </c>
      <c r="C19" s="46" t="s">
        <v>55</v>
      </c>
      <c r="D19" s="47">
        <v>6.7301834862385335E-2</v>
      </c>
      <c r="E19" s="47">
        <v>0.15433762382750893</v>
      </c>
      <c r="F19" s="48">
        <v>9.4937623827508935E-2</v>
      </c>
    </row>
    <row r="20" spans="1:6" ht="15.75" hidden="1">
      <c r="A20" s="44" t="s">
        <v>56</v>
      </c>
      <c r="B20" s="45" t="s">
        <v>57</v>
      </c>
      <c r="C20" s="46" t="s">
        <v>43</v>
      </c>
      <c r="D20" s="47">
        <v>4.4005045871559637E-2</v>
      </c>
      <c r="E20" s="47">
        <v>0.12147460019490969</v>
      </c>
      <c r="F20" s="48">
        <v>6.2074600194909679E-2</v>
      </c>
    </row>
    <row r="21" spans="1:6" ht="15.75" hidden="1">
      <c r="A21" s="44" t="s">
        <v>58</v>
      </c>
      <c r="B21" s="45" t="s">
        <v>45</v>
      </c>
      <c r="C21" s="46" t="s">
        <v>59</v>
      </c>
      <c r="D21" s="47">
        <v>9.1749082568807344E-2</v>
      </c>
      <c r="E21" s="47">
        <v>0.18882351282468096</v>
      </c>
      <c r="F21" s="48">
        <v>0.12942351282468095</v>
      </c>
    </row>
    <row r="22" spans="1:6" ht="15.75" hidden="1">
      <c r="A22" s="44" t="s">
        <v>60</v>
      </c>
      <c r="B22" s="45" t="s">
        <v>32</v>
      </c>
      <c r="C22" s="46" t="s">
        <v>41</v>
      </c>
      <c r="D22" s="47">
        <v>0.14682729357798166</v>
      </c>
      <c r="E22" s="47">
        <v>0.26651819215360384</v>
      </c>
      <c r="F22" s="48">
        <v>0.20711819215360386</v>
      </c>
    </row>
    <row r="23" spans="1:6" ht="15.75" hidden="1">
      <c r="A23" s="44" t="s">
        <v>61</v>
      </c>
      <c r="B23" s="45" t="s">
        <v>35</v>
      </c>
      <c r="C23" s="46" t="s">
        <v>62</v>
      </c>
      <c r="D23" s="47">
        <v>7.3341743119266058E-3</v>
      </c>
      <c r="E23" s="47">
        <v>6.9745766699151612E-2</v>
      </c>
      <c r="F23" s="48">
        <v>1.0345766699151613E-2</v>
      </c>
    </row>
    <row r="24" spans="1:6" ht="15.75" hidden="1">
      <c r="A24" s="44" t="s">
        <v>63</v>
      </c>
      <c r="B24" s="45" t="s">
        <v>40</v>
      </c>
      <c r="C24" s="46" t="s">
        <v>88</v>
      </c>
      <c r="D24" s="47">
        <v>0.11015642201834862</v>
      </c>
      <c r="E24" s="47">
        <v>0.21478935865784579</v>
      </c>
      <c r="F24" s="48">
        <v>0.15538935865784578</v>
      </c>
    </row>
    <row r="25" spans="1:6" ht="15.75" hidden="1">
      <c r="A25" s="44" t="s">
        <v>65</v>
      </c>
      <c r="B25" s="45" t="s">
        <v>23</v>
      </c>
      <c r="C25" s="46" t="s">
        <v>33</v>
      </c>
      <c r="D25" s="47">
        <v>5.5078211009174309E-2</v>
      </c>
      <c r="E25" s="47">
        <v>0.13709467932892289</v>
      </c>
      <c r="F25" s="48">
        <v>7.7694679328922892E-2</v>
      </c>
    </row>
    <row r="26" spans="1:6" ht="15.75" hidden="1">
      <c r="A26" s="44" t="s">
        <v>66</v>
      </c>
      <c r="B26" s="45" t="s">
        <v>45</v>
      </c>
      <c r="C26" s="46" t="s">
        <v>67</v>
      </c>
      <c r="D26" s="47">
        <v>1.0354128440366973E-2</v>
      </c>
      <c r="E26" s="47">
        <v>7.4005788281155213E-2</v>
      </c>
      <c r="F26" s="48">
        <v>1.4605788281155217E-2</v>
      </c>
    </row>
    <row r="27" spans="1:6" ht="15.75" hidden="1">
      <c r="A27" s="44" t="s">
        <v>68</v>
      </c>
      <c r="B27" s="45" t="s">
        <v>40</v>
      </c>
      <c r="C27" s="46" t="s">
        <v>55</v>
      </c>
      <c r="D27" s="47">
        <v>6.7301834862385335E-2</v>
      </c>
      <c r="E27" s="47">
        <v>0.15433762382750893</v>
      </c>
      <c r="F27" s="48">
        <v>9.4937623827508935E-2</v>
      </c>
    </row>
    <row r="28" spans="1:6" ht="15.75" hidden="1">
      <c r="A28" s="44" t="s">
        <v>69</v>
      </c>
      <c r="B28" s="45" t="s">
        <v>32</v>
      </c>
      <c r="C28" s="46" t="s">
        <v>38</v>
      </c>
      <c r="D28" s="47">
        <v>7.9525458715596339E-2</v>
      </c>
      <c r="E28" s="47">
        <v>0.17158056832609495</v>
      </c>
      <c r="F28" s="48">
        <v>0.11218056832609494</v>
      </c>
    </row>
    <row r="29" spans="1:6" ht="15.75" hidden="1">
      <c r="A29" s="44" t="s">
        <v>70</v>
      </c>
      <c r="B29" s="45" t="s">
        <v>23</v>
      </c>
      <c r="C29" s="46" t="s">
        <v>71</v>
      </c>
      <c r="D29" s="47">
        <v>1.4668348623853212E-2</v>
      </c>
      <c r="E29" s="47">
        <v>8.009153339830323E-2</v>
      </c>
      <c r="F29" s="48">
        <v>2.0691533398303225E-2</v>
      </c>
    </row>
    <row r="30" spans="1:6" ht="15.75" hidden="1">
      <c r="A30" s="44" t="s">
        <v>72</v>
      </c>
      <c r="B30" s="45" t="s">
        <v>40</v>
      </c>
      <c r="C30" s="46" t="s">
        <v>52</v>
      </c>
      <c r="D30" s="47">
        <v>3.6814678899082569E-2</v>
      </c>
      <c r="E30" s="47">
        <v>0.11133169166632967</v>
      </c>
      <c r="F30" s="48">
        <v>5.193169166632966E-2</v>
      </c>
    </row>
    <row r="31" spans="1:6" ht="15.75" hidden="1">
      <c r="A31" s="44" t="s">
        <v>73</v>
      </c>
      <c r="B31" s="45" t="s">
        <v>32</v>
      </c>
      <c r="C31" s="46" t="s">
        <v>74</v>
      </c>
      <c r="D31" s="47">
        <v>1.9557798165137613E-2</v>
      </c>
      <c r="E31" s="47">
        <v>8.6988711197737628E-2</v>
      </c>
      <c r="F31" s="48">
        <v>2.758871119773763E-2</v>
      </c>
    </row>
    <row r="32" spans="1:6" ht="15.75" hidden="1">
      <c r="A32" s="44" t="s">
        <v>75</v>
      </c>
      <c r="B32" s="45" t="s">
        <v>23</v>
      </c>
      <c r="C32" s="46" t="s">
        <v>59</v>
      </c>
      <c r="D32" s="47">
        <v>9.1749082568807344E-2</v>
      </c>
      <c r="E32" s="47">
        <v>0.18882351282468096</v>
      </c>
      <c r="F32" s="48">
        <v>0.12942351282468095</v>
      </c>
    </row>
    <row r="33" spans="1:6" ht="15.75" hidden="1">
      <c r="A33" s="44" t="s">
        <v>76</v>
      </c>
      <c r="B33" s="45" t="s">
        <v>57</v>
      </c>
      <c r="C33" s="46" t="s">
        <v>55</v>
      </c>
      <c r="D33" s="47">
        <v>6.7301834862385335E-2</v>
      </c>
      <c r="E33" s="47">
        <v>0.15433762382750893</v>
      </c>
      <c r="F33" s="48">
        <v>9.4937623827508935E-2</v>
      </c>
    </row>
    <row r="34" spans="1:6" ht="15.75" hidden="1">
      <c r="A34" s="44" t="s">
        <v>77</v>
      </c>
      <c r="B34" s="45" t="s">
        <v>23</v>
      </c>
      <c r="C34" s="46" t="s">
        <v>55</v>
      </c>
      <c r="D34" s="47">
        <v>6.7301834862385335E-2</v>
      </c>
      <c r="E34" s="47">
        <v>0.15433762382750893</v>
      </c>
      <c r="F34" s="48">
        <v>9.4937623827508935E-2</v>
      </c>
    </row>
    <row r="35" spans="1:6" ht="15.75" hidden="1">
      <c r="A35" s="44" t="s">
        <v>78</v>
      </c>
      <c r="B35" s="45" t="s">
        <v>79</v>
      </c>
      <c r="C35" s="46" t="s">
        <v>48</v>
      </c>
      <c r="D35" s="47">
        <v>0</v>
      </c>
      <c r="E35" s="47">
        <v>5.9400000000000001E-2</v>
      </c>
      <c r="F35" s="48">
        <v>0</v>
      </c>
    </row>
    <row r="36" spans="1:6" ht="15.75" hidden="1">
      <c r="A36" s="44" t="s">
        <v>80</v>
      </c>
      <c r="B36" s="45" t="s">
        <v>23</v>
      </c>
      <c r="C36" s="46" t="s">
        <v>38</v>
      </c>
      <c r="D36" s="47">
        <v>7.9525458715596339E-2</v>
      </c>
      <c r="E36" s="47">
        <v>0.17158056832609495</v>
      </c>
      <c r="F36" s="48">
        <v>0.11218056832609494</v>
      </c>
    </row>
    <row r="37" spans="1:6" ht="15.75" hidden="1">
      <c r="A37" s="44" t="s">
        <v>81</v>
      </c>
      <c r="B37" s="45" t="s">
        <v>45</v>
      </c>
      <c r="C37" s="46" t="s">
        <v>62</v>
      </c>
      <c r="D37" s="47">
        <v>7.3341743119266058E-3</v>
      </c>
      <c r="E37" s="47">
        <v>6.9745766699151612E-2</v>
      </c>
      <c r="F37" s="48">
        <v>1.0345766699151613E-2</v>
      </c>
    </row>
    <row r="38" spans="1:6" ht="15.75" hidden="1">
      <c r="A38" s="44" t="s">
        <v>82</v>
      </c>
      <c r="B38" s="45" t="s">
        <v>40</v>
      </c>
      <c r="C38" s="46" t="s">
        <v>67</v>
      </c>
      <c r="D38" s="47">
        <v>1.0354128440366973E-2</v>
      </c>
      <c r="E38" s="47">
        <v>7.4005788281155213E-2</v>
      </c>
      <c r="F38" s="48">
        <v>1.4605788281155217E-2</v>
      </c>
    </row>
    <row r="39" spans="1:6" ht="15.75" hidden="1">
      <c r="A39" s="44" t="s">
        <v>84</v>
      </c>
      <c r="B39" s="45" t="s">
        <v>57</v>
      </c>
      <c r="C39" s="46" t="s">
        <v>83</v>
      </c>
      <c r="D39" s="47">
        <v>8.6284403669724778E-3</v>
      </c>
      <c r="E39" s="47">
        <v>7.1571490234296015E-2</v>
      </c>
      <c r="F39" s="48">
        <v>1.2171490234296015E-2</v>
      </c>
    </row>
    <row r="40" spans="1:6" ht="15.75" hidden="1">
      <c r="A40" s="44" t="s">
        <v>85</v>
      </c>
      <c r="B40" s="45" t="s">
        <v>40</v>
      </c>
      <c r="C40" s="46" t="s">
        <v>36</v>
      </c>
      <c r="D40" s="47">
        <v>2.3296788990825688E-2</v>
      </c>
      <c r="E40" s="47">
        <v>9.2263023632599236E-2</v>
      </c>
      <c r="F40" s="48">
        <v>3.2863023632599235E-2</v>
      </c>
    </row>
    <row r="41" spans="1:6" ht="15.75" hidden="1">
      <c r="A41" s="44" t="s">
        <v>86</v>
      </c>
      <c r="B41" s="45" t="s">
        <v>23</v>
      </c>
      <c r="C41" s="46" t="s">
        <v>38</v>
      </c>
      <c r="D41" s="47">
        <v>7.9525458715596339E-2</v>
      </c>
      <c r="E41" s="47">
        <v>0.17158056832609495</v>
      </c>
      <c r="F41" s="48">
        <v>0.11218056832609494</v>
      </c>
    </row>
    <row r="42" spans="1:6" ht="15.75" hidden="1">
      <c r="A42" s="44" t="s">
        <v>87</v>
      </c>
      <c r="B42" s="45" t="s">
        <v>23</v>
      </c>
      <c r="C42" s="46" t="s">
        <v>88</v>
      </c>
      <c r="D42" s="47">
        <v>0.11015642201834862</v>
      </c>
      <c r="E42" s="47">
        <v>0.21478935865784579</v>
      </c>
      <c r="F42" s="48">
        <v>0.15538935865784578</v>
      </c>
    </row>
    <row r="43" spans="1:6" ht="15.75" hidden="1">
      <c r="A43" s="44" t="s">
        <v>89</v>
      </c>
      <c r="B43" s="45" t="s">
        <v>47</v>
      </c>
      <c r="C43" s="46" t="s">
        <v>33</v>
      </c>
      <c r="D43" s="47">
        <v>5.5078211009174309E-2</v>
      </c>
      <c r="E43" s="47">
        <v>0.13709467932892289</v>
      </c>
      <c r="F43" s="48">
        <v>7.7694679328922892E-2</v>
      </c>
    </row>
    <row r="44" spans="1:6" ht="15.75" hidden="1">
      <c r="A44" s="44" t="s">
        <v>90</v>
      </c>
      <c r="B44" s="45" t="s">
        <v>40</v>
      </c>
      <c r="C44" s="46" t="s">
        <v>55</v>
      </c>
      <c r="D44" s="47">
        <v>6.7301834862385335E-2</v>
      </c>
      <c r="E44" s="47">
        <v>0.15433762382750893</v>
      </c>
      <c r="F44" s="48">
        <v>9.4937623827508935E-2</v>
      </c>
    </row>
    <row r="45" spans="1:6" ht="15.75" hidden="1">
      <c r="A45" s="44" t="s">
        <v>91</v>
      </c>
      <c r="B45" s="45" t="s">
        <v>23</v>
      </c>
      <c r="C45" s="46" t="s">
        <v>43</v>
      </c>
      <c r="D45" s="47">
        <v>4.4005045871559637E-2</v>
      </c>
      <c r="E45" s="47">
        <v>0.12147460019490969</v>
      </c>
      <c r="F45" s="48">
        <v>6.2074600194909679E-2</v>
      </c>
    </row>
    <row r="46" spans="1:6" ht="15.75" hidden="1">
      <c r="A46" s="44" t="s">
        <v>92</v>
      </c>
      <c r="B46" s="45" t="s">
        <v>32</v>
      </c>
      <c r="C46" s="46" t="s">
        <v>36</v>
      </c>
      <c r="D46" s="47">
        <v>2.3296788990825688E-2</v>
      </c>
      <c r="E46" s="47">
        <v>9.2263023632599236E-2</v>
      </c>
      <c r="F46" s="48">
        <v>3.2863023632599235E-2</v>
      </c>
    </row>
    <row r="47" spans="1:6" ht="15.75" hidden="1">
      <c r="A47" s="44" t="s">
        <v>94</v>
      </c>
      <c r="B47" s="45" t="s">
        <v>45</v>
      </c>
      <c r="C47" s="46" t="s">
        <v>41</v>
      </c>
      <c r="D47" s="47">
        <v>0.14682729357798166</v>
      </c>
      <c r="E47" s="47">
        <v>0.26651819215360384</v>
      </c>
      <c r="F47" s="48">
        <v>0.20711819215360386</v>
      </c>
    </row>
    <row r="48" spans="1:6" ht="15.75" hidden="1">
      <c r="A48" s="44" t="s">
        <v>95</v>
      </c>
      <c r="B48" s="45" t="s">
        <v>45</v>
      </c>
      <c r="C48" s="46" t="s">
        <v>36</v>
      </c>
      <c r="D48" s="47">
        <v>2.3296788990825688E-2</v>
      </c>
      <c r="E48" s="47">
        <v>9.2263023632599236E-2</v>
      </c>
      <c r="F48" s="48">
        <v>3.2863023632599235E-2</v>
      </c>
    </row>
    <row r="49" spans="1:6" ht="15.75" hidden="1">
      <c r="A49" s="44" t="s">
        <v>96</v>
      </c>
      <c r="B49" s="45" t="s">
        <v>35</v>
      </c>
      <c r="C49" s="46" t="s">
        <v>93</v>
      </c>
      <c r="D49" s="47">
        <v>3.0630963302752296E-2</v>
      </c>
      <c r="E49" s="47">
        <v>0.10260879033175085</v>
      </c>
      <c r="F49" s="48">
        <v>4.3208790331750853E-2</v>
      </c>
    </row>
    <row r="50" spans="1:6" ht="15.75" hidden="1">
      <c r="A50" s="44" t="s">
        <v>97</v>
      </c>
      <c r="B50" s="45" t="s">
        <v>32</v>
      </c>
      <c r="C50" s="46" t="s">
        <v>62</v>
      </c>
      <c r="D50" s="47">
        <v>7.3341743119266058E-3</v>
      </c>
      <c r="E50" s="47">
        <v>6.9745766699151612E-2</v>
      </c>
      <c r="F50" s="48">
        <v>1.0345766699151613E-2</v>
      </c>
    </row>
    <row r="51" spans="1:6" ht="15.75" hidden="1">
      <c r="A51" s="44" t="s">
        <v>98</v>
      </c>
      <c r="B51" s="45" t="s">
        <v>35</v>
      </c>
      <c r="C51" s="46" t="s">
        <v>48</v>
      </c>
      <c r="D51" s="47">
        <v>0</v>
      </c>
      <c r="E51" s="47">
        <v>5.9400000000000001E-2</v>
      </c>
      <c r="F51" s="48">
        <v>0</v>
      </c>
    </row>
    <row r="52" spans="1:6" ht="15.75" hidden="1">
      <c r="A52" s="44" t="s">
        <v>99</v>
      </c>
      <c r="B52" s="45" t="s">
        <v>45</v>
      </c>
      <c r="C52" s="46" t="s">
        <v>43</v>
      </c>
      <c r="D52" s="47">
        <v>4.4005045871559637E-2</v>
      </c>
      <c r="E52" s="47">
        <v>0.12147460019490969</v>
      </c>
      <c r="F52" s="48">
        <v>6.2074600194909679E-2</v>
      </c>
    </row>
    <row r="53" spans="1:6" ht="15.75" hidden="1">
      <c r="A53" s="44" t="s">
        <v>100</v>
      </c>
      <c r="B53" s="45" t="s">
        <v>40</v>
      </c>
      <c r="C53" s="46" t="s">
        <v>64</v>
      </c>
      <c r="D53" s="47">
        <v>0.12238004587155965</v>
      </c>
      <c r="E53" s="47">
        <v>0.23203230315643184</v>
      </c>
      <c r="F53" s="48">
        <v>0.17263230315643183</v>
      </c>
    </row>
    <row r="54" spans="1:6" ht="15.75">
      <c r="A54" s="101" t="s">
        <v>101</v>
      </c>
      <c r="B54" s="102" t="s">
        <v>23</v>
      </c>
      <c r="C54" s="103" t="s">
        <v>55</v>
      </c>
      <c r="D54" s="99">
        <v>6.7301834862385335E-2</v>
      </c>
      <c r="E54" s="99">
        <v>0.15433762382750893</v>
      </c>
      <c r="F54" s="100">
        <v>9.4937623827508935E-2</v>
      </c>
    </row>
    <row r="55" spans="1:6" ht="15.75" hidden="1">
      <c r="A55" s="44" t="s">
        <v>102</v>
      </c>
      <c r="B55" s="45" t="s">
        <v>40</v>
      </c>
      <c r="C55" s="46" t="s">
        <v>64</v>
      </c>
      <c r="D55" s="47">
        <v>0.12238004587155965</v>
      </c>
      <c r="E55" s="47">
        <v>0.23203230315643184</v>
      </c>
      <c r="F55" s="48">
        <v>0.17263230315643183</v>
      </c>
    </row>
    <row r="56" spans="1:6" ht="15.75" hidden="1">
      <c r="A56" s="44" t="s">
        <v>103</v>
      </c>
      <c r="B56" s="45" t="s">
        <v>32</v>
      </c>
      <c r="C56" s="46" t="s">
        <v>83</v>
      </c>
      <c r="D56" s="47">
        <v>8.6284403669724778E-3</v>
      </c>
      <c r="E56" s="47">
        <v>7.1571490234296015E-2</v>
      </c>
      <c r="F56" s="48">
        <v>1.2171490234296015E-2</v>
      </c>
    </row>
    <row r="57" spans="1:6" ht="15.75" hidden="1">
      <c r="A57" s="44" t="s">
        <v>104</v>
      </c>
      <c r="B57" s="45" t="s">
        <v>23</v>
      </c>
      <c r="C57" s="46" t="s">
        <v>88</v>
      </c>
      <c r="D57" s="47">
        <v>0.11015642201834862</v>
      </c>
      <c r="E57" s="47">
        <v>0.21478935865784579</v>
      </c>
      <c r="F57" s="48">
        <v>0.15538935865784578</v>
      </c>
    </row>
    <row r="58" spans="1:6" ht="15.75" hidden="1">
      <c r="A58" s="44" t="s">
        <v>105</v>
      </c>
      <c r="B58" s="45" t="s">
        <v>57</v>
      </c>
      <c r="C58" s="46" t="s">
        <v>33</v>
      </c>
      <c r="D58" s="47">
        <v>5.5078211009174309E-2</v>
      </c>
      <c r="E58" s="47">
        <v>0.13709467932892289</v>
      </c>
      <c r="F58" s="48">
        <v>7.7694679328922892E-2</v>
      </c>
    </row>
    <row r="59" spans="1:6" ht="15.75" hidden="1">
      <c r="A59" s="44" t="s">
        <v>106</v>
      </c>
      <c r="B59" s="45" t="s">
        <v>35</v>
      </c>
      <c r="C59" s="46" t="s">
        <v>50</v>
      </c>
      <c r="D59" s="47">
        <v>4.8894495412844033E-3</v>
      </c>
      <c r="E59" s="47">
        <v>6.6297177799434406E-2</v>
      </c>
      <c r="F59" s="48">
        <v>6.8971777994344076E-3</v>
      </c>
    </row>
    <row r="60" spans="1:6" ht="15.75" hidden="1">
      <c r="A60" s="44" t="s">
        <v>107</v>
      </c>
      <c r="B60" s="45" t="s">
        <v>35</v>
      </c>
      <c r="C60" s="46" t="s">
        <v>30</v>
      </c>
      <c r="D60" s="47">
        <v>6.0399082568807346E-3</v>
      </c>
      <c r="E60" s="47">
        <v>6.792004316400721E-2</v>
      </c>
      <c r="F60" s="48">
        <v>8.5200431640072103E-3</v>
      </c>
    </row>
    <row r="61" spans="1:6" ht="15.75" hidden="1">
      <c r="A61" s="44" t="s">
        <v>108</v>
      </c>
      <c r="B61" s="45" t="s">
        <v>23</v>
      </c>
      <c r="C61" s="46" t="s">
        <v>59</v>
      </c>
      <c r="D61" s="47">
        <v>9.1749082568807344E-2</v>
      </c>
      <c r="E61" s="47">
        <v>0.18882351282468096</v>
      </c>
      <c r="F61" s="48">
        <v>0.12942351282468095</v>
      </c>
    </row>
    <row r="62" spans="1:6" ht="15.75" hidden="1">
      <c r="A62" s="44" t="s">
        <v>109</v>
      </c>
      <c r="B62" s="45" t="s">
        <v>32</v>
      </c>
      <c r="C62" s="46" t="s">
        <v>52</v>
      </c>
      <c r="D62" s="47">
        <v>3.6814678899082569E-2</v>
      </c>
      <c r="E62" s="47">
        <v>0.11133169166632967</v>
      </c>
      <c r="F62" s="48">
        <v>5.193169166632966E-2</v>
      </c>
    </row>
    <row r="63" spans="1:6" ht="15.75" hidden="1">
      <c r="A63" s="44" t="s">
        <v>110</v>
      </c>
      <c r="B63" s="45" t="s">
        <v>35</v>
      </c>
      <c r="C63" s="46" t="s">
        <v>48</v>
      </c>
      <c r="D63" s="47">
        <v>0</v>
      </c>
      <c r="E63" s="47">
        <v>5.9400000000000001E-2</v>
      </c>
      <c r="F63" s="48">
        <v>0</v>
      </c>
    </row>
    <row r="64" spans="1:6" ht="15.75" hidden="1">
      <c r="A64" s="44" t="s">
        <v>111</v>
      </c>
      <c r="B64" s="45" t="s">
        <v>23</v>
      </c>
      <c r="C64" s="46" t="s">
        <v>41</v>
      </c>
      <c r="D64" s="47">
        <v>0.14682729357798166</v>
      </c>
      <c r="E64" s="47">
        <v>0.26651819215360384</v>
      </c>
      <c r="F64" s="48">
        <v>0.20711819215360386</v>
      </c>
    </row>
    <row r="65" spans="1:6" ht="15.75" hidden="1">
      <c r="A65" s="44" t="s">
        <v>112</v>
      </c>
      <c r="B65" s="45" t="s">
        <v>35</v>
      </c>
      <c r="C65" s="46" t="s">
        <v>43</v>
      </c>
      <c r="D65" s="47">
        <v>4.4005045871559637E-2</v>
      </c>
      <c r="E65" s="47">
        <v>0.12147460019490969</v>
      </c>
      <c r="F65" s="48">
        <v>6.2074600194909679E-2</v>
      </c>
    </row>
    <row r="66" spans="1:6" ht="15.75" hidden="1">
      <c r="A66" s="44" t="s">
        <v>113</v>
      </c>
      <c r="B66" s="45" t="s">
        <v>40</v>
      </c>
      <c r="C66" s="46" t="s">
        <v>93</v>
      </c>
      <c r="D66" s="47">
        <v>3.0630963302752296E-2</v>
      </c>
      <c r="E66" s="47">
        <v>0.10260879033175085</v>
      </c>
      <c r="F66" s="48">
        <v>4.3208790331750853E-2</v>
      </c>
    </row>
    <row r="67" spans="1:6" ht="15.75" hidden="1">
      <c r="A67" s="44" t="s">
        <v>114</v>
      </c>
      <c r="B67" s="45" t="s">
        <v>35</v>
      </c>
      <c r="C67" s="46" t="s">
        <v>48</v>
      </c>
      <c r="D67" s="47">
        <v>0</v>
      </c>
      <c r="E67" s="47">
        <v>5.9400000000000001E-2</v>
      </c>
      <c r="F67" s="48">
        <v>0</v>
      </c>
    </row>
    <row r="68" spans="1:6" ht="15.75" hidden="1">
      <c r="A68" s="44" t="s">
        <v>115</v>
      </c>
      <c r="B68" s="45" t="s">
        <v>40</v>
      </c>
      <c r="C68" s="46" t="s">
        <v>33</v>
      </c>
      <c r="D68" s="47">
        <v>5.5078211009174309E-2</v>
      </c>
      <c r="E68" s="47">
        <v>0.13709467932892289</v>
      </c>
      <c r="F68" s="48">
        <v>7.7694679328922892E-2</v>
      </c>
    </row>
    <row r="69" spans="1:6" ht="15.75" hidden="1">
      <c r="A69" s="44" t="s">
        <v>116</v>
      </c>
      <c r="B69" s="45" t="s">
        <v>57</v>
      </c>
      <c r="C69" s="46" t="s">
        <v>62</v>
      </c>
      <c r="D69" s="47">
        <v>7.3341743119266058E-3</v>
      </c>
      <c r="E69" s="47">
        <v>6.9745766699151612E-2</v>
      </c>
      <c r="F69" s="48">
        <v>1.0345766699151613E-2</v>
      </c>
    </row>
    <row r="70" spans="1:6" ht="15.75" hidden="1">
      <c r="A70" s="44" t="s">
        <v>117</v>
      </c>
      <c r="B70" s="45" t="s">
        <v>32</v>
      </c>
      <c r="C70" s="46" t="s">
        <v>36</v>
      </c>
      <c r="D70" s="47">
        <v>2.3296788990825688E-2</v>
      </c>
      <c r="E70" s="47">
        <v>9.2263023632599236E-2</v>
      </c>
      <c r="F70" s="48">
        <v>3.2863023632599235E-2</v>
      </c>
    </row>
    <row r="71" spans="1:6" ht="15.75" hidden="1">
      <c r="A71" s="44" t="s">
        <v>118</v>
      </c>
      <c r="B71" s="45" t="s">
        <v>35</v>
      </c>
      <c r="C71" s="46" t="s">
        <v>67</v>
      </c>
      <c r="D71" s="47">
        <v>1.0354128440366973E-2</v>
      </c>
      <c r="E71" s="47">
        <v>7.4005788281155213E-2</v>
      </c>
      <c r="F71" s="48">
        <v>1.4605788281155217E-2</v>
      </c>
    </row>
    <row r="72" spans="1:6" ht="15.75" hidden="1">
      <c r="A72" s="44" t="s">
        <v>119</v>
      </c>
      <c r="B72" s="45" t="s">
        <v>57</v>
      </c>
      <c r="C72" s="46" t="s">
        <v>120</v>
      </c>
      <c r="D72" s="47">
        <v>2.6891972477064225E-2</v>
      </c>
      <c r="E72" s="47">
        <v>9.733447789688926E-2</v>
      </c>
      <c r="F72" s="48">
        <v>3.7934477896889252E-2</v>
      </c>
    </row>
    <row r="73" spans="1:6" ht="15.75" hidden="1">
      <c r="A73" s="44" t="s">
        <v>121</v>
      </c>
      <c r="B73" s="45" t="s">
        <v>57</v>
      </c>
      <c r="C73" s="46" t="s">
        <v>36</v>
      </c>
      <c r="D73" s="47">
        <v>2.3296788990825688E-2</v>
      </c>
      <c r="E73" s="47">
        <v>9.2263023632599236E-2</v>
      </c>
      <c r="F73" s="48">
        <v>3.2863023632599235E-2</v>
      </c>
    </row>
    <row r="74" spans="1:6" ht="15.75">
      <c r="A74" s="101" t="s">
        <v>122</v>
      </c>
      <c r="B74" s="102" t="s">
        <v>29</v>
      </c>
      <c r="C74" s="103" t="s">
        <v>59</v>
      </c>
      <c r="D74" s="99">
        <v>9.1749082568807344E-2</v>
      </c>
      <c r="E74" s="99">
        <v>0.18882351282468096</v>
      </c>
      <c r="F74" s="100">
        <v>0.12942351282468095</v>
      </c>
    </row>
    <row r="75" spans="1:6" ht="15.75" hidden="1">
      <c r="A75" s="44" t="s">
        <v>123</v>
      </c>
      <c r="B75" s="45" t="s">
        <v>35</v>
      </c>
      <c r="C75" s="46" t="s">
        <v>83</v>
      </c>
      <c r="D75" s="47">
        <v>8.6284403669724778E-3</v>
      </c>
      <c r="E75" s="47">
        <v>7.1571490234296015E-2</v>
      </c>
      <c r="F75" s="48">
        <v>1.2171490234296015E-2</v>
      </c>
    </row>
    <row r="76" spans="1:6" ht="15.75" hidden="1">
      <c r="A76" s="44" t="s">
        <v>124</v>
      </c>
      <c r="B76" s="45" t="s">
        <v>35</v>
      </c>
      <c r="C76" s="46" t="s">
        <v>62</v>
      </c>
      <c r="D76" s="47">
        <v>7.3341743119266058E-3</v>
      </c>
      <c r="E76" s="47">
        <v>6.9745766699151612E-2</v>
      </c>
      <c r="F76" s="48">
        <v>1.0345766699151613E-2</v>
      </c>
    </row>
    <row r="77" spans="1:6" ht="15.75">
      <c r="A77" s="101" t="s">
        <v>125</v>
      </c>
      <c r="B77" s="102" t="s">
        <v>29</v>
      </c>
      <c r="C77" s="103" t="s">
        <v>83</v>
      </c>
      <c r="D77" s="99">
        <v>8.6284403669724778E-3</v>
      </c>
      <c r="E77" s="99">
        <v>7.1571490234296015E-2</v>
      </c>
      <c r="F77" s="100">
        <v>1.2171490234296015E-2</v>
      </c>
    </row>
    <row r="78" spans="1:6" ht="15.75" hidden="1">
      <c r="A78" s="44" t="s">
        <v>126</v>
      </c>
      <c r="B78" s="45" t="s">
        <v>35</v>
      </c>
      <c r="C78" s="46" t="s">
        <v>120</v>
      </c>
      <c r="D78" s="47">
        <v>2.6891972477064225E-2</v>
      </c>
      <c r="E78" s="47">
        <v>9.733447789688926E-2</v>
      </c>
      <c r="F78" s="48">
        <v>3.7934477896889252E-2</v>
      </c>
    </row>
    <row r="79" spans="1:6" ht="15.75" hidden="1">
      <c r="A79" s="44" t="s">
        <v>127</v>
      </c>
      <c r="B79" s="45" t="s">
        <v>45</v>
      </c>
      <c r="C79" s="46" t="s">
        <v>55</v>
      </c>
      <c r="D79" s="47">
        <v>6.7301834862385335E-2</v>
      </c>
      <c r="E79" s="47">
        <v>0.15433762382750893</v>
      </c>
      <c r="F79" s="48">
        <v>9.4937623827508935E-2</v>
      </c>
    </row>
    <row r="80" spans="1:6" ht="15.75" hidden="1">
      <c r="A80" s="44" t="s">
        <v>128</v>
      </c>
      <c r="B80" s="45" t="s">
        <v>57</v>
      </c>
      <c r="C80" s="46" t="s">
        <v>83</v>
      </c>
      <c r="D80" s="47">
        <v>8.6284403669724778E-3</v>
      </c>
      <c r="E80" s="47">
        <v>7.1571490234296015E-2</v>
      </c>
      <c r="F80" s="48">
        <v>1.2171490234296015E-2</v>
      </c>
    </row>
    <row r="81" spans="1:6" ht="15.75" hidden="1">
      <c r="A81" s="44" t="s">
        <v>129</v>
      </c>
      <c r="B81" s="45" t="s">
        <v>35</v>
      </c>
      <c r="C81" s="46" t="s">
        <v>48</v>
      </c>
      <c r="D81" s="47">
        <v>0</v>
      </c>
      <c r="E81" s="47">
        <v>5.9400000000000001E-2</v>
      </c>
      <c r="F81" s="48">
        <v>0</v>
      </c>
    </row>
    <row r="82" spans="1:6" ht="15.75">
      <c r="A82" s="101" t="s">
        <v>130</v>
      </c>
      <c r="B82" s="102" t="s">
        <v>29</v>
      </c>
      <c r="C82" s="103" t="s">
        <v>33</v>
      </c>
      <c r="D82" s="99">
        <v>5.5078211009174309E-2</v>
      </c>
      <c r="E82" s="99">
        <v>0.13709467932892289</v>
      </c>
      <c r="F82" s="100">
        <v>7.7694679328922892E-2</v>
      </c>
    </row>
    <row r="83" spans="1:6" ht="15.75" hidden="1">
      <c r="A83" s="44" t="s">
        <v>131</v>
      </c>
      <c r="B83" s="45" t="s">
        <v>32</v>
      </c>
      <c r="C83" s="46" t="s">
        <v>36</v>
      </c>
      <c r="D83" s="47">
        <v>2.3296788990825688E-2</v>
      </c>
      <c r="E83" s="47">
        <v>9.2263023632599236E-2</v>
      </c>
      <c r="F83" s="48">
        <v>3.2863023632599235E-2</v>
      </c>
    </row>
    <row r="84" spans="1:6" ht="15.75" hidden="1">
      <c r="A84" s="44" t="s">
        <v>132</v>
      </c>
      <c r="B84" s="45" t="s">
        <v>23</v>
      </c>
      <c r="C84" s="46" t="s">
        <v>55</v>
      </c>
      <c r="D84" s="47">
        <v>6.7301834862385335E-2</v>
      </c>
      <c r="E84" s="47">
        <v>0.15433762382750893</v>
      </c>
      <c r="F84" s="48">
        <v>9.4937623827508935E-2</v>
      </c>
    </row>
    <row r="85" spans="1:6" ht="15.75" hidden="1">
      <c r="A85" s="44" t="s">
        <v>133</v>
      </c>
      <c r="B85" s="45" t="s">
        <v>57</v>
      </c>
      <c r="C85" s="46" t="s">
        <v>30</v>
      </c>
      <c r="D85" s="47">
        <v>6.0399082568807346E-3</v>
      </c>
      <c r="E85" s="47">
        <v>6.792004316400721E-2</v>
      </c>
      <c r="F85" s="48">
        <v>8.5200431640072103E-3</v>
      </c>
    </row>
    <row r="86" spans="1:6" ht="15.75" hidden="1">
      <c r="A86" s="44" t="s">
        <v>134</v>
      </c>
      <c r="B86" s="45" t="s">
        <v>29</v>
      </c>
      <c r="C86" s="46" t="s">
        <v>83</v>
      </c>
      <c r="D86" s="47">
        <v>8.6284403669724778E-3</v>
      </c>
      <c r="E86" s="47">
        <v>7.1571490234296015E-2</v>
      </c>
      <c r="F86" s="48">
        <v>1.2171490234296015E-2</v>
      </c>
    </row>
    <row r="87" spans="1:6" ht="15.75" hidden="1">
      <c r="A87" s="44" t="s">
        <v>135</v>
      </c>
      <c r="B87" s="45" t="s">
        <v>32</v>
      </c>
      <c r="C87" s="46" t="s">
        <v>38</v>
      </c>
      <c r="D87" s="47">
        <v>7.9525458715596339E-2</v>
      </c>
      <c r="E87" s="47">
        <v>0.17158056832609495</v>
      </c>
      <c r="F87" s="48">
        <v>0.11218056832609494</v>
      </c>
    </row>
    <row r="88" spans="1:6" ht="15.75" hidden="1">
      <c r="A88" s="44" t="s">
        <v>136</v>
      </c>
      <c r="B88" s="45" t="s">
        <v>57</v>
      </c>
      <c r="C88" s="46" t="s">
        <v>64</v>
      </c>
      <c r="D88" s="47">
        <v>0.12238004587155965</v>
      </c>
      <c r="E88" s="47">
        <v>0.23203230315643184</v>
      </c>
      <c r="F88" s="48">
        <v>0.17263230315643183</v>
      </c>
    </row>
    <row r="89" spans="1:6" ht="15.75" hidden="1">
      <c r="A89" s="44" t="s">
        <v>137</v>
      </c>
      <c r="B89" s="45" t="s">
        <v>32</v>
      </c>
      <c r="C89" s="46" t="s">
        <v>71</v>
      </c>
      <c r="D89" s="47">
        <v>1.4668348623853212E-2</v>
      </c>
      <c r="E89" s="47">
        <v>8.009153339830323E-2</v>
      </c>
      <c r="F89" s="48">
        <v>2.0691533398303225E-2</v>
      </c>
    </row>
    <row r="90" spans="1:6" ht="15.75" hidden="1">
      <c r="A90" s="44" t="s">
        <v>138</v>
      </c>
      <c r="B90" s="45" t="s">
        <v>29</v>
      </c>
      <c r="C90" s="46" t="s">
        <v>139</v>
      </c>
      <c r="D90" s="49">
        <v>0.17499999999999999</v>
      </c>
      <c r="E90" s="49">
        <v>0.30625930485826308</v>
      </c>
      <c r="F90" s="48">
        <v>0.2468593048582631</v>
      </c>
    </row>
    <row r="91" spans="1:6" ht="15.75" hidden="1">
      <c r="A91" s="44" t="s">
        <v>140</v>
      </c>
      <c r="B91" s="45" t="s">
        <v>35</v>
      </c>
      <c r="C91" s="46" t="s">
        <v>48</v>
      </c>
      <c r="D91" s="47">
        <v>0</v>
      </c>
      <c r="E91" s="47">
        <v>5.9400000000000001E-2</v>
      </c>
      <c r="F91" s="48">
        <v>0</v>
      </c>
    </row>
    <row r="92" spans="1:6" ht="15.75" hidden="1">
      <c r="A92" s="44" t="s">
        <v>141</v>
      </c>
      <c r="B92" s="45" t="s">
        <v>32</v>
      </c>
      <c r="C92" s="46" t="s">
        <v>67</v>
      </c>
      <c r="D92" s="47">
        <v>1.0354128440366973E-2</v>
      </c>
      <c r="E92" s="47">
        <v>7.4005788281155213E-2</v>
      </c>
      <c r="F92" s="48">
        <v>1.4605788281155217E-2</v>
      </c>
    </row>
    <row r="93" spans="1:6" ht="15.75" hidden="1">
      <c r="A93" s="44" t="s">
        <v>142</v>
      </c>
      <c r="B93" s="45" t="s">
        <v>35</v>
      </c>
      <c r="C93" s="46" t="s">
        <v>48</v>
      </c>
      <c r="D93" s="47">
        <v>0</v>
      </c>
      <c r="E93" s="47">
        <v>5.9400000000000001E-2</v>
      </c>
      <c r="F93" s="48">
        <v>0</v>
      </c>
    </row>
    <row r="94" spans="1:6" ht="15.75" hidden="1">
      <c r="A94" s="44" t="s">
        <v>143</v>
      </c>
      <c r="B94" s="45" t="s">
        <v>57</v>
      </c>
      <c r="C94" s="46" t="s">
        <v>62</v>
      </c>
      <c r="D94" s="47">
        <v>7.3341743119266058E-3</v>
      </c>
      <c r="E94" s="47">
        <v>6.9745766699151612E-2</v>
      </c>
      <c r="F94" s="48">
        <v>1.0345766699151613E-2</v>
      </c>
    </row>
    <row r="95" spans="1:6" ht="15.75" hidden="1">
      <c r="A95" s="44" t="s">
        <v>144</v>
      </c>
      <c r="B95" s="45" t="s">
        <v>32</v>
      </c>
      <c r="C95" s="46" t="s">
        <v>43</v>
      </c>
      <c r="D95" s="47">
        <v>4.4005045871559637E-2</v>
      </c>
      <c r="E95" s="47">
        <v>0.12147460019490969</v>
      </c>
      <c r="F95" s="48">
        <v>6.2074600194909679E-2</v>
      </c>
    </row>
    <row r="96" spans="1:6" ht="15.75" hidden="1">
      <c r="A96" s="44" t="s">
        <v>145</v>
      </c>
      <c r="B96" s="45" t="s">
        <v>57</v>
      </c>
      <c r="C96" s="46" t="s">
        <v>71</v>
      </c>
      <c r="D96" s="47">
        <v>1.4668348623853212E-2</v>
      </c>
      <c r="E96" s="47">
        <v>8.009153339830323E-2</v>
      </c>
      <c r="F96" s="48">
        <v>2.0691533398303225E-2</v>
      </c>
    </row>
    <row r="97" spans="1:6" ht="15.75" hidden="1">
      <c r="A97" s="44" t="s">
        <v>146</v>
      </c>
      <c r="B97" s="45" t="s">
        <v>57</v>
      </c>
      <c r="C97" s="46" t="s">
        <v>59</v>
      </c>
      <c r="D97" s="47">
        <v>9.1749082568807344E-2</v>
      </c>
      <c r="E97" s="47">
        <v>0.18882351282468096</v>
      </c>
      <c r="F97" s="48">
        <v>0.12942351282468095</v>
      </c>
    </row>
    <row r="98" spans="1:6" ht="15.75" hidden="1">
      <c r="A98" s="44" t="s">
        <v>147</v>
      </c>
      <c r="B98" s="45" t="s">
        <v>23</v>
      </c>
      <c r="C98" s="46" t="s">
        <v>88</v>
      </c>
      <c r="D98" s="47">
        <v>0.11015642201834862</v>
      </c>
      <c r="E98" s="47">
        <v>0.21478935865784579</v>
      </c>
      <c r="F98" s="48">
        <v>0.15538935865784578</v>
      </c>
    </row>
    <row r="99" spans="1:6" ht="15.75" hidden="1">
      <c r="A99" s="44" t="s">
        <v>148</v>
      </c>
      <c r="B99" s="45" t="s">
        <v>35</v>
      </c>
      <c r="C99" s="46" t="s">
        <v>67</v>
      </c>
      <c r="D99" s="47">
        <v>1.0354128440366973E-2</v>
      </c>
      <c r="E99" s="47">
        <v>7.4005788281155213E-2</v>
      </c>
      <c r="F99" s="48">
        <v>1.4605788281155217E-2</v>
      </c>
    </row>
    <row r="100" spans="1:6" ht="15.75" hidden="1">
      <c r="A100" s="44" t="s">
        <v>149</v>
      </c>
      <c r="B100" s="45" t="s">
        <v>23</v>
      </c>
      <c r="C100" s="46" t="s">
        <v>120</v>
      </c>
      <c r="D100" s="47">
        <v>2.6891972477064225E-2</v>
      </c>
      <c r="E100" s="47">
        <v>9.733447789688926E-2</v>
      </c>
      <c r="F100" s="48">
        <v>3.7934477896889252E-2</v>
      </c>
    </row>
    <row r="101" spans="1:6" ht="15.75" hidden="1">
      <c r="A101" s="44" t="s">
        <v>150</v>
      </c>
      <c r="B101" s="45" t="s">
        <v>40</v>
      </c>
      <c r="C101" s="46" t="s">
        <v>36</v>
      </c>
      <c r="D101" s="47">
        <v>2.3296788990825688E-2</v>
      </c>
      <c r="E101" s="47">
        <v>9.2263023632599236E-2</v>
      </c>
      <c r="F101" s="48">
        <v>3.2863023632599235E-2</v>
      </c>
    </row>
    <row r="102" spans="1:6" ht="15.75" hidden="1">
      <c r="A102" s="44" t="s">
        <v>151</v>
      </c>
      <c r="B102" s="45" t="s">
        <v>32</v>
      </c>
      <c r="C102" s="46" t="s">
        <v>38</v>
      </c>
      <c r="D102" s="47">
        <v>7.9525458715596339E-2</v>
      </c>
      <c r="E102" s="47">
        <v>0.17158056832609495</v>
      </c>
      <c r="F102" s="48">
        <v>0.11218056832609494</v>
      </c>
    </row>
    <row r="103" spans="1:6" ht="15.75" hidden="1">
      <c r="A103" s="44" t="s">
        <v>152</v>
      </c>
      <c r="B103" s="45" t="s">
        <v>57</v>
      </c>
      <c r="C103" s="46" t="s">
        <v>38</v>
      </c>
      <c r="D103" s="47">
        <v>7.9525458715596339E-2</v>
      </c>
      <c r="E103" s="47">
        <v>0.17158056832609495</v>
      </c>
      <c r="F103" s="48">
        <v>0.11218056832609494</v>
      </c>
    </row>
    <row r="104" spans="1:6" ht="15.75" hidden="1">
      <c r="A104" s="44" t="s">
        <v>153</v>
      </c>
      <c r="B104" s="45" t="s">
        <v>32</v>
      </c>
      <c r="C104" s="46" t="s">
        <v>33</v>
      </c>
      <c r="D104" s="47">
        <v>5.5078211009174309E-2</v>
      </c>
      <c r="E104" s="47">
        <v>0.13709467932892289</v>
      </c>
      <c r="F104" s="48">
        <v>7.7694679328922892E-2</v>
      </c>
    </row>
    <row r="105" spans="1:6" ht="15.75" hidden="1">
      <c r="A105" s="44" t="s">
        <v>154</v>
      </c>
      <c r="B105" s="45" t="s">
        <v>45</v>
      </c>
      <c r="C105" s="46" t="s">
        <v>120</v>
      </c>
      <c r="D105" s="47">
        <v>2.6891972477064225E-2</v>
      </c>
      <c r="E105" s="47">
        <v>9.733447789688926E-2</v>
      </c>
      <c r="F105" s="48">
        <v>3.7934477896889252E-2</v>
      </c>
    </row>
    <row r="106" spans="1:6" ht="15.75" hidden="1">
      <c r="A106" s="44" t="s">
        <v>155</v>
      </c>
      <c r="B106" s="45" t="s">
        <v>23</v>
      </c>
      <c r="C106" s="46" t="s">
        <v>93</v>
      </c>
      <c r="D106" s="47">
        <v>3.0630963302752296E-2</v>
      </c>
      <c r="E106" s="47">
        <v>0.10260879033175085</v>
      </c>
      <c r="F106" s="48">
        <v>4.3208790331750853E-2</v>
      </c>
    </row>
    <row r="107" spans="1:6" ht="15.75" hidden="1">
      <c r="A107" s="44" t="s">
        <v>156</v>
      </c>
      <c r="B107" s="45" t="s">
        <v>23</v>
      </c>
      <c r="C107" s="46" t="s">
        <v>88</v>
      </c>
      <c r="D107" s="47">
        <v>0.11015642201834862</v>
      </c>
      <c r="E107" s="47">
        <v>0.21478935865784579</v>
      </c>
      <c r="F107" s="48">
        <v>0.15538935865784578</v>
      </c>
    </row>
    <row r="108" spans="1:6" ht="15.75" hidden="1">
      <c r="A108" s="44" t="s">
        <v>157</v>
      </c>
      <c r="B108" s="45" t="s">
        <v>23</v>
      </c>
      <c r="C108" s="46" t="s">
        <v>33</v>
      </c>
      <c r="D108" s="47">
        <v>5.5078211009174309E-2</v>
      </c>
      <c r="E108" s="47">
        <v>0.13709467932892289</v>
      </c>
      <c r="F108" s="48">
        <v>7.7694679328922892E-2</v>
      </c>
    </row>
    <row r="109" spans="1:6" ht="15.75" hidden="1">
      <c r="A109" s="44" t="s">
        <v>158</v>
      </c>
      <c r="B109" s="45" t="s">
        <v>35</v>
      </c>
      <c r="C109" s="46" t="s">
        <v>48</v>
      </c>
      <c r="D109" s="47">
        <v>0</v>
      </c>
      <c r="E109" s="47">
        <v>5.9400000000000001E-2</v>
      </c>
      <c r="F109" s="48">
        <v>0</v>
      </c>
    </row>
    <row r="110" spans="1:6" ht="15.75" hidden="1">
      <c r="A110" s="44" t="s">
        <v>159</v>
      </c>
      <c r="B110" s="45" t="s">
        <v>47</v>
      </c>
      <c r="C110" s="46" t="s">
        <v>48</v>
      </c>
      <c r="D110" s="47">
        <v>0</v>
      </c>
      <c r="E110" s="47">
        <v>5.9400000000000001E-2</v>
      </c>
      <c r="F110" s="48">
        <v>0</v>
      </c>
    </row>
    <row r="111" spans="1:6" ht="15.75" hidden="1">
      <c r="A111" s="44" t="s">
        <v>160</v>
      </c>
      <c r="B111" s="45" t="s">
        <v>40</v>
      </c>
      <c r="C111" s="46" t="s">
        <v>38</v>
      </c>
      <c r="D111" s="47">
        <v>7.9525458715596339E-2</v>
      </c>
      <c r="E111" s="47">
        <v>0.17158056832609495</v>
      </c>
      <c r="F111" s="48">
        <v>0.11218056832609494</v>
      </c>
    </row>
    <row r="112" spans="1:6" ht="15.75" hidden="1">
      <c r="A112" s="44" t="s">
        <v>161</v>
      </c>
      <c r="B112" s="45" t="s">
        <v>23</v>
      </c>
      <c r="C112" s="46" t="s">
        <v>38</v>
      </c>
      <c r="D112" s="47">
        <v>7.9525458715596339E-2</v>
      </c>
      <c r="E112" s="47">
        <v>0.17158056832609495</v>
      </c>
      <c r="F112" s="48">
        <v>0.11218056832609494</v>
      </c>
    </row>
    <row r="113" spans="1:6" ht="15.75" hidden="1">
      <c r="A113" s="44" t="s">
        <v>162</v>
      </c>
      <c r="B113" s="45" t="s">
        <v>23</v>
      </c>
      <c r="C113" s="46" t="s">
        <v>38</v>
      </c>
      <c r="D113" s="47">
        <v>7.9525458715596339E-2</v>
      </c>
      <c r="E113" s="47">
        <v>0.17158056832609495</v>
      </c>
      <c r="F113" s="48">
        <v>0.11218056832609494</v>
      </c>
    </row>
    <row r="114" spans="1:6" ht="15.75" hidden="1">
      <c r="A114" s="44" t="s">
        <v>163</v>
      </c>
      <c r="B114" s="45" t="s">
        <v>35</v>
      </c>
      <c r="C114" s="46" t="s">
        <v>48</v>
      </c>
      <c r="D114" s="47">
        <v>0</v>
      </c>
      <c r="E114" s="47">
        <v>5.9400000000000001E-2</v>
      </c>
      <c r="F114" s="48">
        <v>0</v>
      </c>
    </row>
    <row r="115" spans="1:6" ht="15.75" hidden="1">
      <c r="A115" s="44" t="s">
        <v>164</v>
      </c>
      <c r="B115" s="45" t="s">
        <v>29</v>
      </c>
      <c r="C115" s="46" t="s">
        <v>43</v>
      </c>
      <c r="D115" s="47">
        <v>4.4005045871559637E-2</v>
      </c>
      <c r="E115" s="47">
        <v>0.12147460019490969</v>
      </c>
      <c r="F115" s="48">
        <v>6.2074600194909679E-2</v>
      </c>
    </row>
    <row r="116" spans="1:6" ht="15.75" hidden="1">
      <c r="A116" s="44" t="s">
        <v>165</v>
      </c>
      <c r="B116" s="45" t="s">
        <v>57</v>
      </c>
      <c r="C116" s="46" t="s">
        <v>59</v>
      </c>
      <c r="D116" s="47">
        <v>9.1749082568807344E-2</v>
      </c>
      <c r="E116" s="47">
        <v>0.18882351282468096</v>
      </c>
      <c r="F116" s="48">
        <v>0.12942351282468095</v>
      </c>
    </row>
    <row r="117" spans="1:6" ht="15.75" hidden="1">
      <c r="A117" s="44" t="s">
        <v>166</v>
      </c>
      <c r="B117" s="45" t="s">
        <v>40</v>
      </c>
      <c r="C117" s="46" t="s">
        <v>36</v>
      </c>
      <c r="D117" s="47">
        <v>2.3296788990825688E-2</v>
      </c>
      <c r="E117" s="47">
        <v>9.2263023632599236E-2</v>
      </c>
      <c r="F117" s="48">
        <v>3.2863023632599235E-2</v>
      </c>
    </row>
    <row r="118" spans="1:6" ht="15.75" hidden="1">
      <c r="A118" s="44" t="s">
        <v>167</v>
      </c>
      <c r="B118" s="45" t="s">
        <v>57</v>
      </c>
      <c r="C118" s="46" t="s">
        <v>55</v>
      </c>
      <c r="D118" s="47">
        <v>6.7301834862385335E-2</v>
      </c>
      <c r="E118" s="47">
        <v>0.15433762382750893</v>
      </c>
      <c r="F118" s="48">
        <v>9.4937623827508935E-2</v>
      </c>
    </row>
    <row r="119" spans="1:6" ht="15.75" hidden="1">
      <c r="A119" s="44" t="s">
        <v>168</v>
      </c>
      <c r="B119" s="45" t="s">
        <v>40</v>
      </c>
      <c r="C119" s="46" t="s">
        <v>93</v>
      </c>
      <c r="D119" s="47">
        <v>3.0630963302752296E-2</v>
      </c>
      <c r="E119" s="47">
        <v>0.10260879033175085</v>
      </c>
      <c r="F119" s="48">
        <v>4.3208790331750853E-2</v>
      </c>
    </row>
    <row r="120" spans="1:6" ht="15.75" hidden="1">
      <c r="A120" s="44" t="s">
        <v>169</v>
      </c>
      <c r="B120" s="45" t="s">
        <v>40</v>
      </c>
      <c r="C120" s="46" t="s">
        <v>74</v>
      </c>
      <c r="D120" s="47">
        <v>1.9557798165137613E-2</v>
      </c>
      <c r="E120" s="47">
        <v>8.6988711197737628E-2</v>
      </c>
      <c r="F120" s="48">
        <v>2.758871119773763E-2</v>
      </c>
    </row>
    <row r="121" spans="1:6" ht="15.75" hidden="1">
      <c r="A121" s="44" t="s">
        <v>170</v>
      </c>
      <c r="B121" s="45" t="s">
        <v>57</v>
      </c>
      <c r="C121" s="46" t="s">
        <v>36</v>
      </c>
      <c r="D121" s="47">
        <v>2.3296788990825688E-2</v>
      </c>
      <c r="E121" s="47">
        <v>9.2263023632599236E-2</v>
      </c>
      <c r="F121" s="48">
        <v>3.2863023632599235E-2</v>
      </c>
    </row>
    <row r="122" spans="1:6" ht="15.75" hidden="1">
      <c r="A122" s="44" t="s">
        <v>171</v>
      </c>
      <c r="B122" s="45" t="s">
        <v>32</v>
      </c>
      <c r="C122" s="46" t="s">
        <v>67</v>
      </c>
      <c r="D122" s="47">
        <v>1.0354128440366973E-2</v>
      </c>
      <c r="E122" s="47">
        <v>7.4005788281155213E-2</v>
      </c>
      <c r="F122" s="48">
        <v>1.4605788281155217E-2</v>
      </c>
    </row>
    <row r="123" spans="1:6" ht="15.75" hidden="1">
      <c r="A123" s="44" t="s">
        <v>172</v>
      </c>
      <c r="B123" s="45" t="s">
        <v>35</v>
      </c>
      <c r="C123" s="46" t="s">
        <v>36</v>
      </c>
      <c r="D123" s="47">
        <v>2.3296788990825688E-2</v>
      </c>
      <c r="E123" s="47">
        <v>9.2263023632599236E-2</v>
      </c>
      <c r="F123" s="48">
        <v>3.2863023632599235E-2</v>
      </c>
    </row>
    <row r="124" spans="1:6" ht="15.75" hidden="1">
      <c r="A124" s="44" t="s">
        <v>173</v>
      </c>
      <c r="B124" s="45" t="s">
        <v>29</v>
      </c>
      <c r="C124" s="46" t="s">
        <v>62</v>
      </c>
      <c r="D124" s="47">
        <v>7.3341743119266058E-3</v>
      </c>
      <c r="E124" s="47">
        <v>6.9745766699151612E-2</v>
      </c>
      <c r="F124" s="48">
        <v>1.0345766699151613E-2</v>
      </c>
    </row>
    <row r="125" spans="1:6" ht="15.75" hidden="1">
      <c r="A125" s="44" t="s">
        <v>174</v>
      </c>
      <c r="B125" s="45" t="s">
        <v>29</v>
      </c>
      <c r="C125" s="46" t="s">
        <v>71</v>
      </c>
      <c r="D125" s="47">
        <v>1.4668348623853212E-2</v>
      </c>
      <c r="E125" s="47">
        <v>8.009153339830323E-2</v>
      </c>
      <c r="F125" s="48">
        <v>2.0691533398303225E-2</v>
      </c>
    </row>
    <row r="126" spans="1:6" ht="15.75" hidden="1">
      <c r="A126" s="44" t="s">
        <v>175</v>
      </c>
      <c r="B126" s="45" t="s">
        <v>32</v>
      </c>
      <c r="C126" s="46" t="s">
        <v>120</v>
      </c>
      <c r="D126" s="47">
        <v>2.6891972477064225E-2</v>
      </c>
      <c r="E126" s="47">
        <v>9.733447789688926E-2</v>
      </c>
      <c r="F126" s="48">
        <v>3.7934477896889252E-2</v>
      </c>
    </row>
    <row r="127" spans="1:6" ht="15.75" hidden="1">
      <c r="A127" s="44" t="s">
        <v>176</v>
      </c>
      <c r="B127" s="45" t="s">
        <v>32</v>
      </c>
      <c r="C127" s="46" t="s">
        <v>59</v>
      </c>
      <c r="D127" s="47">
        <v>9.1749082568807344E-2</v>
      </c>
      <c r="E127" s="47">
        <v>0.18882351282468096</v>
      </c>
      <c r="F127" s="48">
        <v>0.12942351282468095</v>
      </c>
    </row>
    <row r="128" spans="1:6" ht="15.75" hidden="1">
      <c r="A128" s="44" t="s">
        <v>177</v>
      </c>
      <c r="B128" s="45" t="s">
        <v>23</v>
      </c>
      <c r="C128" s="46" t="s">
        <v>55</v>
      </c>
      <c r="D128" s="47">
        <v>6.7301834862385335E-2</v>
      </c>
      <c r="E128" s="47">
        <v>0.15433762382750893</v>
      </c>
      <c r="F128" s="48">
        <v>9.4937623827508935E-2</v>
      </c>
    </row>
    <row r="129" spans="1:6" ht="15.75" hidden="1">
      <c r="A129" s="44" t="s">
        <v>178</v>
      </c>
      <c r="B129" s="45" t="s">
        <v>29</v>
      </c>
      <c r="C129" s="46" t="s">
        <v>83</v>
      </c>
      <c r="D129" s="47">
        <v>8.6284403669724778E-3</v>
      </c>
      <c r="E129" s="47">
        <v>7.1571490234296015E-2</v>
      </c>
      <c r="F129" s="48">
        <v>1.2171490234296015E-2</v>
      </c>
    </row>
    <row r="130" spans="1:6" ht="15.75" hidden="1">
      <c r="A130" s="44" t="s">
        <v>179</v>
      </c>
      <c r="B130" s="45" t="s">
        <v>23</v>
      </c>
      <c r="C130" s="46" t="s">
        <v>43</v>
      </c>
      <c r="D130" s="47">
        <v>4.4005045871559637E-2</v>
      </c>
      <c r="E130" s="47">
        <v>0.12147460019490969</v>
      </c>
      <c r="F130" s="48">
        <v>6.2074600194909679E-2</v>
      </c>
    </row>
    <row r="131" spans="1:6" ht="15.75" hidden="1">
      <c r="A131" s="44" t="s">
        <v>180</v>
      </c>
      <c r="B131" s="45" t="s">
        <v>32</v>
      </c>
      <c r="C131" s="46" t="s">
        <v>52</v>
      </c>
      <c r="D131" s="47">
        <v>3.6814678899082569E-2</v>
      </c>
      <c r="E131" s="47">
        <v>0.11133169166632967</v>
      </c>
      <c r="F131" s="48">
        <v>5.193169166632966E-2</v>
      </c>
    </row>
    <row r="132" spans="1:6" ht="15.75" hidden="1">
      <c r="A132" s="44" t="s">
        <v>181</v>
      </c>
      <c r="B132" s="45" t="s">
        <v>29</v>
      </c>
      <c r="C132" s="46" t="s">
        <v>93</v>
      </c>
      <c r="D132" s="47">
        <v>3.0630963302752296E-2</v>
      </c>
      <c r="E132" s="47">
        <v>0.10260879033175085</v>
      </c>
      <c r="F132" s="48">
        <v>4.3208790331750853E-2</v>
      </c>
    </row>
    <row r="133" spans="1:6" ht="15.75" hidden="1">
      <c r="A133" s="44" t="s">
        <v>182</v>
      </c>
      <c r="B133" s="45" t="s">
        <v>57</v>
      </c>
      <c r="C133" s="46" t="s">
        <v>48</v>
      </c>
      <c r="D133" s="47">
        <v>0</v>
      </c>
      <c r="E133" s="47">
        <v>5.9400000000000001E-2</v>
      </c>
      <c r="F133" s="48">
        <v>0</v>
      </c>
    </row>
    <row r="134" spans="1:6" ht="15.75" hidden="1">
      <c r="A134" s="44" t="s">
        <v>183</v>
      </c>
      <c r="B134" s="45" t="s">
        <v>32</v>
      </c>
      <c r="C134" s="46" t="s">
        <v>67</v>
      </c>
      <c r="D134" s="47">
        <v>1.0354128440366973E-2</v>
      </c>
      <c r="E134" s="47">
        <v>7.4005788281155213E-2</v>
      </c>
      <c r="F134" s="48">
        <v>1.4605788281155217E-2</v>
      </c>
    </row>
    <row r="135" spans="1:6" ht="15.75" hidden="1">
      <c r="A135" s="44" t="s">
        <v>184</v>
      </c>
      <c r="B135" s="45" t="s">
        <v>32</v>
      </c>
      <c r="C135" s="46" t="s">
        <v>71</v>
      </c>
      <c r="D135" s="47">
        <v>1.4668348623853212E-2</v>
      </c>
      <c r="E135" s="47">
        <v>8.009153339830323E-2</v>
      </c>
      <c r="F135" s="48">
        <v>2.0691533398303225E-2</v>
      </c>
    </row>
    <row r="136" spans="1:6" ht="15.75" hidden="1">
      <c r="A136" s="44" t="s">
        <v>185</v>
      </c>
      <c r="B136" s="45" t="s">
        <v>57</v>
      </c>
      <c r="C136" s="46" t="s">
        <v>59</v>
      </c>
      <c r="D136" s="47">
        <v>9.1749082568807344E-2</v>
      </c>
      <c r="E136" s="47">
        <v>0.18882351282468096</v>
      </c>
      <c r="F136" s="48">
        <v>0.12942351282468095</v>
      </c>
    </row>
    <row r="137" spans="1:6" ht="15.75" hidden="1">
      <c r="A137" s="44" t="s">
        <v>186</v>
      </c>
      <c r="B137" s="45" t="s">
        <v>23</v>
      </c>
      <c r="C137" s="46" t="s">
        <v>52</v>
      </c>
      <c r="D137" s="47">
        <v>3.6814678899082569E-2</v>
      </c>
      <c r="E137" s="47">
        <v>0.11133169166632967</v>
      </c>
      <c r="F137" s="48">
        <v>5.193169166632966E-2</v>
      </c>
    </row>
    <row r="138" spans="1:6" ht="15.75" hidden="1">
      <c r="A138" s="44" t="s">
        <v>187</v>
      </c>
      <c r="B138" s="45" t="s">
        <v>35</v>
      </c>
      <c r="C138" s="46" t="s">
        <v>74</v>
      </c>
      <c r="D138" s="47">
        <v>1.9557798165137613E-2</v>
      </c>
      <c r="E138" s="47">
        <v>8.6988711197737628E-2</v>
      </c>
      <c r="F138" s="48">
        <v>2.758871119773763E-2</v>
      </c>
    </row>
    <row r="139" spans="1:6" ht="15.75" hidden="1">
      <c r="A139" s="44" t="s">
        <v>188</v>
      </c>
      <c r="B139" s="45" t="s">
        <v>57</v>
      </c>
      <c r="C139" s="46" t="s">
        <v>41</v>
      </c>
      <c r="D139" s="47">
        <v>0.14682729357798166</v>
      </c>
      <c r="E139" s="47">
        <v>0.26651819215360384</v>
      </c>
      <c r="F139" s="48">
        <v>0.20711819215360386</v>
      </c>
    </row>
    <row r="140" spans="1:6" ht="15.75" hidden="1">
      <c r="A140" s="44" t="s">
        <v>189</v>
      </c>
      <c r="B140" s="45" t="s">
        <v>45</v>
      </c>
      <c r="C140" s="46" t="s">
        <v>52</v>
      </c>
      <c r="D140" s="47">
        <v>3.6814678899082569E-2</v>
      </c>
      <c r="E140" s="47">
        <v>0.11133169166632967</v>
      </c>
      <c r="F140" s="48">
        <v>5.193169166632966E-2</v>
      </c>
    </row>
    <row r="141" spans="1:6" ht="15.75" hidden="1">
      <c r="A141" s="44" t="s">
        <v>190</v>
      </c>
      <c r="B141" s="45" t="s">
        <v>45</v>
      </c>
      <c r="C141" s="46" t="s">
        <v>38</v>
      </c>
      <c r="D141" s="47">
        <v>7.9525458715596339E-2</v>
      </c>
      <c r="E141" s="47">
        <v>0.17158056832609495</v>
      </c>
      <c r="F141" s="48">
        <v>0.11218056832609494</v>
      </c>
    </row>
    <row r="142" spans="1:6" ht="15.75" hidden="1">
      <c r="A142" s="44" t="s">
        <v>191</v>
      </c>
      <c r="B142" s="45" t="s">
        <v>40</v>
      </c>
      <c r="C142" s="46" t="s">
        <v>64</v>
      </c>
      <c r="D142" s="47">
        <v>0.12238004587155965</v>
      </c>
      <c r="E142" s="47">
        <v>0.23203230315643184</v>
      </c>
      <c r="F142" s="48">
        <v>0.17263230315643183</v>
      </c>
    </row>
    <row r="143" spans="1:6" ht="15.75" hidden="1">
      <c r="A143" s="44" t="s">
        <v>192</v>
      </c>
      <c r="B143" s="45" t="s">
        <v>23</v>
      </c>
      <c r="C143" s="46" t="s">
        <v>38</v>
      </c>
      <c r="D143" s="47">
        <v>7.9525458715596339E-2</v>
      </c>
      <c r="E143" s="47">
        <v>0.17158056832609495</v>
      </c>
      <c r="F143" s="48">
        <v>0.11218056832609494</v>
      </c>
    </row>
    <row r="144" spans="1:6" ht="15.75" hidden="1">
      <c r="A144" s="44" t="s">
        <v>193</v>
      </c>
      <c r="B144" s="45" t="s">
        <v>35</v>
      </c>
      <c r="C144" s="46" t="s">
        <v>48</v>
      </c>
      <c r="D144" s="47">
        <v>0</v>
      </c>
      <c r="E144" s="47">
        <v>5.9400000000000001E-2</v>
      </c>
      <c r="F144" s="48">
        <v>0</v>
      </c>
    </row>
    <row r="145" spans="1:6" ht="15.75" hidden="1">
      <c r="A145" s="44" t="s">
        <v>194</v>
      </c>
      <c r="B145" s="45" t="s">
        <v>35</v>
      </c>
      <c r="C145" s="46" t="s">
        <v>48</v>
      </c>
      <c r="D145" s="47">
        <v>0</v>
      </c>
      <c r="E145" s="47">
        <v>5.9400000000000001E-2</v>
      </c>
      <c r="F145" s="48">
        <v>0</v>
      </c>
    </row>
    <row r="146" spans="1:6" ht="15.75" hidden="1">
      <c r="A146" s="44" t="s">
        <v>195</v>
      </c>
      <c r="B146" s="45" t="s">
        <v>57</v>
      </c>
      <c r="C146" s="46" t="s">
        <v>62</v>
      </c>
      <c r="D146" s="47">
        <v>7.3341743119266058E-3</v>
      </c>
      <c r="E146" s="47">
        <v>6.9745766699151612E-2</v>
      </c>
      <c r="F146" s="48">
        <v>1.0345766699151613E-2</v>
      </c>
    </row>
    <row r="147" spans="1:6" ht="15.75" hidden="1">
      <c r="A147" s="44" t="s">
        <v>196</v>
      </c>
      <c r="B147" s="45" t="s">
        <v>32</v>
      </c>
      <c r="C147" s="46" t="s">
        <v>38</v>
      </c>
      <c r="D147" s="47">
        <v>7.9525458715596339E-2</v>
      </c>
      <c r="E147" s="47">
        <v>0.17158056832609495</v>
      </c>
      <c r="F147" s="48">
        <v>0.11218056832609494</v>
      </c>
    </row>
    <row r="148" spans="1:6" ht="15.75" hidden="1">
      <c r="A148" s="44" t="s">
        <v>197</v>
      </c>
      <c r="B148" s="45" t="s">
        <v>23</v>
      </c>
      <c r="C148" s="46" t="s">
        <v>55</v>
      </c>
      <c r="D148" s="47">
        <v>6.7301834862385335E-2</v>
      </c>
      <c r="E148" s="47">
        <v>0.15433762382750893</v>
      </c>
      <c r="F148" s="48">
        <v>9.4937623827508935E-2</v>
      </c>
    </row>
    <row r="149" spans="1:6" ht="15.75" hidden="1">
      <c r="A149" s="44" t="s">
        <v>198</v>
      </c>
      <c r="B149" s="45" t="s">
        <v>57</v>
      </c>
      <c r="C149" s="46" t="s">
        <v>74</v>
      </c>
      <c r="D149" s="47">
        <v>1.9557798165137613E-2</v>
      </c>
      <c r="E149" s="47">
        <v>8.6988711197737628E-2</v>
      </c>
      <c r="F149" s="48">
        <v>2.758871119773763E-2</v>
      </c>
    </row>
    <row r="150" spans="1:6" ht="15.75" hidden="1">
      <c r="A150" s="44" t="s">
        <v>199</v>
      </c>
      <c r="B150" s="45" t="s">
        <v>23</v>
      </c>
      <c r="C150" s="46" t="s">
        <v>38</v>
      </c>
      <c r="D150" s="47">
        <v>7.9525458715596339E-2</v>
      </c>
      <c r="E150" s="47">
        <v>0.17158056832609495</v>
      </c>
      <c r="F150" s="48">
        <v>0.11218056832609494</v>
      </c>
    </row>
    <row r="151" spans="1:6" ht="15.75" hidden="1">
      <c r="A151" s="44" t="s">
        <v>200</v>
      </c>
      <c r="B151" s="45" t="s">
        <v>45</v>
      </c>
      <c r="C151" s="46" t="s">
        <v>52</v>
      </c>
      <c r="D151" s="47">
        <v>3.6814678899082569E-2</v>
      </c>
      <c r="E151" s="47">
        <v>0.11133169166632967</v>
      </c>
      <c r="F151" s="48">
        <v>5.193169166632966E-2</v>
      </c>
    </row>
    <row r="152" spans="1:6" ht="15.75" hidden="1">
      <c r="A152" s="44" t="s">
        <v>201</v>
      </c>
      <c r="B152" s="45" t="s">
        <v>23</v>
      </c>
      <c r="C152" s="46" t="s">
        <v>59</v>
      </c>
      <c r="D152" s="47">
        <v>9.1749082568807344E-2</v>
      </c>
      <c r="E152" s="47">
        <v>0.18882351282468096</v>
      </c>
      <c r="F152" s="48">
        <v>0.12942351282468095</v>
      </c>
    </row>
    <row r="153" spans="1:6" ht="15.75" hidden="1">
      <c r="A153" s="44" t="s">
        <v>202</v>
      </c>
      <c r="B153" s="45" t="s">
        <v>35</v>
      </c>
      <c r="C153" s="46" t="s">
        <v>38</v>
      </c>
      <c r="D153" s="47">
        <v>7.9525458715596339E-2</v>
      </c>
      <c r="E153" s="47">
        <v>0.17158056832609495</v>
      </c>
      <c r="F153" s="48">
        <v>0.11218056832609494</v>
      </c>
    </row>
    <row r="154" spans="1:6" ht="15.75" hidden="1">
      <c r="A154" s="44" t="s">
        <v>203</v>
      </c>
      <c r="B154" s="45" t="s">
        <v>45</v>
      </c>
      <c r="C154" s="46" t="s">
        <v>74</v>
      </c>
      <c r="D154" s="47">
        <v>1.9557798165137613E-2</v>
      </c>
      <c r="E154" s="47">
        <v>8.6988711197737628E-2</v>
      </c>
      <c r="F154" s="48">
        <v>2.758871119773763E-2</v>
      </c>
    </row>
    <row r="155" spans="1:6" ht="15.75" hidden="1">
      <c r="A155" s="44" t="s">
        <v>204</v>
      </c>
      <c r="B155" s="45" t="s">
        <v>23</v>
      </c>
      <c r="C155" s="46" t="s">
        <v>55</v>
      </c>
      <c r="D155" s="47">
        <v>6.7301834862385335E-2</v>
      </c>
      <c r="E155" s="47">
        <v>0.15433762382750893</v>
      </c>
      <c r="F155" s="48">
        <v>9.4937623827508935E-2</v>
      </c>
    </row>
    <row r="156" spans="1:6" ht="15.75" hidden="1">
      <c r="A156" s="44" t="s">
        <v>205</v>
      </c>
      <c r="B156" s="45" t="s">
        <v>32</v>
      </c>
      <c r="C156" s="46" t="s">
        <v>64</v>
      </c>
      <c r="D156" s="47">
        <v>0.12238004587155965</v>
      </c>
      <c r="E156" s="47">
        <v>0.23203230315643184</v>
      </c>
      <c r="F156" s="48">
        <v>0.17263230315643183</v>
      </c>
    </row>
    <row r="157" spans="1:6" ht="15.75" hidden="1">
      <c r="A157" s="44" t="s">
        <v>206</v>
      </c>
      <c r="B157" s="45" t="s">
        <v>29</v>
      </c>
      <c r="C157" s="46" t="s">
        <v>30</v>
      </c>
      <c r="D157" s="47">
        <v>6.0399082568807346E-3</v>
      </c>
      <c r="E157" s="47">
        <v>6.792004316400721E-2</v>
      </c>
      <c r="F157" s="48">
        <v>8.5200431640072103E-3</v>
      </c>
    </row>
    <row r="158" spans="1:6" ht="15.75" hidden="1">
      <c r="A158" s="44" t="s">
        <v>207</v>
      </c>
      <c r="B158" s="45" t="s">
        <v>35</v>
      </c>
      <c r="C158" s="46" t="s">
        <v>62</v>
      </c>
      <c r="D158" s="47">
        <v>7.3341743119266058E-3</v>
      </c>
      <c r="E158" s="47">
        <v>6.9745766699151612E-2</v>
      </c>
      <c r="F158" s="48">
        <v>1.0345766699151613E-2</v>
      </c>
    </row>
    <row r="159" spans="1:6" ht="15.75" hidden="1">
      <c r="A159" s="44" t="s">
        <v>208</v>
      </c>
      <c r="B159" s="45" t="s">
        <v>79</v>
      </c>
      <c r="C159" s="46" t="s">
        <v>48</v>
      </c>
      <c r="D159" s="47">
        <v>0</v>
      </c>
      <c r="E159" s="47">
        <v>5.9400000000000001E-2</v>
      </c>
      <c r="F159" s="48">
        <v>0</v>
      </c>
    </row>
    <row r="160" spans="1:6" ht="15.75" hidden="1">
      <c r="A160" s="50" t="s">
        <v>209</v>
      </c>
      <c r="B160" s="51" t="s">
        <v>40</v>
      </c>
      <c r="C160" s="52" t="s">
        <v>36</v>
      </c>
      <c r="D160" s="47">
        <v>2.3296788990825688E-2</v>
      </c>
      <c r="E160" s="53">
        <v>9.2263023632599236E-2</v>
      </c>
      <c r="F160" s="54">
        <v>3.2863023632599235E-2</v>
      </c>
    </row>
    <row r="161" spans="1:6" ht="15.75" hidden="1">
      <c r="A161" s="44" t="s">
        <v>210</v>
      </c>
      <c r="B161" s="45" t="s">
        <v>32</v>
      </c>
      <c r="C161" s="46" t="s">
        <v>33</v>
      </c>
      <c r="D161" s="47">
        <v>5.5078211009174309E-2</v>
      </c>
      <c r="E161" s="47">
        <v>0.13709467932892289</v>
      </c>
      <c r="F161" s="48">
        <v>7.7694679328922892E-2</v>
      </c>
    </row>
    <row r="162" spans="1:6" ht="15.75" hidden="1">
      <c r="A162" s="50" t="s">
        <v>211</v>
      </c>
      <c r="B162" s="51" t="s">
        <v>40</v>
      </c>
      <c r="C162" s="52" t="s">
        <v>139</v>
      </c>
      <c r="D162" s="47">
        <v>0.17499999999999999</v>
      </c>
      <c r="E162" s="53">
        <v>0.30625930485826308</v>
      </c>
      <c r="F162" s="54">
        <v>0.2468593048582631</v>
      </c>
    </row>
    <row r="163" spans="1:6" ht="15.75" hidden="1">
      <c r="A163" s="44" t="s">
        <v>212</v>
      </c>
      <c r="B163" s="45" t="s">
        <v>57</v>
      </c>
      <c r="C163" s="46" t="s">
        <v>52</v>
      </c>
      <c r="D163" s="47">
        <v>3.6814678899082569E-2</v>
      </c>
      <c r="E163" s="47">
        <v>0.11133169166632967</v>
      </c>
      <c r="F163" s="48">
        <v>5.193169166632966E-2</v>
      </c>
    </row>
    <row r="164" spans="1:6" ht="15.75" hidden="1">
      <c r="A164" s="44" t="s">
        <v>213</v>
      </c>
      <c r="B164" s="45" t="s">
        <v>23</v>
      </c>
      <c r="C164" s="46" t="s">
        <v>41</v>
      </c>
      <c r="D164" s="47">
        <v>0.14682729357798166</v>
      </c>
      <c r="E164" s="47">
        <v>0.26651819215360384</v>
      </c>
      <c r="F164" s="48">
        <v>0.20711819215360386</v>
      </c>
    </row>
    <row r="165" spans="1:6" ht="15.75" hidden="1">
      <c r="A165" s="748" t="s">
        <v>214</v>
      </c>
      <c r="B165" s="748"/>
      <c r="C165" s="748"/>
      <c r="D165" s="748"/>
      <c r="E165" s="748"/>
      <c r="F165" s="55"/>
    </row>
    <row r="166" spans="1:6" ht="15.75" hidden="1">
      <c r="A166" s="56" t="s">
        <v>22</v>
      </c>
      <c r="B166" s="56" t="s">
        <v>215</v>
      </c>
      <c r="C166" s="57" t="s">
        <v>216</v>
      </c>
      <c r="D166" s="57" t="s">
        <v>217</v>
      </c>
      <c r="E166" s="57" t="s">
        <v>218</v>
      </c>
      <c r="F166" s="58"/>
    </row>
    <row r="167" spans="1:6" ht="15.75" hidden="1">
      <c r="A167" s="59" t="s">
        <v>219</v>
      </c>
      <c r="B167" s="60">
        <v>69.25</v>
      </c>
      <c r="C167" s="61">
        <v>0.11133169166632967</v>
      </c>
      <c r="D167" s="62">
        <v>5.1931691666329667E-2</v>
      </c>
      <c r="E167" s="62">
        <v>3.6814678899082576E-2</v>
      </c>
      <c r="F167" s="55"/>
    </row>
    <row r="168" spans="1:6" ht="15.75" hidden="1">
      <c r="A168" s="59" t="s">
        <v>220</v>
      </c>
      <c r="B168" s="60">
        <v>79.5</v>
      </c>
      <c r="C168" s="61">
        <v>7.4005788281155213E-2</v>
      </c>
      <c r="D168" s="62">
        <v>1.4605788281155212E-2</v>
      </c>
      <c r="E168" s="62">
        <v>1.0354128440366969E-2</v>
      </c>
      <c r="F168" s="55"/>
    </row>
    <row r="169" spans="1:6" ht="15.75" hidden="1">
      <c r="A169" s="59" t="s">
        <v>221</v>
      </c>
      <c r="B169" s="60">
        <v>65</v>
      </c>
      <c r="C169" s="61">
        <v>0.15433762382750893</v>
      </c>
      <c r="D169" s="62">
        <v>9.4937623827508921E-2</v>
      </c>
      <c r="E169" s="62">
        <v>6.7301834862385335E-2</v>
      </c>
      <c r="F169" s="55"/>
    </row>
    <row r="170" spans="1:6" ht="15.75" hidden="1">
      <c r="A170" s="59" t="s">
        <v>222</v>
      </c>
      <c r="B170" s="60">
        <v>57.25</v>
      </c>
      <c r="C170" s="61">
        <v>0.21478935865784579</v>
      </c>
      <c r="D170" s="62">
        <v>0.15538935865784578</v>
      </c>
      <c r="E170" s="62">
        <v>0.11015642201834863</v>
      </c>
      <c r="F170" s="55"/>
    </row>
    <row r="171" spans="1:6" ht="15.75" hidden="1">
      <c r="A171" s="59" t="s">
        <v>223</v>
      </c>
      <c r="B171" s="60">
        <v>64</v>
      </c>
      <c r="C171" s="61">
        <v>0.17158056832609495</v>
      </c>
      <c r="D171" s="62">
        <v>0.11218056832609494</v>
      </c>
      <c r="E171" s="62">
        <v>7.9525458715596339E-2</v>
      </c>
      <c r="F171" s="55"/>
    </row>
    <row r="172" spans="1:6" ht="15.75" hidden="1">
      <c r="A172" s="59" t="s">
        <v>224</v>
      </c>
      <c r="B172" s="60">
        <v>75.75</v>
      </c>
      <c r="C172" s="61">
        <v>8.6988711197737628E-2</v>
      </c>
      <c r="D172" s="62">
        <v>2.7588711197737627E-2</v>
      </c>
      <c r="E172" s="62">
        <v>1.955779816513761E-2</v>
      </c>
      <c r="F172" s="55"/>
    </row>
    <row r="173" spans="1:6" ht="15.75" hidden="1">
      <c r="A173" s="59" t="s">
        <v>225</v>
      </c>
      <c r="B173" s="60">
        <v>54.25</v>
      </c>
      <c r="C173" s="61">
        <v>0.26651819215360384</v>
      </c>
      <c r="D173" s="62">
        <v>0.20711819215360383</v>
      </c>
      <c r="E173" s="62">
        <v>0.14682729357798163</v>
      </c>
      <c r="F173" s="55"/>
    </row>
    <row r="174" spans="1:6" ht="15.75" hidden="1">
      <c r="A174" s="59" t="s">
        <v>226</v>
      </c>
      <c r="B174" s="60">
        <v>66.5</v>
      </c>
      <c r="C174" s="61">
        <v>0.13709467932892289</v>
      </c>
      <c r="D174" s="62">
        <v>7.7694679328922878E-2</v>
      </c>
      <c r="E174" s="62">
        <v>5.5078211009174302E-2</v>
      </c>
      <c r="F174" s="55"/>
    </row>
    <row r="175" spans="1:6" ht="15.75" hidden="1">
      <c r="A175" s="59" t="s">
        <v>227</v>
      </c>
      <c r="B175" s="60">
        <v>51</v>
      </c>
      <c r="C175" s="61">
        <v>0.26651819215360384</v>
      </c>
      <c r="D175" s="62">
        <v>0.20711819215360383</v>
      </c>
      <c r="E175" s="62">
        <v>0.14682729357798163</v>
      </c>
      <c r="F175" s="55"/>
    </row>
    <row r="176" spans="1:6" ht="15.75" hidden="1">
      <c r="A176" s="59" t="s">
        <v>228</v>
      </c>
      <c r="B176" s="60">
        <v>58</v>
      </c>
      <c r="C176" s="61">
        <v>0.21478935865784579</v>
      </c>
      <c r="D176" s="62">
        <v>0.15538935865784578</v>
      </c>
      <c r="E176" s="62">
        <v>0.11015642201834863</v>
      </c>
      <c r="F176" s="55"/>
    </row>
    <row r="177" spans="1:6" ht="15.75" hidden="1">
      <c r="A177" s="59" t="s">
        <v>229</v>
      </c>
      <c r="B177" s="60">
        <v>70.75</v>
      </c>
      <c r="C177" s="61">
        <v>0.11133169166632967</v>
      </c>
      <c r="D177" s="62">
        <v>5.1931691666329667E-2</v>
      </c>
      <c r="E177" s="62">
        <v>3.6814678899082576E-2</v>
      </c>
      <c r="F177" s="55"/>
    </row>
    <row r="178" spans="1:6" ht="15.75" hidden="1">
      <c r="A178" s="59" t="s">
        <v>230</v>
      </c>
      <c r="B178" s="60">
        <v>62.5</v>
      </c>
      <c r="C178" s="61">
        <v>0.17158056832609495</v>
      </c>
      <c r="D178" s="62">
        <v>0.11218056832609494</v>
      </c>
      <c r="E178" s="62">
        <v>7.9525458715596339E-2</v>
      </c>
      <c r="F178" s="55"/>
    </row>
    <row r="179" spans="1:6" ht="15.75" hidden="1">
      <c r="A179" s="59" t="s">
        <v>231</v>
      </c>
      <c r="B179" s="60">
        <v>51</v>
      </c>
      <c r="C179" s="61">
        <v>0.26651819215360384</v>
      </c>
      <c r="D179" s="62">
        <v>0.20711819215360383</v>
      </c>
      <c r="E179" s="62">
        <v>0.14682729357798163</v>
      </c>
      <c r="F179" s="55"/>
    </row>
    <row r="180" spans="1:6" ht="15.75" hidden="1">
      <c r="A180" s="59" t="s">
        <v>232</v>
      </c>
      <c r="B180" s="60">
        <v>55.75</v>
      </c>
      <c r="C180" s="61">
        <v>0.23203230315643184</v>
      </c>
      <c r="D180" s="62">
        <v>0.17263230315643183</v>
      </c>
      <c r="E180" s="62">
        <v>0.12238004587155965</v>
      </c>
      <c r="F180" s="55"/>
    </row>
    <row r="181" spans="1:6" ht="15.75" hidden="1">
      <c r="A181" s="59" t="s">
        <v>233</v>
      </c>
      <c r="B181" s="60">
        <v>53.5</v>
      </c>
      <c r="C181" s="61">
        <v>0.26651819215360384</v>
      </c>
      <c r="D181" s="62">
        <v>0.20711819215360383</v>
      </c>
      <c r="E181" s="62">
        <v>0.14682729357798163</v>
      </c>
      <c r="F181" s="55"/>
    </row>
    <row r="182" spans="1:6" ht="15.75" hidden="1">
      <c r="A182" s="59" t="s">
        <v>234</v>
      </c>
      <c r="B182" s="60">
        <v>52</v>
      </c>
      <c r="C182" s="61">
        <v>0.26651819215360384</v>
      </c>
      <c r="D182" s="62">
        <v>0.20711819215360383</v>
      </c>
      <c r="E182" s="62">
        <v>0.14682729357798163</v>
      </c>
      <c r="F182" s="55"/>
    </row>
    <row r="183" spans="1:6" ht="15.75" hidden="1">
      <c r="A183" s="59" t="s">
        <v>235</v>
      </c>
      <c r="B183" s="60">
        <v>43</v>
      </c>
      <c r="C183" s="61">
        <v>0.30625930485826308</v>
      </c>
      <c r="D183" s="62">
        <v>0.24685930485826307</v>
      </c>
      <c r="E183" s="62">
        <v>0.17499999999999996</v>
      </c>
      <c r="F183" s="55"/>
    </row>
    <row r="184" spans="1:6" ht="15.75" hidden="1">
      <c r="A184" s="59" t="s">
        <v>236</v>
      </c>
      <c r="B184" s="60">
        <v>43.75</v>
      </c>
      <c r="C184" s="61">
        <v>0.30625930485826308</v>
      </c>
      <c r="D184" s="62">
        <v>0.24685930485826307</v>
      </c>
      <c r="E184" s="62">
        <v>0.17499999999999996</v>
      </c>
      <c r="F184" s="55"/>
    </row>
    <row r="185" spans="1:6" ht="15.75" hidden="1">
      <c r="A185" s="59" t="s">
        <v>237</v>
      </c>
      <c r="B185" s="60">
        <v>48.25</v>
      </c>
      <c r="C185" s="61">
        <v>0.30625930485826308</v>
      </c>
      <c r="D185" s="62">
        <v>0.24685930485826307</v>
      </c>
      <c r="E185" s="62">
        <v>0.17499999999999996</v>
      </c>
      <c r="F185" s="55"/>
    </row>
    <row r="186" spans="1:6" ht="15.75" hidden="1">
      <c r="A186" s="59" t="s">
        <v>238</v>
      </c>
      <c r="B186" s="60">
        <v>61.5</v>
      </c>
      <c r="C186" s="61">
        <v>0.18882351282468096</v>
      </c>
      <c r="D186" s="62">
        <v>0.12942351282468095</v>
      </c>
      <c r="E186" s="62">
        <v>9.1749082568807344E-2</v>
      </c>
      <c r="F186" s="55"/>
    </row>
    <row r="187" spans="1:6" ht="15.75">
      <c r="A187" s="63"/>
      <c r="B187" s="64"/>
      <c r="C187" s="65"/>
      <c r="D187" s="66"/>
      <c r="E187" s="55"/>
      <c r="F187" s="55"/>
    </row>
    <row r="188" spans="1:6">
      <c r="B188" s="67" t="s">
        <v>239</v>
      </c>
      <c r="C188" s="67" t="s">
        <v>240</v>
      </c>
    </row>
    <row r="189" spans="1:6">
      <c r="B189" s="36" t="s">
        <v>83</v>
      </c>
      <c r="C189" s="68">
        <v>86.284403669724782</v>
      </c>
    </row>
    <row r="190" spans="1:6">
      <c r="B190" s="36" t="s">
        <v>67</v>
      </c>
      <c r="C190" s="68">
        <v>103.54128440366974</v>
      </c>
    </row>
    <row r="191" spans="1:6">
      <c r="B191" s="36" t="s">
        <v>71</v>
      </c>
      <c r="C191" s="68">
        <v>146.68348623853211</v>
      </c>
    </row>
    <row r="192" spans="1:6">
      <c r="B192" s="36" t="s">
        <v>50</v>
      </c>
      <c r="C192" s="68">
        <v>48.894495412844037</v>
      </c>
    </row>
    <row r="193" spans="2:3">
      <c r="B193" s="36" t="s">
        <v>30</v>
      </c>
      <c r="C193" s="68">
        <v>60.399082568807344</v>
      </c>
    </row>
    <row r="194" spans="2:3">
      <c r="B194" s="36" t="s">
        <v>62</v>
      </c>
      <c r="C194" s="68">
        <v>73.341743119266056</v>
      </c>
    </row>
    <row r="195" spans="2:3">
      <c r="B195" s="36" t="s">
        <v>48</v>
      </c>
      <c r="C195" s="68">
        <v>0</v>
      </c>
    </row>
    <row r="196" spans="2:3">
      <c r="B196" s="36" t="s">
        <v>33</v>
      </c>
      <c r="C196" s="68">
        <v>550.78211009174311</v>
      </c>
    </row>
    <row r="197" spans="2:3">
      <c r="B197" s="36" t="s">
        <v>55</v>
      </c>
      <c r="C197" s="68">
        <v>673.01834862385329</v>
      </c>
    </row>
    <row r="198" spans="2:3">
      <c r="B198" s="36" t="s">
        <v>38</v>
      </c>
      <c r="C198" s="68">
        <v>795.25458715596335</v>
      </c>
    </row>
    <row r="199" spans="2:3">
      <c r="B199" s="36" t="s">
        <v>93</v>
      </c>
      <c r="C199" s="68">
        <v>306.30963302752298</v>
      </c>
    </row>
    <row r="200" spans="2:3">
      <c r="B200" s="36" t="s">
        <v>52</v>
      </c>
      <c r="C200" s="68">
        <v>368.14678899082571</v>
      </c>
    </row>
    <row r="201" spans="2:3">
      <c r="B201" s="36" t="s">
        <v>43</v>
      </c>
      <c r="C201" s="68">
        <v>440.05045871559633</v>
      </c>
    </row>
    <row r="202" spans="2:3">
      <c r="B202" s="36" t="s">
        <v>74</v>
      </c>
      <c r="C202" s="68">
        <v>195.57798165137615</v>
      </c>
    </row>
    <row r="203" spans="2:3">
      <c r="B203" s="36" t="s">
        <v>36</v>
      </c>
      <c r="C203" s="68">
        <v>232.96788990825689</v>
      </c>
    </row>
    <row r="204" spans="2:3">
      <c r="B204" s="36" t="s">
        <v>120</v>
      </c>
      <c r="C204" s="68">
        <v>268.91972477064223</v>
      </c>
    </row>
    <row r="205" spans="2:3">
      <c r="B205" s="36" t="s">
        <v>139</v>
      </c>
      <c r="C205" s="68">
        <v>1750</v>
      </c>
    </row>
    <row r="206" spans="2:3">
      <c r="B206" s="36" t="s">
        <v>41</v>
      </c>
      <c r="C206" s="68">
        <v>1468.2729357798166</v>
      </c>
    </row>
    <row r="207" spans="2:3">
      <c r="B207" s="36" t="s">
        <v>59</v>
      </c>
      <c r="C207" s="68">
        <v>917.49082568807341</v>
      </c>
    </row>
    <row r="208" spans="2:3">
      <c r="B208" s="36" t="s">
        <v>88</v>
      </c>
      <c r="C208" s="68">
        <v>1101.5642201834862</v>
      </c>
    </row>
    <row r="209" spans="2:3">
      <c r="B209" s="36" t="s">
        <v>64</v>
      </c>
      <c r="C209" s="68">
        <v>1223.8004587155965</v>
      </c>
    </row>
    <row r="210" spans="2:3">
      <c r="B210" s="36" t="s">
        <v>241</v>
      </c>
      <c r="C210" s="36" t="s">
        <v>242</v>
      </c>
    </row>
  </sheetData>
  <autoFilter ref="A7:F186" xr:uid="{128C9AAD-C402-4BDD-8BED-097A4E9998ED}">
    <filterColumn colId="0">
      <colorFilter dxfId="18"/>
    </filterColumn>
  </autoFilter>
  <mergeCells count="1">
    <mergeCell ref="A165:E165"/>
  </mergeCells>
  <hyperlinks>
    <hyperlink ref="C1" r:id="rId1" xr:uid="{02A7BA48-8E34-481E-B3A8-6FD77B2B13A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0173-6F2A-4526-B926-D02D6706D42D}">
  <sheetPr codeName="Sheet8">
    <tabColor rgb="FFE8D5FB"/>
  </sheetPr>
  <dimension ref="A1:G104"/>
  <sheetViews>
    <sheetView showGridLines="0" zoomScaleNormal="100" workbookViewId="0">
      <selection activeCell="D109" sqref="D109"/>
    </sheetView>
  </sheetViews>
  <sheetFormatPr defaultColWidth="8.85546875" defaultRowHeight="15"/>
  <cols>
    <col min="1" max="1" width="36.140625" style="33" bestFit="1" customWidth="1"/>
    <col min="2" max="2" width="19.28515625" customWidth="1"/>
    <col min="3" max="3" width="26.42578125" customWidth="1"/>
    <col min="4" max="4" width="37.85546875" bestFit="1" customWidth="1"/>
    <col min="5" max="5" width="37.42578125" customWidth="1"/>
    <col min="6" max="6" width="23.42578125" customWidth="1"/>
    <col min="7" max="7" width="21.42578125" customWidth="1"/>
  </cols>
  <sheetData>
    <row r="1" spans="1:7" ht="15.75">
      <c r="A1" s="69" t="s">
        <v>243</v>
      </c>
      <c r="B1" s="755">
        <v>44566</v>
      </c>
      <c r="C1" s="756"/>
      <c r="D1" s="756"/>
      <c r="E1" s="756"/>
      <c r="F1" s="756"/>
      <c r="G1" s="757"/>
    </row>
    <row r="2" spans="1:7" ht="15.75">
      <c r="A2" s="70" t="s">
        <v>244</v>
      </c>
      <c r="B2" s="749" t="s">
        <v>245</v>
      </c>
      <c r="C2" s="750"/>
      <c r="D2" s="750"/>
      <c r="E2" s="750"/>
      <c r="F2" s="750"/>
      <c r="G2" s="751"/>
    </row>
    <row r="3" spans="1:7" ht="15.75">
      <c r="A3" s="70" t="s">
        <v>246</v>
      </c>
      <c r="B3" s="758" t="s">
        <v>247</v>
      </c>
      <c r="C3" s="759"/>
      <c r="D3" s="759"/>
      <c r="E3" s="760"/>
      <c r="F3" s="758" t="s">
        <v>248</v>
      </c>
      <c r="G3" s="761"/>
    </row>
    <row r="4" spans="1:7" ht="15.75">
      <c r="A4" s="70" t="s">
        <v>249</v>
      </c>
      <c r="B4" s="762" t="s">
        <v>250</v>
      </c>
      <c r="C4" s="763"/>
      <c r="D4" s="763"/>
      <c r="E4" s="763"/>
      <c r="F4" s="763"/>
      <c r="G4" s="764"/>
    </row>
    <row r="5" spans="1:7" ht="15.75">
      <c r="A5" s="70" t="s">
        <v>251</v>
      </c>
      <c r="B5" s="765" t="s">
        <v>252</v>
      </c>
      <c r="C5" s="766"/>
      <c r="D5" s="766"/>
      <c r="E5" s="766"/>
      <c r="F5" s="766"/>
      <c r="G5" s="767"/>
    </row>
    <row r="6" spans="1:7" ht="15.75">
      <c r="A6" s="70" t="s">
        <v>253</v>
      </c>
      <c r="B6" s="749" t="s">
        <v>254</v>
      </c>
      <c r="C6" s="750"/>
      <c r="D6" s="750"/>
      <c r="E6" s="750"/>
      <c r="F6" s="750"/>
      <c r="G6" s="751"/>
    </row>
    <row r="7" spans="1:7" ht="15.75">
      <c r="A7" s="71" t="s">
        <v>255</v>
      </c>
      <c r="B7" s="752" t="s">
        <v>256</v>
      </c>
      <c r="C7" s="753"/>
      <c r="D7" s="753"/>
      <c r="E7" s="753"/>
      <c r="F7" s="753"/>
      <c r="G7" s="754"/>
    </row>
    <row r="8" spans="1:7" ht="26.25">
      <c r="A8" s="72" t="s">
        <v>257</v>
      </c>
      <c r="B8" s="73" t="s">
        <v>258</v>
      </c>
      <c r="C8" s="74" t="s">
        <v>259</v>
      </c>
      <c r="D8" s="74" t="s">
        <v>260</v>
      </c>
      <c r="E8" s="74" t="s">
        <v>375</v>
      </c>
      <c r="F8" s="74" t="s">
        <v>376</v>
      </c>
      <c r="G8" s="75" t="s">
        <v>377</v>
      </c>
    </row>
    <row r="9" spans="1:7" ht="15.75" hidden="1">
      <c r="A9" s="76" t="s">
        <v>261</v>
      </c>
      <c r="B9" s="36">
        <v>58</v>
      </c>
      <c r="C9" s="38">
        <v>1.2200667064535347</v>
      </c>
      <c r="D9" s="38">
        <v>1.6317380595347237</v>
      </c>
      <c r="E9" s="61">
        <v>0.44988944828853072</v>
      </c>
      <c r="F9" s="38">
        <v>9.3488853578428122E-2</v>
      </c>
      <c r="G9" s="77">
        <v>1.3458926691301203</v>
      </c>
    </row>
    <row r="10" spans="1:7" ht="15.75" hidden="1">
      <c r="A10" s="76" t="s">
        <v>262</v>
      </c>
      <c r="B10" s="36">
        <v>77</v>
      </c>
      <c r="C10" s="38">
        <v>1.1829920337061723</v>
      </c>
      <c r="D10" s="38">
        <v>1.4141822802591859</v>
      </c>
      <c r="E10" s="61">
        <v>0.26057120698012032</v>
      </c>
      <c r="F10" s="38">
        <v>3.7667223768941376E-2</v>
      </c>
      <c r="G10" s="77">
        <v>1.2292962090923658</v>
      </c>
    </row>
    <row r="11" spans="1:7" ht="15.75" hidden="1">
      <c r="A11" s="76" t="s">
        <v>263</v>
      </c>
      <c r="B11" s="36">
        <v>21</v>
      </c>
      <c r="C11" s="38">
        <v>0.59059874491120445</v>
      </c>
      <c r="D11" s="38">
        <v>1.4159650876966507</v>
      </c>
      <c r="E11" s="61">
        <v>1.8633437109872604</v>
      </c>
      <c r="F11" s="38">
        <v>0.14899071469326405</v>
      </c>
      <c r="G11" s="77">
        <v>0.69399800343932827</v>
      </c>
    </row>
    <row r="12" spans="1:7" ht="15.75" hidden="1">
      <c r="A12" s="76" t="s">
        <v>264</v>
      </c>
      <c r="B12" s="36">
        <v>39</v>
      </c>
      <c r="C12" s="38">
        <v>0.95522385043464364</v>
      </c>
      <c r="D12" s="38">
        <v>1.3246974025641622</v>
      </c>
      <c r="E12" s="61">
        <v>0.5157235161320588</v>
      </c>
      <c r="F12" s="38">
        <v>6.0170317847693479E-2</v>
      </c>
      <c r="G12" s="77">
        <v>1.0163797426008965</v>
      </c>
    </row>
    <row r="13" spans="1:7" ht="15.75" hidden="1">
      <c r="A13" s="76" t="s">
        <v>265</v>
      </c>
      <c r="B13" s="36">
        <v>31</v>
      </c>
      <c r="C13" s="38">
        <v>1.119268697509356</v>
      </c>
      <c r="D13" s="38">
        <v>1.5405976750533805</v>
      </c>
      <c r="E13" s="61">
        <v>0.50190983747582518</v>
      </c>
      <c r="F13" s="38">
        <v>8.6707773582228378E-2</v>
      </c>
      <c r="G13" s="77">
        <v>1.2255318343171395</v>
      </c>
    </row>
    <row r="14" spans="1:7" ht="15.75" hidden="1">
      <c r="A14" s="76" t="s">
        <v>266</v>
      </c>
      <c r="B14" s="36">
        <v>37</v>
      </c>
      <c r="C14" s="38">
        <v>1.1167319258586119</v>
      </c>
      <c r="D14" s="38">
        <v>1.4739918130238336</v>
      </c>
      <c r="E14" s="61">
        <v>0.4265540414760251</v>
      </c>
      <c r="F14" s="38">
        <v>7.1275726876243464E-2</v>
      </c>
      <c r="G14" s="77">
        <v>1.202436458457679</v>
      </c>
    </row>
    <row r="15" spans="1:7" ht="15.75" hidden="1">
      <c r="A15" s="76" t="s">
        <v>267</v>
      </c>
      <c r="B15" s="36">
        <v>7</v>
      </c>
      <c r="C15" s="38">
        <v>0.41179893709273513</v>
      </c>
      <c r="D15" s="38">
        <v>1.0801015876287672</v>
      </c>
      <c r="E15" s="61">
        <v>2.1638477432836223</v>
      </c>
      <c r="F15" s="38">
        <v>0.44301926004171199</v>
      </c>
      <c r="G15" s="77">
        <v>0.73934143059161173</v>
      </c>
    </row>
    <row r="16" spans="1:7" ht="15.75" hidden="1">
      <c r="A16" s="76" t="s">
        <v>268</v>
      </c>
      <c r="B16" s="36">
        <v>557</v>
      </c>
      <c r="C16" s="38">
        <v>0.34006312368726666</v>
      </c>
      <c r="D16" s="38">
        <v>0.50487423475647786</v>
      </c>
      <c r="E16" s="61">
        <v>0.64619811083770839</v>
      </c>
      <c r="F16" s="38">
        <v>0.1765640030797172</v>
      </c>
      <c r="G16" s="77">
        <v>0.41298063839707061</v>
      </c>
    </row>
    <row r="17" spans="1:7" ht="15.75" hidden="1">
      <c r="A17" s="76" t="s">
        <v>269</v>
      </c>
      <c r="B17" s="36">
        <v>23</v>
      </c>
      <c r="C17" s="38">
        <v>0.86444328818166272</v>
      </c>
      <c r="D17" s="38">
        <v>1.0129742331996445</v>
      </c>
      <c r="E17" s="61">
        <v>0.22909687972770462</v>
      </c>
      <c r="F17" s="38">
        <v>1.8550558673249666E-2</v>
      </c>
      <c r="G17" s="77">
        <v>0.88078229176337852</v>
      </c>
    </row>
    <row r="18" spans="1:7" ht="15.75" hidden="1">
      <c r="A18" s="76" t="s">
        <v>270</v>
      </c>
      <c r="B18" s="36">
        <v>31</v>
      </c>
      <c r="C18" s="38">
        <v>1.1695131889554631</v>
      </c>
      <c r="D18" s="38">
        <v>1.3034433070435496</v>
      </c>
      <c r="E18" s="61">
        <v>0.1526904463074982</v>
      </c>
      <c r="F18" s="38">
        <v>2.655230937298967E-2</v>
      </c>
      <c r="G18" s="77">
        <v>1.2014134916712005</v>
      </c>
    </row>
    <row r="19" spans="1:7" ht="15.75" hidden="1">
      <c r="A19" s="76" t="s">
        <v>271</v>
      </c>
      <c r="B19" s="36">
        <v>26</v>
      </c>
      <c r="C19" s="38">
        <v>0.62918004748811163</v>
      </c>
      <c r="D19" s="38">
        <v>1.3220586425472229</v>
      </c>
      <c r="E19" s="61">
        <v>1.4683207619722523</v>
      </c>
      <c r="F19" s="38">
        <v>0.10393630501139743</v>
      </c>
      <c r="G19" s="77">
        <v>0.70215995917133367</v>
      </c>
    </row>
    <row r="20" spans="1:7" ht="15.75" hidden="1">
      <c r="A20" s="76" t="s">
        <v>272</v>
      </c>
      <c r="B20" s="36">
        <v>30</v>
      </c>
      <c r="C20" s="38">
        <v>0.48035498262864479</v>
      </c>
      <c r="D20" s="38">
        <v>1.2048082896180194</v>
      </c>
      <c r="E20" s="61">
        <v>2.0108831543010175</v>
      </c>
      <c r="F20" s="38">
        <v>0.30759698309671335</v>
      </c>
      <c r="G20" s="77">
        <v>0.69375056275316571</v>
      </c>
    </row>
    <row r="21" spans="1:7" ht="15.75" hidden="1">
      <c r="A21" s="76" t="s">
        <v>273</v>
      </c>
      <c r="B21" s="36">
        <v>45</v>
      </c>
      <c r="C21" s="38">
        <v>1.0495777988433901</v>
      </c>
      <c r="D21" s="38">
        <v>1.277280094823728</v>
      </c>
      <c r="E21" s="61">
        <v>0.28926208389857394</v>
      </c>
      <c r="F21" s="38">
        <v>4.4413028827024706E-2</v>
      </c>
      <c r="G21" s="77">
        <v>1.0983592603350816</v>
      </c>
    </row>
    <row r="22" spans="1:7" ht="15.75" hidden="1">
      <c r="A22" s="76" t="s">
        <v>274</v>
      </c>
      <c r="B22" s="36">
        <v>164</v>
      </c>
      <c r="C22" s="38">
        <v>0.97086897293920182</v>
      </c>
      <c r="D22" s="38">
        <v>1.1709200204529924</v>
      </c>
      <c r="E22" s="61">
        <v>0.27473813403561204</v>
      </c>
      <c r="F22" s="38">
        <v>4.8045201312521844E-2</v>
      </c>
      <c r="G22" s="77">
        <v>1.0198687734730703</v>
      </c>
    </row>
    <row r="23" spans="1:7" ht="15.75" hidden="1">
      <c r="A23" s="76" t="s">
        <v>275</v>
      </c>
      <c r="B23" s="36">
        <v>10</v>
      </c>
      <c r="C23" s="38">
        <v>0.69557688257994688</v>
      </c>
      <c r="D23" s="38">
        <v>1.2551641961018303</v>
      </c>
      <c r="E23" s="61">
        <v>1.0726584461257194</v>
      </c>
      <c r="F23" s="38">
        <v>1.4652309221875827E-2</v>
      </c>
      <c r="G23" s="77">
        <v>0.70592024428519573</v>
      </c>
    </row>
    <row r="24" spans="1:7" ht="15.75" hidden="1">
      <c r="A24" s="76" t="s">
        <v>276</v>
      </c>
      <c r="B24" s="36">
        <v>38</v>
      </c>
      <c r="C24" s="38">
        <v>0.91546895366287806</v>
      </c>
      <c r="D24" s="38">
        <v>1.2471014770997904</v>
      </c>
      <c r="E24" s="61">
        <v>0.48300567282668855</v>
      </c>
      <c r="F24" s="38">
        <v>4.5382199797510112E-2</v>
      </c>
      <c r="G24" s="77">
        <v>0.95899003084657786</v>
      </c>
    </row>
    <row r="25" spans="1:7" ht="15.75" hidden="1">
      <c r="A25" s="76" t="s">
        <v>277</v>
      </c>
      <c r="B25" s="36">
        <v>4</v>
      </c>
      <c r="C25" s="38">
        <v>0.98314004191332871</v>
      </c>
      <c r="D25" s="38">
        <v>1.4125912305600932</v>
      </c>
      <c r="E25" s="61">
        <v>0.58242118157245371</v>
      </c>
      <c r="F25" s="38">
        <v>9.8248914040228272E-2</v>
      </c>
      <c r="G25" s="77">
        <v>1.0902565654988166</v>
      </c>
    </row>
    <row r="26" spans="1:7" ht="15.75" hidden="1">
      <c r="A26" s="76" t="s">
        <v>278</v>
      </c>
      <c r="B26" s="36">
        <v>76</v>
      </c>
      <c r="C26" s="38">
        <v>1.0595274025492285</v>
      </c>
      <c r="D26" s="38">
        <v>1.2772947079305697</v>
      </c>
      <c r="E26" s="61">
        <v>0.27404332014115201</v>
      </c>
      <c r="F26" s="38">
        <v>4.9966819284392533E-2</v>
      </c>
      <c r="G26" s="77">
        <v>1.1152530501630955</v>
      </c>
    </row>
    <row r="27" spans="1:7" ht="15.75" hidden="1">
      <c r="A27" s="76" t="s">
        <v>279</v>
      </c>
      <c r="B27" s="36">
        <v>19</v>
      </c>
      <c r="C27" s="38">
        <v>1.2488463702749251</v>
      </c>
      <c r="D27" s="38">
        <v>1.4521788818808701</v>
      </c>
      <c r="E27" s="61">
        <v>0.21708836405146484</v>
      </c>
      <c r="F27" s="38">
        <v>0.12601748160559528</v>
      </c>
      <c r="G27" s="77">
        <v>1.4289145880963197</v>
      </c>
    </row>
    <row r="28" spans="1:7" ht="15.75" hidden="1">
      <c r="A28" s="76" t="s">
        <v>280</v>
      </c>
      <c r="B28" s="36">
        <v>80</v>
      </c>
      <c r="C28" s="38">
        <v>0.94146068254853232</v>
      </c>
      <c r="D28" s="38">
        <v>1.1713869322889647</v>
      </c>
      <c r="E28" s="61">
        <v>0.32563052145455873</v>
      </c>
      <c r="F28" s="38">
        <v>5.2114354259030375E-2</v>
      </c>
      <c r="G28" s="77">
        <v>0.99322179503265406</v>
      </c>
    </row>
    <row r="29" spans="1:7" ht="15.75" hidden="1">
      <c r="A29" s="76" t="s">
        <v>281</v>
      </c>
      <c r="B29" s="36">
        <v>42</v>
      </c>
      <c r="C29" s="38">
        <v>1.2050233084823772</v>
      </c>
      <c r="D29" s="38">
        <v>1.2910863648381774</v>
      </c>
      <c r="E29" s="61">
        <v>9.5226989386829622E-2</v>
      </c>
      <c r="F29" s="38">
        <v>1.7944827521250071E-2</v>
      </c>
      <c r="G29" s="77">
        <v>1.2270423722130051</v>
      </c>
    </row>
    <row r="30" spans="1:7" ht="15.75" hidden="1">
      <c r="A30" s="76" t="s">
        <v>282</v>
      </c>
      <c r="B30" s="36">
        <v>49</v>
      </c>
      <c r="C30" s="38">
        <v>1.0313626295227094</v>
      </c>
      <c r="D30" s="38">
        <v>1.2643960028602219</v>
      </c>
      <c r="E30" s="61">
        <v>0.30126277175061744</v>
      </c>
      <c r="F30" s="38">
        <v>4.153892916080696E-2</v>
      </c>
      <c r="G30" s="77">
        <v>1.0760610533922743</v>
      </c>
    </row>
    <row r="31" spans="1:7" ht="15.75" hidden="1">
      <c r="A31" s="76" t="s">
        <v>283</v>
      </c>
      <c r="B31" s="36">
        <v>23</v>
      </c>
      <c r="C31" s="38">
        <v>0.89558484386365433</v>
      </c>
      <c r="D31" s="38">
        <v>1.0382284747790869</v>
      </c>
      <c r="E31" s="61">
        <v>0.21236570626489795</v>
      </c>
      <c r="F31" s="38">
        <v>4.6739475865868324E-2</v>
      </c>
      <c r="G31" s="77">
        <v>0.93949641382363391</v>
      </c>
    </row>
    <row r="32" spans="1:7" ht="15.75" hidden="1">
      <c r="A32" s="76" t="s">
        <v>284</v>
      </c>
      <c r="B32" s="36">
        <v>598</v>
      </c>
      <c r="C32" s="38">
        <v>1.1137636210543922</v>
      </c>
      <c r="D32" s="38">
        <v>1.2417422800706084</v>
      </c>
      <c r="E32" s="61">
        <v>0.1532086421175077</v>
      </c>
      <c r="F32" s="38">
        <v>7.1437251488811804E-2</v>
      </c>
      <c r="G32" s="77">
        <v>1.1994489579084946</v>
      </c>
    </row>
    <row r="33" spans="1:7" ht="15.75" hidden="1">
      <c r="A33" s="76" t="s">
        <v>285</v>
      </c>
      <c r="B33" s="36">
        <v>281</v>
      </c>
      <c r="C33" s="38">
        <v>1.1505188464363174</v>
      </c>
      <c r="D33" s="38">
        <v>1.2680061555196915</v>
      </c>
      <c r="E33" s="61">
        <v>0.13615574045546022</v>
      </c>
      <c r="F33" s="38">
        <v>2.5649637421181277E-2</v>
      </c>
      <c r="G33" s="77">
        <v>1.1808060946282533</v>
      </c>
    </row>
    <row r="34" spans="1:7" ht="15.75" hidden="1">
      <c r="A34" s="76" t="s">
        <v>286</v>
      </c>
      <c r="B34" s="36">
        <v>33</v>
      </c>
      <c r="C34" s="38">
        <v>0.89528988786443453</v>
      </c>
      <c r="D34" s="38">
        <v>1.1008288893194806</v>
      </c>
      <c r="E34" s="61">
        <v>0.30610420787144932</v>
      </c>
      <c r="F34" s="38">
        <v>9.9048605897792408E-2</v>
      </c>
      <c r="G34" s="77">
        <v>0.99371608027377023</v>
      </c>
    </row>
    <row r="35" spans="1:7" ht="15.75" hidden="1">
      <c r="A35" s="76" t="s">
        <v>287</v>
      </c>
      <c r="B35" s="36">
        <v>110</v>
      </c>
      <c r="C35" s="38">
        <v>1.3599881180140871</v>
      </c>
      <c r="D35" s="38">
        <v>1.5896686619511227</v>
      </c>
      <c r="E35" s="61">
        <v>0.22517897119319411</v>
      </c>
      <c r="F35" s="38">
        <v>5.0721749418674862E-2</v>
      </c>
      <c r="G35" s="77">
        <v>1.4326548798323873</v>
      </c>
    </row>
    <row r="36" spans="1:7" ht="15.75" hidden="1">
      <c r="A36" s="76" t="s">
        <v>288</v>
      </c>
      <c r="B36" s="36">
        <v>16</v>
      </c>
      <c r="C36" s="38">
        <v>1.3698664833253236</v>
      </c>
      <c r="D36" s="38">
        <v>1.5389191240889379</v>
      </c>
      <c r="E36" s="61">
        <v>0.16454415358129629</v>
      </c>
      <c r="F36" s="38">
        <v>0.15076516748919444</v>
      </c>
      <c r="G36" s="77">
        <v>1.6130596990178139</v>
      </c>
    </row>
    <row r="37" spans="1:7" ht="15.75" hidden="1">
      <c r="A37" s="76" t="s">
        <v>289</v>
      </c>
      <c r="B37" s="36">
        <v>138</v>
      </c>
      <c r="C37" s="38">
        <v>1.0527011334089542</v>
      </c>
      <c r="D37" s="38">
        <v>1.2012527647557136</v>
      </c>
      <c r="E37" s="61">
        <v>0.18815296717148403</v>
      </c>
      <c r="F37" s="38">
        <v>5.6857387672521964E-2</v>
      </c>
      <c r="G37" s="77">
        <v>1.1161632606240839</v>
      </c>
    </row>
    <row r="38" spans="1:7" ht="15.75" hidden="1">
      <c r="A38" s="76" t="s">
        <v>290</v>
      </c>
      <c r="B38" s="36">
        <v>43</v>
      </c>
      <c r="C38" s="38">
        <v>0.96751888485322912</v>
      </c>
      <c r="D38" s="38">
        <v>1.1967640138319908</v>
      </c>
      <c r="E38" s="61">
        <v>0.3159216597803674</v>
      </c>
      <c r="F38" s="38">
        <v>4.9237983688661585E-2</v>
      </c>
      <c r="G38" s="77">
        <v>1.0176246718468016</v>
      </c>
    </row>
    <row r="39" spans="1:7" ht="15.75" hidden="1">
      <c r="A39" s="76" t="s">
        <v>291</v>
      </c>
      <c r="B39" s="36">
        <v>110</v>
      </c>
      <c r="C39" s="38">
        <v>1.1602037973929984</v>
      </c>
      <c r="D39" s="38">
        <v>1.4497950169593838</v>
      </c>
      <c r="E39" s="61">
        <v>0.33280500111802513</v>
      </c>
      <c r="F39" s="38">
        <v>6.9023482536863676E-2</v>
      </c>
      <c r="G39" s="77">
        <v>1.2462224080092748</v>
      </c>
    </row>
    <row r="40" spans="1:7" ht="15.75" hidden="1">
      <c r="A40" s="76" t="s">
        <v>292</v>
      </c>
      <c r="B40" s="36">
        <v>62</v>
      </c>
      <c r="C40" s="38">
        <v>0.85214037751646321</v>
      </c>
      <c r="D40" s="38">
        <v>1.0153454106826958</v>
      </c>
      <c r="E40" s="61">
        <v>0.25536486314909534</v>
      </c>
      <c r="F40" s="38">
        <v>8.1137078092717446E-3</v>
      </c>
      <c r="G40" s="77">
        <v>0.85911095276292671</v>
      </c>
    </row>
    <row r="41" spans="1:7" ht="15.75" hidden="1">
      <c r="A41" s="76" t="s">
        <v>293</v>
      </c>
      <c r="B41" s="36">
        <v>39</v>
      </c>
      <c r="C41" s="38">
        <v>0.90934089639751225</v>
      </c>
      <c r="D41" s="38">
        <v>1.1403135761675725</v>
      </c>
      <c r="E41" s="61">
        <v>0.33866680168767294</v>
      </c>
      <c r="F41" s="38">
        <v>2.3316489175641959E-2</v>
      </c>
      <c r="G41" s="77">
        <v>0.93104970680829247</v>
      </c>
    </row>
    <row r="42" spans="1:7" ht="15.75" hidden="1">
      <c r="A42" s="76" t="s">
        <v>294</v>
      </c>
      <c r="B42" s="36">
        <v>223</v>
      </c>
      <c r="C42" s="38">
        <v>0.10380029609017566</v>
      </c>
      <c r="D42" s="38">
        <v>0.88572507363771524</v>
      </c>
      <c r="E42" s="61">
        <v>10.043963353993375</v>
      </c>
      <c r="F42" s="38">
        <v>2.23635951229793E-2</v>
      </c>
      <c r="G42" s="77">
        <v>0.10617474510192053</v>
      </c>
    </row>
    <row r="43" spans="1:7" ht="15.75">
      <c r="A43" s="78" t="s">
        <v>295</v>
      </c>
      <c r="B43" s="79">
        <v>92</v>
      </c>
      <c r="C43" s="80">
        <v>0.75427044469926852</v>
      </c>
      <c r="D43" s="81">
        <v>0.91752023311739583</v>
      </c>
      <c r="E43" s="82">
        <v>0.28857870023567972</v>
      </c>
      <c r="F43" s="81">
        <v>1.87364939663376E-2</v>
      </c>
      <c r="G43" s="83">
        <v>0.76867267564864794</v>
      </c>
    </row>
    <row r="44" spans="1:7" ht="15.75" hidden="1">
      <c r="A44" s="76" t="s">
        <v>296</v>
      </c>
      <c r="B44" s="36">
        <v>14</v>
      </c>
      <c r="C44" s="38">
        <v>0.83474074883466065</v>
      </c>
      <c r="D44" s="38">
        <v>1.1237058272854066</v>
      </c>
      <c r="E44" s="61">
        <v>0.4615645897310518</v>
      </c>
      <c r="F44" s="38">
        <v>1.2964298755208017E-2</v>
      </c>
      <c r="G44" s="77">
        <v>0.84570471745037612</v>
      </c>
    </row>
    <row r="45" spans="1:7" ht="15.75" hidden="1">
      <c r="A45" s="76" t="s">
        <v>297</v>
      </c>
      <c r="B45" s="36">
        <v>32</v>
      </c>
      <c r="C45" s="38">
        <v>0.89529856028124566</v>
      </c>
      <c r="D45" s="38">
        <v>1.2708955631991046</v>
      </c>
      <c r="E45" s="61">
        <v>0.55936201185575507</v>
      </c>
      <c r="F45" s="38">
        <v>5.9473625852007939E-2</v>
      </c>
      <c r="G45" s="77">
        <v>0.95191223222451615</v>
      </c>
    </row>
    <row r="46" spans="1:7" ht="15.75" hidden="1">
      <c r="A46" s="76" t="s">
        <v>298</v>
      </c>
      <c r="B46" s="36">
        <v>19</v>
      </c>
      <c r="C46" s="38">
        <v>0.8387778956397639</v>
      </c>
      <c r="D46" s="38">
        <v>1.60070111091836</v>
      </c>
      <c r="E46" s="61">
        <v>1.2111640347849206</v>
      </c>
      <c r="F46" s="38">
        <v>4.379247523402989E-2</v>
      </c>
      <c r="G46" s="77">
        <v>0.87719231852421686</v>
      </c>
    </row>
    <row r="47" spans="1:7" ht="15.75" hidden="1">
      <c r="A47" s="76" t="s">
        <v>299</v>
      </c>
      <c r="B47" s="36">
        <v>254</v>
      </c>
      <c r="C47" s="38">
        <v>1.062001680471524</v>
      </c>
      <c r="D47" s="38">
        <v>1.1623831948690986</v>
      </c>
      <c r="E47" s="61">
        <v>0.12602806724123175</v>
      </c>
      <c r="F47" s="38">
        <v>3.1994527781721203E-2</v>
      </c>
      <c r="G47" s="77">
        <v>1.0971029719882097</v>
      </c>
    </row>
    <row r="48" spans="1:7" ht="15.75" hidden="1">
      <c r="A48" s="76" t="s">
        <v>300</v>
      </c>
      <c r="B48" s="36">
        <v>131</v>
      </c>
      <c r="C48" s="38">
        <v>0.9858326817212415</v>
      </c>
      <c r="D48" s="38">
        <v>1.1603652760592904</v>
      </c>
      <c r="E48" s="61">
        <v>0.23605438336428305</v>
      </c>
      <c r="F48" s="38">
        <v>8.0849129295955585E-2</v>
      </c>
      <c r="G48" s="77">
        <v>1.0725471879998554</v>
      </c>
    </row>
    <row r="49" spans="1:7" ht="15.75" hidden="1">
      <c r="A49" s="76" t="s">
        <v>301</v>
      </c>
      <c r="B49" s="36">
        <v>138</v>
      </c>
      <c r="C49" s="38">
        <v>1.3298040924419459</v>
      </c>
      <c r="D49" s="38">
        <v>1.4715094541215377</v>
      </c>
      <c r="E49" s="61">
        <v>0.14208144140427534</v>
      </c>
      <c r="F49" s="38">
        <v>2.9861395459020352E-2</v>
      </c>
      <c r="G49" s="77">
        <v>1.3707361878163189</v>
      </c>
    </row>
    <row r="50" spans="1:7" ht="15.75" hidden="1">
      <c r="A50" s="76" t="s">
        <v>302</v>
      </c>
      <c r="B50" s="36">
        <v>32</v>
      </c>
      <c r="C50" s="38">
        <v>1.2090023026647645</v>
      </c>
      <c r="D50" s="38">
        <v>1.5022071383659328</v>
      </c>
      <c r="E50" s="61">
        <v>0.32335735016651312</v>
      </c>
      <c r="F50" s="38">
        <v>9.3127543900187543E-2</v>
      </c>
      <c r="G50" s="77">
        <v>1.3331558308257836</v>
      </c>
    </row>
    <row r="51" spans="1:7" ht="15.75" hidden="1">
      <c r="A51" s="76" t="s">
        <v>303</v>
      </c>
      <c r="B51" s="36">
        <v>34</v>
      </c>
      <c r="C51" s="38">
        <v>0.70967487477038171</v>
      </c>
      <c r="D51" s="38">
        <v>1.174001444953803</v>
      </c>
      <c r="E51" s="61">
        <v>0.87237425980200867</v>
      </c>
      <c r="F51" s="38">
        <v>1.8538212587318761E-2</v>
      </c>
      <c r="G51" s="77">
        <v>0.72307947581048349</v>
      </c>
    </row>
    <row r="52" spans="1:7" ht="15.75">
      <c r="A52" s="78" t="s">
        <v>304</v>
      </c>
      <c r="B52" s="79">
        <v>69</v>
      </c>
      <c r="C52" s="80">
        <v>0.97375323863571084</v>
      </c>
      <c r="D52" s="81">
        <v>1.4599765370156599</v>
      </c>
      <c r="E52" s="82">
        <v>0.66577209240563995</v>
      </c>
      <c r="F52" s="81">
        <v>8.2200350685883675E-2</v>
      </c>
      <c r="G52" s="83">
        <v>1.0609649277632753</v>
      </c>
    </row>
    <row r="53" spans="1:7" ht="15.75" hidden="1">
      <c r="A53" s="76" t="s">
        <v>305</v>
      </c>
      <c r="B53" s="36">
        <v>127</v>
      </c>
      <c r="C53" s="38">
        <v>1.0345486686981815</v>
      </c>
      <c r="D53" s="38">
        <v>1.1550009836175177</v>
      </c>
      <c r="E53" s="61">
        <v>0.1552397595380495</v>
      </c>
      <c r="F53" s="38">
        <v>2.2054657954777637E-2</v>
      </c>
      <c r="G53" s="77">
        <v>1.0578798468783357</v>
      </c>
    </row>
    <row r="54" spans="1:7" ht="15.75" hidden="1">
      <c r="A54" s="76" t="s">
        <v>306</v>
      </c>
      <c r="B54" s="36">
        <v>73</v>
      </c>
      <c r="C54" s="38">
        <v>1.279406915006702</v>
      </c>
      <c r="D54" s="38">
        <v>1.4047128789332648</v>
      </c>
      <c r="E54" s="61">
        <v>0.13058755319285983</v>
      </c>
      <c r="F54" s="38">
        <v>4.0524175559670791E-2</v>
      </c>
      <c r="G54" s="77">
        <v>1.3334436182933442</v>
      </c>
    </row>
    <row r="55" spans="1:7" ht="15.75" hidden="1">
      <c r="A55" s="76" t="s">
        <v>307</v>
      </c>
      <c r="B55" s="36">
        <v>21</v>
      </c>
      <c r="C55" s="38">
        <v>0.99926267132365276</v>
      </c>
      <c r="D55" s="38">
        <v>1.2277613538599423</v>
      </c>
      <c r="E55" s="61">
        <v>0.30488971397762499</v>
      </c>
      <c r="F55" s="38">
        <v>2.6949929115194532E-2</v>
      </c>
      <c r="G55" s="77">
        <v>1.0269385936275734</v>
      </c>
    </row>
    <row r="56" spans="1:7" ht="15.75" hidden="1">
      <c r="A56" s="76" t="s">
        <v>308</v>
      </c>
      <c r="B56" s="36">
        <v>27</v>
      </c>
      <c r="C56" s="38">
        <v>0.55483775319596584</v>
      </c>
      <c r="D56" s="38">
        <v>0.93935366031437906</v>
      </c>
      <c r="E56" s="61">
        <v>0.92403206740116273</v>
      </c>
      <c r="F56" s="38">
        <v>0.16873839578331887</v>
      </c>
      <c r="G56" s="77">
        <v>0.66746467102712326</v>
      </c>
    </row>
    <row r="57" spans="1:7" ht="15.75" hidden="1">
      <c r="A57" s="76" t="s">
        <v>309</v>
      </c>
      <c r="B57" s="36">
        <v>51</v>
      </c>
      <c r="C57" s="38">
        <v>0.69190791449346434</v>
      </c>
      <c r="D57" s="38">
        <v>0.80330136282469566</v>
      </c>
      <c r="E57" s="61">
        <v>0.21465948670887489</v>
      </c>
      <c r="F57" s="38">
        <v>5.1581418326943157E-2</v>
      </c>
      <c r="G57" s="77">
        <v>0.72953854749756686</v>
      </c>
    </row>
    <row r="58" spans="1:7" ht="15.75" hidden="1">
      <c r="A58" s="76" t="s">
        <v>310</v>
      </c>
      <c r="B58" s="36">
        <v>600</v>
      </c>
      <c r="C58" s="38">
        <v>0.48432128388936641</v>
      </c>
      <c r="D58" s="38">
        <v>0.62361295447909626</v>
      </c>
      <c r="E58" s="61">
        <v>0.38346905996267916</v>
      </c>
      <c r="F58" s="38">
        <v>9.9361219655371313E-2</v>
      </c>
      <c r="G58" s="77">
        <v>0.53775308643054576</v>
      </c>
    </row>
    <row r="59" spans="1:7" ht="15.75" hidden="1">
      <c r="A59" s="76" t="s">
        <v>311</v>
      </c>
      <c r="B59" s="36">
        <v>116</v>
      </c>
      <c r="C59" s="38">
        <v>1.0592381651393292</v>
      </c>
      <c r="D59" s="38">
        <v>1.2248168994320441</v>
      </c>
      <c r="E59" s="61">
        <v>0.20842493500465975</v>
      </c>
      <c r="F59" s="38">
        <v>3.1620151885439637E-2</v>
      </c>
      <c r="G59" s="77">
        <v>1.0938250803149925</v>
      </c>
    </row>
    <row r="60" spans="1:7" ht="15.75" hidden="1">
      <c r="A60" s="76" t="s">
        <v>312</v>
      </c>
      <c r="B60" s="36">
        <v>68</v>
      </c>
      <c r="C60" s="38">
        <v>1.1105956618026913</v>
      </c>
      <c r="D60" s="38">
        <v>1.2900534643158847</v>
      </c>
      <c r="E60" s="61">
        <v>0.21544931089430228</v>
      </c>
      <c r="F60" s="38">
        <v>8.9071410334220336E-2</v>
      </c>
      <c r="G60" s="77">
        <v>1.2191906966167014</v>
      </c>
    </row>
    <row r="61" spans="1:7" ht="15.75" hidden="1">
      <c r="A61" s="76" t="s">
        <v>313</v>
      </c>
      <c r="B61" s="36">
        <v>16</v>
      </c>
      <c r="C61" s="38">
        <v>0.78420140106216341</v>
      </c>
      <c r="D61" s="38">
        <v>1.1770946700328646</v>
      </c>
      <c r="E61" s="61">
        <v>0.6680142260029055</v>
      </c>
      <c r="F61" s="38">
        <v>7.1772032633234992E-2</v>
      </c>
      <c r="G61" s="77">
        <v>0.8448370751926576</v>
      </c>
    </row>
    <row r="62" spans="1:7" ht="15.75" hidden="1">
      <c r="A62" s="76" t="s">
        <v>314</v>
      </c>
      <c r="B62" s="36">
        <v>4</v>
      </c>
      <c r="C62" s="38">
        <v>0.89984822770792305</v>
      </c>
      <c r="D62" s="38">
        <v>0.97748589274906783</v>
      </c>
      <c r="E62" s="61">
        <v>0.11503816258570915</v>
      </c>
      <c r="F62" s="38">
        <v>4.9056001104084736E-2</v>
      </c>
      <c r="G62" s="77">
        <v>0.94626836990683305</v>
      </c>
    </row>
    <row r="63" spans="1:7" ht="15.75" hidden="1">
      <c r="A63" s="76" t="s">
        <v>315</v>
      </c>
      <c r="B63" s="36">
        <v>174</v>
      </c>
      <c r="C63" s="38">
        <v>1.0928248493155008</v>
      </c>
      <c r="D63" s="38">
        <v>1.2574315521617736</v>
      </c>
      <c r="E63" s="61">
        <v>0.20083328443025461</v>
      </c>
      <c r="F63" s="38">
        <v>3.8114747359291025E-2</v>
      </c>
      <c r="G63" s="77">
        <v>1.1361280842130776</v>
      </c>
    </row>
    <row r="64" spans="1:7" ht="15.75" hidden="1">
      <c r="A64" s="76" t="s">
        <v>316</v>
      </c>
      <c r="B64" s="36">
        <v>23</v>
      </c>
      <c r="C64" s="38">
        <v>0.64552421384207415</v>
      </c>
      <c r="D64" s="38">
        <v>0.99125533132716515</v>
      </c>
      <c r="E64" s="61">
        <v>0.71410926721058809</v>
      </c>
      <c r="F64" s="38">
        <v>1.6703538781858748E-2</v>
      </c>
      <c r="G64" s="77">
        <v>0.65648991865828199</v>
      </c>
    </row>
    <row r="65" spans="1:7" ht="15.75" hidden="1">
      <c r="A65" s="76" t="s">
        <v>317</v>
      </c>
      <c r="B65" s="36">
        <v>101</v>
      </c>
      <c r="C65" s="38">
        <v>1.1049615986151144</v>
      </c>
      <c r="D65" s="38">
        <v>1.3751593545688363</v>
      </c>
      <c r="E65" s="61">
        <v>0.32604180548581313</v>
      </c>
      <c r="F65" s="38">
        <v>6.9065997248052916E-2</v>
      </c>
      <c r="G65" s="77">
        <v>1.1869387038702228</v>
      </c>
    </row>
    <row r="66" spans="1:7" ht="15.75" hidden="1">
      <c r="A66" s="76" t="s">
        <v>318</v>
      </c>
      <c r="B66" s="36">
        <v>25</v>
      </c>
      <c r="C66" s="38">
        <v>0.65023176128940541</v>
      </c>
      <c r="D66" s="38">
        <v>0.95242199691205232</v>
      </c>
      <c r="E66" s="61">
        <v>0.61965646428058319</v>
      </c>
      <c r="F66" s="38">
        <v>3.0228141722146131E-2</v>
      </c>
      <c r="G66" s="77">
        <v>0.67049972190789686</v>
      </c>
    </row>
    <row r="67" spans="1:7" ht="15.75" hidden="1">
      <c r="A67" s="76" t="s">
        <v>319</v>
      </c>
      <c r="B67" s="36">
        <v>7</v>
      </c>
      <c r="C67" s="38">
        <v>1.0406467462902025</v>
      </c>
      <c r="D67" s="38">
        <v>1.3830066711394122</v>
      </c>
      <c r="E67" s="61">
        <v>0.4386501965496456</v>
      </c>
      <c r="F67" s="38">
        <v>7.5671084905858985E-2</v>
      </c>
      <c r="G67" s="77">
        <v>1.1258403034857074</v>
      </c>
    </row>
    <row r="68" spans="1:7" ht="15.75" hidden="1">
      <c r="A68" s="76" t="s">
        <v>320</v>
      </c>
      <c r="B68" s="36">
        <v>48</v>
      </c>
      <c r="C68" s="38">
        <v>0.45924849585608929</v>
      </c>
      <c r="D68" s="38">
        <v>0.72500097471023861</v>
      </c>
      <c r="E68" s="61">
        <v>0.77155753730162346</v>
      </c>
      <c r="F68" s="38">
        <v>1.0296600450838659E-2</v>
      </c>
      <c r="G68" s="77">
        <v>0.46402639019456771</v>
      </c>
    </row>
    <row r="69" spans="1:7" ht="15.75" hidden="1">
      <c r="A69" s="76" t="s">
        <v>321</v>
      </c>
      <c r="B69" s="36">
        <v>74</v>
      </c>
      <c r="C69" s="38">
        <v>1.0990439462329342</v>
      </c>
      <c r="D69" s="38">
        <v>1.2336190389708566</v>
      </c>
      <c r="E69" s="61">
        <v>0.16326322309396255</v>
      </c>
      <c r="F69" s="38">
        <v>7.4262155460789667E-2</v>
      </c>
      <c r="G69" s="77">
        <v>1.1872086171220402</v>
      </c>
    </row>
    <row r="70" spans="1:7" ht="15.75" hidden="1">
      <c r="A70" s="76" t="s">
        <v>322</v>
      </c>
      <c r="B70" s="36">
        <v>20</v>
      </c>
      <c r="C70" s="38">
        <v>0.846977468544032</v>
      </c>
      <c r="D70" s="38">
        <v>1.1148957766881691</v>
      </c>
      <c r="E70" s="61">
        <v>0.42176377073279631</v>
      </c>
      <c r="F70" s="38">
        <v>7.3486465244431906E-2</v>
      </c>
      <c r="G70" s="77">
        <v>0.91415552689954038</v>
      </c>
    </row>
    <row r="71" spans="1:7" ht="15.75" hidden="1">
      <c r="A71" s="76" t="s">
        <v>323</v>
      </c>
      <c r="B71" s="36">
        <v>223</v>
      </c>
      <c r="C71" s="38">
        <v>0.67304006478006928</v>
      </c>
      <c r="D71" s="38">
        <v>1.063376043005491</v>
      </c>
      <c r="E71" s="61">
        <v>0.7732793309077326</v>
      </c>
      <c r="F71" s="38">
        <v>1.8257812982754706E-2</v>
      </c>
      <c r="G71" s="77">
        <v>0.68555683323023653</v>
      </c>
    </row>
    <row r="72" spans="1:7" ht="15.75" hidden="1">
      <c r="A72" s="76" t="s">
        <v>324</v>
      </c>
      <c r="B72" s="36">
        <v>18</v>
      </c>
      <c r="C72" s="38">
        <v>0.8224236303686755</v>
      </c>
      <c r="D72" s="38">
        <v>1.5166924498761216</v>
      </c>
      <c r="E72" s="61">
        <v>1.1255656150447586</v>
      </c>
      <c r="F72" s="38">
        <v>6.9451076941643597E-2</v>
      </c>
      <c r="G72" s="77">
        <v>0.88380482744065236</v>
      </c>
    </row>
    <row r="73" spans="1:7" ht="15.75" hidden="1">
      <c r="A73" s="76" t="s">
        <v>325</v>
      </c>
      <c r="B73" s="36">
        <v>12</v>
      </c>
      <c r="C73" s="38">
        <v>0.60817652544580536</v>
      </c>
      <c r="D73" s="38">
        <v>0.78980297684164968</v>
      </c>
      <c r="E73" s="61">
        <v>0.39818801240908047</v>
      </c>
      <c r="F73" s="38">
        <v>8.5365153569522081E-2</v>
      </c>
      <c r="G73" s="77">
        <v>0.6649391588559308</v>
      </c>
    </row>
    <row r="74" spans="1:7" ht="15.75" hidden="1">
      <c r="A74" s="76" t="s">
        <v>326</v>
      </c>
      <c r="B74" s="36">
        <v>60</v>
      </c>
      <c r="C74" s="38">
        <v>0.73950848272502001</v>
      </c>
      <c r="D74" s="38">
        <v>1.3454843302112593</v>
      </c>
      <c r="E74" s="61">
        <v>1.0925740752439148</v>
      </c>
      <c r="F74" s="38">
        <v>8.1379435050841789E-2</v>
      </c>
      <c r="G74" s="77">
        <v>0.80502060474331827</v>
      </c>
    </row>
    <row r="75" spans="1:7" ht="15.75" hidden="1">
      <c r="A75" s="76" t="s">
        <v>327</v>
      </c>
      <c r="B75" s="36">
        <v>57</v>
      </c>
      <c r="C75" s="38">
        <v>1.0197970615986987</v>
      </c>
      <c r="D75" s="38">
        <v>1.4179809441636479</v>
      </c>
      <c r="E75" s="61">
        <v>0.52060538651449051</v>
      </c>
      <c r="F75" s="38">
        <v>5.1786361462363033E-2</v>
      </c>
      <c r="G75" s="77">
        <v>1.0754929270701692</v>
      </c>
    </row>
    <row r="76" spans="1:7" ht="15.75" hidden="1">
      <c r="A76" s="76" t="s">
        <v>328</v>
      </c>
      <c r="B76" s="36">
        <v>1</v>
      </c>
      <c r="C76" s="38">
        <v>0.61965579129437864</v>
      </c>
      <c r="D76" s="38">
        <v>0.82924820341635141</v>
      </c>
      <c r="E76" s="61">
        <v>0.45098674687154305</v>
      </c>
      <c r="F76" s="38">
        <v>0.25486977918133502</v>
      </c>
      <c r="G76" s="77">
        <v>0.83160738080596275</v>
      </c>
    </row>
    <row r="77" spans="1:7" ht="15.75" hidden="1">
      <c r="A77" s="76" t="s">
        <v>329</v>
      </c>
      <c r="B77" s="36">
        <v>70</v>
      </c>
      <c r="C77" s="38">
        <v>1.1459049297128838</v>
      </c>
      <c r="D77" s="38">
        <v>1.4103978688180479</v>
      </c>
      <c r="E77" s="61">
        <v>0.30775437210884488</v>
      </c>
      <c r="F77" s="38">
        <v>1.7235635807217261E-2</v>
      </c>
      <c r="G77" s="77">
        <v>1.1660017105464549</v>
      </c>
    </row>
    <row r="78" spans="1:7" ht="15.75" hidden="1">
      <c r="A78" s="76" t="s">
        <v>330</v>
      </c>
      <c r="B78" s="36">
        <v>30</v>
      </c>
      <c r="C78" s="38">
        <v>1.0622166906556574</v>
      </c>
      <c r="D78" s="38">
        <v>1.5201925121768585</v>
      </c>
      <c r="E78" s="61">
        <v>0.57486804158388638</v>
      </c>
      <c r="F78" s="38">
        <v>1.8942366151700137E-2</v>
      </c>
      <c r="G78" s="77">
        <v>1.0827260845919955</v>
      </c>
    </row>
    <row r="79" spans="1:7" ht="15.75" hidden="1">
      <c r="A79" s="76" t="s">
        <v>331</v>
      </c>
      <c r="B79" s="36">
        <v>15</v>
      </c>
      <c r="C79" s="38">
        <v>1.5435856274378488</v>
      </c>
      <c r="D79" s="38">
        <v>1.7891723510222548</v>
      </c>
      <c r="E79" s="61">
        <v>0.21213527708387048</v>
      </c>
      <c r="F79" s="38">
        <v>1.4968542835664624E-2</v>
      </c>
      <c r="G79" s="77">
        <v>1.5670419621739333</v>
      </c>
    </row>
    <row r="80" spans="1:7" ht="15.75" hidden="1">
      <c r="A80" s="76" t="s">
        <v>332</v>
      </c>
      <c r="B80" s="36">
        <v>69</v>
      </c>
      <c r="C80" s="38">
        <v>0.98341318877188311</v>
      </c>
      <c r="D80" s="38">
        <v>1.2752456934388758</v>
      </c>
      <c r="E80" s="61">
        <v>0.39567295890000159</v>
      </c>
      <c r="F80" s="38">
        <v>2.2524354628298306E-2</v>
      </c>
      <c r="G80" s="77">
        <v>1.00607436454125</v>
      </c>
    </row>
    <row r="81" spans="1:7" ht="15.75" hidden="1">
      <c r="A81" s="76" t="s">
        <v>333</v>
      </c>
      <c r="B81" s="36">
        <v>15</v>
      </c>
      <c r="C81" s="38">
        <v>1.1856378988434997</v>
      </c>
      <c r="D81" s="38">
        <v>1.3632136186935628</v>
      </c>
      <c r="E81" s="61">
        <v>0.19969640536769256</v>
      </c>
      <c r="F81" s="38">
        <v>2.8245545382027257E-2</v>
      </c>
      <c r="G81" s="77">
        <v>1.2201002971574864</v>
      </c>
    </row>
    <row r="82" spans="1:7" ht="15.75" hidden="1">
      <c r="A82" s="76" t="s">
        <v>334</v>
      </c>
      <c r="B82" s="36">
        <v>13</v>
      </c>
      <c r="C82" s="38">
        <v>0.44694397400442637</v>
      </c>
      <c r="D82" s="38">
        <v>0.66756973306313983</v>
      </c>
      <c r="E82" s="61">
        <v>0.65817573533732865</v>
      </c>
      <c r="F82" s="38">
        <v>5.5436020108825777E-2</v>
      </c>
      <c r="G82" s="77">
        <v>0.47317490770283238</v>
      </c>
    </row>
    <row r="83" spans="1:7" ht="15.75" hidden="1">
      <c r="A83" s="76" t="s">
        <v>335</v>
      </c>
      <c r="B83" s="36">
        <v>63</v>
      </c>
      <c r="C83" s="38">
        <v>1.3001566778011107</v>
      </c>
      <c r="D83" s="38">
        <v>1.4871300694613425</v>
      </c>
      <c r="E83" s="61">
        <v>0.19174447188057428</v>
      </c>
      <c r="F83" s="38">
        <v>4.1175209963425691E-2</v>
      </c>
      <c r="G83" s="77">
        <v>1.3559898443505161</v>
      </c>
    </row>
    <row r="84" spans="1:7" ht="15.75" hidden="1">
      <c r="A84" s="76" t="s">
        <v>336</v>
      </c>
      <c r="B84" s="36">
        <v>78</v>
      </c>
      <c r="C84" s="38">
        <v>1.1403117398631728</v>
      </c>
      <c r="D84" s="38">
        <v>1.4752073825450458</v>
      </c>
      <c r="E84" s="61">
        <v>0.39158372922601853</v>
      </c>
      <c r="F84" s="38">
        <v>4.0041704683196455E-2</v>
      </c>
      <c r="G84" s="77">
        <v>1.187876333197214</v>
      </c>
    </row>
    <row r="85" spans="1:7" ht="15.75" hidden="1">
      <c r="A85" s="76" t="s">
        <v>337</v>
      </c>
      <c r="B85" s="36">
        <v>3</v>
      </c>
      <c r="C85" s="38">
        <v>0.24098169552288884</v>
      </c>
      <c r="D85" s="38">
        <v>0.83801497962970528</v>
      </c>
      <c r="E85" s="61">
        <v>3.303339604619385</v>
      </c>
      <c r="F85" s="38">
        <v>9.9691021624217765E-2</v>
      </c>
      <c r="G85" s="77">
        <v>0.26766554739644599</v>
      </c>
    </row>
    <row r="86" spans="1:7" ht="15.75" hidden="1">
      <c r="A86" s="76" t="s">
        <v>338</v>
      </c>
      <c r="B86" s="36">
        <v>68</v>
      </c>
      <c r="C86" s="38">
        <v>1.482487600703569</v>
      </c>
      <c r="D86" s="38">
        <v>1.6077462586340689</v>
      </c>
      <c r="E86" s="61">
        <v>0.11265628382191657</v>
      </c>
      <c r="F86" s="38">
        <v>3.3748762158634794E-2</v>
      </c>
      <c r="G86" s="77">
        <v>1.5342672202060941</v>
      </c>
    </row>
    <row r="87" spans="1:7" ht="15.75" hidden="1">
      <c r="A87" s="76" t="s">
        <v>339</v>
      </c>
      <c r="B87" s="36">
        <v>30</v>
      </c>
      <c r="C87" s="38">
        <v>1.6144255857412013</v>
      </c>
      <c r="D87" s="38">
        <v>1.757142721715889</v>
      </c>
      <c r="E87" s="61">
        <v>0.11786824757584162</v>
      </c>
      <c r="F87" s="38">
        <v>4.4292965648447258E-2</v>
      </c>
      <c r="G87" s="77">
        <v>1.6892473610771204</v>
      </c>
    </row>
    <row r="88" spans="1:7" ht="15.75" hidden="1">
      <c r="A88" s="76" t="s">
        <v>340</v>
      </c>
      <c r="B88" s="36">
        <v>8</v>
      </c>
      <c r="C88" s="38">
        <v>0.73008659019593591</v>
      </c>
      <c r="D88" s="38">
        <v>0.94373863184759688</v>
      </c>
      <c r="E88" s="61">
        <v>0.3901857569968924</v>
      </c>
      <c r="F88" s="38">
        <v>6.4392129906350806E-2</v>
      </c>
      <c r="G88" s="77">
        <v>0.78033395563769492</v>
      </c>
    </row>
    <row r="89" spans="1:7" ht="15.75" hidden="1">
      <c r="A89" s="76" t="s">
        <v>341</v>
      </c>
      <c r="B89" s="36">
        <v>13</v>
      </c>
      <c r="C89" s="38">
        <v>1.2436171828026032</v>
      </c>
      <c r="D89" s="38">
        <v>1.3276925338648697</v>
      </c>
      <c r="E89" s="61">
        <v>9.0140655527445976E-2</v>
      </c>
      <c r="F89" s="38">
        <v>3.4958749410353512E-2</v>
      </c>
      <c r="G89" s="77">
        <v>1.2886673829152329</v>
      </c>
    </row>
    <row r="90" spans="1:7" ht="15.75" hidden="1">
      <c r="A90" s="76" t="s">
        <v>342</v>
      </c>
      <c r="B90" s="36">
        <v>91</v>
      </c>
      <c r="C90" s="38">
        <v>1.3161686143310263</v>
      </c>
      <c r="D90" s="38">
        <v>1.363575730964357</v>
      </c>
      <c r="E90" s="61">
        <v>4.8025373159782218E-2</v>
      </c>
      <c r="F90" s="38">
        <v>3.071817066284499E-2</v>
      </c>
      <c r="G90" s="77">
        <v>1.3578802103729628</v>
      </c>
    </row>
    <row r="91" spans="1:7" ht="15.75" hidden="1">
      <c r="A91" s="76" t="s">
        <v>343</v>
      </c>
      <c r="B91" s="36">
        <v>33</v>
      </c>
      <c r="C91" s="38">
        <v>1.3699081533300299</v>
      </c>
      <c r="D91" s="38">
        <v>1.5513058877107246</v>
      </c>
      <c r="E91" s="61">
        <v>0.17655464364745466</v>
      </c>
      <c r="F91" s="38">
        <v>3.2900020588293027E-2</v>
      </c>
      <c r="G91" s="77">
        <v>1.416511407810549</v>
      </c>
    </row>
    <row r="92" spans="1:7" ht="15.75" hidden="1">
      <c r="A92" s="76" t="s">
        <v>344</v>
      </c>
      <c r="B92" s="36">
        <v>390</v>
      </c>
      <c r="C92" s="38">
        <v>1.3733143912116959</v>
      </c>
      <c r="D92" s="38">
        <v>1.4697712402478267</v>
      </c>
      <c r="E92" s="61">
        <v>9.3648717927364691E-2</v>
      </c>
      <c r="F92" s="38">
        <v>2.8066077148274141E-2</v>
      </c>
      <c r="G92" s="77">
        <v>1.4129709426977197</v>
      </c>
    </row>
    <row r="93" spans="1:7" ht="15.75" hidden="1">
      <c r="A93" s="76" t="s">
        <v>345</v>
      </c>
      <c r="B93" s="36">
        <v>28</v>
      </c>
      <c r="C93" s="38">
        <v>1.1054137339148622</v>
      </c>
      <c r="D93" s="38">
        <v>1.3424843767995962</v>
      </c>
      <c r="E93" s="61">
        <v>0.28595102522701571</v>
      </c>
      <c r="F93" s="38">
        <v>8.8354278552709387E-2</v>
      </c>
      <c r="G93" s="77">
        <v>1.2125474928571525</v>
      </c>
    </row>
    <row r="94" spans="1:7" ht="15.75" hidden="1">
      <c r="A94" s="76" t="s">
        <v>346</v>
      </c>
      <c r="B94" s="36">
        <v>16</v>
      </c>
      <c r="C94" s="38">
        <v>0.69255212377664233</v>
      </c>
      <c r="D94" s="38">
        <v>1.0309737102652559</v>
      </c>
      <c r="E94" s="61">
        <v>0.65154486787819843</v>
      </c>
      <c r="F94" s="38">
        <v>2.6437164736179304E-2</v>
      </c>
      <c r="G94" s="77">
        <v>0.71135842360803681</v>
      </c>
    </row>
    <row r="95" spans="1:7" ht="15.75" hidden="1">
      <c r="A95" s="76" t="s">
        <v>347</v>
      </c>
      <c r="B95" s="36">
        <v>79</v>
      </c>
      <c r="C95" s="38">
        <v>1.1338118389771843</v>
      </c>
      <c r="D95" s="38">
        <v>1.2331194872073334</v>
      </c>
      <c r="E95" s="61">
        <v>0.11678322018549975</v>
      </c>
      <c r="F95" s="38">
        <v>3.7911016791603691E-2</v>
      </c>
      <c r="G95" s="77">
        <v>1.1784895771242725</v>
      </c>
    </row>
    <row r="96" spans="1:7" ht="15.75" hidden="1">
      <c r="A96" s="76" t="s">
        <v>348</v>
      </c>
      <c r="B96" s="36">
        <v>49</v>
      </c>
      <c r="C96" s="38">
        <v>0.46857326594137827</v>
      </c>
      <c r="D96" s="38">
        <v>0.88226816528565966</v>
      </c>
      <c r="E96" s="61">
        <v>1.1771759919284781</v>
      </c>
      <c r="F96" s="38">
        <v>1.125298621890258E-2</v>
      </c>
      <c r="G96" s="77">
        <v>0.47390612503545576</v>
      </c>
    </row>
    <row r="97" spans="1:7" ht="15.75" hidden="1">
      <c r="A97" s="76" t="s">
        <v>349</v>
      </c>
      <c r="B97" s="36">
        <v>15</v>
      </c>
      <c r="C97" s="38">
        <v>1.6947053722747454</v>
      </c>
      <c r="D97" s="38">
        <v>2.0004565028386407</v>
      </c>
      <c r="E97" s="61">
        <v>0.24055401059949102</v>
      </c>
      <c r="F97" s="38">
        <v>2.8404796925753654E-2</v>
      </c>
      <c r="G97" s="77">
        <v>1.7442504521558875</v>
      </c>
    </row>
    <row r="98" spans="1:7" ht="15.75" hidden="1">
      <c r="A98" s="76" t="s">
        <v>350</v>
      </c>
      <c r="B98" s="36">
        <v>18</v>
      </c>
      <c r="C98" s="38">
        <v>0.8664890712658142</v>
      </c>
      <c r="D98" s="38">
        <v>1.058265749430396</v>
      </c>
      <c r="E98" s="61">
        <v>0.29510151487454073</v>
      </c>
      <c r="F98" s="38">
        <v>6.2843539003580931E-2</v>
      </c>
      <c r="G98" s="77">
        <v>0.92459381899211512</v>
      </c>
    </row>
    <row r="99" spans="1:7" ht="15.75" hidden="1">
      <c r="A99" s="76" t="s">
        <v>351</v>
      </c>
      <c r="B99" s="36">
        <v>4</v>
      </c>
      <c r="C99" s="38">
        <v>0.91868772344799632</v>
      </c>
      <c r="D99" s="38">
        <v>1.1078308621714459</v>
      </c>
      <c r="E99" s="61">
        <v>0.27451205147789459</v>
      </c>
      <c r="F99" s="38">
        <v>1.4686917256493601E-2</v>
      </c>
      <c r="G99" s="77">
        <v>0.93238153388768741</v>
      </c>
    </row>
    <row r="100" spans="1:7" ht="15.75" hidden="1">
      <c r="A100" s="76" t="s">
        <v>352</v>
      </c>
      <c r="B100" s="36">
        <v>35</v>
      </c>
      <c r="C100" s="38">
        <v>1.1623141111058857</v>
      </c>
      <c r="D100" s="38">
        <v>1.5451244708853058</v>
      </c>
      <c r="E100" s="61">
        <v>0.43913586539321359</v>
      </c>
      <c r="F100" s="38">
        <v>5.7218077552788967E-2</v>
      </c>
      <c r="G100" s="77">
        <v>1.232855746839977</v>
      </c>
    </row>
    <row r="101" spans="1:7" ht="15.75" hidden="1">
      <c r="A101" s="76" t="s">
        <v>353</v>
      </c>
      <c r="B101" s="36">
        <v>15</v>
      </c>
      <c r="C101" s="38">
        <v>0.40810531874715528</v>
      </c>
      <c r="D101" s="38">
        <v>0.63513941960164833</v>
      </c>
      <c r="E101" s="61">
        <v>0.74175003502026149</v>
      </c>
      <c r="F101" s="38">
        <v>3.3127957239668755E-3</v>
      </c>
      <c r="G101" s="77">
        <v>0.40946178198765182</v>
      </c>
    </row>
    <row r="102" spans="1:7" ht="15.75" hidden="1">
      <c r="A102" s="76" t="s">
        <v>354</v>
      </c>
      <c r="B102" s="36">
        <v>16</v>
      </c>
      <c r="C102" s="38">
        <v>0.86943669074673013</v>
      </c>
      <c r="D102" s="38">
        <v>1.1524153536245123</v>
      </c>
      <c r="E102" s="61">
        <v>0.43396475885206598</v>
      </c>
      <c r="F102" s="38">
        <v>3.5347974849298789E-3</v>
      </c>
      <c r="G102" s="77">
        <v>0.87252087534243938</v>
      </c>
    </row>
    <row r="103" spans="1:7" ht="15.75" hidden="1">
      <c r="A103" s="76" t="s">
        <v>355</v>
      </c>
      <c r="B103" s="36">
        <v>7165</v>
      </c>
      <c r="C103" s="38">
        <v>0.82578709814416473</v>
      </c>
      <c r="D103" s="38">
        <v>1.1572702941885729</v>
      </c>
      <c r="E103" s="61">
        <v>0.53521978693922112</v>
      </c>
      <c r="F103" s="38">
        <v>6.6630317524362631E-2</v>
      </c>
      <c r="G103" s="77">
        <v>0.88473743431849605</v>
      </c>
    </row>
    <row r="104" spans="1:7" ht="15.75" hidden="1">
      <c r="A104" s="84" t="s">
        <v>356</v>
      </c>
      <c r="B104" s="85">
        <v>5649</v>
      </c>
      <c r="C104" s="86">
        <v>1.0791537471248789</v>
      </c>
      <c r="D104" s="86">
        <v>1.292817025743946</v>
      </c>
      <c r="E104" s="87">
        <v>0.26398867839831808</v>
      </c>
      <c r="F104" s="86">
        <v>3.7516689774389836E-2</v>
      </c>
      <c r="G104" s="88">
        <v>1.1212181402625263</v>
      </c>
    </row>
  </sheetData>
  <mergeCells count="8">
    <mergeCell ref="B6:G6"/>
    <mergeCell ref="B7:G7"/>
    <mergeCell ref="B1:G1"/>
    <mergeCell ref="B2:G2"/>
    <mergeCell ref="B3:E3"/>
    <mergeCell ref="F3:G3"/>
    <mergeCell ref="B4:G4"/>
    <mergeCell ref="B5:G5"/>
  </mergeCells>
  <hyperlinks>
    <hyperlink ref="B2" r:id="rId1" xr:uid="{9EC0114B-6E30-48B4-BB17-33CB156B8BD7}"/>
    <hyperlink ref="B4" r:id="rId2" xr:uid="{7466A129-ADD2-40D7-B99D-0064A8BD7079}"/>
    <hyperlink ref="B5" r:id="rId3" display="http://www.stern.nyu.edu/~adamodar/New_Home_Page/data.html" xr:uid="{E8A1AF09-A898-4E1B-890A-A9686D16FBCE}"/>
    <hyperlink ref="B6" r:id="rId4" display="http://www.stern.nyu.edu/~adamodar/pc/datasets/indname.xls" xr:uid="{34BE2992-DBD2-4320-B111-F318DB895CCB}"/>
    <hyperlink ref="B7" r:id="rId5" display="http://www.stern.nyu.edu/~adamodar/New_Home_Page/datafile/variable.htm" xr:uid="{DB737099-0758-4B38-8673-1EE949DB9139}"/>
  </hyperlinks>
  <pageMargins left="0.7" right="0.7" top="0.75" bottom="0.75" header="0.3" footer="0.3"/>
  <tableParts count="1"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616-308A-4B67-96AE-89F4A058871B}">
  <dimension ref="B2:C3"/>
  <sheetViews>
    <sheetView showGridLines="0" workbookViewId="0">
      <selection activeCell="B2" sqref="B2:C2"/>
    </sheetView>
  </sheetViews>
  <sheetFormatPr defaultColWidth="8.85546875" defaultRowHeight="15"/>
  <cols>
    <col min="2" max="2" width="9.28515625" customWidth="1"/>
  </cols>
  <sheetData>
    <row r="2" spans="2:3" ht="21" thickBot="1">
      <c r="B2" s="768" t="s">
        <v>584</v>
      </c>
      <c r="C2" s="768"/>
    </row>
    <row r="3" spans="2:3" ht="15.75" thickTop="1"/>
  </sheetData>
  <mergeCells count="1">
    <mergeCell ref="B2:C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09C8-2CDD-44D1-B516-5E1A70BACB48}">
  <sheetPr>
    <tabColor rgb="FFF5A393"/>
  </sheetPr>
  <dimension ref="B1:O20"/>
  <sheetViews>
    <sheetView showGridLines="0" zoomScale="70" zoomScaleNormal="70" workbookViewId="0">
      <selection activeCell="B2" sqref="B2:C2"/>
    </sheetView>
  </sheetViews>
  <sheetFormatPr defaultColWidth="12.42578125" defaultRowHeight="15"/>
  <cols>
    <col min="1" max="1" width="2.42578125" style="299" customWidth="1"/>
    <col min="2" max="2" width="16.85546875" style="298" bestFit="1" customWidth="1"/>
    <col min="3" max="3" width="67.85546875" style="299" bestFit="1" customWidth="1"/>
    <col min="4" max="4" width="24.28515625" style="299" customWidth="1"/>
    <col min="5" max="5" width="16.42578125" style="299" bestFit="1" customWidth="1"/>
    <col min="6" max="6" width="33" style="299" customWidth="1"/>
    <col min="7" max="8" width="18.85546875" style="299" customWidth="1"/>
    <col min="9" max="9" width="18.7109375" style="299" customWidth="1"/>
    <col min="10" max="10" width="17" style="299" customWidth="1"/>
    <col min="11" max="11" width="20.42578125" style="299" customWidth="1"/>
    <col min="12" max="12" width="31.42578125" style="299" customWidth="1"/>
    <col min="13" max="15" width="19.28515625" style="299" customWidth="1"/>
    <col min="16" max="16384" width="12.42578125" style="299"/>
  </cols>
  <sheetData>
    <row r="1" spans="2:15" ht="18.600000000000001" customHeight="1">
      <c r="K1" s="300"/>
    </row>
    <row r="2" spans="2:15" ht="21" thickBot="1">
      <c r="B2" s="768" t="s">
        <v>585</v>
      </c>
      <c r="C2" s="768"/>
      <c r="D2" s="772"/>
      <c r="E2" s="772"/>
      <c r="F2" s="394" t="s">
        <v>586</v>
      </c>
      <c r="K2" s="300"/>
    </row>
    <row r="3" spans="2:15" ht="19.5" thickTop="1">
      <c r="D3" s="773"/>
      <c r="E3" s="773"/>
      <c r="F3" s="301" t="s">
        <v>587</v>
      </c>
    </row>
    <row r="4" spans="2:15" ht="18.75" hidden="1" customHeight="1">
      <c r="B4" s="302" t="s">
        <v>588</v>
      </c>
      <c r="C4" s="302" t="s">
        <v>589</v>
      </c>
      <c r="D4" s="302"/>
      <c r="F4" s="302" t="s">
        <v>590</v>
      </c>
      <c r="G4" s="303"/>
    </row>
    <row r="5" spans="2:15" hidden="1">
      <c r="B5" s="302" t="s">
        <v>591</v>
      </c>
      <c r="C5" s="302" t="s">
        <v>592</v>
      </c>
      <c r="D5" s="302"/>
      <c r="F5" s="302" t="s">
        <v>593</v>
      </c>
    </row>
    <row r="6" spans="2:15" hidden="1">
      <c r="B6" s="302" t="s">
        <v>594</v>
      </c>
      <c r="C6" s="302" t="s">
        <v>595</v>
      </c>
      <c r="D6" s="302"/>
      <c r="F6" s="302" t="s">
        <v>596</v>
      </c>
    </row>
    <row r="7" spans="2:15" hidden="1">
      <c r="B7" s="302" t="s">
        <v>597</v>
      </c>
      <c r="C7" s="302" t="s">
        <v>598</v>
      </c>
      <c r="D7" s="302"/>
      <c r="F7" s="302" t="s">
        <v>599</v>
      </c>
    </row>
    <row r="8" spans="2:15" hidden="1">
      <c r="B8" s="302" t="s">
        <v>600</v>
      </c>
      <c r="C8" s="302" t="s">
        <v>601</v>
      </c>
      <c r="D8" s="302"/>
      <c r="F8" s="302" t="s">
        <v>602</v>
      </c>
    </row>
    <row r="9" spans="2:15" hidden="1">
      <c r="F9" s="302" t="s">
        <v>603</v>
      </c>
    </row>
    <row r="10" spans="2:15">
      <c r="M10" s="304"/>
      <c r="N10" s="304"/>
      <c r="O10" s="304"/>
    </row>
    <row r="11" spans="2:15">
      <c r="B11" s="535">
        <v>1</v>
      </c>
      <c r="C11" s="535">
        <v>2</v>
      </c>
      <c r="D11" s="535">
        <v>3</v>
      </c>
      <c r="E11" s="535">
        <v>4</v>
      </c>
      <c r="F11" s="535">
        <v>5</v>
      </c>
      <c r="G11" s="535">
        <v>6</v>
      </c>
      <c r="H11" s="535">
        <v>7</v>
      </c>
      <c r="I11" s="535">
        <v>8</v>
      </c>
      <c r="J11" s="535">
        <v>9</v>
      </c>
      <c r="K11" s="535">
        <v>10</v>
      </c>
      <c r="L11" s="535">
        <v>11</v>
      </c>
      <c r="M11" s="379">
        <v>12</v>
      </c>
      <c r="N11" s="379">
        <v>13</v>
      </c>
      <c r="O11" s="379">
        <v>14</v>
      </c>
    </row>
    <row r="12" spans="2:15" ht="30">
      <c r="B12" s="769" t="s">
        <v>604</v>
      </c>
      <c r="C12" s="769" t="s">
        <v>605</v>
      </c>
      <c r="D12" s="536" t="s">
        <v>606</v>
      </c>
      <c r="E12" s="774" t="s">
        <v>607</v>
      </c>
      <c r="F12" s="769" t="s">
        <v>608</v>
      </c>
      <c r="G12" s="537" t="s">
        <v>609</v>
      </c>
      <c r="H12" s="537" t="s">
        <v>610</v>
      </c>
      <c r="I12" s="537" t="s">
        <v>611</v>
      </c>
      <c r="J12" s="537" t="s">
        <v>612</v>
      </c>
      <c r="K12" s="537" t="s">
        <v>613</v>
      </c>
      <c r="L12" s="536" t="s">
        <v>644</v>
      </c>
      <c r="M12" s="380" t="s">
        <v>614</v>
      </c>
      <c r="N12" s="381" t="s">
        <v>611</v>
      </c>
      <c r="O12" s="380" t="s">
        <v>615</v>
      </c>
    </row>
    <row r="13" spans="2:15">
      <c r="B13" s="770"/>
      <c r="C13" s="770"/>
      <c r="D13" s="537" t="s">
        <v>616</v>
      </c>
      <c r="E13" s="775"/>
      <c r="F13" s="770"/>
      <c r="G13" s="770" t="s">
        <v>617</v>
      </c>
      <c r="H13" s="770" t="s">
        <v>617</v>
      </c>
      <c r="I13" s="537" t="s">
        <v>618</v>
      </c>
      <c r="J13" s="537" t="s">
        <v>619</v>
      </c>
      <c r="K13" s="537" t="s">
        <v>618</v>
      </c>
      <c r="L13" s="538"/>
      <c r="M13" s="381" t="s">
        <v>616</v>
      </c>
      <c r="N13" s="381" t="s">
        <v>618</v>
      </c>
      <c r="O13" s="382"/>
    </row>
    <row r="14" spans="2:15" ht="15.75" thickBot="1">
      <c r="B14" s="771"/>
      <c r="C14" s="771"/>
      <c r="D14" s="539" t="s">
        <v>620</v>
      </c>
      <c r="E14" s="776"/>
      <c r="F14" s="771"/>
      <c r="G14" s="771"/>
      <c r="H14" s="771"/>
      <c r="I14" s="539" t="s">
        <v>620</v>
      </c>
      <c r="J14" s="539" t="s">
        <v>620</v>
      </c>
      <c r="K14" s="539" t="s">
        <v>620</v>
      </c>
      <c r="L14" s="540"/>
      <c r="M14" s="383" t="s">
        <v>621</v>
      </c>
      <c r="N14" s="383" t="s">
        <v>621</v>
      </c>
      <c r="O14" s="383" t="s">
        <v>621</v>
      </c>
    </row>
    <row r="15" spans="2:15" ht="15.75" thickTop="1">
      <c r="B15" s="386">
        <v>1</v>
      </c>
      <c r="C15" s="551" t="str">
        <f>'Inputs&amp;Assum'!B129</f>
        <v>The Land</v>
      </c>
      <c r="D15" s="388">
        <f>'Inputs&amp;Assum'!E129</f>
        <v>0</v>
      </c>
      <c r="E15" s="389" t="s">
        <v>588</v>
      </c>
      <c r="F15" s="387" t="s">
        <v>590</v>
      </c>
      <c r="G15" s="390" t="s">
        <v>622</v>
      </c>
      <c r="H15" s="390" t="s">
        <v>622</v>
      </c>
      <c r="I15" s="391"/>
      <c r="J15" s="392">
        <v>6</v>
      </c>
      <c r="K15" s="391"/>
      <c r="L15" s="393" t="s">
        <v>586</v>
      </c>
      <c r="M15" s="349"/>
      <c r="N15" s="350"/>
      <c r="O15" s="351"/>
    </row>
    <row r="16" spans="2:15">
      <c r="B16" s="353">
        <v>2</v>
      </c>
      <c r="C16" s="552" t="str">
        <f>'Inputs&amp;Assum'!B130</f>
        <v xml:space="preserve">Construction works </v>
      </c>
      <c r="D16" s="534" t="e">
        <f>'Inputs&amp;Assum'!E130</f>
        <v>#DIV/0!</v>
      </c>
      <c r="E16" s="354" t="s">
        <v>588</v>
      </c>
      <c r="F16" s="355" t="s">
        <v>599</v>
      </c>
      <c r="G16" s="356" t="s">
        <v>622</v>
      </c>
      <c r="H16" s="356" t="s">
        <v>622</v>
      </c>
      <c r="I16" s="359"/>
      <c r="J16" s="357">
        <v>10</v>
      </c>
      <c r="K16" s="359"/>
      <c r="L16" s="358" t="s">
        <v>586</v>
      </c>
      <c r="M16" s="349"/>
      <c r="N16" s="350"/>
      <c r="O16" s="351"/>
    </row>
    <row r="17" spans="2:15">
      <c r="B17" s="353">
        <v>3</v>
      </c>
      <c r="C17" s="552" t="str">
        <f>'Inputs&amp;Assum'!B131</f>
        <v xml:space="preserve">Equipment and Furniture </v>
      </c>
      <c r="D17" s="534">
        <f>'Inputs&amp;Assum'!E131</f>
        <v>0</v>
      </c>
      <c r="E17" s="354" t="s">
        <v>588</v>
      </c>
      <c r="F17" s="355" t="s">
        <v>599</v>
      </c>
      <c r="G17" s="356" t="s">
        <v>622</v>
      </c>
      <c r="H17" s="356" t="s">
        <v>622</v>
      </c>
      <c r="I17" s="359"/>
      <c r="J17" s="357">
        <v>10</v>
      </c>
      <c r="K17" s="359"/>
      <c r="L17" s="358" t="s">
        <v>587</v>
      </c>
      <c r="M17" s="349"/>
      <c r="N17" s="350"/>
      <c r="O17" s="351"/>
    </row>
    <row r="18" spans="2:15" s="352" customFormat="1" ht="30.75" customHeight="1" thickBot="1">
      <c r="B18" s="541" t="s">
        <v>439</v>
      </c>
      <c r="C18" s="541"/>
      <c r="D18" s="542" t="e">
        <f>SUM(D15:D17)</f>
        <v>#DIV/0!</v>
      </c>
      <c r="E18" s="541"/>
      <c r="F18" s="541"/>
      <c r="G18" s="541"/>
      <c r="H18" s="541"/>
      <c r="I18" s="541"/>
      <c r="J18" s="541"/>
      <c r="K18" s="541"/>
      <c r="L18" s="541"/>
      <c r="M18" s="384">
        <f>SUM(M15:M17)</f>
        <v>0</v>
      </c>
      <c r="N18" s="385"/>
      <c r="O18" s="385"/>
    </row>
    <row r="19" spans="2:15" ht="15.75" thickTop="1"/>
    <row r="20" spans="2:15" ht="18.75">
      <c r="B20" s="360" t="s">
        <v>643</v>
      </c>
      <c r="C20" s="361" t="s">
        <v>802</v>
      </c>
      <c r="D20" s="369"/>
    </row>
  </sheetData>
  <mergeCells count="9">
    <mergeCell ref="F12:F14"/>
    <mergeCell ref="G13:G14"/>
    <mergeCell ref="H13:H14"/>
    <mergeCell ref="B2:C2"/>
    <mergeCell ref="D2:E2"/>
    <mergeCell ref="D3:E3"/>
    <mergeCell ref="C12:C14"/>
    <mergeCell ref="B12:B14"/>
    <mergeCell ref="E12:E14"/>
  </mergeCells>
  <dataValidations count="3">
    <dataValidation type="list" allowBlank="1" showErrorMessage="1" promptTitle="Method of Procurement" prompt="Direct Contracting_x000a_National Competitive Bidding_x000a_International competitive bidding_x000a_Request for quotations (RFQ)_x000a_Request for Proposals (RFP)_x000a_Comparison of CVs" sqref="F15:F17" xr:uid="{C41F0B48-D1BF-496F-8470-CE938E966952}">
      <formula1>$F$4:$F$9</formula1>
    </dataValidation>
    <dataValidation type="list" allowBlank="1" showInputMessage="1" showErrorMessage="1" promptTitle="Type of Procurement " prompt="“G” for goods_x000a_“W” for works_x000a_“NCS” for non-consulting services_x000a_“CS” for consulting services_x000a_“NCB” Compatative Biding" sqref="E15:E17" xr:uid="{6C5B8FB1-810A-441B-ACDD-959227D2F09C}">
      <formula1>$B$4:$B$8</formula1>
    </dataValidation>
    <dataValidation type="list" allowBlank="1" showInputMessage="1" showErrorMessage="1" sqref="L15:L17" xr:uid="{A9D38E28-F42A-47E7-B95F-05383076FD27}">
      <formula1>$F$2:$F$3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D18E-E1B2-475A-BCD3-8572E0F70EB9}">
  <sheetPr>
    <tabColor rgb="FFF5A393"/>
  </sheetPr>
  <dimension ref="B2:U17"/>
  <sheetViews>
    <sheetView showGridLines="0" topLeftCell="B1" zoomScale="65" zoomScaleNormal="100" workbookViewId="0">
      <selection activeCell="B2" sqref="B2"/>
    </sheetView>
  </sheetViews>
  <sheetFormatPr defaultColWidth="10" defaultRowHeight="15.75"/>
  <cols>
    <col min="1" max="1" width="3.42578125" style="305" customWidth="1"/>
    <col min="2" max="2" width="47.85546875" style="305" customWidth="1"/>
    <col min="3" max="3" width="27.85546875" style="305" customWidth="1"/>
    <col min="4" max="20" width="18.140625" style="305" customWidth="1"/>
    <col min="21" max="16384" width="10" style="305"/>
  </cols>
  <sheetData>
    <row r="2" spans="2:21" ht="21" thickBot="1">
      <c r="B2" s="1" t="s">
        <v>623</v>
      </c>
      <c r="C2" s="394" t="s">
        <v>586</v>
      </c>
    </row>
    <row r="3" spans="2:21" ht="21" thickTop="1">
      <c r="B3" s="255"/>
      <c r="C3" s="301" t="s">
        <v>587</v>
      </c>
    </row>
    <row r="5" spans="2:21">
      <c r="B5" s="306"/>
      <c r="C5" s="307"/>
      <c r="D5" s="777" t="s">
        <v>436</v>
      </c>
      <c r="E5" s="778"/>
      <c r="F5" s="778"/>
      <c r="G5" s="779"/>
      <c r="H5" s="777" t="s">
        <v>390</v>
      </c>
      <c r="I5" s="778"/>
      <c r="J5" s="778"/>
      <c r="K5" s="779"/>
      <c r="L5" s="777" t="s">
        <v>391</v>
      </c>
      <c r="M5" s="778"/>
      <c r="N5" s="778"/>
      <c r="O5" s="779"/>
      <c r="P5" s="777" t="s">
        <v>392</v>
      </c>
      <c r="Q5" s="778"/>
      <c r="R5" s="778"/>
      <c r="S5" s="779"/>
      <c r="T5" s="307"/>
    </row>
    <row r="6" spans="2:21">
      <c r="B6" s="545" t="s">
        <v>624</v>
      </c>
      <c r="C6" s="546" t="s">
        <v>439</v>
      </c>
      <c r="D6" s="547" t="s">
        <v>625</v>
      </c>
      <c r="E6" s="548" t="s">
        <v>626</v>
      </c>
      <c r="F6" s="548" t="s">
        <v>627</v>
      </c>
      <c r="G6" s="549" t="s">
        <v>628</v>
      </c>
      <c r="H6" s="547" t="s">
        <v>625</v>
      </c>
      <c r="I6" s="548" t="s">
        <v>626</v>
      </c>
      <c r="J6" s="548" t="s">
        <v>627</v>
      </c>
      <c r="K6" s="549" t="s">
        <v>628</v>
      </c>
      <c r="L6" s="547" t="s">
        <v>625</v>
      </c>
      <c r="M6" s="548" t="s">
        <v>626</v>
      </c>
      <c r="N6" s="548" t="s">
        <v>627</v>
      </c>
      <c r="O6" s="549" t="s">
        <v>628</v>
      </c>
      <c r="P6" s="547" t="s">
        <v>625</v>
      </c>
      <c r="Q6" s="548" t="s">
        <v>626</v>
      </c>
      <c r="R6" s="548" t="s">
        <v>627</v>
      </c>
      <c r="S6" s="549" t="s">
        <v>628</v>
      </c>
      <c r="T6" s="550" t="s">
        <v>465</v>
      </c>
    </row>
    <row r="7" spans="2:21">
      <c r="B7" s="306"/>
      <c r="C7" s="308"/>
      <c r="D7" s="309"/>
      <c r="E7" s="310"/>
      <c r="F7" s="310"/>
      <c r="G7" s="311"/>
      <c r="H7" s="312"/>
      <c r="I7" s="313"/>
      <c r="J7" s="313"/>
      <c r="K7" s="314"/>
      <c r="L7" s="312"/>
      <c r="M7" s="313"/>
      <c r="N7" s="313"/>
      <c r="O7" s="314"/>
      <c r="P7" s="312"/>
      <c r="Q7" s="313"/>
      <c r="R7" s="313"/>
      <c r="S7" s="314"/>
      <c r="T7" s="308"/>
    </row>
    <row r="8" spans="2:21">
      <c r="B8" s="315" t="s">
        <v>629</v>
      </c>
      <c r="C8" s="308"/>
      <c r="D8" s="316"/>
      <c r="E8" s="317"/>
      <c r="F8" s="317"/>
      <c r="G8" s="318"/>
      <c r="H8" s="316"/>
      <c r="I8" s="317"/>
      <c r="J8" s="317"/>
      <c r="K8" s="318"/>
      <c r="L8" s="316"/>
      <c r="M8" s="317"/>
      <c r="N8" s="317"/>
      <c r="O8" s="318"/>
      <c r="P8" s="316"/>
      <c r="Q8" s="317"/>
      <c r="R8" s="317"/>
      <c r="S8" s="318"/>
      <c r="T8" s="308"/>
    </row>
    <row r="9" spans="2:21">
      <c r="B9" s="395" t="str">
        <f>Procurement!C15</f>
        <v>The Land</v>
      </c>
      <c r="C9" s="396">
        <f>Procurement!D15</f>
        <v>0</v>
      </c>
      <c r="D9" s="397">
        <f>C9</f>
        <v>0</v>
      </c>
      <c r="E9" s="398">
        <v>0</v>
      </c>
      <c r="F9" s="398">
        <v>0</v>
      </c>
      <c r="G9" s="399">
        <v>0</v>
      </c>
      <c r="H9" s="397">
        <v>0</v>
      </c>
      <c r="I9" s="398">
        <v>0</v>
      </c>
      <c r="J9" s="398">
        <v>0</v>
      </c>
      <c r="K9" s="399">
        <v>0</v>
      </c>
      <c r="L9" s="397">
        <v>0</v>
      </c>
      <c r="M9" s="398">
        <v>0</v>
      </c>
      <c r="N9" s="398">
        <v>0</v>
      </c>
      <c r="O9" s="399">
        <v>0</v>
      </c>
      <c r="P9" s="397">
        <v>0</v>
      </c>
      <c r="Q9" s="398">
        <v>0</v>
      </c>
      <c r="R9" s="398">
        <v>0</v>
      </c>
      <c r="S9" s="399">
        <v>0</v>
      </c>
      <c r="T9" s="400">
        <f>SUM(D9:S9)</f>
        <v>0</v>
      </c>
      <c r="U9" s="319"/>
    </row>
    <row r="10" spans="2:21">
      <c r="B10" s="362" t="str">
        <f>Procurement!C16</f>
        <v xml:space="preserve">Construction works </v>
      </c>
      <c r="C10" s="363" t="e">
        <f>Procurement!D16</f>
        <v>#DIV/0!</v>
      </c>
      <c r="D10" s="364" t="e">
        <f>($C$10-SUM('Inputs&amp;Assum'!$E$63:$E$66))/4</f>
        <v>#DIV/0!</v>
      </c>
      <c r="E10" s="365" t="e">
        <f>($C$10-SUM('Inputs&amp;Assum'!$E$63:$E$66))/4</f>
        <v>#DIV/0!</v>
      </c>
      <c r="F10" s="365" t="e">
        <f>($C$10-SUM('Inputs&amp;Assum'!$E$63:$E$66))/4</f>
        <v>#DIV/0!</v>
      </c>
      <c r="G10" s="366" t="e">
        <f>($C$10-SUM('Inputs&amp;Assum'!$E$63:$E$66))/4</f>
        <v>#DIV/0!</v>
      </c>
      <c r="H10" s="364">
        <v>0</v>
      </c>
      <c r="I10" s="365"/>
      <c r="J10" s="365"/>
      <c r="K10" s="366"/>
      <c r="L10" s="364"/>
      <c r="M10" s="365"/>
      <c r="N10" s="365"/>
      <c r="O10" s="366"/>
      <c r="P10" s="364"/>
      <c r="Q10" s="365"/>
      <c r="R10" s="365" t="e">
        <f>SUM('Inputs&amp;Assum'!$E$63:$E$66)/2</f>
        <v>#DIV/0!</v>
      </c>
      <c r="S10" s="366" t="e">
        <f>SUM('Inputs&amp;Assum'!$E$63:$E$66)/2</f>
        <v>#DIV/0!</v>
      </c>
      <c r="T10" s="367" t="e">
        <f>SUM(D10:S10)</f>
        <v>#DIV/0!</v>
      </c>
      <c r="U10" s="319"/>
    </row>
    <row r="11" spans="2:21">
      <c r="B11" s="362" t="str">
        <f>Procurement!C17</f>
        <v xml:space="preserve">Equipment and Furniture </v>
      </c>
      <c r="C11" s="363">
        <f>Procurement!D17</f>
        <v>0</v>
      </c>
      <c r="D11" s="364">
        <f>($C$11-'Inputs&amp;Assum'!$E$117-'Inputs&amp;Assum'!$E$118)/4</f>
        <v>0</v>
      </c>
      <c r="E11" s="365">
        <f>($C$11-'Inputs&amp;Assum'!$E$117-'Inputs&amp;Assum'!$E$118)/4</f>
        <v>0</v>
      </c>
      <c r="F11" s="365">
        <f>($C$11-'Inputs&amp;Assum'!$E$117-'Inputs&amp;Assum'!$E$118)/4</f>
        <v>0</v>
      </c>
      <c r="G11" s="366">
        <f>($C$11-'Inputs&amp;Assum'!$E$117-'Inputs&amp;Assum'!$E$118)/4</f>
        <v>0</v>
      </c>
      <c r="H11" s="364">
        <v>0</v>
      </c>
      <c r="I11" s="365"/>
      <c r="J11" s="365"/>
      <c r="K11" s="366"/>
      <c r="L11" s="364"/>
      <c r="M11" s="365"/>
      <c r="N11" s="365"/>
      <c r="O11" s="366"/>
      <c r="P11" s="364"/>
      <c r="Q11" s="365"/>
      <c r="R11" s="365">
        <f>('Inputs&amp;Assum'!$E$117+'Inputs&amp;Assum'!$E$118)/2</f>
        <v>0</v>
      </c>
      <c r="S11" s="366">
        <f>('Inputs&amp;Assum'!$E$117+'Inputs&amp;Assum'!$E$118)/2</f>
        <v>0</v>
      </c>
      <c r="T11" s="367">
        <f>SUM(D11:S11)</f>
        <v>0</v>
      </c>
      <c r="U11" s="319"/>
    </row>
    <row r="12" spans="2:21">
      <c r="B12" s="315"/>
      <c r="C12" s="308"/>
      <c r="D12" s="316"/>
      <c r="E12" s="317"/>
      <c r="F12" s="317"/>
      <c r="G12" s="318"/>
      <c r="H12" s="316"/>
      <c r="I12" s="317"/>
      <c r="J12" s="317"/>
      <c r="K12" s="318"/>
      <c r="L12" s="316"/>
      <c r="M12" s="317"/>
      <c r="N12" s="317"/>
      <c r="O12" s="318"/>
      <c r="P12" s="316"/>
      <c r="Q12" s="317"/>
      <c r="R12" s="317"/>
      <c r="S12" s="318"/>
      <c r="T12" s="308"/>
    </row>
    <row r="13" spans="2:21" ht="24.75" customHeight="1" thickBot="1">
      <c r="B13" s="543" t="s">
        <v>630</v>
      </c>
      <c r="C13" s="544" t="e">
        <f t="shared" ref="C13:T13" si="0">SUM(C9:C12)</f>
        <v>#DIV/0!</v>
      </c>
      <c r="D13" s="544" t="e">
        <f t="shared" si="0"/>
        <v>#DIV/0!</v>
      </c>
      <c r="E13" s="544" t="e">
        <f t="shared" si="0"/>
        <v>#DIV/0!</v>
      </c>
      <c r="F13" s="544" t="e">
        <f t="shared" si="0"/>
        <v>#DIV/0!</v>
      </c>
      <c r="G13" s="544" t="e">
        <f t="shared" si="0"/>
        <v>#DIV/0!</v>
      </c>
      <c r="H13" s="544">
        <f t="shared" si="0"/>
        <v>0</v>
      </c>
      <c r="I13" s="544">
        <f t="shared" si="0"/>
        <v>0</v>
      </c>
      <c r="J13" s="544">
        <f t="shared" si="0"/>
        <v>0</v>
      </c>
      <c r="K13" s="544">
        <f t="shared" si="0"/>
        <v>0</v>
      </c>
      <c r="L13" s="544">
        <f t="shared" si="0"/>
        <v>0</v>
      </c>
      <c r="M13" s="544">
        <f t="shared" si="0"/>
        <v>0</v>
      </c>
      <c r="N13" s="544">
        <f t="shared" si="0"/>
        <v>0</v>
      </c>
      <c r="O13" s="544">
        <f t="shared" si="0"/>
        <v>0</v>
      </c>
      <c r="P13" s="544">
        <f t="shared" si="0"/>
        <v>0</v>
      </c>
      <c r="Q13" s="544">
        <f t="shared" si="0"/>
        <v>0</v>
      </c>
      <c r="R13" s="544" t="e">
        <f t="shared" si="0"/>
        <v>#DIV/0!</v>
      </c>
      <c r="S13" s="544" t="e">
        <f t="shared" si="0"/>
        <v>#DIV/0!</v>
      </c>
      <c r="T13" s="544" t="e">
        <f t="shared" si="0"/>
        <v>#DIV/0!</v>
      </c>
      <c r="U13" s="319"/>
    </row>
    <row r="14" spans="2:21" ht="16.5" thickTop="1">
      <c r="T14" s="320"/>
    </row>
    <row r="15" spans="2:21">
      <c r="T15" s="320"/>
    </row>
    <row r="16" spans="2:21">
      <c r="T16" s="320"/>
    </row>
    <row r="17" spans="20:20">
      <c r="T17" s="320"/>
    </row>
  </sheetData>
  <mergeCells count="4">
    <mergeCell ref="D5:G5"/>
    <mergeCell ref="H5:K5"/>
    <mergeCell ref="L5:O5"/>
    <mergeCell ref="P5:S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319F-4817-4C9C-A25D-2D4D664803C2}">
  <sheetPr>
    <tabColor rgb="FFF5A393"/>
  </sheetPr>
  <dimension ref="B2:L29"/>
  <sheetViews>
    <sheetView showGridLines="0" zoomScale="70" workbookViewId="0">
      <selection activeCell="M36" sqref="M36"/>
    </sheetView>
  </sheetViews>
  <sheetFormatPr defaultColWidth="8.85546875" defaultRowHeight="15"/>
  <cols>
    <col min="1" max="1" width="2.42578125" customWidth="1"/>
    <col min="2" max="2" width="77.85546875" bestFit="1" customWidth="1"/>
    <col min="3" max="10" width="15.42578125" customWidth="1"/>
    <col min="11" max="11" width="17.42578125" customWidth="1"/>
  </cols>
  <sheetData>
    <row r="2" spans="2:12" ht="21" thickBot="1">
      <c r="B2" s="1" t="s">
        <v>631</v>
      </c>
    </row>
    <row r="3" spans="2:12" ht="15.75" thickTop="1"/>
    <row r="5" spans="2:12" ht="15.75">
      <c r="B5" s="306"/>
      <c r="C5" s="777" t="s">
        <v>436</v>
      </c>
      <c r="D5" s="778"/>
      <c r="E5" s="778"/>
      <c r="F5" s="779"/>
      <c r="G5" s="777" t="s">
        <v>390</v>
      </c>
      <c r="H5" s="778"/>
      <c r="I5" s="778"/>
      <c r="J5" s="779"/>
      <c r="K5" s="307"/>
    </row>
    <row r="6" spans="2:12" ht="15.75">
      <c r="B6" s="545" t="s">
        <v>624</v>
      </c>
      <c r="C6" s="547" t="s">
        <v>625</v>
      </c>
      <c r="D6" s="548" t="s">
        <v>626</v>
      </c>
      <c r="E6" s="548" t="s">
        <v>627</v>
      </c>
      <c r="F6" s="549" t="s">
        <v>628</v>
      </c>
      <c r="G6" s="547" t="s">
        <v>625</v>
      </c>
      <c r="H6" s="548" t="s">
        <v>626</v>
      </c>
      <c r="I6" s="548" t="s">
        <v>627</v>
      </c>
      <c r="J6" s="549" t="s">
        <v>628</v>
      </c>
      <c r="K6" s="550" t="s">
        <v>465</v>
      </c>
    </row>
    <row r="7" spans="2:12" ht="15.75">
      <c r="B7" s="553" t="s">
        <v>632</v>
      </c>
      <c r="C7" s="554">
        <v>0</v>
      </c>
      <c r="D7" s="555" t="e">
        <f>C26</f>
        <v>#DIV/0!</v>
      </c>
      <c r="E7" s="555" t="e">
        <f t="shared" ref="E7:J7" si="0">D26</f>
        <v>#DIV/0!</v>
      </c>
      <c r="F7" s="556" t="e">
        <f t="shared" si="0"/>
        <v>#DIV/0!</v>
      </c>
      <c r="G7" s="554" t="e">
        <f t="shared" si="0"/>
        <v>#DIV/0!</v>
      </c>
      <c r="H7" s="555" t="e">
        <f t="shared" si="0"/>
        <v>#DIV/0!</v>
      </c>
      <c r="I7" s="555" t="e">
        <f t="shared" si="0"/>
        <v>#DIV/0!</v>
      </c>
      <c r="J7" s="556" t="e">
        <f t="shared" si="0"/>
        <v>#DIV/0!</v>
      </c>
      <c r="K7" s="557">
        <f>C7</f>
        <v>0</v>
      </c>
    </row>
    <row r="8" spans="2:12" ht="15.75">
      <c r="B8" s="321" t="s">
        <v>633</v>
      </c>
      <c r="C8" s="322">
        <v>0</v>
      </c>
      <c r="D8" s="323">
        <v>0</v>
      </c>
      <c r="E8" s="323">
        <v>0</v>
      </c>
      <c r="F8" s="324">
        <v>0</v>
      </c>
      <c r="G8" s="322" t="e">
        <f>('Financial Statments '!$D$6-'Financial Statments '!$D$26+'Financial Statments '!$D$34)/4</f>
        <v>#DIV/0!</v>
      </c>
      <c r="H8" s="323" t="e">
        <f>('Financial Statments '!$D$6-'Financial Statments '!$D$26+'Financial Statments '!$D$34)/4</f>
        <v>#DIV/0!</v>
      </c>
      <c r="I8" s="323" t="e">
        <f>('Financial Statments '!$D$6-'Financial Statments '!$D$26+'Financial Statments '!$D$34)/4</f>
        <v>#DIV/0!</v>
      </c>
      <c r="J8" s="324" t="e">
        <f>('Financial Statments '!$D$6-'Financial Statments '!$D$26+'Financial Statments '!$D$34)/4</f>
        <v>#DIV/0!</v>
      </c>
      <c r="K8" s="325" t="e">
        <f>SUM(G8:J8)</f>
        <v>#DIV/0!</v>
      </c>
    </row>
    <row r="9" spans="2:12" s="20" customFormat="1" ht="16.5" thickBot="1">
      <c r="B9" s="326" t="s">
        <v>634</v>
      </c>
      <c r="C9" s="327">
        <f t="shared" ref="C9:K9" si="1">SUM(C7:C8)</f>
        <v>0</v>
      </c>
      <c r="D9" s="328" t="e">
        <f t="shared" si="1"/>
        <v>#DIV/0!</v>
      </c>
      <c r="E9" s="328" t="e">
        <f t="shared" si="1"/>
        <v>#DIV/0!</v>
      </c>
      <c r="F9" s="329" t="e">
        <f t="shared" si="1"/>
        <v>#DIV/0!</v>
      </c>
      <c r="G9" s="327" t="e">
        <f t="shared" si="1"/>
        <v>#DIV/0!</v>
      </c>
      <c r="H9" s="328" t="e">
        <f t="shared" si="1"/>
        <v>#DIV/0!</v>
      </c>
      <c r="I9" s="328" t="e">
        <f t="shared" si="1"/>
        <v>#DIV/0!</v>
      </c>
      <c r="J9" s="329" t="e">
        <f t="shared" si="1"/>
        <v>#DIV/0!</v>
      </c>
      <c r="K9" s="330" t="e">
        <f t="shared" si="1"/>
        <v>#DIV/0!</v>
      </c>
    </row>
    <row r="10" spans="2:12" ht="15.75">
      <c r="B10" s="331"/>
      <c r="C10" s="332"/>
      <c r="D10" s="333"/>
      <c r="E10" s="333"/>
      <c r="F10" s="334"/>
      <c r="G10" s="332"/>
      <c r="H10" s="333"/>
      <c r="I10" s="333"/>
      <c r="J10" s="334"/>
      <c r="K10" s="325"/>
    </row>
    <row r="11" spans="2:12" ht="15.75">
      <c r="B11" s="335" t="s">
        <v>635</v>
      </c>
      <c r="C11" s="336"/>
      <c r="D11" s="337"/>
      <c r="E11" s="337"/>
      <c r="F11" s="338"/>
      <c r="G11" s="336"/>
      <c r="H11" s="337"/>
      <c r="I11" s="337"/>
      <c r="J11" s="338"/>
      <c r="K11" s="339"/>
    </row>
    <row r="12" spans="2:12" ht="15.75">
      <c r="B12" s="321" t="s">
        <v>636</v>
      </c>
      <c r="C12" s="332">
        <v>0</v>
      </c>
      <c r="D12" s="333">
        <v>0</v>
      </c>
      <c r="E12" s="333">
        <v>0</v>
      </c>
      <c r="F12" s="334">
        <v>0</v>
      </c>
      <c r="G12" s="332" t="e">
        <f>'Financial Statments '!$D$7/4</f>
        <v>#DIV/0!</v>
      </c>
      <c r="H12" s="333" t="e">
        <f>'Financial Statments '!$D$7/4</f>
        <v>#DIV/0!</v>
      </c>
      <c r="I12" s="333" t="e">
        <f>'Financial Statments '!$D$7/4</f>
        <v>#DIV/0!</v>
      </c>
      <c r="J12" s="334" t="e">
        <f>'Financial Statments '!$D$7/4</f>
        <v>#DIV/0!</v>
      </c>
      <c r="K12" s="325" t="e">
        <f t="shared" ref="K12:K16" si="2">SUM(C12:J12)</f>
        <v>#DIV/0!</v>
      </c>
    </row>
    <row r="13" spans="2:12" ht="15.75">
      <c r="B13" s="321" t="s">
        <v>637</v>
      </c>
      <c r="C13" s="332">
        <v>0</v>
      </c>
      <c r="D13" s="333">
        <v>0</v>
      </c>
      <c r="E13" s="333">
        <v>0</v>
      </c>
      <c r="F13" s="334">
        <v>0</v>
      </c>
      <c r="G13" s="332">
        <f>('Financial Statments '!$D$10+'Financial Statments '!$D$54)/4</f>
        <v>0</v>
      </c>
      <c r="H13" s="333">
        <f>('Financial Statments '!$D$10+'Financial Statments '!$D$54)/4</f>
        <v>0</v>
      </c>
      <c r="I13" s="333">
        <f>('Financial Statments '!$D$10+'Financial Statments '!$D$54)/4</f>
        <v>0</v>
      </c>
      <c r="J13" s="334">
        <f>('Financial Statments '!$D$10+'Financial Statments '!$D$54)/4</f>
        <v>0</v>
      </c>
      <c r="K13" s="325">
        <f t="shared" si="2"/>
        <v>0</v>
      </c>
      <c r="L13" s="401"/>
    </row>
    <row r="14" spans="2:12" ht="15.75">
      <c r="B14" s="321" t="s">
        <v>638</v>
      </c>
      <c r="C14" s="332">
        <v>0</v>
      </c>
      <c r="D14" s="333">
        <v>0</v>
      </c>
      <c r="E14" s="333">
        <v>0</v>
      </c>
      <c r="F14" s="334">
        <v>0</v>
      </c>
      <c r="G14" s="332" t="e">
        <f>('Financial Statments '!$D$11)/4</f>
        <v>#DIV/0!</v>
      </c>
      <c r="H14" s="333" t="e">
        <f>('Financial Statments '!$D$11)/4</f>
        <v>#DIV/0!</v>
      </c>
      <c r="I14" s="333" t="e">
        <f>('Financial Statments '!$D$11)/4</f>
        <v>#DIV/0!</v>
      </c>
      <c r="J14" s="334" t="e">
        <f>('Financial Statments '!$D$11)/4</f>
        <v>#DIV/0!</v>
      </c>
      <c r="K14" s="325" t="e">
        <f t="shared" si="2"/>
        <v>#DIV/0!</v>
      </c>
    </row>
    <row r="15" spans="2:12" ht="15.75">
      <c r="B15" s="321" t="s">
        <v>639</v>
      </c>
      <c r="C15" s="332">
        <v>0</v>
      </c>
      <c r="D15" s="333">
        <v>0</v>
      </c>
      <c r="E15" s="333">
        <v>0</v>
      </c>
      <c r="F15" s="334">
        <v>0</v>
      </c>
      <c r="G15" s="332" t="e">
        <f>'Financial Statments '!$D$17/4</f>
        <v>#DIV/0!</v>
      </c>
      <c r="H15" s="333" t="e">
        <f>'Financial Statments '!$D$17/4</f>
        <v>#DIV/0!</v>
      </c>
      <c r="I15" s="333" t="e">
        <f>'Financial Statments '!$D$17/4</f>
        <v>#DIV/0!</v>
      </c>
      <c r="J15" s="334" t="e">
        <f>'Financial Statments '!$D$17/4</f>
        <v>#DIV/0!</v>
      </c>
      <c r="K15" s="325" t="e">
        <f t="shared" si="2"/>
        <v>#DIV/0!</v>
      </c>
    </row>
    <row r="16" spans="2:12" ht="15.75">
      <c r="B16" s="321" t="s">
        <v>640</v>
      </c>
      <c r="C16" s="332">
        <v>0</v>
      </c>
      <c r="D16" s="333">
        <v>0</v>
      </c>
      <c r="E16" s="333">
        <v>0</v>
      </c>
      <c r="F16" s="334" t="e">
        <f>'Financial Statments '!C52</f>
        <v>#DIV/0!</v>
      </c>
      <c r="G16" s="332" t="e">
        <f>'Financial Statments '!$D$52/4</f>
        <v>#DIV/0!</v>
      </c>
      <c r="H16" s="332" t="e">
        <f>'Financial Statments '!$D$52/4</f>
        <v>#DIV/0!</v>
      </c>
      <c r="I16" s="332" t="e">
        <f>'Financial Statments '!$D$52/4</f>
        <v>#DIV/0!</v>
      </c>
      <c r="J16" s="332" t="e">
        <f>'Financial Statments '!$D$52/4</f>
        <v>#DIV/0!</v>
      </c>
      <c r="K16" s="325" t="e">
        <f t="shared" si="2"/>
        <v>#DIV/0!</v>
      </c>
    </row>
    <row r="17" spans="2:12" ht="15.75">
      <c r="B17" s="321"/>
      <c r="C17" s="332"/>
      <c r="D17" s="333"/>
      <c r="E17" s="333"/>
      <c r="F17" s="334"/>
      <c r="G17" s="332"/>
      <c r="H17" s="333"/>
      <c r="I17" s="333"/>
      <c r="J17" s="334"/>
      <c r="K17" s="325"/>
    </row>
    <row r="18" spans="2:12" ht="15.75">
      <c r="B18" s="321"/>
      <c r="C18" s="332"/>
      <c r="D18" s="333"/>
      <c r="E18" s="333"/>
      <c r="F18" s="334"/>
      <c r="G18" s="332"/>
      <c r="H18" s="333"/>
      <c r="I18" s="333"/>
      <c r="J18" s="334"/>
      <c r="K18" s="325"/>
    </row>
    <row r="19" spans="2:12" ht="15.75">
      <c r="B19" s="335" t="s">
        <v>641</v>
      </c>
      <c r="C19" s="336"/>
      <c r="D19" s="337"/>
      <c r="E19" s="337"/>
      <c r="F19" s="338"/>
      <c r="G19" s="336"/>
      <c r="H19" s="337"/>
      <c r="I19" s="337"/>
      <c r="J19" s="338"/>
      <c r="K19" s="339"/>
    </row>
    <row r="20" spans="2:12" ht="15.75">
      <c r="B20" s="321" t="str">
        <f>Disbursment!B9</f>
        <v>The Land</v>
      </c>
      <c r="C20" s="332">
        <f>-Disbursment!D9</f>
        <v>0</v>
      </c>
      <c r="D20" s="333">
        <f>-Disbursment!E9</f>
        <v>0</v>
      </c>
      <c r="E20" s="333">
        <f>-Disbursment!F9</f>
        <v>0</v>
      </c>
      <c r="F20" s="334">
        <f>-Disbursment!G9</f>
        <v>0</v>
      </c>
      <c r="G20" s="332">
        <f>-Disbursment!H9</f>
        <v>0</v>
      </c>
      <c r="H20" s="333">
        <f>-Disbursment!I9</f>
        <v>0</v>
      </c>
      <c r="I20" s="333">
        <f>-Disbursment!J9</f>
        <v>0</v>
      </c>
      <c r="J20" s="334">
        <f>-Disbursment!K9</f>
        <v>0</v>
      </c>
      <c r="K20" s="325">
        <f>SUM(C20:J20)</f>
        <v>0</v>
      </c>
    </row>
    <row r="21" spans="2:12" ht="15.75">
      <c r="B21" s="321" t="s">
        <v>646</v>
      </c>
      <c r="C21" s="332" t="e">
        <f>-SUM(Disbursment!D10:D11)</f>
        <v>#DIV/0!</v>
      </c>
      <c r="D21" s="333" t="e">
        <f>-SUM(Disbursment!E10:E11)</f>
        <v>#DIV/0!</v>
      </c>
      <c r="E21" s="333" t="e">
        <f>-SUM(Disbursment!F10:F11)</f>
        <v>#DIV/0!</v>
      </c>
      <c r="F21" s="334" t="e">
        <f>-SUM(Disbursment!G10:G11)</f>
        <v>#DIV/0!</v>
      </c>
      <c r="G21" s="332">
        <f>-SUM(Disbursment!H10:H11)</f>
        <v>0</v>
      </c>
      <c r="H21" s="333">
        <f>-SUM(Disbursment!I10:I11)</f>
        <v>0</v>
      </c>
      <c r="I21" s="333">
        <f>-SUM(Disbursment!J10:J11)</f>
        <v>0</v>
      </c>
      <c r="J21" s="334">
        <f>-SUM(Disbursment!K10:K11)</f>
        <v>0</v>
      </c>
      <c r="K21" s="325" t="e">
        <f>SUM(C21:J21)</f>
        <v>#DIV/0!</v>
      </c>
    </row>
    <row r="22" spans="2:12" ht="16.5" thickBot="1">
      <c r="B22" s="558" t="s">
        <v>673</v>
      </c>
      <c r="C22" s="559" t="e">
        <f t="shared" ref="C22:K22" si="3">SUM(C9:C21)</f>
        <v>#DIV/0!</v>
      </c>
      <c r="D22" s="559" t="e">
        <f t="shared" si="3"/>
        <v>#DIV/0!</v>
      </c>
      <c r="E22" s="559" t="e">
        <f t="shared" si="3"/>
        <v>#DIV/0!</v>
      </c>
      <c r="F22" s="559" t="e">
        <f t="shared" si="3"/>
        <v>#DIV/0!</v>
      </c>
      <c r="G22" s="559" t="e">
        <f t="shared" si="3"/>
        <v>#DIV/0!</v>
      </c>
      <c r="H22" s="559" t="e">
        <f t="shared" si="3"/>
        <v>#DIV/0!</v>
      </c>
      <c r="I22" s="559" t="e">
        <f t="shared" si="3"/>
        <v>#DIV/0!</v>
      </c>
      <c r="J22" s="559" t="e">
        <f t="shared" si="3"/>
        <v>#DIV/0!</v>
      </c>
      <c r="K22" s="559" t="e">
        <f t="shared" si="3"/>
        <v>#DIV/0!</v>
      </c>
      <c r="L22" s="342"/>
    </row>
    <row r="24" spans="2:12" ht="16.5" thickBot="1">
      <c r="B24" s="340" t="s">
        <v>645</v>
      </c>
      <c r="C24" s="341">
        <f>'Inputs&amp;Assum'!D233</f>
        <v>0</v>
      </c>
      <c r="D24" s="368">
        <v>0</v>
      </c>
      <c r="E24" s="368">
        <v>0</v>
      </c>
      <c r="F24" s="368">
        <v>0</v>
      </c>
      <c r="G24" s="368">
        <v>0</v>
      </c>
      <c r="H24" s="368">
        <v>0</v>
      </c>
      <c r="I24" s="368">
        <v>0</v>
      </c>
      <c r="J24" s="368">
        <v>0</v>
      </c>
      <c r="K24" s="341">
        <f>SUM(C24:J24)</f>
        <v>0</v>
      </c>
      <c r="L24" s="342"/>
    </row>
    <row r="26" spans="2:12" ht="16.5" thickBot="1">
      <c r="B26" s="560" t="s">
        <v>642</v>
      </c>
      <c r="C26" s="561" t="e">
        <f>C24+C22</f>
        <v>#DIV/0!</v>
      </c>
      <c r="D26" s="561" t="e">
        <f t="shared" ref="D26:K26" si="4">D24+D22</f>
        <v>#DIV/0!</v>
      </c>
      <c r="E26" s="561" t="e">
        <f t="shared" si="4"/>
        <v>#DIV/0!</v>
      </c>
      <c r="F26" s="561" t="e">
        <f>F24+F22</f>
        <v>#DIV/0!</v>
      </c>
      <c r="G26" s="561" t="e">
        <f>G24+G22</f>
        <v>#DIV/0!</v>
      </c>
      <c r="H26" s="561" t="e">
        <f t="shared" si="4"/>
        <v>#DIV/0!</v>
      </c>
      <c r="I26" s="561" t="e">
        <f t="shared" si="4"/>
        <v>#DIV/0!</v>
      </c>
      <c r="J26" s="561" t="e">
        <f t="shared" si="4"/>
        <v>#DIV/0!</v>
      </c>
      <c r="K26" s="561" t="e">
        <f t="shared" si="4"/>
        <v>#DIV/0!</v>
      </c>
      <c r="L26" s="342"/>
    </row>
    <row r="29" spans="2:12">
      <c r="J29" s="342"/>
    </row>
  </sheetData>
  <mergeCells count="2">
    <mergeCell ref="C5:F5"/>
    <mergeCell ref="G5:J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61F74-A826-4B97-BB34-76B485E0C2C2}">
  <sheetPr>
    <tabColor rgb="FFC5D8FF"/>
  </sheetPr>
  <dimension ref="H3:K7"/>
  <sheetViews>
    <sheetView workbookViewId="0">
      <selection activeCell="K27" sqref="K27"/>
    </sheetView>
  </sheetViews>
  <sheetFormatPr defaultColWidth="8.85546875" defaultRowHeight="15"/>
  <cols>
    <col min="8" max="8" width="16" bestFit="1" customWidth="1"/>
    <col min="9" max="10" width="9.28515625" bestFit="1" customWidth="1"/>
    <col min="11" max="11" width="9.42578125" bestFit="1" customWidth="1"/>
  </cols>
  <sheetData>
    <row r="3" spans="8:11">
      <c r="I3">
        <v>2020</v>
      </c>
      <c r="J3">
        <v>2021</v>
      </c>
      <c r="K3">
        <v>2022</v>
      </c>
    </row>
    <row r="4" spans="8:11">
      <c r="H4" t="s">
        <v>823</v>
      </c>
      <c r="I4" s="648">
        <v>595</v>
      </c>
      <c r="J4" s="648">
        <v>880</v>
      </c>
      <c r="K4" s="648">
        <v>1745</v>
      </c>
    </row>
    <row r="5" spans="8:11">
      <c r="H5" t="s">
        <v>824</v>
      </c>
      <c r="I5" s="648">
        <f>K5/K7*658</f>
        <v>513.18253275109168</v>
      </c>
      <c r="J5" s="648">
        <f>K5/K7*315</f>
        <v>245.67248908296943</v>
      </c>
      <c r="K5" s="648">
        <v>893</v>
      </c>
    </row>
    <row r="6" spans="8:11">
      <c r="H6" t="s">
        <v>825</v>
      </c>
      <c r="I6" s="648">
        <f>K6/K7*658</f>
        <v>144.81746724890832</v>
      </c>
      <c r="J6" s="648">
        <f>K6/K7*315</f>
        <v>69.327510917030565</v>
      </c>
      <c r="K6" s="648">
        <v>252</v>
      </c>
    </row>
    <row r="7" spans="8:11">
      <c r="K7">
        <f>SUM(K5:K6)</f>
        <v>1145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1582-2105-434F-9EA2-08EB4B9F46F3}">
  <sheetPr codeName="Sheet10">
    <tabColor rgb="FFC5D8FF"/>
  </sheetPr>
  <dimension ref="A2:U253"/>
  <sheetViews>
    <sheetView showGridLines="0" tabSelected="1" topLeftCell="A20" zoomScale="115" zoomScaleNormal="115" workbookViewId="0">
      <selection activeCell="D34" sqref="D34"/>
    </sheetView>
  </sheetViews>
  <sheetFormatPr defaultColWidth="8.7109375" defaultRowHeight="15.75" outlineLevelRow="1"/>
  <cols>
    <col min="1" max="1" width="4.42578125" style="256" customWidth="1"/>
    <col min="2" max="2" width="67" style="116" bestFit="1" customWidth="1"/>
    <col min="3" max="3" width="14" style="116" customWidth="1"/>
    <col min="4" max="4" width="16.85546875" style="116" customWidth="1"/>
    <col min="5" max="15" width="15.7109375" style="116" customWidth="1"/>
    <col min="16" max="16" width="16" style="116" customWidth="1"/>
    <col min="17" max="19" width="9.85546875" style="116" customWidth="1"/>
    <col min="20" max="20" width="20.42578125" style="116" customWidth="1"/>
    <col min="21" max="21" width="12.85546875" style="116" bestFit="1" customWidth="1"/>
    <col min="22" max="22" width="9.28515625" style="116" bestFit="1" customWidth="1"/>
    <col min="23" max="25" width="8.7109375" style="116"/>
    <col min="26" max="26" width="15.7109375" style="116" customWidth="1"/>
    <col min="27" max="16384" width="8.7109375" style="116"/>
  </cols>
  <sheetData>
    <row r="2" spans="1:5" s="109" customFormat="1" ht="21" thickBot="1">
      <c r="A2" s="261"/>
      <c r="B2" s="1" t="s">
        <v>417</v>
      </c>
    </row>
    <row r="3" spans="1:5" s="109" customFormat="1" ht="15" thickTop="1">
      <c r="A3" s="261"/>
    </row>
    <row r="4" spans="1:5" s="109" customFormat="1" ht="14.25">
      <c r="A4" s="261"/>
      <c r="B4" s="110" t="s">
        <v>418</v>
      </c>
      <c r="C4" s="183"/>
      <c r="D4" s="186" t="s">
        <v>530</v>
      </c>
    </row>
    <row r="5" spans="1:5" s="109" customFormat="1" ht="15">
      <c r="A5" s="261"/>
      <c r="B5" s="109" t="s">
        <v>419</v>
      </c>
      <c r="C5" s="180">
        <f>WACC!K12</f>
        <v>0</v>
      </c>
      <c r="D5" s="295" t="s">
        <v>554</v>
      </c>
    </row>
    <row r="6" spans="1:5" s="109" customFormat="1" ht="14.25">
      <c r="A6" s="261"/>
      <c r="B6" s="109" t="s">
        <v>420</v>
      </c>
      <c r="C6" s="649"/>
    </row>
    <row r="7" spans="1:5" s="109" customFormat="1" ht="14.25">
      <c r="A7" s="261"/>
      <c r="B7" s="109" t="s">
        <v>421</v>
      </c>
      <c r="C7" s="650"/>
      <c r="D7" s="434" t="s">
        <v>711</v>
      </c>
    </row>
    <row r="8" spans="1:5" s="109" customFormat="1" ht="14.25">
      <c r="A8" s="261"/>
      <c r="B8" s="109" t="s">
        <v>531</v>
      </c>
      <c r="C8" s="650"/>
      <c r="D8" s="434" t="s">
        <v>709</v>
      </c>
    </row>
    <row r="9" spans="1:5" s="109" customFormat="1" ht="14.25">
      <c r="A9" s="261"/>
      <c r="B9" s="109" t="s">
        <v>422</v>
      </c>
      <c r="C9" s="650"/>
    </row>
    <row r="10" spans="1:5" s="109" customFormat="1" ht="14.25">
      <c r="A10" s="261"/>
      <c r="C10" s="111"/>
    </row>
    <row r="11" spans="1:5" s="109" customFormat="1" ht="14.25">
      <c r="A11" s="261"/>
      <c r="B11" s="110" t="s">
        <v>565</v>
      </c>
      <c r="C11" s="112" t="s">
        <v>423</v>
      </c>
    </row>
    <row r="12" spans="1:5" s="109" customFormat="1" ht="14.25">
      <c r="A12" s="261"/>
      <c r="B12" s="109" t="s">
        <v>566</v>
      </c>
      <c r="C12" s="651"/>
    </row>
    <row r="13" spans="1:5" s="109" customFormat="1" ht="14.25">
      <c r="A13" s="261"/>
      <c r="C13" s="111"/>
      <c r="E13" s="109" t="s">
        <v>827</v>
      </c>
    </row>
    <row r="14" spans="1:5" s="109" customFormat="1" ht="14.25">
      <c r="A14" s="261"/>
      <c r="B14" s="110" t="s">
        <v>424</v>
      </c>
      <c r="C14" s="113"/>
    </row>
    <row r="15" spans="1:5" s="109" customFormat="1" ht="14.25">
      <c r="A15" s="261"/>
      <c r="B15" s="109" t="s">
        <v>420</v>
      </c>
      <c r="C15" s="114">
        <f>C6</f>
        <v>0</v>
      </c>
    </row>
    <row r="16" spans="1:5" s="109" customFormat="1" ht="14.25">
      <c r="A16" s="261"/>
      <c r="B16" s="109" t="s">
        <v>425</v>
      </c>
      <c r="C16" s="652"/>
    </row>
    <row r="17" spans="1:16" s="109" customFormat="1" ht="14.25">
      <c r="A17" s="261"/>
      <c r="B17" s="109" t="s">
        <v>426</v>
      </c>
      <c r="C17" s="653"/>
    </row>
    <row r="18" spans="1:16" s="109" customFormat="1" ht="14.45" customHeight="1">
      <c r="A18" s="261"/>
      <c r="B18" s="109" t="s">
        <v>427</v>
      </c>
      <c r="C18" s="652"/>
    </row>
    <row r="19" spans="1:16" s="109" customFormat="1" ht="14.25">
      <c r="A19" s="261"/>
      <c r="B19" s="109" t="s">
        <v>428</v>
      </c>
      <c r="C19" s="652"/>
    </row>
    <row r="20" spans="1:16" s="109" customFormat="1" ht="14.45" customHeight="1">
      <c r="A20" s="261"/>
      <c r="B20" s="109" t="s">
        <v>429</v>
      </c>
      <c r="C20" s="114">
        <f>C19*C18</f>
        <v>0</v>
      </c>
    </row>
    <row r="21" spans="1:16" s="109" customFormat="1" ht="14.45" customHeight="1">
      <c r="A21" s="261"/>
      <c r="C21" s="250"/>
    </row>
    <row r="22" spans="1:16" s="109" customFormat="1" ht="14.25">
      <c r="A22" s="261"/>
      <c r="C22" s="111"/>
      <c r="G22" s="723"/>
      <c r="H22" s="723"/>
      <c r="I22" s="153"/>
    </row>
    <row r="23" spans="1:16" s="109" customFormat="1" ht="14.25">
      <c r="A23" s="261"/>
      <c r="B23" s="110" t="s">
        <v>430</v>
      </c>
      <c r="C23" s="112" t="s">
        <v>431</v>
      </c>
      <c r="D23" s="112" t="s">
        <v>549</v>
      </c>
      <c r="G23" s="179"/>
      <c r="H23" s="179"/>
      <c r="I23" s="179"/>
    </row>
    <row r="24" spans="1:16" s="109" customFormat="1" ht="14.25">
      <c r="A24" s="261"/>
      <c r="B24" s="109" t="s">
        <v>432</v>
      </c>
      <c r="C24" s="654"/>
      <c r="D24" s="111">
        <v>365</v>
      </c>
      <c r="G24" s="261"/>
      <c r="H24" s="261"/>
      <c r="I24" s="261"/>
    </row>
    <row r="25" spans="1:16" s="109" customFormat="1" ht="14.25">
      <c r="A25" s="261"/>
      <c r="B25" s="109" t="s">
        <v>433</v>
      </c>
      <c r="C25" s="654"/>
      <c r="G25" s="261"/>
      <c r="H25" s="261"/>
      <c r="I25" s="261"/>
    </row>
    <row r="26" spans="1:16" s="109" customFormat="1" ht="14.25">
      <c r="A26" s="261"/>
      <c r="B26" s="109" t="s">
        <v>710</v>
      </c>
      <c r="C26" s="654"/>
      <c r="G26" s="261"/>
      <c r="H26" s="261"/>
      <c r="I26" s="261"/>
    </row>
    <row r="27" spans="1:16" s="109" customFormat="1" ht="15" thickBot="1">
      <c r="A27" s="262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</row>
    <row r="28" spans="1:16" s="109" customFormat="1" ht="15" thickTop="1">
      <c r="A28" s="261"/>
    </row>
    <row r="29" spans="1:16" ht="20.25">
      <c r="B29" s="117" t="s">
        <v>562</v>
      </c>
    </row>
    <row r="31" spans="1:16" ht="16.5" thickBot="1">
      <c r="A31" s="256" t="s">
        <v>677</v>
      </c>
      <c r="B31" s="258" t="s">
        <v>678</v>
      </c>
      <c r="C31" s="124" t="s">
        <v>383</v>
      </c>
      <c r="D31" s="124" t="s">
        <v>679</v>
      </c>
      <c r="E31" s="124" t="s">
        <v>680</v>
      </c>
    </row>
    <row r="32" spans="1:16">
      <c r="A32" s="424"/>
      <c r="B32" s="18" t="s">
        <v>681</v>
      </c>
      <c r="C32" s="425" t="s">
        <v>682</v>
      </c>
      <c r="D32" s="785"/>
      <c r="E32" s="785"/>
    </row>
    <row r="33" spans="1:15">
      <c r="A33" s="260"/>
      <c r="B33" s="121"/>
      <c r="C33" s="121"/>
      <c r="D33" s="121"/>
      <c r="E33" s="121"/>
      <c r="F33" s="121"/>
    </row>
    <row r="35" spans="1:15">
      <c r="A35" s="256" t="s">
        <v>683</v>
      </c>
      <c r="B35" s="118" t="s">
        <v>434</v>
      </c>
      <c r="C35" s="119"/>
    </row>
    <row r="36" spans="1:15">
      <c r="B36" s="116" t="s">
        <v>435</v>
      </c>
      <c r="C36" s="122" t="s">
        <v>708</v>
      </c>
    </row>
    <row r="37" spans="1:15">
      <c r="B37" s="116" t="s">
        <v>534</v>
      </c>
      <c r="C37" s="187" t="e">
        <f>100/(C7*100)</f>
        <v>#DIV/0!</v>
      </c>
    </row>
    <row r="38" spans="1:15">
      <c r="B38" s="116" t="s">
        <v>535</v>
      </c>
      <c r="C38" s="187" t="e">
        <f>100/(C8*100)</f>
        <v>#DIV/0!</v>
      </c>
    </row>
    <row r="39" spans="1:15">
      <c r="E39" s="123"/>
      <c r="F39" s="726" t="s">
        <v>438</v>
      </c>
      <c r="G39" s="726"/>
      <c r="H39" s="726"/>
      <c r="I39" s="726"/>
      <c r="J39" s="726"/>
      <c r="K39" s="726"/>
      <c r="L39" s="726"/>
      <c r="M39" s="726"/>
      <c r="N39" s="726"/>
      <c r="O39" s="726"/>
    </row>
    <row r="40" spans="1:15" ht="16.5" thickBot="1">
      <c r="B40" s="124" t="s">
        <v>546</v>
      </c>
      <c r="C40" s="124" t="s">
        <v>532</v>
      </c>
      <c r="D40" s="124" t="s">
        <v>533</v>
      </c>
      <c r="E40" s="430" t="s">
        <v>556</v>
      </c>
      <c r="F40" s="435" t="s">
        <v>390</v>
      </c>
      <c r="G40" s="435" t="s">
        <v>391</v>
      </c>
      <c r="H40" s="435" t="s">
        <v>392</v>
      </c>
      <c r="I40" s="435" t="s">
        <v>393</v>
      </c>
      <c r="J40" s="435" t="s">
        <v>394</v>
      </c>
      <c r="K40" s="435" t="s">
        <v>557</v>
      </c>
      <c r="L40" s="435" t="s">
        <v>558</v>
      </c>
      <c r="M40" s="435" t="s">
        <v>559</v>
      </c>
      <c r="N40" s="435" t="s">
        <v>560</v>
      </c>
      <c r="O40" s="435" t="s">
        <v>561</v>
      </c>
    </row>
    <row r="41" spans="1:15" outlineLevel="1">
      <c r="A41" s="427"/>
      <c r="B41" s="447" t="s">
        <v>707</v>
      </c>
      <c r="C41" s="123"/>
      <c r="D41" s="123"/>
      <c r="E41" s="123"/>
      <c r="F41" s="125"/>
      <c r="G41" s="125"/>
      <c r="H41" s="125"/>
      <c r="I41" s="125"/>
      <c r="J41" s="125"/>
      <c r="K41" s="125"/>
      <c r="L41" s="125"/>
      <c r="M41" s="125"/>
      <c r="N41" s="125"/>
      <c r="O41" s="125"/>
    </row>
    <row r="42" spans="1:15" outlineLevel="1">
      <c r="A42" s="428" t="s">
        <v>444</v>
      </c>
      <c r="B42" s="104" t="s">
        <v>684</v>
      </c>
      <c r="C42" s="120"/>
      <c r="D42" s="120"/>
      <c r="E42" s="436" t="e">
        <f>D42*C42/$C$12</f>
        <v>#DIV/0!</v>
      </c>
      <c r="F42" s="125" t="e">
        <f>$E42/$C$37</f>
        <v>#DIV/0!</v>
      </c>
      <c r="G42" s="125" t="e">
        <f t="shared" ref="G42:O42" si="0">$E42/$C$37</f>
        <v>#DIV/0!</v>
      </c>
      <c r="H42" s="125" t="e">
        <f t="shared" si="0"/>
        <v>#DIV/0!</v>
      </c>
      <c r="I42" s="125" t="e">
        <f t="shared" si="0"/>
        <v>#DIV/0!</v>
      </c>
      <c r="J42" s="125" t="e">
        <f t="shared" si="0"/>
        <v>#DIV/0!</v>
      </c>
      <c r="K42" s="125" t="e">
        <f t="shared" si="0"/>
        <v>#DIV/0!</v>
      </c>
      <c r="L42" s="125" t="e">
        <f t="shared" si="0"/>
        <v>#DIV/0!</v>
      </c>
      <c r="M42" s="125" t="e">
        <f t="shared" si="0"/>
        <v>#DIV/0!</v>
      </c>
      <c r="N42" s="125" t="e">
        <f t="shared" si="0"/>
        <v>#DIV/0!</v>
      </c>
      <c r="O42" s="125" t="e">
        <f t="shared" si="0"/>
        <v>#DIV/0!</v>
      </c>
    </row>
    <row r="43" spans="1:15" outlineLevel="1">
      <c r="A43" s="427"/>
      <c r="B43" s="116" t="s">
        <v>804</v>
      </c>
      <c r="C43" s="120"/>
      <c r="D43" s="120"/>
      <c r="E43" s="436" t="e">
        <f>D43*C43/$C$12</f>
        <v>#DIV/0!</v>
      </c>
      <c r="F43" s="125" t="e">
        <f>$E43/$C$38</f>
        <v>#DIV/0!</v>
      </c>
      <c r="G43" s="125" t="e">
        <f t="shared" ref="G43:O43" si="1">$E43/$C$38</f>
        <v>#DIV/0!</v>
      </c>
      <c r="H43" s="125" t="e">
        <f t="shared" si="1"/>
        <v>#DIV/0!</v>
      </c>
      <c r="I43" s="125" t="e">
        <f t="shared" si="1"/>
        <v>#DIV/0!</v>
      </c>
      <c r="J43" s="125" t="e">
        <f t="shared" si="1"/>
        <v>#DIV/0!</v>
      </c>
      <c r="K43" s="125" t="e">
        <f t="shared" si="1"/>
        <v>#DIV/0!</v>
      </c>
      <c r="L43" s="125" t="e">
        <f t="shared" si="1"/>
        <v>#DIV/0!</v>
      </c>
      <c r="M43" s="125" t="e">
        <f t="shared" si="1"/>
        <v>#DIV/0!</v>
      </c>
      <c r="N43" s="125" t="e">
        <f t="shared" si="1"/>
        <v>#DIV/0!</v>
      </c>
      <c r="O43" s="125" t="e">
        <f t="shared" si="1"/>
        <v>#DIV/0!</v>
      </c>
    </row>
    <row r="44" spans="1:15" outlineLevel="1">
      <c r="A44" s="428" t="s">
        <v>452</v>
      </c>
      <c r="B44" s="104" t="s">
        <v>685</v>
      </c>
      <c r="C44" s="120"/>
      <c r="D44" s="120"/>
      <c r="E44" s="436" t="e">
        <f>D44*C44/$C$12</f>
        <v>#DIV/0!</v>
      </c>
      <c r="F44" s="125" t="e">
        <f>$E44/$C$37</f>
        <v>#DIV/0!</v>
      </c>
      <c r="G44" s="125" t="e">
        <f t="shared" ref="G44:O44" si="2">$E44/$C$37</f>
        <v>#DIV/0!</v>
      </c>
      <c r="H44" s="125" t="e">
        <f t="shared" si="2"/>
        <v>#DIV/0!</v>
      </c>
      <c r="I44" s="125" t="e">
        <f t="shared" si="2"/>
        <v>#DIV/0!</v>
      </c>
      <c r="J44" s="125" t="e">
        <f t="shared" si="2"/>
        <v>#DIV/0!</v>
      </c>
      <c r="K44" s="125" t="e">
        <f t="shared" si="2"/>
        <v>#DIV/0!</v>
      </c>
      <c r="L44" s="125" t="e">
        <f t="shared" si="2"/>
        <v>#DIV/0!</v>
      </c>
      <c r="M44" s="125" t="e">
        <f t="shared" si="2"/>
        <v>#DIV/0!</v>
      </c>
      <c r="N44" s="125" t="e">
        <f t="shared" si="2"/>
        <v>#DIV/0!</v>
      </c>
      <c r="O44" s="125" t="e">
        <f t="shared" si="2"/>
        <v>#DIV/0!</v>
      </c>
    </row>
    <row r="45" spans="1:15" outlineLevel="1">
      <c r="A45" s="427"/>
      <c r="B45" s="116" t="s">
        <v>686</v>
      </c>
      <c r="C45" s="120"/>
      <c r="D45" s="120"/>
      <c r="E45" s="436" t="e">
        <f>D45*C45/$C$12</f>
        <v>#DIV/0!</v>
      </c>
      <c r="F45" s="125" t="e">
        <f>$E45/$C$37</f>
        <v>#DIV/0!</v>
      </c>
      <c r="G45" s="125" t="e">
        <f t="shared" ref="G45:O45" si="3">$E45/$C$37</f>
        <v>#DIV/0!</v>
      </c>
      <c r="H45" s="125" t="e">
        <f t="shared" si="3"/>
        <v>#DIV/0!</v>
      </c>
      <c r="I45" s="125" t="e">
        <f t="shared" si="3"/>
        <v>#DIV/0!</v>
      </c>
      <c r="J45" s="125" t="e">
        <f t="shared" si="3"/>
        <v>#DIV/0!</v>
      </c>
      <c r="K45" s="125" t="e">
        <f t="shared" si="3"/>
        <v>#DIV/0!</v>
      </c>
      <c r="L45" s="125" t="e">
        <f t="shared" si="3"/>
        <v>#DIV/0!</v>
      </c>
      <c r="M45" s="125" t="e">
        <f t="shared" si="3"/>
        <v>#DIV/0!</v>
      </c>
      <c r="N45" s="125" t="e">
        <f t="shared" si="3"/>
        <v>#DIV/0!</v>
      </c>
      <c r="O45" s="125" t="e">
        <f t="shared" si="3"/>
        <v>#DIV/0!</v>
      </c>
    </row>
    <row r="46" spans="1:15" outlineLevel="1">
      <c r="A46" s="428" t="s">
        <v>567</v>
      </c>
      <c r="B46" s="104" t="s">
        <v>688</v>
      </c>
      <c r="C46" s="123"/>
      <c r="D46" s="123"/>
      <c r="E46" s="123"/>
      <c r="F46" s="125"/>
      <c r="G46" s="125"/>
      <c r="H46" s="125"/>
      <c r="I46" s="125"/>
      <c r="J46" s="125"/>
      <c r="K46" s="125"/>
      <c r="L46" s="125"/>
      <c r="M46" s="125"/>
      <c r="N46" s="125"/>
      <c r="O46" s="125"/>
    </row>
    <row r="47" spans="1:15" outlineLevel="1">
      <c r="A47" s="426">
        <v>1</v>
      </c>
      <c r="B47" s="116" t="s">
        <v>689</v>
      </c>
      <c r="C47" s="120"/>
      <c r="D47" s="120"/>
      <c r="E47" s="436" t="e">
        <f t="shared" ref="E47:E61" si="4">D47*C47/$C$12</f>
        <v>#DIV/0!</v>
      </c>
      <c r="F47" s="125" t="e">
        <f t="shared" ref="F47:O47" si="5">$E47/$C$37</f>
        <v>#DIV/0!</v>
      </c>
      <c r="G47" s="125" t="e">
        <f t="shared" si="5"/>
        <v>#DIV/0!</v>
      </c>
      <c r="H47" s="125" t="e">
        <f t="shared" si="5"/>
        <v>#DIV/0!</v>
      </c>
      <c r="I47" s="125" t="e">
        <f t="shared" si="5"/>
        <v>#DIV/0!</v>
      </c>
      <c r="J47" s="125" t="e">
        <f t="shared" si="5"/>
        <v>#DIV/0!</v>
      </c>
      <c r="K47" s="125" t="e">
        <f t="shared" si="5"/>
        <v>#DIV/0!</v>
      </c>
      <c r="L47" s="125" t="e">
        <f t="shared" si="5"/>
        <v>#DIV/0!</v>
      </c>
      <c r="M47" s="125" t="e">
        <f t="shared" si="5"/>
        <v>#DIV/0!</v>
      </c>
      <c r="N47" s="125" t="e">
        <f t="shared" si="5"/>
        <v>#DIV/0!</v>
      </c>
      <c r="O47" s="125" t="e">
        <f t="shared" si="5"/>
        <v>#DIV/0!</v>
      </c>
    </row>
    <row r="48" spans="1:15" outlineLevel="1">
      <c r="A48" s="426"/>
      <c r="B48" s="116" t="s">
        <v>690</v>
      </c>
      <c r="C48" s="120"/>
      <c r="D48" s="120"/>
      <c r="E48" s="436" t="e">
        <f t="shared" si="4"/>
        <v>#DIV/0!</v>
      </c>
      <c r="F48" s="125" t="e">
        <f t="shared" ref="F48:O48" si="6">$E48/$C$38</f>
        <v>#DIV/0!</v>
      </c>
      <c r="G48" s="125" t="e">
        <f t="shared" si="6"/>
        <v>#DIV/0!</v>
      </c>
      <c r="H48" s="125" t="e">
        <f t="shared" si="6"/>
        <v>#DIV/0!</v>
      </c>
      <c r="I48" s="125" t="e">
        <f t="shared" si="6"/>
        <v>#DIV/0!</v>
      </c>
      <c r="J48" s="125" t="e">
        <f t="shared" si="6"/>
        <v>#DIV/0!</v>
      </c>
      <c r="K48" s="125" t="e">
        <f t="shared" si="6"/>
        <v>#DIV/0!</v>
      </c>
      <c r="L48" s="125" t="e">
        <f t="shared" si="6"/>
        <v>#DIV/0!</v>
      </c>
      <c r="M48" s="125" t="e">
        <f t="shared" si="6"/>
        <v>#DIV/0!</v>
      </c>
      <c r="N48" s="125" t="e">
        <f t="shared" si="6"/>
        <v>#DIV/0!</v>
      </c>
      <c r="O48" s="125" t="e">
        <f t="shared" si="6"/>
        <v>#DIV/0!</v>
      </c>
    </row>
    <row r="49" spans="1:15" outlineLevel="1">
      <c r="A49" s="426">
        <v>2</v>
      </c>
      <c r="B49" s="116" t="s">
        <v>691</v>
      </c>
      <c r="C49" s="120"/>
      <c r="D49" s="120"/>
      <c r="E49" s="436" t="e">
        <f t="shared" si="4"/>
        <v>#DIV/0!</v>
      </c>
      <c r="F49" s="125" t="e">
        <f t="shared" ref="F49:O49" si="7">$E49/$C$37</f>
        <v>#DIV/0!</v>
      </c>
      <c r="G49" s="125" t="e">
        <f t="shared" si="7"/>
        <v>#DIV/0!</v>
      </c>
      <c r="H49" s="125" t="e">
        <f t="shared" si="7"/>
        <v>#DIV/0!</v>
      </c>
      <c r="I49" s="125" t="e">
        <f t="shared" si="7"/>
        <v>#DIV/0!</v>
      </c>
      <c r="J49" s="125" t="e">
        <f t="shared" si="7"/>
        <v>#DIV/0!</v>
      </c>
      <c r="K49" s="125" t="e">
        <f t="shared" si="7"/>
        <v>#DIV/0!</v>
      </c>
      <c r="L49" s="125" t="e">
        <f t="shared" si="7"/>
        <v>#DIV/0!</v>
      </c>
      <c r="M49" s="125" t="e">
        <f t="shared" si="7"/>
        <v>#DIV/0!</v>
      </c>
      <c r="N49" s="125" t="e">
        <f t="shared" si="7"/>
        <v>#DIV/0!</v>
      </c>
      <c r="O49" s="125" t="e">
        <f t="shared" si="7"/>
        <v>#DIV/0!</v>
      </c>
    </row>
    <row r="50" spans="1:15" outlineLevel="1">
      <c r="A50" s="426"/>
      <c r="B50" s="116" t="s">
        <v>692</v>
      </c>
      <c r="C50" s="120"/>
      <c r="D50" s="120"/>
      <c r="E50" s="436" t="e">
        <f t="shared" si="4"/>
        <v>#DIV/0!</v>
      </c>
      <c r="F50" s="125" t="e">
        <f t="shared" ref="F50:O50" si="8">$E50/$C$38</f>
        <v>#DIV/0!</v>
      </c>
      <c r="G50" s="125" t="e">
        <f t="shared" si="8"/>
        <v>#DIV/0!</v>
      </c>
      <c r="H50" s="125" t="e">
        <f t="shared" si="8"/>
        <v>#DIV/0!</v>
      </c>
      <c r="I50" s="125" t="e">
        <f t="shared" si="8"/>
        <v>#DIV/0!</v>
      </c>
      <c r="J50" s="125" t="e">
        <f t="shared" si="8"/>
        <v>#DIV/0!</v>
      </c>
      <c r="K50" s="125" t="e">
        <f t="shared" si="8"/>
        <v>#DIV/0!</v>
      </c>
      <c r="L50" s="125" t="e">
        <f t="shared" si="8"/>
        <v>#DIV/0!</v>
      </c>
      <c r="M50" s="125" t="e">
        <f t="shared" si="8"/>
        <v>#DIV/0!</v>
      </c>
      <c r="N50" s="125" t="e">
        <f t="shared" si="8"/>
        <v>#DIV/0!</v>
      </c>
      <c r="O50" s="125" t="e">
        <f t="shared" si="8"/>
        <v>#DIV/0!</v>
      </c>
    </row>
    <row r="51" spans="1:15" outlineLevel="1">
      <c r="A51" s="426">
        <v>3</v>
      </c>
      <c r="B51" s="116" t="s">
        <v>693</v>
      </c>
      <c r="C51" s="120"/>
      <c r="D51" s="120"/>
      <c r="E51" s="436" t="e">
        <f t="shared" si="4"/>
        <v>#DIV/0!</v>
      </c>
      <c r="F51" s="125" t="e">
        <f t="shared" ref="F51:O51" si="9">$E51/$C$37</f>
        <v>#DIV/0!</v>
      </c>
      <c r="G51" s="125" t="e">
        <f t="shared" si="9"/>
        <v>#DIV/0!</v>
      </c>
      <c r="H51" s="125" t="e">
        <f t="shared" si="9"/>
        <v>#DIV/0!</v>
      </c>
      <c r="I51" s="125" t="e">
        <f t="shared" si="9"/>
        <v>#DIV/0!</v>
      </c>
      <c r="J51" s="125" t="e">
        <f t="shared" si="9"/>
        <v>#DIV/0!</v>
      </c>
      <c r="K51" s="125" t="e">
        <f t="shared" si="9"/>
        <v>#DIV/0!</v>
      </c>
      <c r="L51" s="125" t="e">
        <f t="shared" si="9"/>
        <v>#DIV/0!</v>
      </c>
      <c r="M51" s="125" t="e">
        <f t="shared" si="9"/>
        <v>#DIV/0!</v>
      </c>
      <c r="N51" s="125" t="e">
        <f t="shared" si="9"/>
        <v>#DIV/0!</v>
      </c>
      <c r="O51" s="125" t="e">
        <f t="shared" si="9"/>
        <v>#DIV/0!</v>
      </c>
    </row>
    <row r="52" spans="1:15" outlineLevel="1">
      <c r="A52" s="426"/>
      <c r="B52" s="116" t="s">
        <v>694</v>
      </c>
      <c r="C52" s="120"/>
      <c r="D52" s="120"/>
      <c r="E52" s="436" t="e">
        <f t="shared" si="4"/>
        <v>#DIV/0!</v>
      </c>
      <c r="F52" s="125" t="e">
        <f t="shared" ref="F52:O52" si="10">$E52/$C$38</f>
        <v>#DIV/0!</v>
      </c>
      <c r="G52" s="125" t="e">
        <f t="shared" si="10"/>
        <v>#DIV/0!</v>
      </c>
      <c r="H52" s="125" t="e">
        <f t="shared" si="10"/>
        <v>#DIV/0!</v>
      </c>
      <c r="I52" s="125" t="e">
        <f t="shared" si="10"/>
        <v>#DIV/0!</v>
      </c>
      <c r="J52" s="125" t="e">
        <f t="shared" si="10"/>
        <v>#DIV/0!</v>
      </c>
      <c r="K52" s="125" t="e">
        <f t="shared" si="10"/>
        <v>#DIV/0!</v>
      </c>
      <c r="L52" s="125" t="e">
        <f t="shared" si="10"/>
        <v>#DIV/0!</v>
      </c>
      <c r="M52" s="125" t="e">
        <f t="shared" si="10"/>
        <v>#DIV/0!</v>
      </c>
      <c r="N52" s="125" t="e">
        <f t="shared" si="10"/>
        <v>#DIV/0!</v>
      </c>
      <c r="O52" s="125" t="e">
        <f t="shared" si="10"/>
        <v>#DIV/0!</v>
      </c>
    </row>
    <row r="53" spans="1:15" outlineLevel="1">
      <c r="A53" s="426">
        <v>4</v>
      </c>
      <c r="B53" s="116" t="s">
        <v>695</v>
      </c>
      <c r="C53" s="120"/>
      <c r="D53" s="120"/>
      <c r="E53" s="436" t="e">
        <f t="shared" si="4"/>
        <v>#DIV/0!</v>
      </c>
      <c r="F53" s="125" t="e">
        <f t="shared" ref="F53:O53" si="11">$E53/$C$37</f>
        <v>#DIV/0!</v>
      </c>
      <c r="G53" s="125" t="e">
        <f t="shared" si="11"/>
        <v>#DIV/0!</v>
      </c>
      <c r="H53" s="125" t="e">
        <f t="shared" si="11"/>
        <v>#DIV/0!</v>
      </c>
      <c r="I53" s="125" t="e">
        <f t="shared" si="11"/>
        <v>#DIV/0!</v>
      </c>
      <c r="J53" s="125" t="e">
        <f t="shared" si="11"/>
        <v>#DIV/0!</v>
      </c>
      <c r="K53" s="125" t="e">
        <f t="shared" si="11"/>
        <v>#DIV/0!</v>
      </c>
      <c r="L53" s="125" t="e">
        <f t="shared" si="11"/>
        <v>#DIV/0!</v>
      </c>
      <c r="M53" s="125" t="e">
        <f t="shared" si="11"/>
        <v>#DIV/0!</v>
      </c>
      <c r="N53" s="125" t="e">
        <f t="shared" si="11"/>
        <v>#DIV/0!</v>
      </c>
      <c r="O53" s="125" t="e">
        <f t="shared" si="11"/>
        <v>#DIV/0!</v>
      </c>
    </row>
    <row r="54" spans="1:15" outlineLevel="1">
      <c r="A54" s="426"/>
      <c r="B54" s="116" t="s">
        <v>696</v>
      </c>
      <c r="C54" s="120"/>
      <c r="D54" s="120"/>
      <c r="E54" s="436" t="e">
        <f t="shared" si="4"/>
        <v>#DIV/0!</v>
      </c>
      <c r="F54" s="125" t="e">
        <f t="shared" ref="F54:O54" si="12">$E54/$C$38</f>
        <v>#DIV/0!</v>
      </c>
      <c r="G54" s="125" t="e">
        <f t="shared" si="12"/>
        <v>#DIV/0!</v>
      </c>
      <c r="H54" s="125" t="e">
        <f t="shared" si="12"/>
        <v>#DIV/0!</v>
      </c>
      <c r="I54" s="125" t="e">
        <f t="shared" si="12"/>
        <v>#DIV/0!</v>
      </c>
      <c r="J54" s="125" t="e">
        <f t="shared" si="12"/>
        <v>#DIV/0!</v>
      </c>
      <c r="K54" s="125" t="e">
        <f t="shared" si="12"/>
        <v>#DIV/0!</v>
      </c>
      <c r="L54" s="125" t="e">
        <f t="shared" si="12"/>
        <v>#DIV/0!</v>
      </c>
      <c r="M54" s="125" t="e">
        <f t="shared" si="12"/>
        <v>#DIV/0!</v>
      </c>
      <c r="N54" s="125" t="e">
        <f t="shared" si="12"/>
        <v>#DIV/0!</v>
      </c>
      <c r="O54" s="125" t="e">
        <f t="shared" si="12"/>
        <v>#DIV/0!</v>
      </c>
    </row>
    <row r="55" spans="1:15" outlineLevel="1">
      <c r="A55" s="426">
        <v>5</v>
      </c>
      <c r="B55" s="116" t="s">
        <v>697</v>
      </c>
      <c r="C55" s="120"/>
      <c r="D55" s="120"/>
      <c r="E55" s="436" t="e">
        <f t="shared" si="4"/>
        <v>#DIV/0!</v>
      </c>
      <c r="F55" s="125" t="e">
        <f t="shared" ref="F55:O55" si="13">$E55/$C$37</f>
        <v>#DIV/0!</v>
      </c>
      <c r="G55" s="125" t="e">
        <f t="shared" si="13"/>
        <v>#DIV/0!</v>
      </c>
      <c r="H55" s="125" t="e">
        <f t="shared" si="13"/>
        <v>#DIV/0!</v>
      </c>
      <c r="I55" s="125" t="e">
        <f t="shared" si="13"/>
        <v>#DIV/0!</v>
      </c>
      <c r="J55" s="125" t="e">
        <f t="shared" si="13"/>
        <v>#DIV/0!</v>
      </c>
      <c r="K55" s="125" t="e">
        <f t="shared" si="13"/>
        <v>#DIV/0!</v>
      </c>
      <c r="L55" s="125" t="e">
        <f t="shared" si="13"/>
        <v>#DIV/0!</v>
      </c>
      <c r="M55" s="125" t="e">
        <f t="shared" si="13"/>
        <v>#DIV/0!</v>
      </c>
      <c r="N55" s="125" t="e">
        <f t="shared" si="13"/>
        <v>#DIV/0!</v>
      </c>
      <c r="O55" s="125" t="e">
        <f t="shared" si="13"/>
        <v>#DIV/0!</v>
      </c>
    </row>
    <row r="56" spans="1:15" outlineLevel="1">
      <c r="A56" s="426"/>
      <c r="B56" s="116" t="s">
        <v>698</v>
      </c>
      <c r="C56" s="120"/>
      <c r="D56" s="120"/>
      <c r="E56" s="436" t="e">
        <f t="shared" si="4"/>
        <v>#DIV/0!</v>
      </c>
      <c r="F56" s="125" t="e">
        <f t="shared" ref="F56:O56" si="14">$E56/$C$38</f>
        <v>#DIV/0!</v>
      </c>
      <c r="G56" s="125" t="e">
        <f t="shared" si="14"/>
        <v>#DIV/0!</v>
      </c>
      <c r="H56" s="125" t="e">
        <f t="shared" si="14"/>
        <v>#DIV/0!</v>
      </c>
      <c r="I56" s="125" t="e">
        <f t="shared" si="14"/>
        <v>#DIV/0!</v>
      </c>
      <c r="J56" s="125" t="e">
        <f t="shared" si="14"/>
        <v>#DIV/0!</v>
      </c>
      <c r="K56" s="125" t="e">
        <f t="shared" si="14"/>
        <v>#DIV/0!</v>
      </c>
      <c r="L56" s="125" t="e">
        <f t="shared" si="14"/>
        <v>#DIV/0!</v>
      </c>
      <c r="M56" s="125" t="e">
        <f t="shared" si="14"/>
        <v>#DIV/0!</v>
      </c>
      <c r="N56" s="125" t="e">
        <f t="shared" si="14"/>
        <v>#DIV/0!</v>
      </c>
      <c r="O56" s="125" t="e">
        <f t="shared" si="14"/>
        <v>#DIV/0!</v>
      </c>
    </row>
    <row r="57" spans="1:15" outlineLevel="1">
      <c r="A57" s="426">
        <v>6</v>
      </c>
      <c r="B57" s="116" t="s">
        <v>699</v>
      </c>
      <c r="C57" s="120"/>
      <c r="D57" s="120"/>
      <c r="E57" s="436" t="e">
        <f t="shared" si="4"/>
        <v>#DIV/0!</v>
      </c>
      <c r="F57" s="125" t="e">
        <f t="shared" ref="F57:O57" si="15">$E57/$C$37</f>
        <v>#DIV/0!</v>
      </c>
      <c r="G57" s="125" t="e">
        <f t="shared" si="15"/>
        <v>#DIV/0!</v>
      </c>
      <c r="H57" s="125" t="e">
        <f t="shared" si="15"/>
        <v>#DIV/0!</v>
      </c>
      <c r="I57" s="125" t="e">
        <f t="shared" si="15"/>
        <v>#DIV/0!</v>
      </c>
      <c r="J57" s="125" t="e">
        <f t="shared" si="15"/>
        <v>#DIV/0!</v>
      </c>
      <c r="K57" s="125" t="e">
        <f t="shared" si="15"/>
        <v>#DIV/0!</v>
      </c>
      <c r="L57" s="125" t="e">
        <f t="shared" si="15"/>
        <v>#DIV/0!</v>
      </c>
      <c r="M57" s="125" t="e">
        <f t="shared" si="15"/>
        <v>#DIV/0!</v>
      </c>
      <c r="N57" s="125" t="e">
        <f t="shared" si="15"/>
        <v>#DIV/0!</v>
      </c>
      <c r="O57" s="125" t="e">
        <f t="shared" si="15"/>
        <v>#DIV/0!</v>
      </c>
    </row>
    <row r="58" spans="1:15" outlineLevel="1">
      <c r="A58" s="426"/>
      <c r="B58" s="116" t="s">
        <v>700</v>
      </c>
      <c r="C58" s="120"/>
      <c r="D58" s="120"/>
      <c r="E58" s="436" t="e">
        <f t="shared" si="4"/>
        <v>#DIV/0!</v>
      </c>
      <c r="F58" s="125" t="e">
        <f t="shared" ref="F58:O58" si="16">$E58/$C$38</f>
        <v>#DIV/0!</v>
      </c>
      <c r="G58" s="125" t="e">
        <f t="shared" si="16"/>
        <v>#DIV/0!</v>
      </c>
      <c r="H58" s="125" t="e">
        <f t="shared" si="16"/>
        <v>#DIV/0!</v>
      </c>
      <c r="I58" s="125" t="e">
        <f t="shared" si="16"/>
        <v>#DIV/0!</v>
      </c>
      <c r="J58" s="125" t="e">
        <f t="shared" si="16"/>
        <v>#DIV/0!</v>
      </c>
      <c r="K58" s="125" t="e">
        <f t="shared" si="16"/>
        <v>#DIV/0!</v>
      </c>
      <c r="L58" s="125" t="e">
        <f t="shared" si="16"/>
        <v>#DIV/0!</v>
      </c>
      <c r="M58" s="125" t="e">
        <f t="shared" si="16"/>
        <v>#DIV/0!</v>
      </c>
      <c r="N58" s="125" t="e">
        <f t="shared" si="16"/>
        <v>#DIV/0!</v>
      </c>
      <c r="O58" s="125" t="e">
        <f t="shared" si="16"/>
        <v>#DIV/0!</v>
      </c>
    </row>
    <row r="59" spans="1:15" outlineLevel="1">
      <c r="A59" s="426">
        <v>7</v>
      </c>
      <c r="B59" s="116" t="s">
        <v>701</v>
      </c>
      <c r="C59" s="120"/>
      <c r="D59" s="120"/>
      <c r="E59" s="436" t="e">
        <f t="shared" si="4"/>
        <v>#DIV/0!</v>
      </c>
      <c r="F59" s="125" t="e">
        <f t="shared" ref="F59:O59" si="17">$E59/$C$37</f>
        <v>#DIV/0!</v>
      </c>
      <c r="G59" s="125" t="e">
        <f t="shared" si="17"/>
        <v>#DIV/0!</v>
      </c>
      <c r="H59" s="125" t="e">
        <f t="shared" si="17"/>
        <v>#DIV/0!</v>
      </c>
      <c r="I59" s="125" t="e">
        <f t="shared" si="17"/>
        <v>#DIV/0!</v>
      </c>
      <c r="J59" s="125" t="e">
        <f t="shared" si="17"/>
        <v>#DIV/0!</v>
      </c>
      <c r="K59" s="125" t="e">
        <f t="shared" si="17"/>
        <v>#DIV/0!</v>
      </c>
      <c r="L59" s="125" t="e">
        <f t="shared" si="17"/>
        <v>#DIV/0!</v>
      </c>
      <c r="M59" s="125" t="e">
        <f t="shared" si="17"/>
        <v>#DIV/0!</v>
      </c>
      <c r="N59" s="125" t="e">
        <f t="shared" si="17"/>
        <v>#DIV/0!</v>
      </c>
      <c r="O59" s="125" t="e">
        <f t="shared" si="17"/>
        <v>#DIV/0!</v>
      </c>
    </row>
    <row r="60" spans="1:15" outlineLevel="1">
      <c r="B60" s="116" t="s">
        <v>694</v>
      </c>
      <c r="C60" s="120"/>
      <c r="D60" s="120"/>
      <c r="E60" s="436" t="e">
        <f t="shared" si="4"/>
        <v>#DIV/0!</v>
      </c>
      <c r="F60" s="125" t="e">
        <f t="shared" ref="F60:O60" si="18">$E60/$C$38</f>
        <v>#DIV/0!</v>
      </c>
      <c r="G60" s="125" t="e">
        <f t="shared" si="18"/>
        <v>#DIV/0!</v>
      </c>
      <c r="H60" s="125" t="e">
        <f t="shared" si="18"/>
        <v>#DIV/0!</v>
      </c>
      <c r="I60" s="125" t="e">
        <f t="shared" si="18"/>
        <v>#DIV/0!</v>
      </c>
      <c r="J60" s="125" t="e">
        <f t="shared" si="18"/>
        <v>#DIV/0!</v>
      </c>
      <c r="K60" s="125" t="e">
        <f t="shared" si="18"/>
        <v>#DIV/0!</v>
      </c>
      <c r="L60" s="125" t="e">
        <f t="shared" si="18"/>
        <v>#DIV/0!</v>
      </c>
      <c r="M60" s="125" t="e">
        <f t="shared" si="18"/>
        <v>#DIV/0!</v>
      </c>
      <c r="N60" s="125" t="e">
        <f t="shared" si="18"/>
        <v>#DIV/0!</v>
      </c>
      <c r="O60" s="125" t="e">
        <f t="shared" si="18"/>
        <v>#DIV/0!</v>
      </c>
    </row>
    <row r="61" spans="1:15" outlineLevel="1">
      <c r="A61" s="428" t="s">
        <v>568</v>
      </c>
      <c r="B61" s="104" t="s">
        <v>687</v>
      </c>
      <c r="C61" s="120"/>
      <c r="D61" s="120"/>
      <c r="E61" s="436" t="e">
        <f t="shared" si="4"/>
        <v>#DIV/0!</v>
      </c>
      <c r="F61" s="125" t="e">
        <f>$E61/$C$38</f>
        <v>#DIV/0!</v>
      </c>
      <c r="G61" s="125" t="e">
        <f t="shared" ref="G61:O61" si="19">$E61/$C$38</f>
        <v>#DIV/0!</v>
      </c>
      <c r="H61" s="125" t="e">
        <f t="shared" si="19"/>
        <v>#DIV/0!</v>
      </c>
      <c r="I61" s="125" t="e">
        <f t="shared" si="19"/>
        <v>#DIV/0!</v>
      </c>
      <c r="J61" s="125" t="e">
        <f t="shared" si="19"/>
        <v>#DIV/0!</v>
      </c>
      <c r="K61" s="125" t="e">
        <f t="shared" si="19"/>
        <v>#DIV/0!</v>
      </c>
      <c r="L61" s="125" t="e">
        <f t="shared" si="19"/>
        <v>#DIV/0!</v>
      </c>
      <c r="M61" s="125" t="e">
        <f t="shared" si="19"/>
        <v>#DIV/0!</v>
      </c>
      <c r="N61" s="125" t="e">
        <f t="shared" si="19"/>
        <v>#DIV/0!</v>
      </c>
      <c r="O61" s="125" t="e">
        <f t="shared" si="19"/>
        <v>#DIV/0!</v>
      </c>
    </row>
    <row r="62" spans="1:15" outlineLevel="1">
      <c r="A62" s="428" t="s">
        <v>569</v>
      </c>
      <c r="B62" s="448" t="s">
        <v>706</v>
      </c>
      <c r="C62" s="123"/>
      <c r="D62" s="123"/>
      <c r="E62" s="123"/>
      <c r="F62" s="429"/>
      <c r="G62" s="429"/>
      <c r="H62" s="429"/>
      <c r="I62" s="429"/>
      <c r="J62" s="429"/>
      <c r="K62" s="429"/>
      <c r="L62" s="429"/>
      <c r="M62" s="429"/>
      <c r="N62" s="429"/>
      <c r="O62" s="429"/>
    </row>
    <row r="63" spans="1:15" outlineLevel="1">
      <c r="A63" s="426">
        <v>1</v>
      </c>
      <c r="B63" s="116" t="s">
        <v>702</v>
      </c>
      <c r="C63" s="120"/>
      <c r="D63" s="120"/>
      <c r="E63" s="436" t="e">
        <f>D63*C63/$C$12</f>
        <v>#DIV/0!</v>
      </c>
      <c r="F63" s="211"/>
      <c r="G63" s="211"/>
      <c r="H63" s="211"/>
      <c r="I63" s="125" t="e">
        <f t="shared" ref="I63:O63" si="20">$E63/$C$37</f>
        <v>#DIV/0!</v>
      </c>
      <c r="J63" s="125" t="e">
        <f t="shared" si="20"/>
        <v>#DIV/0!</v>
      </c>
      <c r="K63" s="125" t="e">
        <f t="shared" si="20"/>
        <v>#DIV/0!</v>
      </c>
      <c r="L63" s="125" t="e">
        <f t="shared" si="20"/>
        <v>#DIV/0!</v>
      </c>
      <c r="M63" s="125" t="e">
        <f t="shared" si="20"/>
        <v>#DIV/0!</v>
      </c>
      <c r="N63" s="125" t="e">
        <f t="shared" si="20"/>
        <v>#DIV/0!</v>
      </c>
      <c r="O63" s="125" t="e">
        <f t="shared" si="20"/>
        <v>#DIV/0!</v>
      </c>
    </row>
    <row r="64" spans="1:15" outlineLevel="1">
      <c r="A64" s="426"/>
      <c r="B64" s="116" t="s">
        <v>703</v>
      </c>
      <c r="C64" s="120"/>
      <c r="D64" s="120"/>
      <c r="E64" s="436" t="e">
        <f>D64*C64/$C$12</f>
        <v>#DIV/0!</v>
      </c>
      <c r="F64" s="211"/>
      <c r="G64" s="211"/>
      <c r="H64" s="211"/>
      <c r="I64" s="125" t="e">
        <f t="shared" ref="I64:O64" si="21">$E64/$C$38</f>
        <v>#DIV/0!</v>
      </c>
      <c r="J64" s="125" t="e">
        <f t="shared" si="21"/>
        <v>#DIV/0!</v>
      </c>
      <c r="K64" s="125" t="e">
        <f t="shared" si="21"/>
        <v>#DIV/0!</v>
      </c>
      <c r="L64" s="125" t="e">
        <f t="shared" si="21"/>
        <v>#DIV/0!</v>
      </c>
      <c r="M64" s="125" t="e">
        <f t="shared" si="21"/>
        <v>#DIV/0!</v>
      </c>
      <c r="N64" s="125" t="e">
        <f t="shared" si="21"/>
        <v>#DIV/0!</v>
      </c>
      <c r="O64" s="125" t="e">
        <f t="shared" si="21"/>
        <v>#DIV/0!</v>
      </c>
    </row>
    <row r="65" spans="1:21" outlineLevel="1">
      <c r="A65" s="426">
        <v>2</v>
      </c>
      <c r="B65" s="116" t="s">
        <v>704</v>
      </c>
      <c r="C65" s="120"/>
      <c r="D65" s="120"/>
      <c r="E65" s="436" t="e">
        <f>D65*C65/$C$12</f>
        <v>#DIV/0!</v>
      </c>
      <c r="F65" s="211"/>
      <c r="G65" s="211"/>
      <c r="H65" s="211"/>
      <c r="I65" s="125" t="e">
        <f t="shared" ref="I65:O65" si="22">$E65/$C$37</f>
        <v>#DIV/0!</v>
      </c>
      <c r="J65" s="125" t="e">
        <f t="shared" si="22"/>
        <v>#DIV/0!</v>
      </c>
      <c r="K65" s="125" t="e">
        <f t="shared" si="22"/>
        <v>#DIV/0!</v>
      </c>
      <c r="L65" s="125" t="e">
        <f t="shared" si="22"/>
        <v>#DIV/0!</v>
      </c>
      <c r="M65" s="125" t="e">
        <f t="shared" si="22"/>
        <v>#DIV/0!</v>
      </c>
      <c r="N65" s="125" t="e">
        <f t="shared" si="22"/>
        <v>#DIV/0!</v>
      </c>
      <c r="O65" s="125" t="e">
        <f t="shared" si="22"/>
        <v>#DIV/0!</v>
      </c>
    </row>
    <row r="66" spans="1:21" outlineLevel="1">
      <c r="B66" s="116" t="s">
        <v>705</v>
      </c>
      <c r="C66" s="120"/>
      <c r="D66" s="120"/>
      <c r="E66" s="436" t="e">
        <f>D66*C66/$C$12</f>
        <v>#DIV/0!</v>
      </c>
      <c r="F66" s="211"/>
      <c r="G66" s="211"/>
      <c r="H66" s="211"/>
      <c r="I66" s="125" t="e">
        <f t="shared" ref="I66:O66" si="23">$E66/$C$38</f>
        <v>#DIV/0!</v>
      </c>
      <c r="J66" s="125" t="e">
        <f t="shared" si="23"/>
        <v>#DIV/0!</v>
      </c>
      <c r="K66" s="125" t="e">
        <f t="shared" si="23"/>
        <v>#DIV/0!</v>
      </c>
      <c r="L66" s="125" t="e">
        <f t="shared" si="23"/>
        <v>#DIV/0!</v>
      </c>
      <c r="M66" s="125" t="e">
        <f t="shared" si="23"/>
        <v>#DIV/0!</v>
      </c>
      <c r="N66" s="125" t="e">
        <f t="shared" si="23"/>
        <v>#DIV/0!</v>
      </c>
      <c r="O66" s="125" t="e">
        <f t="shared" si="23"/>
        <v>#DIV/0!</v>
      </c>
    </row>
    <row r="67" spans="1:21" outlineLevel="1">
      <c r="B67" s="116" t="s">
        <v>563</v>
      </c>
      <c r="C67" s="125"/>
      <c r="D67" s="252"/>
      <c r="E67" s="431" t="e">
        <f>D67*SUM(E42:E65)</f>
        <v>#DIV/0!</v>
      </c>
      <c r="F67" s="211"/>
      <c r="G67" s="211"/>
      <c r="H67" s="211"/>
      <c r="I67" s="125" t="e">
        <f t="shared" ref="I67:O67" si="24">$E67/$C$37</f>
        <v>#DIV/0!</v>
      </c>
      <c r="J67" s="125" t="e">
        <f t="shared" si="24"/>
        <v>#DIV/0!</v>
      </c>
      <c r="K67" s="125" t="e">
        <f t="shared" si="24"/>
        <v>#DIV/0!</v>
      </c>
      <c r="L67" s="125" t="e">
        <f t="shared" si="24"/>
        <v>#DIV/0!</v>
      </c>
      <c r="M67" s="125" t="e">
        <f t="shared" si="24"/>
        <v>#DIV/0!</v>
      </c>
      <c r="N67" s="125" t="e">
        <f t="shared" si="24"/>
        <v>#DIV/0!</v>
      </c>
      <c r="O67" s="125" t="e">
        <f t="shared" si="24"/>
        <v>#DIV/0!</v>
      </c>
      <c r="Q67" s="257"/>
    </row>
    <row r="68" spans="1:21" ht="16.5" thickBot="1">
      <c r="B68" s="130" t="s">
        <v>439</v>
      </c>
      <c r="C68" s="127"/>
      <c r="D68" s="127"/>
      <c r="E68" s="433" t="e">
        <f t="shared" ref="E68:J68" si="25">SUM(E42:E67)</f>
        <v>#DIV/0!</v>
      </c>
      <c r="F68" s="437" t="e">
        <f t="shared" si="25"/>
        <v>#DIV/0!</v>
      </c>
      <c r="G68" s="437" t="e">
        <f t="shared" si="25"/>
        <v>#DIV/0!</v>
      </c>
      <c r="H68" s="437" t="e">
        <f t="shared" si="25"/>
        <v>#DIV/0!</v>
      </c>
      <c r="I68" s="437" t="e">
        <f t="shared" si="25"/>
        <v>#DIV/0!</v>
      </c>
      <c r="J68" s="437" t="e">
        <f t="shared" si="25"/>
        <v>#DIV/0!</v>
      </c>
      <c r="K68" s="437" t="e">
        <f t="shared" ref="K68:O68" si="26">SUM(K42:K67)</f>
        <v>#DIV/0!</v>
      </c>
      <c r="L68" s="437" t="e">
        <f t="shared" si="26"/>
        <v>#DIV/0!</v>
      </c>
      <c r="M68" s="437" t="e">
        <f t="shared" si="26"/>
        <v>#DIV/0!</v>
      </c>
      <c r="N68" s="437" t="e">
        <f t="shared" si="26"/>
        <v>#DIV/0!</v>
      </c>
      <c r="O68" s="437" t="e">
        <f t="shared" si="26"/>
        <v>#DIV/0!</v>
      </c>
    </row>
    <row r="69" spans="1:21" ht="16.5" thickTop="1">
      <c r="A69" s="260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</row>
    <row r="70" spans="1:21">
      <c r="E70" s="257"/>
    </row>
    <row r="71" spans="1:21">
      <c r="A71" s="256" t="s">
        <v>139</v>
      </c>
      <c r="B71" s="118" t="s">
        <v>712</v>
      </c>
    </row>
    <row r="72" spans="1:21">
      <c r="B72" s="116" t="s">
        <v>435</v>
      </c>
      <c r="C72" s="122" t="s">
        <v>708</v>
      </c>
    </row>
    <row r="73" spans="1:21" ht="16.5" thickBot="1">
      <c r="B73" s="116" t="s">
        <v>437</v>
      </c>
      <c r="C73" s="187" t="e">
        <f>C38</f>
        <v>#DIV/0!</v>
      </c>
      <c r="D73" s="253" t="s">
        <v>743</v>
      </c>
    </row>
    <row r="74" spans="1:21" ht="16.5" thickBot="1">
      <c r="D74" s="445" t="s">
        <v>741</v>
      </c>
      <c r="E74" s="128"/>
      <c r="F74" s="726" t="s">
        <v>438</v>
      </c>
      <c r="G74" s="726"/>
      <c r="H74" s="726"/>
      <c r="I74" s="726"/>
      <c r="J74" s="726"/>
      <c r="K74" s="726"/>
      <c r="L74" s="726"/>
      <c r="M74" s="726"/>
      <c r="N74" s="726"/>
      <c r="O74" s="726"/>
    </row>
    <row r="75" spans="1:21" ht="16.5" thickBot="1">
      <c r="B75" s="129" t="s">
        <v>713</v>
      </c>
      <c r="C75" s="129" t="s">
        <v>742</v>
      </c>
      <c r="D75" s="129" t="s">
        <v>714</v>
      </c>
      <c r="E75" s="439" t="s">
        <v>556</v>
      </c>
      <c r="F75" s="435" t="s">
        <v>390</v>
      </c>
      <c r="G75" s="435" t="s">
        <v>391</v>
      </c>
      <c r="H75" s="435" t="s">
        <v>392</v>
      </c>
      <c r="I75" s="435" t="s">
        <v>393</v>
      </c>
      <c r="J75" s="435" t="s">
        <v>394</v>
      </c>
      <c r="K75" s="435" t="s">
        <v>557</v>
      </c>
      <c r="L75" s="435" t="s">
        <v>558</v>
      </c>
      <c r="M75" s="435" t="s">
        <v>559</v>
      </c>
      <c r="N75" s="435" t="s">
        <v>560</v>
      </c>
      <c r="O75" s="435" t="s">
        <v>561</v>
      </c>
      <c r="Q75" s="444" t="s">
        <v>739</v>
      </c>
      <c r="R75" s="444" t="s">
        <v>740</v>
      </c>
      <c r="S75" s="444" t="s">
        <v>741</v>
      </c>
    </row>
    <row r="76" spans="1:21">
      <c r="A76" s="256">
        <v>1</v>
      </c>
      <c r="B76" s="447" t="s">
        <v>826</v>
      </c>
      <c r="C76" s="123"/>
      <c r="D76" s="123"/>
      <c r="E76" s="123"/>
      <c r="F76" s="125"/>
      <c r="G76" s="125"/>
      <c r="H76" s="125"/>
      <c r="I76" s="125"/>
      <c r="J76" s="125"/>
      <c r="K76" s="125"/>
      <c r="L76" s="125"/>
      <c r="M76" s="125"/>
      <c r="N76" s="125"/>
      <c r="O76" s="125"/>
    </row>
    <row r="77" spans="1:21">
      <c r="B77" s="449" t="s">
        <v>715</v>
      </c>
      <c r="C77" s="440"/>
      <c r="D77" s="443">
        <f>IF($D$74="Average",$S77,IF($D$74="Max",$R77,IF($D$74="Min",$Q77)))</f>
        <v>3000</v>
      </c>
      <c r="E77" s="436">
        <f>D77*C77</f>
        <v>0</v>
      </c>
      <c r="F77" s="125" t="e">
        <f t="shared" ref="F77:O110" si="27">$E77/$C$73</f>
        <v>#DIV/0!</v>
      </c>
      <c r="G77" s="125" t="e">
        <f t="shared" si="27"/>
        <v>#DIV/0!</v>
      </c>
      <c r="H77" s="125" t="e">
        <f t="shared" si="27"/>
        <v>#DIV/0!</v>
      </c>
      <c r="I77" s="125" t="e">
        <f t="shared" si="27"/>
        <v>#DIV/0!</v>
      </c>
      <c r="J77" s="125" t="e">
        <f t="shared" si="27"/>
        <v>#DIV/0!</v>
      </c>
      <c r="K77" s="125" t="e">
        <f t="shared" si="27"/>
        <v>#DIV/0!</v>
      </c>
      <c r="L77" s="125" t="e">
        <f t="shared" si="27"/>
        <v>#DIV/0!</v>
      </c>
      <c r="M77" s="125" t="e">
        <f t="shared" si="27"/>
        <v>#DIV/0!</v>
      </c>
      <c r="N77" s="125" t="e">
        <f t="shared" si="27"/>
        <v>#DIV/0!</v>
      </c>
      <c r="O77" s="125" t="e">
        <f t="shared" si="27"/>
        <v>#DIV/0!</v>
      </c>
      <c r="P77" s="254"/>
      <c r="Q77" s="780">
        <v>2000</v>
      </c>
      <c r="R77" s="780">
        <v>4000</v>
      </c>
      <c r="S77" s="780">
        <v>3000</v>
      </c>
      <c r="U77" s="442"/>
    </row>
    <row r="78" spans="1:21">
      <c r="B78" s="449" t="s">
        <v>716</v>
      </c>
      <c r="C78" s="440"/>
      <c r="D78" s="443">
        <f t="shared" ref="D78:D118" si="28">IF($D$74="Average",$S78,IF($D$74="Max",$R78,IF($D$74="Min",$Q78)))</f>
        <v>4500</v>
      </c>
      <c r="E78" s="436">
        <f t="shared" ref="E78:E101" si="29">D78*C78</f>
        <v>0</v>
      </c>
      <c r="F78" s="125" t="e">
        <f t="shared" si="27"/>
        <v>#DIV/0!</v>
      </c>
      <c r="G78" s="125" t="e">
        <f t="shared" si="27"/>
        <v>#DIV/0!</v>
      </c>
      <c r="H78" s="125" t="e">
        <f t="shared" si="27"/>
        <v>#DIV/0!</v>
      </c>
      <c r="I78" s="125" t="e">
        <f t="shared" si="27"/>
        <v>#DIV/0!</v>
      </c>
      <c r="J78" s="125" t="e">
        <f t="shared" si="27"/>
        <v>#DIV/0!</v>
      </c>
      <c r="K78" s="125" t="e">
        <f t="shared" si="27"/>
        <v>#DIV/0!</v>
      </c>
      <c r="L78" s="125" t="e">
        <f t="shared" si="27"/>
        <v>#DIV/0!</v>
      </c>
      <c r="M78" s="125" t="e">
        <f t="shared" si="27"/>
        <v>#DIV/0!</v>
      </c>
      <c r="N78" s="125" t="e">
        <f t="shared" si="27"/>
        <v>#DIV/0!</v>
      </c>
      <c r="O78" s="125" t="e">
        <f t="shared" si="27"/>
        <v>#DIV/0!</v>
      </c>
      <c r="P78" s="254"/>
      <c r="Q78" s="780">
        <v>3000</v>
      </c>
      <c r="R78" s="780">
        <v>6000</v>
      </c>
      <c r="S78" s="780">
        <v>4500</v>
      </c>
      <c r="U78" s="442"/>
    </row>
    <row r="79" spans="1:21">
      <c r="B79" s="449" t="s">
        <v>717</v>
      </c>
      <c r="C79" s="440"/>
      <c r="D79" s="443">
        <f t="shared" si="28"/>
        <v>2000</v>
      </c>
      <c r="E79" s="436">
        <f t="shared" si="29"/>
        <v>0</v>
      </c>
      <c r="F79" s="125" t="e">
        <f t="shared" si="27"/>
        <v>#DIV/0!</v>
      </c>
      <c r="G79" s="125" t="e">
        <f t="shared" si="27"/>
        <v>#DIV/0!</v>
      </c>
      <c r="H79" s="125" t="e">
        <f t="shared" si="27"/>
        <v>#DIV/0!</v>
      </c>
      <c r="I79" s="125" t="e">
        <f t="shared" si="27"/>
        <v>#DIV/0!</v>
      </c>
      <c r="J79" s="125" t="e">
        <f t="shared" si="27"/>
        <v>#DIV/0!</v>
      </c>
      <c r="K79" s="125" t="e">
        <f t="shared" si="27"/>
        <v>#DIV/0!</v>
      </c>
      <c r="L79" s="125" t="e">
        <f t="shared" si="27"/>
        <v>#DIV/0!</v>
      </c>
      <c r="M79" s="125" t="e">
        <f t="shared" si="27"/>
        <v>#DIV/0!</v>
      </c>
      <c r="N79" s="125" t="e">
        <f t="shared" si="27"/>
        <v>#DIV/0!</v>
      </c>
      <c r="O79" s="125" t="e">
        <f t="shared" si="27"/>
        <v>#DIV/0!</v>
      </c>
      <c r="P79" s="254"/>
      <c r="Q79" s="780">
        <v>1000</v>
      </c>
      <c r="R79" s="780">
        <v>3000</v>
      </c>
      <c r="S79" s="780">
        <v>2000</v>
      </c>
      <c r="U79" s="442"/>
    </row>
    <row r="80" spans="1:21">
      <c r="B80" s="449" t="s">
        <v>718</v>
      </c>
      <c r="C80" s="440"/>
      <c r="D80" s="443">
        <f t="shared" si="28"/>
        <v>1500</v>
      </c>
      <c r="E80" s="436">
        <f t="shared" si="29"/>
        <v>0</v>
      </c>
      <c r="F80" s="125" t="e">
        <f t="shared" si="27"/>
        <v>#DIV/0!</v>
      </c>
      <c r="G80" s="125" t="e">
        <f t="shared" si="27"/>
        <v>#DIV/0!</v>
      </c>
      <c r="H80" s="125" t="e">
        <f t="shared" si="27"/>
        <v>#DIV/0!</v>
      </c>
      <c r="I80" s="125" t="e">
        <f t="shared" si="27"/>
        <v>#DIV/0!</v>
      </c>
      <c r="J80" s="125" t="e">
        <f t="shared" si="27"/>
        <v>#DIV/0!</v>
      </c>
      <c r="K80" s="125" t="e">
        <f t="shared" si="27"/>
        <v>#DIV/0!</v>
      </c>
      <c r="L80" s="125" t="e">
        <f t="shared" si="27"/>
        <v>#DIV/0!</v>
      </c>
      <c r="M80" s="125" t="e">
        <f t="shared" si="27"/>
        <v>#DIV/0!</v>
      </c>
      <c r="N80" s="125" t="e">
        <f t="shared" si="27"/>
        <v>#DIV/0!</v>
      </c>
      <c r="O80" s="125" t="e">
        <f t="shared" si="27"/>
        <v>#DIV/0!</v>
      </c>
      <c r="P80" s="254"/>
      <c r="Q80" s="780">
        <v>1000</v>
      </c>
      <c r="R80" s="780">
        <v>2000</v>
      </c>
      <c r="S80" s="780">
        <v>1500</v>
      </c>
      <c r="U80" s="442"/>
    </row>
    <row r="81" spans="2:21">
      <c r="B81" s="449" t="s">
        <v>719</v>
      </c>
      <c r="C81" s="440"/>
      <c r="D81" s="443">
        <f t="shared" si="28"/>
        <v>3000</v>
      </c>
      <c r="E81" s="436">
        <f t="shared" si="29"/>
        <v>0</v>
      </c>
      <c r="F81" s="125" t="e">
        <f t="shared" si="27"/>
        <v>#DIV/0!</v>
      </c>
      <c r="G81" s="125" t="e">
        <f t="shared" si="27"/>
        <v>#DIV/0!</v>
      </c>
      <c r="H81" s="125" t="e">
        <f t="shared" si="27"/>
        <v>#DIV/0!</v>
      </c>
      <c r="I81" s="125" t="e">
        <f t="shared" si="27"/>
        <v>#DIV/0!</v>
      </c>
      <c r="J81" s="125" t="e">
        <f t="shared" si="27"/>
        <v>#DIV/0!</v>
      </c>
      <c r="K81" s="125" t="e">
        <f t="shared" si="27"/>
        <v>#DIV/0!</v>
      </c>
      <c r="L81" s="125" t="e">
        <f t="shared" si="27"/>
        <v>#DIV/0!</v>
      </c>
      <c r="M81" s="125" t="e">
        <f t="shared" si="27"/>
        <v>#DIV/0!</v>
      </c>
      <c r="N81" s="125" t="e">
        <f t="shared" si="27"/>
        <v>#DIV/0!</v>
      </c>
      <c r="O81" s="125" t="e">
        <f t="shared" si="27"/>
        <v>#DIV/0!</v>
      </c>
      <c r="P81" s="254"/>
      <c r="Q81" s="780">
        <v>2000</v>
      </c>
      <c r="R81" s="780">
        <v>4000</v>
      </c>
      <c r="S81" s="780">
        <v>3000</v>
      </c>
      <c r="U81" s="442"/>
    </row>
    <row r="82" spans="2:21">
      <c r="B82" s="449" t="s">
        <v>720</v>
      </c>
      <c r="C82" s="440"/>
      <c r="D82" s="443">
        <f t="shared" si="28"/>
        <v>3000</v>
      </c>
      <c r="E82" s="436">
        <f t="shared" si="29"/>
        <v>0</v>
      </c>
      <c r="F82" s="125" t="e">
        <f t="shared" si="27"/>
        <v>#DIV/0!</v>
      </c>
      <c r="G82" s="125" t="e">
        <f t="shared" si="27"/>
        <v>#DIV/0!</v>
      </c>
      <c r="H82" s="125" t="e">
        <f t="shared" si="27"/>
        <v>#DIV/0!</v>
      </c>
      <c r="I82" s="125" t="e">
        <f t="shared" si="27"/>
        <v>#DIV/0!</v>
      </c>
      <c r="J82" s="125" t="e">
        <f t="shared" si="27"/>
        <v>#DIV/0!</v>
      </c>
      <c r="K82" s="125" t="e">
        <f t="shared" si="27"/>
        <v>#DIV/0!</v>
      </c>
      <c r="L82" s="125" t="e">
        <f t="shared" si="27"/>
        <v>#DIV/0!</v>
      </c>
      <c r="M82" s="125" t="e">
        <f t="shared" si="27"/>
        <v>#DIV/0!</v>
      </c>
      <c r="N82" s="125" t="e">
        <f t="shared" si="27"/>
        <v>#DIV/0!</v>
      </c>
      <c r="O82" s="125" t="e">
        <f t="shared" si="27"/>
        <v>#DIV/0!</v>
      </c>
      <c r="P82" s="254"/>
      <c r="Q82" s="780">
        <v>2000</v>
      </c>
      <c r="R82" s="780">
        <v>4000</v>
      </c>
      <c r="S82" s="780">
        <v>3000</v>
      </c>
      <c r="U82" s="442"/>
    </row>
    <row r="83" spans="2:21">
      <c r="B83" s="449" t="s">
        <v>734</v>
      </c>
      <c r="C83" s="440"/>
      <c r="D83" s="443">
        <f>IF($D$74="Average",$S83,IF($D$74="Max",$R83,IF($D$74="Min",$Q83)))</f>
        <v>3000</v>
      </c>
      <c r="E83" s="436">
        <f>D83*C83</f>
        <v>0</v>
      </c>
      <c r="F83" s="125" t="e">
        <f t="shared" ref="F83:O85" si="30">$E83/$C$73</f>
        <v>#DIV/0!</v>
      </c>
      <c r="G83" s="125" t="e">
        <f t="shared" si="30"/>
        <v>#DIV/0!</v>
      </c>
      <c r="H83" s="125" t="e">
        <f t="shared" si="30"/>
        <v>#DIV/0!</v>
      </c>
      <c r="I83" s="125" t="e">
        <f t="shared" si="30"/>
        <v>#DIV/0!</v>
      </c>
      <c r="J83" s="125" t="e">
        <f t="shared" si="30"/>
        <v>#DIV/0!</v>
      </c>
      <c r="K83" s="125" t="e">
        <f t="shared" si="30"/>
        <v>#DIV/0!</v>
      </c>
      <c r="L83" s="125" t="e">
        <f t="shared" si="30"/>
        <v>#DIV/0!</v>
      </c>
      <c r="M83" s="125" t="e">
        <f t="shared" si="30"/>
        <v>#DIV/0!</v>
      </c>
      <c r="N83" s="125" t="e">
        <f t="shared" si="30"/>
        <v>#DIV/0!</v>
      </c>
      <c r="O83" s="125" t="e">
        <f t="shared" si="30"/>
        <v>#DIV/0!</v>
      </c>
      <c r="P83" s="254"/>
      <c r="Q83" s="780">
        <v>2000</v>
      </c>
      <c r="R83" s="780">
        <v>4000</v>
      </c>
      <c r="S83" s="780">
        <v>3000</v>
      </c>
    </row>
    <row r="84" spans="2:21">
      <c r="B84" s="449" t="s">
        <v>735</v>
      </c>
      <c r="C84" s="441"/>
      <c r="D84" s="443">
        <f>IF($D$74="Average",$S84,IF($D$74="Max",$R84,IF($D$74="Min",$Q84)))</f>
        <v>4000</v>
      </c>
      <c r="E84" s="436">
        <f>D84*C84</f>
        <v>0</v>
      </c>
      <c r="F84" s="125" t="e">
        <f t="shared" si="30"/>
        <v>#DIV/0!</v>
      </c>
      <c r="G84" s="125" t="e">
        <f t="shared" si="30"/>
        <v>#DIV/0!</v>
      </c>
      <c r="H84" s="125" t="e">
        <f t="shared" si="30"/>
        <v>#DIV/0!</v>
      </c>
      <c r="I84" s="125" t="e">
        <f t="shared" si="30"/>
        <v>#DIV/0!</v>
      </c>
      <c r="J84" s="125" t="e">
        <f t="shared" si="30"/>
        <v>#DIV/0!</v>
      </c>
      <c r="K84" s="125" t="e">
        <f t="shared" si="30"/>
        <v>#DIV/0!</v>
      </c>
      <c r="L84" s="125" t="e">
        <f t="shared" si="30"/>
        <v>#DIV/0!</v>
      </c>
      <c r="M84" s="125" t="e">
        <f t="shared" si="30"/>
        <v>#DIV/0!</v>
      </c>
      <c r="N84" s="125" t="e">
        <f t="shared" si="30"/>
        <v>#DIV/0!</v>
      </c>
      <c r="O84" s="125" t="e">
        <f t="shared" si="30"/>
        <v>#DIV/0!</v>
      </c>
      <c r="P84" s="254"/>
      <c r="Q84" s="780">
        <v>2000</v>
      </c>
      <c r="R84" s="780">
        <v>6000</v>
      </c>
      <c r="S84" s="780">
        <v>4000</v>
      </c>
    </row>
    <row r="85" spans="2:21">
      <c r="B85" s="449" t="s">
        <v>726</v>
      </c>
      <c r="C85" s="440"/>
      <c r="D85" s="443">
        <f>IF($D$74="Average",$S85,IF($D$74="Max",$R85,IF($D$74="Min",$Q85)))</f>
        <v>6000</v>
      </c>
      <c r="E85" s="436">
        <f>D85*C85</f>
        <v>0</v>
      </c>
      <c r="F85" s="125" t="e">
        <f t="shared" si="30"/>
        <v>#DIV/0!</v>
      </c>
      <c r="G85" s="125" t="e">
        <f t="shared" si="30"/>
        <v>#DIV/0!</v>
      </c>
      <c r="H85" s="125" t="e">
        <f t="shared" si="30"/>
        <v>#DIV/0!</v>
      </c>
      <c r="I85" s="125" t="e">
        <f t="shared" si="30"/>
        <v>#DIV/0!</v>
      </c>
      <c r="J85" s="125" t="e">
        <f t="shared" si="30"/>
        <v>#DIV/0!</v>
      </c>
      <c r="K85" s="125" t="e">
        <f t="shared" si="30"/>
        <v>#DIV/0!</v>
      </c>
      <c r="L85" s="125" t="e">
        <f t="shared" si="30"/>
        <v>#DIV/0!</v>
      </c>
      <c r="M85" s="125" t="e">
        <f t="shared" si="30"/>
        <v>#DIV/0!</v>
      </c>
      <c r="N85" s="125" t="e">
        <f t="shared" si="30"/>
        <v>#DIV/0!</v>
      </c>
      <c r="O85" s="125" t="e">
        <f t="shared" si="30"/>
        <v>#DIV/0!</v>
      </c>
      <c r="P85" s="254"/>
      <c r="Q85" s="780">
        <v>4500</v>
      </c>
      <c r="R85" s="780">
        <v>8000</v>
      </c>
      <c r="S85" s="780">
        <v>6000</v>
      </c>
      <c r="U85" s="442"/>
    </row>
    <row r="86" spans="2:21">
      <c r="B86" s="449" t="s">
        <v>722</v>
      </c>
      <c r="C86" s="440"/>
      <c r="D86" s="443">
        <f t="shared" si="28"/>
        <v>600</v>
      </c>
      <c r="E86" s="436">
        <f t="shared" si="29"/>
        <v>0</v>
      </c>
      <c r="F86" s="125" t="e">
        <f t="shared" si="27"/>
        <v>#DIV/0!</v>
      </c>
      <c r="G86" s="125" t="e">
        <f t="shared" si="27"/>
        <v>#DIV/0!</v>
      </c>
      <c r="H86" s="125" t="e">
        <f t="shared" si="27"/>
        <v>#DIV/0!</v>
      </c>
      <c r="I86" s="125" t="e">
        <f t="shared" si="27"/>
        <v>#DIV/0!</v>
      </c>
      <c r="J86" s="125" t="e">
        <f t="shared" si="27"/>
        <v>#DIV/0!</v>
      </c>
      <c r="K86" s="125" t="e">
        <f t="shared" si="27"/>
        <v>#DIV/0!</v>
      </c>
      <c r="L86" s="125" t="e">
        <f t="shared" si="27"/>
        <v>#DIV/0!</v>
      </c>
      <c r="M86" s="125" t="e">
        <f t="shared" si="27"/>
        <v>#DIV/0!</v>
      </c>
      <c r="N86" s="125" t="e">
        <f t="shared" si="27"/>
        <v>#DIV/0!</v>
      </c>
      <c r="O86" s="125" t="e">
        <f t="shared" si="27"/>
        <v>#DIV/0!</v>
      </c>
      <c r="P86" s="254"/>
      <c r="Q86" s="780">
        <v>400</v>
      </c>
      <c r="R86" s="780">
        <v>800</v>
      </c>
      <c r="S86" s="780">
        <v>600</v>
      </c>
      <c r="U86" s="442"/>
    </row>
    <row r="87" spans="2:21">
      <c r="B87" s="449" t="s">
        <v>723</v>
      </c>
      <c r="C87" s="440"/>
      <c r="D87" s="443">
        <f t="shared" si="28"/>
        <v>900</v>
      </c>
      <c r="E87" s="436">
        <f t="shared" si="29"/>
        <v>0</v>
      </c>
      <c r="F87" s="125" t="e">
        <f t="shared" si="27"/>
        <v>#DIV/0!</v>
      </c>
      <c r="G87" s="125" t="e">
        <f t="shared" si="27"/>
        <v>#DIV/0!</v>
      </c>
      <c r="H87" s="125" t="e">
        <f t="shared" si="27"/>
        <v>#DIV/0!</v>
      </c>
      <c r="I87" s="125" t="e">
        <f t="shared" si="27"/>
        <v>#DIV/0!</v>
      </c>
      <c r="J87" s="125" t="e">
        <f t="shared" si="27"/>
        <v>#DIV/0!</v>
      </c>
      <c r="K87" s="125" t="e">
        <f t="shared" si="27"/>
        <v>#DIV/0!</v>
      </c>
      <c r="L87" s="125" t="e">
        <f t="shared" si="27"/>
        <v>#DIV/0!</v>
      </c>
      <c r="M87" s="125" t="e">
        <f t="shared" si="27"/>
        <v>#DIV/0!</v>
      </c>
      <c r="N87" s="125" t="e">
        <f t="shared" si="27"/>
        <v>#DIV/0!</v>
      </c>
      <c r="O87" s="125" t="e">
        <f t="shared" si="27"/>
        <v>#DIV/0!</v>
      </c>
      <c r="P87" s="254"/>
      <c r="Q87" s="780">
        <v>600</v>
      </c>
      <c r="R87" s="780">
        <v>1200</v>
      </c>
      <c r="S87" s="780">
        <v>900</v>
      </c>
      <c r="U87" s="442"/>
    </row>
    <row r="88" spans="2:21">
      <c r="B88" s="449" t="s">
        <v>724</v>
      </c>
      <c r="C88" s="440"/>
      <c r="D88" s="443">
        <f t="shared" si="28"/>
        <v>300</v>
      </c>
      <c r="E88" s="436">
        <f t="shared" si="29"/>
        <v>0</v>
      </c>
      <c r="F88" s="125" t="e">
        <f t="shared" si="27"/>
        <v>#DIV/0!</v>
      </c>
      <c r="G88" s="125" t="e">
        <f t="shared" si="27"/>
        <v>#DIV/0!</v>
      </c>
      <c r="H88" s="125" t="e">
        <f t="shared" si="27"/>
        <v>#DIV/0!</v>
      </c>
      <c r="I88" s="125" t="e">
        <f t="shared" si="27"/>
        <v>#DIV/0!</v>
      </c>
      <c r="J88" s="125" t="e">
        <f t="shared" si="27"/>
        <v>#DIV/0!</v>
      </c>
      <c r="K88" s="125" t="e">
        <f t="shared" si="27"/>
        <v>#DIV/0!</v>
      </c>
      <c r="L88" s="125" t="e">
        <f t="shared" si="27"/>
        <v>#DIV/0!</v>
      </c>
      <c r="M88" s="125" t="e">
        <f t="shared" si="27"/>
        <v>#DIV/0!</v>
      </c>
      <c r="N88" s="125" t="e">
        <f t="shared" si="27"/>
        <v>#DIV/0!</v>
      </c>
      <c r="O88" s="125" t="e">
        <f t="shared" si="27"/>
        <v>#DIV/0!</v>
      </c>
      <c r="P88" s="254"/>
      <c r="Q88" s="780">
        <v>200</v>
      </c>
      <c r="R88" s="780">
        <v>400</v>
      </c>
      <c r="S88" s="780">
        <v>300</v>
      </c>
      <c r="U88" s="442"/>
    </row>
    <row r="89" spans="2:21">
      <c r="B89" s="449" t="s">
        <v>725</v>
      </c>
      <c r="C89" s="440"/>
      <c r="D89" s="443">
        <f t="shared" si="28"/>
        <v>500</v>
      </c>
      <c r="E89" s="436">
        <f t="shared" si="29"/>
        <v>0</v>
      </c>
      <c r="F89" s="125" t="e">
        <f t="shared" si="27"/>
        <v>#DIV/0!</v>
      </c>
      <c r="G89" s="125" t="e">
        <f t="shared" si="27"/>
        <v>#DIV/0!</v>
      </c>
      <c r="H89" s="125" t="e">
        <f t="shared" si="27"/>
        <v>#DIV/0!</v>
      </c>
      <c r="I89" s="125" t="e">
        <f t="shared" si="27"/>
        <v>#DIV/0!</v>
      </c>
      <c r="J89" s="125" t="e">
        <f t="shared" si="27"/>
        <v>#DIV/0!</v>
      </c>
      <c r="K89" s="125" t="e">
        <f t="shared" si="27"/>
        <v>#DIV/0!</v>
      </c>
      <c r="L89" s="125" t="e">
        <f t="shared" si="27"/>
        <v>#DIV/0!</v>
      </c>
      <c r="M89" s="125" t="e">
        <f t="shared" si="27"/>
        <v>#DIV/0!</v>
      </c>
      <c r="N89" s="125" t="e">
        <f t="shared" si="27"/>
        <v>#DIV/0!</v>
      </c>
      <c r="O89" s="125" t="e">
        <f t="shared" si="27"/>
        <v>#DIV/0!</v>
      </c>
      <c r="P89" s="254"/>
      <c r="Q89" s="780">
        <v>200</v>
      </c>
      <c r="R89" s="780">
        <v>800</v>
      </c>
      <c r="S89" s="780">
        <v>500</v>
      </c>
      <c r="U89" s="442"/>
    </row>
    <row r="90" spans="2:21">
      <c r="B90" s="449" t="s">
        <v>752</v>
      </c>
      <c r="C90" s="440"/>
      <c r="D90" s="443">
        <f t="shared" si="28"/>
        <v>900</v>
      </c>
      <c r="E90" s="436">
        <f t="shared" si="29"/>
        <v>0</v>
      </c>
      <c r="F90" s="125" t="e">
        <f t="shared" si="27"/>
        <v>#DIV/0!</v>
      </c>
      <c r="G90" s="125" t="e">
        <f t="shared" si="27"/>
        <v>#DIV/0!</v>
      </c>
      <c r="H90" s="125" t="e">
        <f t="shared" si="27"/>
        <v>#DIV/0!</v>
      </c>
      <c r="I90" s="125" t="e">
        <f t="shared" si="27"/>
        <v>#DIV/0!</v>
      </c>
      <c r="J90" s="125" t="e">
        <f t="shared" si="27"/>
        <v>#DIV/0!</v>
      </c>
      <c r="K90" s="125" t="e">
        <f t="shared" si="27"/>
        <v>#DIV/0!</v>
      </c>
      <c r="L90" s="125" t="e">
        <f t="shared" si="27"/>
        <v>#DIV/0!</v>
      </c>
      <c r="M90" s="125" t="e">
        <f t="shared" si="27"/>
        <v>#DIV/0!</v>
      </c>
      <c r="N90" s="125" t="e">
        <f t="shared" si="27"/>
        <v>#DIV/0!</v>
      </c>
      <c r="O90" s="125" t="e">
        <f t="shared" si="27"/>
        <v>#DIV/0!</v>
      </c>
      <c r="P90" s="254"/>
      <c r="Q90" s="780">
        <v>600</v>
      </c>
      <c r="R90" s="780">
        <v>1200</v>
      </c>
      <c r="S90" s="780">
        <v>900</v>
      </c>
      <c r="U90" s="442"/>
    </row>
    <row r="91" spans="2:21">
      <c r="B91" s="449" t="s">
        <v>721</v>
      </c>
      <c r="C91" s="440"/>
      <c r="D91" s="443">
        <f>IF($D$74="Average",$S91,IF($D$74="Max",$R91,IF($D$74="Min",$Q91)))</f>
        <v>150</v>
      </c>
      <c r="E91" s="436">
        <f>D91*C91</f>
        <v>0</v>
      </c>
      <c r="F91" s="125" t="e">
        <f t="shared" ref="F91:O91" si="31">$E91/$C$73</f>
        <v>#DIV/0!</v>
      </c>
      <c r="G91" s="125" t="e">
        <f t="shared" si="31"/>
        <v>#DIV/0!</v>
      </c>
      <c r="H91" s="125" t="e">
        <f t="shared" si="31"/>
        <v>#DIV/0!</v>
      </c>
      <c r="I91" s="125" t="e">
        <f t="shared" si="31"/>
        <v>#DIV/0!</v>
      </c>
      <c r="J91" s="125" t="e">
        <f t="shared" si="31"/>
        <v>#DIV/0!</v>
      </c>
      <c r="K91" s="125" t="e">
        <f t="shared" si="31"/>
        <v>#DIV/0!</v>
      </c>
      <c r="L91" s="125" t="e">
        <f t="shared" si="31"/>
        <v>#DIV/0!</v>
      </c>
      <c r="M91" s="125" t="e">
        <f t="shared" si="31"/>
        <v>#DIV/0!</v>
      </c>
      <c r="N91" s="125" t="e">
        <f t="shared" si="31"/>
        <v>#DIV/0!</v>
      </c>
      <c r="O91" s="125" t="e">
        <f t="shared" si="31"/>
        <v>#DIV/0!</v>
      </c>
      <c r="P91" s="254"/>
      <c r="Q91" s="780">
        <v>100</v>
      </c>
      <c r="R91" s="780">
        <v>200</v>
      </c>
      <c r="S91" s="780">
        <v>150</v>
      </c>
      <c r="U91" s="442"/>
    </row>
    <row r="92" spans="2:21">
      <c r="B92" s="449" t="s">
        <v>727</v>
      </c>
      <c r="C92" s="440"/>
      <c r="D92" s="443">
        <f t="shared" si="28"/>
        <v>60</v>
      </c>
      <c r="E92" s="436">
        <f t="shared" si="29"/>
        <v>0</v>
      </c>
      <c r="F92" s="125" t="e">
        <f t="shared" si="27"/>
        <v>#DIV/0!</v>
      </c>
      <c r="G92" s="125" t="e">
        <f t="shared" si="27"/>
        <v>#DIV/0!</v>
      </c>
      <c r="H92" s="125" t="e">
        <f t="shared" si="27"/>
        <v>#DIV/0!</v>
      </c>
      <c r="I92" s="125" t="e">
        <f t="shared" si="27"/>
        <v>#DIV/0!</v>
      </c>
      <c r="J92" s="125" t="e">
        <f t="shared" si="27"/>
        <v>#DIV/0!</v>
      </c>
      <c r="K92" s="125" t="e">
        <f t="shared" si="27"/>
        <v>#DIV/0!</v>
      </c>
      <c r="L92" s="125" t="e">
        <f t="shared" si="27"/>
        <v>#DIV/0!</v>
      </c>
      <c r="M92" s="125" t="e">
        <f t="shared" si="27"/>
        <v>#DIV/0!</v>
      </c>
      <c r="N92" s="125" t="e">
        <f t="shared" si="27"/>
        <v>#DIV/0!</v>
      </c>
      <c r="O92" s="125" t="e">
        <f t="shared" si="27"/>
        <v>#DIV/0!</v>
      </c>
      <c r="P92" s="254"/>
      <c r="Q92" s="780">
        <v>20</v>
      </c>
      <c r="R92" s="780">
        <v>100</v>
      </c>
      <c r="S92" s="780">
        <v>60</v>
      </c>
      <c r="U92" s="442"/>
    </row>
    <row r="93" spans="2:21">
      <c r="B93" s="449" t="s">
        <v>728</v>
      </c>
      <c r="C93" s="440"/>
      <c r="D93" s="443">
        <f t="shared" si="28"/>
        <v>120</v>
      </c>
      <c r="E93" s="436">
        <f t="shared" si="29"/>
        <v>0</v>
      </c>
      <c r="F93" s="125" t="e">
        <f t="shared" si="27"/>
        <v>#DIV/0!</v>
      </c>
      <c r="G93" s="125" t="e">
        <f t="shared" si="27"/>
        <v>#DIV/0!</v>
      </c>
      <c r="H93" s="125" t="e">
        <f t="shared" si="27"/>
        <v>#DIV/0!</v>
      </c>
      <c r="I93" s="125" t="e">
        <f t="shared" si="27"/>
        <v>#DIV/0!</v>
      </c>
      <c r="J93" s="125" t="e">
        <f t="shared" si="27"/>
        <v>#DIV/0!</v>
      </c>
      <c r="K93" s="125" t="e">
        <f t="shared" si="27"/>
        <v>#DIV/0!</v>
      </c>
      <c r="L93" s="125" t="e">
        <f t="shared" si="27"/>
        <v>#DIV/0!</v>
      </c>
      <c r="M93" s="125" t="e">
        <f t="shared" si="27"/>
        <v>#DIV/0!</v>
      </c>
      <c r="N93" s="125" t="e">
        <f t="shared" si="27"/>
        <v>#DIV/0!</v>
      </c>
      <c r="O93" s="125" t="e">
        <f t="shared" si="27"/>
        <v>#DIV/0!</v>
      </c>
      <c r="P93" s="254"/>
      <c r="Q93" s="780">
        <v>40</v>
      </c>
      <c r="R93" s="780">
        <v>200</v>
      </c>
      <c r="S93" s="780">
        <v>120</v>
      </c>
      <c r="U93" s="442"/>
    </row>
    <row r="94" spans="2:21">
      <c r="B94" s="449" t="s">
        <v>729</v>
      </c>
      <c r="C94" s="440"/>
      <c r="D94" s="443">
        <f t="shared" si="28"/>
        <v>60</v>
      </c>
      <c r="E94" s="436">
        <f t="shared" si="29"/>
        <v>0</v>
      </c>
      <c r="F94" s="125" t="e">
        <f t="shared" si="27"/>
        <v>#DIV/0!</v>
      </c>
      <c r="G94" s="125" t="e">
        <f t="shared" si="27"/>
        <v>#DIV/0!</v>
      </c>
      <c r="H94" s="125" t="e">
        <f t="shared" si="27"/>
        <v>#DIV/0!</v>
      </c>
      <c r="I94" s="125" t="e">
        <f t="shared" si="27"/>
        <v>#DIV/0!</v>
      </c>
      <c r="J94" s="125" t="e">
        <f t="shared" si="27"/>
        <v>#DIV/0!</v>
      </c>
      <c r="K94" s="125" t="e">
        <f t="shared" si="27"/>
        <v>#DIV/0!</v>
      </c>
      <c r="L94" s="125" t="e">
        <f t="shared" si="27"/>
        <v>#DIV/0!</v>
      </c>
      <c r="M94" s="125" t="e">
        <f t="shared" si="27"/>
        <v>#DIV/0!</v>
      </c>
      <c r="N94" s="125" t="e">
        <f t="shared" si="27"/>
        <v>#DIV/0!</v>
      </c>
      <c r="O94" s="125" t="e">
        <f t="shared" si="27"/>
        <v>#DIV/0!</v>
      </c>
      <c r="P94" s="254"/>
      <c r="Q94" s="780">
        <v>20</v>
      </c>
      <c r="R94" s="780">
        <v>100</v>
      </c>
      <c r="S94" s="780">
        <v>60</v>
      </c>
      <c r="U94" s="442"/>
    </row>
    <row r="95" spans="2:21">
      <c r="B95" s="449" t="s">
        <v>730</v>
      </c>
      <c r="C95" s="440"/>
      <c r="D95" s="443">
        <f t="shared" si="28"/>
        <v>25</v>
      </c>
      <c r="E95" s="436">
        <f t="shared" si="29"/>
        <v>0</v>
      </c>
      <c r="F95" s="125" t="e">
        <f t="shared" si="27"/>
        <v>#DIV/0!</v>
      </c>
      <c r="G95" s="125" t="e">
        <f t="shared" si="27"/>
        <v>#DIV/0!</v>
      </c>
      <c r="H95" s="125" t="e">
        <f t="shared" ref="G95:O101" si="32">$E95/$C$73</f>
        <v>#DIV/0!</v>
      </c>
      <c r="I95" s="125" t="e">
        <f t="shared" si="32"/>
        <v>#DIV/0!</v>
      </c>
      <c r="J95" s="125" t="e">
        <f t="shared" si="32"/>
        <v>#DIV/0!</v>
      </c>
      <c r="K95" s="125" t="e">
        <f t="shared" si="32"/>
        <v>#DIV/0!</v>
      </c>
      <c r="L95" s="125" t="e">
        <f t="shared" si="32"/>
        <v>#DIV/0!</v>
      </c>
      <c r="M95" s="125" t="e">
        <f t="shared" si="32"/>
        <v>#DIV/0!</v>
      </c>
      <c r="N95" s="125" t="e">
        <f t="shared" si="32"/>
        <v>#DIV/0!</v>
      </c>
      <c r="O95" s="125" t="e">
        <f t="shared" si="32"/>
        <v>#DIV/0!</v>
      </c>
      <c r="P95" s="254"/>
      <c r="Q95" s="780">
        <v>10</v>
      </c>
      <c r="R95" s="780">
        <v>40</v>
      </c>
      <c r="S95" s="780">
        <v>25</v>
      </c>
      <c r="U95" s="442"/>
    </row>
    <row r="96" spans="2:21">
      <c r="B96" s="449" t="s">
        <v>731</v>
      </c>
      <c r="C96" s="440"/>
      <c r="D96" s="443">
        <f t="shared" si="28"/>
        <v>25</v>
      </c>
      <c r="E96" s="436">
        <f t="shared" si="29"/>
        <v>0</v>
      </c>
      <c r="F96" s="125" t="e">
        <f t="shared" si="27"/>
        <v>#DIV/0!</v>
      </c>
      <c r="G96" s="125" t="e">
        <f t="shared" si="32"/>
        <v>#DIV/0!</v>
      </c>
      <c r="H96" s="125" t="e">
        <f t="shared" si="32"/>
        <v>#DIV/0!</v>
      </c>
      <c r="I96" s="125" t="e">
        <f t="shared" si="32"/>
        <v>#DIV/0!</v>
      </c>
      <c r="J96" s="125" t="e">
        <f t="shared" si="32"/>
        <v>#DIV/0!</v>
      </c>
      <c r="K96" s="125" t="e">
        <f t="shared" si="32"/>
        <v>#DIV/0!</v>
      </c>
      <c r="L96" s="125" t="e">
        <f t="shared" si="32"/>
        <v>#DIV/0!</v>
      </c>
      <c r="M96" s="125" t="e">
        <f t="shared" si="32"/>
        <v>#DIV/0!</v>
      </c>
      <c r="N96" s="125" t="e">
        <f t="shared" si="32"/>
        <v>#DIV/0!</v>
      </c>
      <c r="O96" s="125" t="e">
        <f t="shared" si="32"/>
        <v>#DIV/0!</v>
      </c>
      <c r="P96" s="254"/>
      <c r="Q96" s="780">
        <v>10</v>
      </c>
      <c r="R96" s="780">
        <v>40</v>
      </c>
      <c r="S96" s="780">
        <v>25</v>
      </c>
      <c r="U96" s="442"/>
    </row>
    <row r="97" spans="1:19">
      <c r="B97" s="449" t="s">
        <v>732</v>
      </c>
      <c r="C97" s="440"/>
      <c r="D97" s="443">
        <f t="shared" si="28"/>
        <v>25</v>
      </c>
      <c r="E97" s="436">
        <f t="shared" si="29"/>
        <v>0</v>
      </c>
      <c r="F97" s="125" t="e">
        <f t="shared" si="27"/>
        <v>#DIV/0!</v>
      </c>
      <c r="G97" s="125" t="e">
        <f t="shared" si="32"/>
        <v>#DIV/0!</v>
      </c>
      <c r="H97" s="125" t="e">
        <f t="shared" si="32"/>
        <v>#DIV/0!</v>
      </c>
      <c r="I97" s="125" t="e">
        <f t="shared" si="32"/>
        <v>#DIV/0!</v>
      </c>
      <c r="J97" s="125" t="e">
        <f t="shared" si="32"/>
        <v>#DIV/0!</v>
      </c>
      <c r="K97" s="125" t="e">
        <f t="shared" si="32"/>
        <v>#DIV/0!</v>
      </c>
      <c r="L97" s="125" t="e">
        <f t="shared" si="32"/>
        <v>#DIV/0!</v>
      </c>
      <c r="M97" s="125" t="e">
        <f t="shared" si="32"/>
        <v>#DIV/0!</v>
      </c>
      <c r="N97" s="125" t="e">
        <f t="shared" si="32"/>
        <v>#DIV/0!</v>
      </c>
      <c r="O97" s="125" t="e">
        <f t="shared" si="32"/>
        <v>#DIV/0!</v>
      </c>
      <c r="P97" s="254"/>
      <c r="Q97" s="780">
        <v>10</v>
      </c>
      <c r="R97" s="780">
        <v>40</v>
      </c>
      <c r="S97" s="780">
        <v>25</v>
      </c>
    </row>
    <row r="98" spans="1:19">
      <c r="B98" s="449" t="s">
        <v>733</v>
      </c>
      <c r="C98" s="440"/>
      <c r="D98" s="443">
        <f t="shared" si="28"/>
        <v>250</v>
      </c>
      <c r="E98" s="436">
        <f t="shared" si="29"/>
        <v>0</v>
      </c>
      <c r="F98" s="125" t="e">
        <f t="shared" si="27"/>
        <v>#DIV/0!</v>
      </c>
      <c r="G98" s="125" t="e">
        <f t="shared" si="32"/>
        <v>#DIV/0!</v>
      </c>
      <c r="H98" s="125" t="e">
        <f t="shared" si="32"/>
        <v>#DIV/0!</v>
      </c>
      <c r="I98" s="125" t="e">
        <f t="shared" si="32"/>
        <v>#DIV/0!</v>
      </c>
      <c r="J98" s="125" t="e">
        <f t="shared" si="32"/>
        <v>#DIV/0!</v>
      </c>
      <c r="K98" s="125" t="e">
        <f t="shared" si="32"/>
        <v>#DIV/0!</v>
      </c>
      <c r="L98" s="125" t="e">
        <f t="shared" si="32"/>
        <v>#DIV/0!</v>
      </c>
      <c r="M98" s="125" t="e">
        <f t="shared" si="32"/>
        <v>#DIV/0!</v>
      </c>
      <c r="N98" s="125" t="e">
        <f t="shared" si="32"/>
        <v>#DIV/0!</v>
      </c>
      <c r="O98" s="125" t="e">
        <f t="shared" si="32"/>
        <v>#DIV/0!</v>
      </c>
      <c r="P98" s="254"/>
      <c r="Q98" s="780">
        <v>100</v>
      </c>
      <c r="R98" s="780">
        <v>400</v>
      </c>
      <c r="S98" s="780">
        <v>250</v>
      </c>
    </row>
    <row r="99" spans="1:19">
      <c r="B99" s="449" t="s">
        <v>736</v>
      </c>
      <c r="C99" s="441"/>
      <c r="D99" s="443">
        <f t="shared" si="28"/>
        <v>150</v>
      </c>
      <c r="E99" s="436">
        <f t="shared" si="29"/>
        <v>0</v>
      </c>
      <c r="F99" s="125" t="e">
        <f t="shared" si="27"/>
        <v>#DIV/0!</v>
      </c>
      <c r="G99" s="125" t="e">
        <f t="shared" si="32"/>
        <v>#DIV/0!</v>
      </c>
      <c r="H99" s="125" t="e">
        <f t="shared" si="32"/>
        <v>#DIV/0!</v>
      </c>
      <c r="I99" s="125" t="e">
        <f t="shared" si="32"/>
        <v>#DIV/0!</v>
      </c>
      <c r="J99" s="125" t="e">
        <f t="shared" si="32"/>
        <v>#DIV/0!</v>
      </c>
      <c r="K99" s="125" t="e">
        <f t="shared" si="32"/>
        <v>#DIV/0!</v>
      </c>
      <c r="L99" s="125" t="e">
        <f t="shared" si="32"/>
        <v>#DIV/0!</v>
      </c>
      <c r="M99" s="125" t="e">
        <f t="shared" si="32"/>
        <v>#DIV/0!</v>
      </c>
      <c r="N99" s="125" t="e">
        <f t="shared" si="32"/>
        <v>#DIV/0!</v>
      </c>
      <c r="O99" s="125" t="e">
        <f t="shared" si="32"/>
        <v>#DIV/0!</v>
      </c>
      <c r="P99" s="254"/>
      <c r="Q99" s="780">
        <v>100</v>
      </c>
      <c r="R99" s="780">
        <v>200</v>
      </c>
      <c r="S99" s="780">
        <v>150</v>
      </c>
    </row>
    <row r="100" spans="1:19">
      <c r="B100" s="449" t="s">
        <v>737</v>
      </c>
      <c r="C100" s="441"/>
      <c r="D100" s="443">
        <f t="shared" si="28"/>
        <v>30</v>
      </c>
      <c r="E100" s="436">
        <f t="shared" si="29"/>
        <v>0</v>
      </c>
      <c r="F100" s="125" t="e">
        <f t="shared" si="27"/>
        <v>#DIV/0!</v>
      </c>
      <c r="G100" s="125" t="e">
        <f t="shared" si="32"/>
        <v>#DIV/0!</v>
      </c>
      <c r="H100" s="125" t="e">
        <f t="shared" si="32"/>
        <v>#DIV/0!</v>
      </c>
      <c r="I100" s="125" t="e">
        <f t="shared" si="32"/>
        <v>#DIV/0!</v>
      </c>
      <c r="J100" s="125" t="e">
        <f t="shared" si="32"/>
        <v>#DIV/0!</v>
      </c>
      <c r="K100" s="125" t="e">
        <f t="shared" si="32"/>
        <v>#DIV/0!</v>
      </c>
      <c r="L100" s="125" t="e">
        <f t="shared" si="32"/>
        <v>#DIV/0!</v>
      </c>
      <c r="M100" s="125" t="e">
        <f t="shared" si="32"/>
        <v>#DIV/0!</v>
      </c>
      <c r="N100" s="125" t="e">
        <f t="shared" si="32"/>
        <v>#DIV/0!</v>
      </c>
      <c r="O100" s="125" t="e">
        <f t="shared" si="32"/>
        <v>#DIV/0!</v>
      </c>
      <c r="P100" s="254"/>
      <c r="Q100" s="780">
        <v>20</v>
      </c>
      <c r="R100" s="780">
        <v>40</v>
      </c>
      <c r="S100" s="780">
        <v>30</v>
      </c>
    </row>
    <row r="101" spans="1:19">
      <c r="B101" s="450" t="s">
        <v>738</v>
      </c>
      <c r="C101" s="120"/>
      <c r="D101" s="443">
        <f t="shared" si="28"/>
        <v>15</v>
      </c>
      <c r="E101" s="436">
        <f t="shared" si="29"/>
        <v>0</v>
      </c>
      <c r="F101" s="446" t="e">
        <f t="shared" si="27"/>
        <v>#DIV/0!</v>
      </c>
      <c r="G101" s="446" t="e">
        <f t="shared" si="32"/>
        <v>#DIV/0!</v>
      </c>
      <c r="H101" s="446" t="e">
        <f t="shared" si="32"/>
        <v>#DIV/0!</v>
      </c>
      <c r="I101" s="446" t="e">
        <f t="shared" si="32"/>
        <v>#DIV/0!</v>
      </c>
      <c r="J101" s="446" t="e">
        <f t="shared" si="32"/>
        <v>#DIV/0!</v>
      </c>
      <c r="K101" s="446" t="e">
        <f t="shared" si="32"/>
        <v>#DIV/0!</v>
      </c>
      <c r="L101" s="446" t="e">
        <f t="shared" si="32"/>
        <v>#DIV/0!</v>
      </c>
      <c r="M101" s="446" t="e">
        <f t="shared" si="32"/>
        <v>#DIV/0!</v>
      </c>
      <c r="N101" s="446" t="e">
        <f t="shared" si="32"/>
        <v>#DIV/0!</v>
      </c>
      <c r="O101" s="446" t="e">
        <f t="shared" si="32"/>
        <v>#DIV/0!</v>
      </c>
      <c r="P101" s="254"/>
      <c r="Q101" s="780">
        <v>10</v>
      </c>
      <c r="R101" s="780">
        <v>20</v>
      </c>
      <c r="S101" s="780">
        <v>15</v>
      </c>
    </row>
    <row r="102" spans="1:19">
      <c r="A102" s="256">
        <v>2</v>
      </c>
      <c r="B102" s="447" t="s">
        <v>744</v>
      </c>
      <c r="C102" s="123"/>
      <c r="D102" s="123"/>
      <c r="E102" s="123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254"/>
      <c r="Q102" s="781"/>
      <c r="R102" s="781"/>
      <c r="S102" s="781"/>
    </row>
    <row r="103" spans="1:19">
      <c r="B103" s="449" t="s">
        <v>745</v>
      </c>
      <c r="C103" s="120"/>
      <c r="D103" s="443">
        <f t="shared" si="28"/>
        <v>150</v>
      </c>
      <c r="E103" s="436">
        <f t="shared" ref="E103:E110" si="33">D103*C103</f>
        <v>0</v>
      </c>
      <c r="F103" s="125" t="e">
        <f t="shared" ref="F103:O108" si="34">$E103/$C$73</f>
        <v>#DIV/0!</v>
      </c>
      <c r="G103" s="125" t="e">
        <f t="shared" si="34"/>
        <v>#DIV/0!</v>
      </c>
      <c r="H103" s="125" t="e">
        <f t="shared" si="34"/>
        <v>#DIV/0!</v>
      </c>
      <c r="I103" s="125" t="e">
        <f t="shared" si="34"/>
        <v>#DIV/0!</v>
      </c>
      <c r="J103" s="125" t="e">
        <f t="shared" si="34"/>
        <v>#DIV/0!</v>
      </c>
      <c r="K103" s="125" t="e">
        <f t="shared" si="34"/>
        <v>#DIV/0!</v>
      </c>
      <c r="L103" s="125" t="e">
        <f t="shared" si="34"/>
        <v>#DIV/0!</v>
      </c>
      <c r="M103" s="125" t="e">
        <f t="shared" si="34"/>
        <v>#DIV/0!</v>
      </c>
      <c r="N103" s="125" t="e">
        <f t="shared" si="34"/>
        <v>#DIV/0!</v>
      </c>
      <c r="O103" s="125" t="e">
        <f t="shared" si="34"/>
        <v>#DIV/0!</v>
      </c>
      <c r="P103" s="254"/>
      <c r="Q103" s="780">
        <v>100</v>
      </c>
      <c r="R103" s="780">
        <v>200</v>
      </c>
      <c r="S103" s="780">
        <v>150</v>
      </c>
    </row>
    <row r="104" spans="1:19">
      <c r="B104" s="449" t="s">
        <v>746</v>
      </c>
      <c r="C104" s="120"/>
      <c r="D104" s="443">
        <f t="shared" si="28"/>
        <v>75</v>
      </c>
      <c r="E104" s="436">
        <f t="shared" si="33"/>
        <v>0</v>
      </c>
      <c r="F104" s="125" t="e">
        <f t="shared" si="34"/>
        <v>#DIV/0!</v>
      </c>
      <c r="G104" s="125" t="e">
        <f t="shared" si="34"/>
        <v>#DIV/0!</v>
      </c>
      <c r="H104" s="125" t="e">
        <f t="shared" si="34"/>
        <v>#DIV/0!</v>
      </c>
      <c r="I104" s="125" t="e">
        <f t="shared" si="34"/>
        <v>#DIV/0!</v>
      </c>
      <c r="J104" s="125" t="e">
        <f t="shared" si="34"/>
        <v>#DIV/0!</v>
      </c>
      <c r="K104" s="125" t="e">
        <f t="shared" si="34"/>
        <v>#DIV/0!</v>
      </c>
      <c r="L104" s="125" t="e">
        <f t="shared" si="34"/>
        <v>#DIV/0!</v>
      </c>
      <c r="M104" s="125" t="e">
        <f t="shared" si="34"/>
        <v>#DIV/0!</v>
      </c>
      <c r="N104" s="125" t="e">
        <f t="shared" si="34"/>
        <v>#DIV/0!</v>
      </c>
      <c r="O104" s="125" t="e">
        <f t="shared" si="34"/>
        <v>#DIV/0!</v>
      </c>
      <c r="P104" s="254"/>
      <c r="Q104" s="780">
        <v>50</v>
      </c>
      <c r="R104" s="780">
        <v>100</v>
      </c>
      <c r="S104" s="780">
        <v>75</v>
      </c>
    </row>
    <row r="105" spans="1:19">
      <c r="B105" s="449" t="s">
        <v>747</v>
      </c>
      <c r="C105" s="120"/>
      <c r="D105" s="443">
        <f t="shared" si="28"/>
        <v>225</v>
      </c>
      <c r="E105" s="436">
        <f t="shared" si="33"/>
        <v>0</v>
      </c>
      <c r="F105" s="125" t="e">
        <f t="shared" si="34"/>
        <v>#DIV/0!</v>
      </c>
      <c r="G105" s="125" t="e">
        <f t="shared" si="34"/>
        <v>#DIV/0!</v>
      </c>
      <c r="H105" s="125" t="e">
        <f t="shared" si="34"/>
        <v>#DIV/0!</v>
      </c>
      <c r="I105" s="125" t="e">
        <f t="shared" si="34"/>
        <v>#DIV/0!</v>
      </c>
      <c r="J105" s="125" t="e">
        <f t="shared" si="34"/>
        <v>#DIV/0!</v>
      </c>
      <c r="K105" s="125" t="e">
        <f t="shared" si="34"/>
        <v>#DIV/0!</v>
      </c>
      <c r="L105" s="125" t="e">
        <f t="shared" si="34"/>
        <v>#DIV/0!</v>
      </c>
      <c r="M105" s="125" t="e">
        <f t="shared" si="34"/>
        <v>#DIV/0!</v>
      </c>
      <c r="N105" s="125" t="e">
        <f t="shared" si="34"/>
        <v>#DIV/0!</v>
      </c>
      <c r="O105" s="125" t="e">
        <f t="shared" si="34"/>
        <v>#DIV/0!</v>
      </c>
      <c r="P105" s="254"/>
      <c r="Q105" s="780">
        <v>150</v>
      </c>
      <c r="R105" s="780">
        <v>300</v>
      </c>
      <c r="S105" s="780">
        <v>225</v>
      </c>
    </row>
    <row r="106" spans="1:19">
      <c r="B106" s="449" t="s">
        <v>748</v>
      </c>
      <c r="C106" s="120"/>
      <c r="D106" s="443">
        <f t="shared" si="28"/>
        <v>75</v>
      </c>
      <c r="E106" s="436">
        <f t="shared" si="33"/>
        <v>0</v>
      </c>
      <c r="F106" s="125" t="e">
        <f t="shared" si="34"/>
        <v>#DIV/0!</v>
      </c>
      <c r="G106" s="125" t="e">
        <f t="shared" si="34"/>
        <v>#DIV/0!</v>
      </c>
      <c r="H106" s="125" t="e">
        <f t="shared" si="34"/>
        <v>#DIV/0!</v>
      </c>
      <c r="I106" s="125" t="e">
        <f t="shared" si="34"/>
        <v>#DIV/0!</v>
      </c>
      <c r="J106" s="125" t="e">
        <f t="shared" si="34"/>
        <v>#DIV/0!</v>
      </c>
      <c r="K106" s="125" t="e">
        <f t="shared" si="34"/>
        <v>#DIV/0!</v>
      </c>
      <c r="L106" s="125" t="e">
        <f t="shared" si="34"/>
        <v>#DIV/0!</v>
      </c>
      <c r="M106" s="125" t="e">
        <f t="shared" si="34"/>
        <v>#DIV/0!</v>
      </c>
      <c r="N106" s="125" t="e">
        <f t="shared" si="34"/>
        <v>#DIV/0!</v>
      </c>
      <c r="O106" s="125" t="e">
        <f t="shared" si="34"/>
        <v>#DIV/0!</v>
      </c>
      <c r="P106" s="254"/>
      <c r="Q106" s="780">
        <v>50</v>
      </c>
      <c r="R106" s="780">
        <v>100</v>
      </c>
      <c r="S106" s="780">
        <v>75</v>
      </c>
    </row>
    <row r="107" spans="1:19">
      <c r="B107" s="449" t="s">
        <v>750</v>
      </c>
      <c r="C107" s="120"/>
      <c r="D107" s="443">
        <f t="shared" si="28"/>
        <v>375</v>
      </c>
      <c r="E107" s="436">
        <f t="shared" si="33"/>
        <v>0</v>
      </c>
      <c r="F107" s="125" t="e">
        <f t="shared" si="34"/>
        <v>#DIV/0!</v>
      </c>
      <c r="G107" s="125" t="e">
        <f t="shared" si="34"/>
        <v>#DIV/0!</v>
      </c>
      <c r="H107" s="125" t="e">
        <f t="shared" si="34"/>
        <v>#DIV/0!</v>
      </c>
      <c r="I107" s="125" t="e">
        <f t="shared" si="34"/>
        <v>#DIV/0!</v>
      </c>
      <c r="J107" s="125" t="e">
        <f t="shared" si="34"/>
        <v>#DIV/0!</v>
      </c>
      <c r="K107" s="125" t="e">
        <f t="shared" si="34"/>
        <v>#DIV/0!</v>
      </c>
      <c r="L107" s="125" t="e">
        <f t="shared" si="34"/>
        <v>#DIV/0!</v>
      </c>
      <c r="M107" s="125" t="e">
        <f t="shared" si="34"/>
        <v>#DIV/0!</v>
      </c>
      <c r="N107" s="125" t="e">
        <f t="shared" si="34"/>
        <v>#DIV/0!</v>
      </c>
      <c r="O107" s="125" t="e">
        <f t="shared" si="34"/>
        <v>#DIV/0!</v>
      </c>
      <c r="P107" s="254"/>
      <c r="Q107" s="780">
        <v>250</v>
      </c>
      <c r="R107" s="780">
        <v>500</v>
      </c>
      <c r="S107" s="780">
        <v>375</v>
      </c>
    </row>
    <row r="108" spans="1:19">
      <c r="B108" s="449" t="s">
        <v>749</v>
      </c>
      <c r="C108" s="120"/>
      <c r="D108" s="443">
        <f t="shared" si="28"/>
        <v>75</v>
      </c>
      <c r="E108" s="436">
        <f t="shared" si="33"/>
        <v>0</v>
      </c>
      <c r="F108" s="125" t="e">
        <f t="shared" si="34"/>
        <v>#DIV/0!</v>
      </c>
      <c r="G108" s="125" t="e">
        <f t="shared" si="34"/>
        <v>#DIV/0!</v>
      </c>
      <c r="H108" s="125" t="e">
        <f t="shared" si="34"/>
        <v>#DIV/0!</v>
      </c>
      <c r="I108" s="125" t="e">
        <f t="shared" si="34"/>
        <v>#DIV/0!</v>
      </c>
      <c r="J108" s="125" t="e">
        <f t="shared" si="34"/>
        <v>#DIV/0!</v>
      </c>
      <c r="K108" s="125" t="e">
        <f t="shared" si="34"/>
        <v>#DIV/0!</v>
      </c>
      <c r="L108" s="125" t="e">
        <f t="shared" si="34"/>
        <v>#DIV/0!</v>
      </c>
      <c r="M108" s="125" t="e">
        <f t="shared" si="34"/>
        <v>#DIV/0!</v>
      </c>
      <c r="N108" s="125" t="e">
        <f t="shared" si="34"/>
        <v>#DIV/0!</v>
      </c>
      <c r="O108" s="125" t="e">
        <f t="shared" si="34"/>
        <v>#DIV/0!</v>
      </c>
      <c r="P108" s="254"/>
      <c r="Q108" s="780">
        <v>50</v>
      </c>
      <c r="R108" s="780">
        <v>100</v>
      </c>
      <c r="S108" s="780">
        <v>75</v>
      </c>
    </row>
    <row r="109" spans="1:19">
      <c r="B109" s="449" t="s">
        <v>761</v>
      </c>
      <c r="C109" s="120"/>
      <c r="D109" s="443">
        <f t="shared" si="28"/>
        <v>600</v>
      </c>
      <c r="E109" s="436">
        <f t="shared" si="33"/>
        <v>0</v>
      </c>
      <c r="F109" s="125" t="e">
        <f t="shared" ref="F109:O109" si="35">$E109/$C$73</f>
        <v>#DIV/0!</v>
      </c>
      <c r="G109" s="125" t="e">
        <f t="shared" si="35"/>
        <v>#DIV/0!</v>
      </c>
      <c r="H109" s="125" t="e">
        <f t="shared" si="35"/>
        <v>#DIV/0!</v>
      </c>
      <c r="I109" s="125" t="e">
        <f t="shared" si="35"/>
        <v>#DIV/0!</v>
      </c>
      <c r="J109" s="125" t="e">
        <f t="shared" si="35"/>
        <v>#DIV/0!</v>
      </c>
      <c r="K109" s="125" t="e">
        <f t="shared" si="35"/>
        <v>#DIV/0!</v>
      </c>
      <c r="L109" s="125" t="e">
        <f t="shared" si="35"/>
        <v>#DIV/0!</v>
      </c>
      <c r="M109" s="125" t="e">
        <f t="shared" si="35"/>
        <v>#DIV/0!</v>
      </c>
      <c r="N109" s="125" t="e">
        <f t="shared" si="35"/>
        <v>#DIV/0!</v>
      </c>
      <c r="O109" s="125" t="e">
        <f t="shared" si="35"/>
        <v>#DIV/0!</v>
      </c>
      <c r="P109" s="254"/>
      <c r="Q109" s="780">
        <v>400</v>
      </c>
      <c r="R109" s="780">
        <v>800</v>
      </c>
      <c r="S109" s="780">
        <v>600</v>
      </c>
    </row>
    <row r="110" spans="1:19">
      <c r="B110" s="450" t="s">
        <v>751</v>
      </c>
      <c r="C110" s="120"/>
      <c r="D110" s="443">
        <f t="shared" si="28"/>
        <v>75</v>
      </c>
      <c r="E110" s="436">
        <f t="shared" si="33"/>
        <v>0</v>
      </c>
      <c r="F110" s="446" t="e">
        <f t="shared" si="27"/>
        <v>#DIV/0!</v>
      </c>
      <c r="G110" s="446" t="e">
        <f t="shared" si="27"/>
        <v>#DIV/0!</v>
      </c>
      <c r="H110" s="446" t="e">
        <f t="shared" si="27"/>
        <v>#DIV/0!</v>
      </c>
      <c r="I110" s="446" t="e">
        <f t="shared" si="27"/>
        <v>#DIV/0!</v>
      </c>
      <c r="J110" s="446" t="e">
        <f t="shared" si="27"/>
        <v>#DIV/0!</v>
      </c>
      <c r="K110" s="446" t="e">
        <f t="shared" si="27"/>
        <v>#DIV/0!</v>
      </c>
      <c r="L110" s="446" t="e">
        <f t="shared" si="27"/>
        <v>#DIV/0!</v>
      </c>
      <c r="M110" s="446" t="e">
        <f t="shared" si="27"/>
        <v>#DIV/0!</v>
      </c>
      <c r="N110" s="446" t="e">
        <f t="shared" si="27"/>
        <v>#DIV/0!</v>
      </c>
      <c r="O110" s="446" t="e">
        <f t="shared" si="27"/>
        <v>#DIV/0!</v>
      </c>
      <c r="P110" s="254"/>
      <c r="Q110" s="780">
        <v>50</v>
      </c>
      <c r="R110" s="780">
        <v>100</v>
      </c>
      <c r="S110" s="780">
        <v>75</v>
      </c>
    </row>
    <row r="111" spans="1:19">
      <c r="A111" s="256">
        <v>3</v>
      </c>
      <c r="B111" s="447" t="s">
        <v>760</v>
      </c>
      <c r="C111" s="123"/>
      <c r="D111" s="123"/>
      <c r="E111" s="123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254"/>
      <c r="Q111" s="781"/>
      <c r="R111" s="781"/>
      <c r="S111" s="781"/>
    </row>
    <row r="112" spans="1:19">
      <c r="B112" s="116" t="s">
        <v>753</v>
      </c>
      <c r="C112" s="120"/>
      <c r="D112" s="443">
        <f t="shared" si="28"/>
        <v>13500</v>
      </c>
      <c r="E112" s="436">
        <f t="shared" ref="E112:E115" si="36">D112*C112</f>
        <v>0</v>
      </c>
      <c r="F112" s="125" t="e">
        <f t="shared" ref="F112:O123" si="37">$E112/$C$73</f>
        <v>#DIV/0!</v>
      </c>
      <c r="G112" s="125" t="e">
        <f t="shared" si="37"/>
        <v>#DIV/0!</v>
      </c>
      <c r="H112" s="125" t="e">
        <f t="shared" si="37"/>
        <v>#DIV/0!</v>
      </c>
      <c r="I112" s="125" t="e">
        <f t="shared" si="37"/>
        <v>#DIV/0!</v>
      </c>
      <c r="J112" s="125" t="e">
        <f t="shared" si="37"/>
        <v>#DIV/0!</v>
      </c>
      <c r="K112" s="125" t="e">
        <f t="shared" si="37"/>
        <v>#DIV/0!</v>
      </c>
      <c r="L112" s="125" t="e">
        <f t="shared" si="37"/>
        <v>#DIV/0!</v>
      </c>
      <c r="M112" s="125" t="e">
        <f t="shared" si="37"/>
        <v>#DIV/0!</v>
      </c>
      <c r="N112" s="125" t="e">
        <f t="shared" si="37"/>
        <v>#DIV/0!</v>
      </c>
      <c r="O112" s="125" t="e">
        <f t="shared" si="37"/>
        <v>#DIV/0!</v>
      </c>
      <c r="P112" s="254"/>
      <c r="Q112" s="780">
        <v>12000</v>
      </c>
      <c r="R112" s="780">
        <v>15000</v>
      </c>
      <c r="S112" s="780">
        <f>AVERAGE(Q112:R112)</f>
        <v>13500</v>
      </c>
    </row>
    <row r="113" spans="1:19">
      <c r="B113" s="116" t="s">
        <v>754</v>
      </c>
      <c r="C113" s="120"/>
      <c r="D113" s="443">
        <f t="shared" si="28"/>
        <v>20000</v>
      </c>
      <c r="E113" s="436">
        <f t="shared" si="36"/>
        <v>0</v>
      </c>
      <c r="F113" s="125" t="e">
        <f t="shared" si="37"/>
        <v>#DIV/0!</v>
      </c>
      <c r="G113" s="125" t="e">
        <f t="shared" si="37"/>
        <v>#DIV/0!</v>
      </c>
      <c r="H113" s="125" t="e">
        <f t="shared" si="37"/>
        <v>#DIV/0!</v>
      </c>
      <c r="I113" s="125" t="e">
        <f t="shared" si="37"/>
        <v>#DIV/0!</v>
      </c>
      <c r="J113" s="125" t="e">
        <f t="shared" si="37"/>
        <v>#DIV/0!</v>
      </c>
      <c r="K113" s="125" t="e">
        <f t="shared" si="37"/>
        <v>#DIV/0!</v>
      </c>
      <c r="L113" s="125" t="e">
        <f t="shared" si="37"/>
        <v>#DIV/0!</v>
      </c>
      <c r="M113" s="125" t="e">
        <f t="shared" si="37"/>
        <v>#DIV/0!</v>
      </c>
      <c r="N113" s="125" t="e">
        <f t="shared" si="37"/>
        <v>#DIV/0!</v>
      </c>
      <c r="O113" s="125" t="e">
        <f t="shared" si="37"/>
        <v>#DIV/0!</v>
      </c>
      <c r="P113" s="254"/>
      <c r="Q113" s="780">
        <v>18000</v>
      </c>
      <c r="R113" s="780">
        <v>22000</v>
      </c>
      <c r="S113" s="780">
        <f>AVERAGE(Q113:R113)</f>
        <v>20000</v>
      </c>
    </row>
    <row r="114" spans="1:19">
      <c r="B114" s="116" t="s">
        <v>755</v>
      </c>
      <c r="C114" s="120"/>
      <c r="D114" s="443">
        <f t="shared" si="28"/>
        <v>22500</v>
      </c>
      <c r="E114" s="436">
        <f t="shared" si="36"/>
        <v>0</v>
      </c>
      <c r="F114" s="125" t="e">
        <f t="shared" si="37"/>
        <v>#DIV/0!</v>
      </c>
      <c r="G114" s="125" t="e">
        <f t="shared" si="37"/>
        <v>#DIV/0!</v>
      </c>
      <c r="H114" s="125" t="e">
        <f t="shared" si="37"/>
        <v>#DIV/0!</v>
      </c>
      <c r="I114" s="125" t="e">
        <f t="shared" si="37"/>
        <v>#DIV/0!</v>
      </c>
      <c r="J114" s="125" t="e">
        <f t="shared" si="37"/>
        <v>#DIV/0!</v>
      </c>
      <c r="K114" s="125" t="e">
        <f t="shared" si="37"/>
        <v>#DIV/0!</v>
      </c>
      <c r="L114" s="125" t="e">
        <f t="shared" si="37"/>
        <v>#DIV/0!</v>
      </c>
      <c r="M114" s="125" t="e">
        <f t="shared" si="37"/>
        <v>#DIV/0!</v>
      </c>
      <c r="N114" s="125" t="e">
        <f t="shared" si="37"/>
        <v>#DIV/0!</v>
      </c>
      <c r="O114" s="125" t="e">
        <f t="shared" si="37"/>
        <v>#DIV/0!</v>
      </c>
      <c r="P114" s="254"/>
      <c r="Q114" s="780">
        <v>20000</v>
      </c>
      <c r="R114" s="780">
        <v>25000</v>
      </c>
      <c r="S114" s="780">
        <f>AVERAGE(Q114:R114)</f>
        <v>22500</v>
      </c>
    </row>
    <row r="115" spans="1:19">
      <c r="B115" s="450" t="s">
        <v>756</v>
      </c>
      <c r="C115" s="120"/>
      <c r="D115" s="443">
        <f t="shared" si="28"/>
        <v>30000</v>
      </c>
      <c r="E115" s="436">
        <f t="shared" si="36"/>
        <v>0</v>
      </c>
      <c r="F115" s="446" t="e">
        <f t="shared" si="37"/>
        <v>#DIV/0!</v>
      </c>
      <c r="G115" s="446" t="e">
        <f t="shared" si="37"/>
        <v>#DIV/0!</v>
      </c>
      <c r="H115" s="446" t="e">
        <f t="shared" si="37"/>
        <v>#DIV/0!</v>
      </c>
      <c r="I115" s="446" t="e">
        <f t="shared" si="37"/>
        <v>#DIV/0!</v>
      </c>
      <c r="J115" s="446" t="e">
        <f t="shared" si="37"/>
        <v>#DIV/0!</v>
      </c>
      <c r="K115" s="446" t="e">
        <f t="shared" si="37"/>
        <v>#DIV/0!</v>
      </c>
      <c r="L115" s="446" t="e">
        <f t="shared" si="37"/>
        <v>#DIV/0!</v>
      </c>
      <c r="M115" s="446" t="e">
        <f t="shared" si="37"/>
        <v>#DIV/0!</v>
      </c>
      <c r="N115" s="446" t="e">
        <f t="shared" si="37"/>
        <v>#DIV/0!</v>
      </c>
      <c r="O115" s="446" t="e">
        <f t="shared" si="37"/>
        <v>#DIV/0!</v>
      </c>
      <c r="P115" s="254"/>
      <c r="Q115" s="780">
        <v>25000</v>
      </c>
      <c r="R115" s="780">
        <v>35000</v>
      </c>
      <c r="S115" s="780">
        <f>AVERAGE(Q115:R115)</f>
        <v>30000</v>
      </c>
    </row>
    <row r="116" spans="1:19">
      <c r="A116" s="256">
        <v>4</v>
      </c>
      <c r="B116" s="447" t="s">
        <v>759</v>
      </c>
      <c r="C116" s="123"/>
      <c r="D116" s="123"/>
      <c r="E116" s="123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254"/>
      <c r="Q116" s="781"/>
      <c r="R116" s="781"/>
      <c r="S116" s="781"/>
    </row>
    <row r="117" spans="1:19">
      <c r="B117" s="116" t="s">
        <v>757</v>
      </c>
      <c r="C117" s="120"/>
      <c r="D117" s="443">
        <f t="shared" si="28"/>
        <v>7000</v>
      </c>
      <c r="E117" s="436">
        <f t="shared" ref="E117:E118" si="38">D117*C117</f>
        <v>0</v>
      </c>
      <c r="F117" s="211"/>
      <c r="G117" s="211"/>
      <c r="H117" s="211"/>
      <c r="I117" s="125" t="e">
        <f t="shared" si="37"/>
        <v>#DIV/0!</v>
      </c>
      <c r="J117" s="125" t="e">
        <f t="shared" si="37"/>
        <v>#DIV/0!</v>
      </c>
      <c r="K117" s="125" t="e">
        <f t="shared" si="37"/>
        <v>#DIV/0!</v>
      </c>
      <c r="L117" s="125" t="e">
        <f t="shared" si="37"/>
        <v>#DIV/0!</v>
      </c>
      <c r="M117" s="125" t="e">
        <f t="shared" si="37"/>
        <v>#DIV/0!</v>
      </c>
      <c r="N117" s="125" t="e">
        <f t="shared" si="37"/>
        <v>#DIV/0!</v>
      </c>
      <c r="O117" s="125" t="e">
        <f t="shared" si="37"/>
        <v>#DIV/0!</v>
      </c>
      <c r="P117" s="254"/>
      <c r="Q117" s="780">
        <v>6000</v>
      </c>
      <c r="R117" s="780">
        <v>8000</v>
      </c>
      <c r="S117" s="780">
        <f>AVERAGE(Q117:R117)</f>
        <v>7000</v>
      </c>
    </row>
    <row r="118" spans="1:19">
      <c r="A118" s="451"/>
      <c r="B118" s="119" t="s">
        <v>758</v>
      </c>
      <c r="C118" s="120"/>
      <c r="D118" s="443">
        <f t="shared" si="28"/>
        <v>9000</v>
      </c>
      <c r="E118" s="436">
        <f t="shared" si="38"/>
        <v>0</v>
      </c>
      <c r="F118" s="211"/>
      <c r="G118" s="211"/>
      <c r="H118" s="211"/>
      <c r="I118" s="446" t="e">
        <f t="shared" si="37"/>
        <v>#DIV/0!</v>
      </c>
      <c r="J118" s="446" t="e">
        <f t="shared" si="37"/>
        <v>#DIV/0!</v>
      </c>
      <c r="K118" s="446" t="e">
        <f t="shared" si="37"/>
        <v>#DIV/0!</v>
      </c>
      <c r="L118" s="446" t="e">
        <f t="shared" si="37"/>
        <v>#DIV/0!</v>
      </c>
      <c r="M118" s="446" t="e">
        <f t="shared" si="37"/>
        <v>#DIV/0!</v>
      </c>
      <c r="N118" s="446" t="e">
        <f t="shared" si="37"/>
        <v>#DIV/0!</v>
      </c>
      <c r="O118" s="446" t="e">
        <f t="shared" si="37"/>
        <v>#DIV/0!</v>
      </c>
      <c r="P118" s="254"/>
      <c r="Q118" s="780">
        <v>8000</v>
      </c>
      <c r="R118" s="780">
        <v>10000</v>
      </c>
      <c r="S118" s="780">
        <f>AVERAGE(Q118:R118)</f>
        <v>9000</v>
      </c>
    </row>
    <row r="119" spans="1:19">
      <c r="A119" s="256">
        <v>5</v>
      </c>
      <c r="B119" s="447" t="s">
        <v>805</v>
      </c>
      <c r="C119" s="123"/>
      <c r="D119" s="123"/>
      <c r="E119" s="123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254"/>
      <c r="Q119" s="125"/>
      <c r="R119" s="125"/>
      <c r="S119" s="125"/>
    </row>
    <row r="120" spans="1:19">
      <c r="B120" s="449" t="s">
        <v>762</v>
      </c>
      <c r="C120" s="120"/>
      <c r="D120" s="655"/>
      <c r="E120" s="436">
        <f t="shared" ref="E120:E123" si="39">D120*C120</f>
        <v>0</v>
      </c>
      <c r="F120" s="125" t="e">
        <f t="shared" si="37"/>
        <v>#DIV/0!</v>
      </c>
      <c r="G120" s="125" t="e">
        <f t="shared" si="37"/>
        <v>#DIV/0!</v>
      </c>
      <c r="H120" s="125" t="e">
        <f t="shared" si="37"/>
        <v>#DIV/0!</v>
      </c>
      <c r="I120" s="125" t="e">
        <f t="shared" si="37"/>
        <v>#DIV/0!</v>
      </c>
      <c r="J120" s="125" t="e">
        <f t="shared" si="37"/>
        <v>#DIV/0!</v>
      </c>
      <c r="K120" s="125" t="e">
        <f t="shared" si="37"/>
        <v>#DIV/0!</v>
      </c>
      <c r="L120" s="125" t="e">
        <f t="shared" si="37"/>
        <v>#DIV/0!</v>
      </c>
      <c r="M120" s="125" t="e">
        <f t="shared" si="37"/>
        <v>#DIV/0!</v>
      </c>
      <c r="N120" s="125" t="e">
        <f t="shared" si="37"/>
        <v>#DIV/0!</v>
      </c>
      <c r="O120" s="125" t="e">
        <f t="shared" si="37"/>
        <v>#DIV/0!</v>
      </c>
      <c r="P120" s="254"/>
    </row>
    <row r="121" spans="1:19">
      <c r="B121" s="449" t="s">
        <v>763</v>
      </c>
      <c r="C121" s="120"/>
      <c r="D121" s="655"/>
      <c r="E121" s="436">
        <f t="shared" si="39"/>
        <v>0</v>
      </c>
      <c r="F121" s="125" t="e">
        <f t="shared" si="37"/>
        <v>#DIV/0!</v>
      </c>
      <c r="G121" s="125" t="e">
        <f t="shared" si="37"/>
        <v>#DIV/0!</v>
      </c>
      <c r="H121" s="125" t="e">
        <f t="shared" si="37"/>
        <v>#DIV/0!</v>
      </c>
      <c r="I121" s="125" t="e">
        <f t="shared" si="37"/>
        <v>#DIV/0!</v>
      </c>
      <c r="J121" s="125" t="e">
        <f t="shared" si="37"/>
        <v>#DIV/0!</v>
      </c>
      <c r="K121" s="125" t="e">
        <f t="shared" si="37"/>
        <v>#DIV/0!</v>
      </c>
      <c r="L121" s="125" t="e">
        <f t="shared" si="37"/>
        <v>#DIV/0!</v>
      </c>
      <c r="M121" s="125" t="e">
        <f t="shared" si="37"/>
        <v>#DIV/0!</v>
      </c>
      <c r="N121" s="125" t="e">
        <f t="shared" si="37"/>
        <v>#DIV/0!</v>
      </c>
      <c r="O121" s="125" t="e">
        <f t="shared" si="37"/>
        <v>#DIV/0!</v>
      </c>
      <c r="P121" s="254"/>
    </row>
    <row r="122" spans="1:19">
      <c r="B122" s="449" t="s">
        <v>764</v>
      </c>
      <c r="C122" s="120"/>
      <c r="D122" s="655"/>
      <c r="E122" s="436">
        <f t="shared" si="39"/>
        <v>0</v>
      </c>
      <c r="F122" s="125" t="e">
        <f t="shared" si="37"/>
        <v>#DIV/0!</v>
      </c>
      <c r="G122" s="125" t="e">
        <f t="shared" si="37"/>
        <v>#DIV/0!</v>
      </c>
      <c r="H122" s="125" t="e">
        <f t="shared" si="37"/>
        <v>#DIV/0!</v>
      </c>
      <c r="I122" s="125" t="e">
        <f t="shared" si="37"/>
        <v>#DIV/0!</v>
      </c>
      <c r="J122" s="125" t="e">
        <f t="shared" si="37"/>
        <v>#DIV/0!</v>
      </c>
      <c r="K122" s="125" t="e">
        <f t="shared" si="37"/>
        <v>#DIV/0!</v>
      </c>
      <c r="L122" s="125" t="e">
        <f t="shared" si="37"/>
        <v>#DIV/0!</v>
      </c>
      <c r="M122" s="125" t="e">
        <f t="shared" si="37"/>
        <v>#DIV/0!</v>
      </c>
      <c r="N122" s="125" t="e">
        <f t="shared" si="37"/>
        <v>#DIV/0!</v>
      </c>
      <c r="O122" s="125" t="e">
        <f t="shared" si="37"/>
        <v>#DIV/0!</v>
      </c>
      <c r="P122" s="254"/>
    </row>
    <row r="123" spans="1:19">
      <c r="B123" s="449" t="s">
        <v>765</v>
      </c>
      <c r="C123" s="120"/>
      <c r="D123" s="655"/>
      <c r="E123" s="436">
        <f t="shared" si="39"/>
        <v>0</v>
      </c>
      <c r="F123" s="125" t="e">
        <f t="shared" si="37"/>
        <v>#DIV/0!</v>
      </c>
      <c r="G123" s="125" t="e">
        <f t="shared" si="37"/>
        <v>#DIV/0!</v>
      </c>
      <c r="H123" s="125" t="e">
        <f t="shared" si="37"/>
        <v>#DIV/0!</v>
      </c>
      <c r="I123" s="125" t="e">
        <f t="shared" si="37"/>
        <v>#DIV/0!</v>
      </c>
      <c r="J123" s="125" t="e">
        <f t="shared" si="37"/>
        <v>#DIV/0!</v>
      </c>
      <c r="K123" s="125" t="e">
        <f t="shared" si="37"/>
        <v>#DIV/0!</v>
      </c>
      <c r="L123" s="125" t="e">
        <f t="shared" si="37"/>
        <v>#DIV/0!</v>
      </c>
      <c r="M123" s="125" t="e">
        <f t="shared" si="37"/>
        <v>#DIV/0!</v>
      </c>
      <c r="N123" s="125" t="e">
        <f t="shared" si="37"/>
        <v>#DIV/0!</v>
      </c>
      <c r="O123" s="125" t="e">
        <f t="shared" si="37"/>
        <v>#DIV/0!</v>
      </c>
      <c r="P123" s="254"/>
    </row>
    <row r="124" spans="1:19" ht="16.5" thickBot="1">
      <c r="B124" s="130" t="s">
        <v>439</v>
      </c>
      <c r="C124" s="126"/>
      <c r="D124" s="131"/>
      <c r="E124" s="438">
        <f>SUM(E77:E123)</f>
        <v>0</v>
      </c>
      <c r="F124" s="437" t="e">
        <f t="shared" ref="F124:O124" si="40">SUM(F77:F118)</f>
        <v>#DIV/0!</v>
      </c>
      <c r="G124" s="437" t="e">
        <f t="shared" si="40"/>
        <v>#DIV/0!</v>
      </c>
      <c r="H124" s="437" t="e">
        <f t="shared" si="40"/>
        <v>#DIV/0!</v>
      </c>
      <c r="I124" s="437" t="e">
        <f t="shared" si="40"/>
        <v>#DIV/0!</v>
      </c>
      <c r="J124" s="437" t="e">
        <f t="shared" si="40"/>
        <v>#DIV/0!</v>
      </c>
      <c r="K124" s="437" t="e">
        <f t="shared" si="40"/>
        <v>#DIV/0!</v>
      </c>
      <c r="L124" s="437" t="e">
        <f t="shared" si="40"/>
        <v>#DIV/0!</v>
      </c>
      <c r="M124" s="437" t="e">
        <f t="shared" si="40"/>
        <v>#DIV/0!</v>
      </c>
      <c r="N124" s="437" t="e">
        <f t="shared" si="40"/>
        <v>#DIV/0!</v>
      </c>
      <c r="O124" s="437" t="e">
        <f t="shared" si="40"/>
        <v>#DIV/0!</v>
      </c>
    </row>
    <row r="125" spans="1:19" ht="16.5" thickTop="1">
      <c r="A125" s="260"/>
      <c r="B125" s="121"/>
      <c r="C125" s="121"/>
      <c r="D125" s="188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</row>
    <row r="126" spans="1:19">
      <c r="D126" s="257"/>
      <c r="E126" s="254"/>
    </row>
    <row r="127" spans="1:19" s="109" customFormat="1" ht="14.45" customHeight="1">
      <c r="A127" s="261"/>
      <c r="B127" s="720" t="s">
        <v>440</v>
      </c>
      <c r="C127" s="720"/>
      <c r="D127" s="720"/>
      <c r="E127" s="724" t="s">
        <v>556</v>
      </c>
      <c r="F127" s="726" t="s">
        <v>438</v>
      </c>
      <c r="G127" s="726"/>
      <c r="H127" s="726"/>
      <c r="I127" s="726"/>
      <c r="J127" s="726"/>
      <c r="K127" s="726"/>
      <c r="L127" s="726"/>
      <c r="M127" s="726"/>
      <c r="N127" s="726"/>
      <c r="O127" s="726"/>
    </row>
    <row r="128" spans="1:19" s="109" customFormat="1" ht="16.5" thickBot="1">
      <c r="A128" s="261"/>
      <c r="B128" s="721"/>
      <c r="C128" s="721"/>
      <c r="D128" s="721"/>
      <c r="E128" s="725"/>
      <c r="F128" s="435" t="s">
        <v>390</v>
      </c>
      <c r="G128" s="435" t="s">
        <v>391</v>
      </c>
      <c r="H128" s="435" t="s">
        <v>392</v>
      </c>
      <c r="I128" s="435" t="s">
        <v>393</v>
      </c>
      <c r="J128" s="435" t="s">
        <v>394</v>
      </c>
      <c r="K128" s="435" t="s">
        <v>557</v>
      </c>
      <c r="L128" s="435" t="s">
        <v>558</v>
      </c>
      <c r="M128" s="435" t="s">
        <v>559</v>
      </c>
      <c r="N128" s="435" t="s">
        <v>560</v>
      </c>
      <c r="O128" s="435" t="s">
        <v>561</v>
      </c>
    </row>
    <row r="129" spans="1:16" s="109" customFormat="1">
      <c r="A129" s="261">
        <v>1</v>
      </c>
      <c r="B129" s="722" t="str">
        <f>B31</f>
        <v>The Land</v>
      </c>
      <c r="C129" s="722"/>
      <c r="D129" s="722"/>
      <c r="E129" s="452">
        <f>E32</f>
        <v>0</v>
      </c>
      <c r="F129" s="125">
        <v>0</v>
      </c>
      <c r="G129" s="125">
        <v>0</v>
      </c>
      <c r="H129" s="125">
        <v>0</v>
      </c>
      <c r="I129" s="125">
        <v>0</v>
      </c>
      <c r="J129" s="125">
        <v>0</v>
      </c>
      <c r="K129" s="125">
        <v>0</v>
      </c>
      <c r="L129" s="125">
        <v>0</v>
      </c>
      <c r="M129" s="125">
        <v>0</v>
      </c>
      <c r="N129" s="125">
        <v>0</v>
      </c>
      <c r="O129" s="125">
        <v>0</v>
      </c>
    </row>
    <row r="130" spans="1:16" s="109" customFormat="1">
      <c r="A130" s="261">
        <v>2</v>
      </c>
      <c r="B130" s="722" t="str">
        <f>B35</f>
        <v xml:space="preserve">Construction works </v>
      </c>
      <c r="C130" s="722"/>
      <c r="D130" s="722"/>
      <c r="E130" s="452" t="e">
        <f t="shared" ref="E130:O130" si="41">E68</f>
        <v>#DIV/0!</v>
      </c>
      <c r="F130" s="125" t="e">
        <f t="shared" si="41"/>
        <v>#DIV/0!</v>
      </c>
      <c r="G130" s="125" t="e">
        <f t="shared" si="41"/>
        <v>#DIV/0!</v>
      </c>
      <c r="H130" s="125" t="e">
        <f t="shared" si="41"/>
        <v>#DIV/0!</v>
      </c>
      <c r="I130" s="125" t="e">
        <f t="shared" si="41"/>
        <v>#DIV/0!</v>
      </c>
      <c r="J130" s="125" t="e">
        <f t="shared" si="41"/>
        <v>#DIV/0!</v>
      </c>
      <c r="K130" s="125" t="e">
        <f t="shared" si="41"/>
        <v>#DIV/0!</v>
      </c>
      <c r="L130" s="125" t="e">
        <f t="shared" si="41"/>
        <v>#DIV/0!</v>
      </c>
      <c r="M130" s="125" t="e">
        <f t="shared" si="41"/>
        <v>#DIV/0!</v>
      </c>
      <c r="N130" s="125" t="e">
        <f t="shared" si="41"/>
        <v>#DIV/0!</v>
      </c>
      <c r="O130" s="125" t="e">
        <f t="shared" si="41"/>
        <v>#DIV/0!</v>
      </c>
    </row>
    <row r="131" spans="1:16" s="109" customFormat="1">
      <c r="A131" s="261">
        <v>3</v>
      </c>
      <c r="B131" s="722" t="str">
        <f>B71</f>
        <v xml:space="preserve">Equipment and Furniture </v>
      </c>
      <c r="C131" s="722"/>
      <c r="D131" s="722"/>
      <c r="E131" s="452">
        <f>E124</f>
        <v>0</v>
      </c>
      <c r="F131" s="125" t="e">
        <f>F124</f>
        <v>#DIV/0!</v>
      </c>
      <c r="G131" s="125" t="e">
        <f t="shared" ref="G131:O131" si="42">G124</f>
        <v>#DIV/0!</v>
      </c>
      <c r="H131" s="125" t="e">
        <f t="shared" si="42"/>
        <v>#DIV/0!</v>
      </c>
      <c r="I131" s="125" t="e">
        <f t="shared" si="42"/>
        <v>#DIV/0!</v>
      </c>
      <c r="J131" s="125" t="e">
        <f t="shared" si="42"/>
        <v>#DIV/0!</v>
      </c>
      <c r="K131" s="125" t="e">
        <f t="shared" si="42"/>
        <v>#DIV/0!</v>
      </c>
      <c r="L131" s="125" t="e">
        <f t="shared" si="42"/>
        <v>#DIV/0!</v>
      </c>
      <c r="M131" s="125" t="e">
        <f t="shared" si="42"/>
        <v>#DIV/0!</v>
      </c>
      <c r="N131" s="125" t="e">
        <f t="shared" si="42"/>
        <v>#DIV/0!</v>
      </c>
      <c r="O131" s="125" t="e">
        <f t="shared" si="42"/>
        <v>#DIV/0!</v>
      </c>
    </row>
    <row r="132" spans="1:16" s="133" customFormat="1" ht="16.5" thickBot="1">
      <c r="A132" s="261"/>
      <c r="B132" s="719" t="s">
        <v>439</v>
      </c>
      <c r="C132" s="719"/>
      <c r="D132" s="719"/>
      <c r="E132" s="433" t="e">
        <f t="shared" ref="E132:O132" si="43">SUM(E129:E131)</f>
        <v>#DIV/0!</v>
      </c>
      <c r="F132" s="437" t="e">
        <f t="shared" si="43"/>
        <v>#DIV/0!</v>
      </c>
      <c r="G132" s="437" t="e">
        <f t="shared" si="43"/>
        <v>#DIV/0!</v>
      </c>
      <c r="H132" s="437" t="e">
        <f t="shared" si="43"/>
        <v>#DIV/0!</v>
      </c>
      <c r="I132" s="437" t="e">
        <f t="shared" si="43"/>
        <v>#DIV/0!</v>
      </c>
      <c r="J132" s="437" t="e">
        <f t="shared" si="43"/>
        <v>#DIV/0!</v>
      </c>
      <c r="K132" s="437" t="e">
        <f t="shared" si="43"/>
        <v>#DIV/0!</v>
      </c>
      <c r="L132" s="437" t="e">
        <f t="shared" si="43"/>
        <v>#DIV/0!</v>
      </c>
      <c r="M132" s="437" t="e">
        <f t="shared" si="43"/>
        <v>#DIV/0!</v>
      </c>
      <c r="N132" s="437" t="e">
        <f t="shared" si="43"/>
        <v>#DIV/0!</v>
      </c>
      <c r="O132" s="437" t="e">
        <f t="shared" si="43"/>
        <v>#DIV/0!</v>
      </c>
    </row>
    <row r="133" spans="1:16" ht="16.5" thickTop="1">
      <c r="D133" s="257"/>
      <c r="E133" s="254"/>
    </row>
    <row r="134" spans="1:16" s="133" customFormat="1">
      <c r="A134" s="261"/>
      <c r="B134" s="455"/>
      <c r="C134" s="455"/>
      <c r="D134" s="712" t="s">
        <v>806</v>
      </c>
      <c r="E134" s="456" t="s">
        <v>436</v>
      </c>
      <c r="F134" s="456" t="s">
        <v>390</v>
      </c>
      <c r="G134" s="456" t="s">
        <v>391</v>
      </c>
      <c r="H134" s="457" t="s">
        <v>392</v>
      </c>
      <c r="I134" s="373"/>
      <c r="J134" s="373"/>
      <c r="K134" s="373"/>
      <c r="L134" s="373"/>
      <c r="M134" s="373"/>
      <c r="N134" s="373"/>
      <c r="O134" s="373"/>
    </row>
    <row r="135" spans="1:16" s="133" customFormat="1">
      <c r="A135" s="261"/>
      <c r="B135" s="455"/>
      <c r="C135" s="455"/>
      <c r="D135" s="713"/>
      <c r="E135" s="458" t="e">
        <f>E132-E118-E117-E66-E65-E64-E63</f>
        <v>#DIV/0!</v>
      </c>
      <c r="F135" s="458">
        <v>0</v>
      </c>
      <c r="G135" s="458">
        <v>0</v>
      </c>
      <c r="H135" s="459" t="e">
        <f>E132-E135</f>
        <v>#DIV/0!</v>
      </c>
      <c r="I135" s="373"/>
      <c r="J135" s="373"/>
      <c r="K135" s="373"/>
      <c r="L135" s="373"/>
      <c r="M135" s="373"/>
      <c r="N135" s="373"/>
      <c r="O135" s="373"/>
    </row>
    <row r="136" spans="1:16" ht="16.5" thickBot="1">
      <c r="A136" s="263"/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</row>
    <row r="137" spans="1:16" ht="16.5" thickTop="1"/>
    <row r="138" spans="1:16" ht="20.25">
      <c r="B138" s="453" t="s">
        <v>564</v>
      </c>
    </row>
    <row r="139" spans="1:16" ht="20.25">
      <c r="B139" s="460"/>
    </row>
    <row r="140" spans="1:16" ht="21" thickBot="1">
      <c r="B140" s="482" t="s">
        <v>820</v>
      </c>
    </row>
    <row r="141" spans="1:16" ht="21" thickTop="1">
      <c r="B141" s="460"/>
    </row>
    <row r="142" spans="1:16" ht="16.5" thickBot="1">
      <c r="A142" s="256">
        <v>1</v>
      </c>
      <c r="B142" s="464" t="s">
        <v>807</v>
      </c>
      <c r="C142" s="124" t="s">
        <v>536</v>
      </c>
      <c r="D142" s="124" t="s">
        <v>767</v>
      </c>
      <c r="E142" s="124" t="s">
        <v>768</v>
      </c>
    </row>
    <row r="143" spans="1:16">
      <c r="B143" s="462" t="s">
        <v>770</v>
      </c>
      <c r="C143" s="656"/>
      <c r="D143" s="657"/>
      <c r="E143" s="657"/>
    </row>
    <row r="144" spans="1:16">
      <c r="B144" s="462" t="s">
        <v>766</v>
      </c>
      <c r="C144" s="211"/>
      <c r="D144" s="658"/>
      <c r="E144" s="658"/>
    </row>
    <row r="145" spans="1:16">
      <c r="B145" s="462" t="s">
        <v>769</v>
      </c>
    </row>
    <row r="146" spans="1:16">
      <c r="B146" s="463" t="s">
        <v>753</v>
      </c>
      <c r="C146" s="211"/>
      <c r="D146" s="461"/>
      <c r="E146" s="461"/>
    </row>
    <row r="147" spans="1:16">
      <c r="B147" s="463" t="s">
        <v>754</v>
      </c>
      <c r="C147" s="211"/>
      <c r="D147" s="461"/>
      <c r="E147" s="461"/>
    </row>
    <row r="148" spans="1:16">
      <c r="B148" s="463" t="s">
        <v>755</v>
      </c>
      <c r="C148" s="211"/>
      <c r="D148" s="461"/>
      <c r="E148" s="461"/>
    </row>
    <row r="149" spans="1:16">
      <c r="B149" s="463" t="s">
        <v>756</v>
      </c>
      <c r="C149" s="211"/>
      <c r="D149" s="461"/>
      <c r="E149" s="461"/>
    </row>
    <row r="150" spans="1:16">
      <c r="B150" s="462" t="s">
        <v>773</v>
      </c>
      <c r="C150" s="674"/>
      <c r="D150" s="211"/>
      <c r="E150" s="211"/>
    </row>
    <row r="151" spans="1:16" ht="20.25">
      <c r="B151" s="460"/>
    </row>
    <row r="152" spans="1:16" ht="32.25" thickBot="1">
      <c r="B152" s="466" t="s">
        <v>771</v>
      </c>
      <c r="C152" s="124" t="s">
        <v>742</v>
      </c>
      <c r="D152" s="472" t="s">
        <v>808</v>
      </c>
      <c r="E152" s="472" t="s">
        <v>772</v>
      </c>
      <c r="F152" s="435" t="s">
        <v>390</v>
      </c>
      <c r="G152" s="435" t="s">
        <v>391</v>
      </c>
      <c r="H152" s="435" t="s">
        <v>392</v>
      </c>
      <c r="I152" s="435" t="s">
        <v>393</v>
      </c>
      <c r="J152" s="435" t="s">
        <v>394</v>
      </c>
      <c r="K152" s="435" t="s">
        <v>557</v>
      </c>
      <c r="L152" s="435" t="s">
        <v>558</v>
      </c>
      <c r="M152" s="435" t="s">
        <v>559</v>
      </c>
      <c r="N152" s="435" t="s">
        <v>560</v>
      </c>
      <c r="O152" s="435" t="s">
        <v>561</v>
      </c>
    </row>
    <row r="153" spans="1:16">
      <c r="B153" s="463" t="s">
        <v>753</v>
      </c>
      <c r="C153" s="467">
        <f>C112</f>
        <v>0</v>
      </c>
      <c r="D153" s="469">
        <f>D146*$C153*$C$20</f>
        <v>0</v>
      </c>
      <c r="E153" s="469">
        <f>E146*$C153*$C$20</f>
        <v>0</v>
      </c>
      <c r="F153" s="125" t="e">
        <f>$D153*$D$144*($D$143/$C$143)+$E153*$E$144*$E$143/$C$143</f>
        <v>#DIV/0!</v>
      </c>
      <c r="G153" s="125" t="e">
        <f>F153*(1+$C$150)</f>
        <v>#DIV/0!</v>
      </c>
      <c r="H153" s="125" t="e">
        <f t="shared" ref="H153:O153" si="44">G153*(1+$C$150)</f>
        <v>#DIV/0!</v>
      </c>
      <c r="I153" s="125" t="e">
        <f t="shared" si="44"/>
        <v>#DIV/0!</v>
      </c>
      <c r="J153" s="125" t="e">
        <f t="shared" si="44"/>
        <v>#DIV/0!</v>
      </c>
      <c r="K153" s="125" t="e">
        <f t="shared" si="44"/>
        <v>#DIV/0!</v>
      </c>
      <c r="L153" s="125" t="e">
        <f t="shared" si="44"/>
        <v>#DIV/0!</v>
      </c>
      <c r="M153" s="125" t="e">
        <f t="shared" si="44"/>
        <v>#DIV/0!</v>
      </c>
      <c r="N153" s="125" t="e">
        <f t="shared" si="44"/>
        <v>#DIV/0!</v>
      </c>
      <c r="O153" s="125" t="e">
        <f t="shared" si="44"/>
        <v>#DIV/0!</v>
      </c>
      <c r="P153" s="257"/>
    </row>
    <row r="154" spans="1:16">
      <c r="B154" s="463" t="s">
        <v>754</v>
      </c>
      <c r="C154" s="465">
        <f>C113</f>
        <v>0</v>
      </c>
      <c r="D154" s="470">
        <f>D147*C154*$C$20</f>
        <v>0</v>
      </c>
      <c r="E154" s="470">
        <f>E147*$C154*$C$20</f>
        <v>0</v>
      </c>
      <c r="F154" s="125" t="e">
        <f t="shared" ref="F154:F156" si="45">$D154*$D$144*($D$143/$C$143)+$E154*$E$144*$E$143/$C$143</f>
        <v>#DIV/0!</v>
      </c>
      <c r="G154" s="125" t="e">
        <f>F154*(1+$C$150)</f>
        <v>#DIV/0!</v>
      </c>
      <c r="H154" s="125" t="e">
        <f t="shared" ref="H154:O154" si="46">G154*(1+$C$150)</f>
        <v>#DIV/0!</v>
      </c>
      <c r="I154" s="125" t="e">
        <f t="shared" si="46"/>
        <v>#DIV/0!</v>
      </c>
      <c r="J154" s="125" t="e">
        <f t="shared" si="46"/>
        <v>#DIV/0!</v>
      </c>
      <c r="K154" s="125" t="e">
        <f t="shared" si="46"/>
        <v>#DIV/0!</v>
      </c>
      <c r="L154" s="125" t="e">
        <f t="shared" si="46"/>
        <v>#DIV/0!</v>
      </c>
      <c r="M154" s="125" t="e">
        <f t="shared" si="46"/>
        <v>#DIV/0!</v>
      </c>
      <c r="N154" s="125" t="e">
        <f t="shared" si="46"/>
        <v>#DIV/0!</v>
      </c>
      <c r="O154" s="125" t="e">
        <f t="shared" si="46"/>
        <v>#DIV/0!</v>
      </c>
      <c r="P154" s="257"/>
    </row>
    <row r="155" spans="1:16">
      <c r="B155" s="463" t="s">
        <v>755</v>
      </c>
      <c r="C155" s="465">
        <f>C114</f>
        <v>0</v>
      </c>
      <c r="D155" s="470">
        <f>D148*C155*$C$20</f>
        <v>0</v>
      </c>
      <c r="E155" s="470">
        <f>E148*$C155*$C$20</f>
        <v>0</v>
      </c>
      <c r="F155" s="125" t="e">
        <f t="shared" si="45"/>
        <v>#DIV/0!</v>
      </c>
      <c r="G155" s="125" t="e">
        <f>F155*(1+$C$150)</f>
        <v>#DIV/0!</v>
      </c>
      <c r="H155" s="125" t="e">
        <f t="shared" ref="H155:O155" si="47">G155*(1+$C$150)</f>
        <v>#DIV/0!</v>
      </c>
      <c r="I155" s="125" t="e">
        <f t="shared" si="47"/>
        <v>#DIV/0!</v>
      </c>
      <c r="J155" s="125" t="e">
        <f t="shared" si="47"/>
        <v>#DIV/0!</v>
      </c>
      <c r="K155" s="125" t="e">
        <f t="shared" si="47"/>
        <v>#DIV/0!</v>
      </c>
      <c r="L155" s="125" t="e">
        <f t="shared" si="47"/>
        <v>#DIV/0!</v>
      </c>
      <c r="M155" s="125" t="e">
        <f t="shared" si="47"/>
        <v>#DIV/0!</v>
      </c>
      <c r="N155" s="125" t="e">
        <f t="shared" si="47"/>
        <v>#DIV/0!</v>
      </c>
      <c r="O155" s="125" t="e">
        <f t="shared" si="47"/>
        <v>#DIV/0!</v>
      </c>
      <c r="P155" s="257"/>
    </row>
    <row r="156" spans="1:16">
      <c r="B156" s="463" t="s">
        <v>756</v>
      </c>
      <c r="C156" s="468">
        <f>C115</f>
        <v>0</v>
      </c>
      <c r="D156" s="471">
        <f>D149*C156*$C$20</f>
        <v>0</v>
      </c>
      <c r="E156" s="471">
        <f>E149*$C156*$C$20</f>
        <v>0</v>
      </c>
      <c r="F156" s="125" t="e">
        <f t="shared" si="45"/>
        <v>#DIV/0!</v>
      </c>
      <c r="G156" s="125" t="e">
        <f>F156*(1+$C$150)</f>
        <v>#DIV/0!</v>
      </c>
      <c r="H156" s="125" t="e">
        <f t="shared" ref="H156:O156" si="48">G156*(1+$C$150)</f>
        <v>#DIV/0!</v>
      </c>
      <c r="I156" s="125" t="e">
        <f t="shared" si="48"/>
        <v>#DIV/0!</v>
      </c>
      <c r="J156" s="125" t="e">
        <f t="shared" si="48"/>
        <v>#DIV/0!</v>
      </c>
      <c r="K156" s="125" t="e">
        <f t="shared" si="48"/>
        <v>#DIV/0!</v>
      </c>
      <c r="L156" s="125" t="e">
        <f t="shared" si="48"/>
        <v>#DIV/0!</v>
      </c>
      <c r="M156" s="125" t="e">
        <f t="shared" si="48"/>
        <v>#DIV/0!</v>
      </c>
      <c r="N156" s="125" t="e">
        <f t="shared" si="48"/>
        <v>#DIV/0!</v>
      </c>
      <c r="O156" s="125" t="e">
        <f t="shared" si="48"/>
        <v>#DIV/0!</v>
      </c>
      <c r="P156" s="257"/>
    </row>
    <row r="157" spans="1:16" ht="16.5" thickBot="1">
      <c r="B157" s="130" t="s">
        <v>439</v>
      </c>
      <c r="C157" s="131">
        <f>SUM(C153:C156)</f>
        <v>0</v>
      </c>
      <c r="D157" s="432">
        <f>SUM(D153:D156)</f>
        <v>0</v>
      </c>
      <c r="E157" s="432">
        <f>SUM(E153:E156)</f>
        <v>0</v>
      </c>
      <c r="F157" s="437" t="e">
        <f t="shared" ref="F157:O157" si="49">SUM(F153:F156)</f>
        <v>#DIV/0!</v>
      </c>
      <c r="G157" s="437" t="e">
        <f t="shared" si="49"/>
        <v>#DIV/0!</v>
      </c>
      <c r="H157" s="437" t="e">
        <f t="shared" si="49"/>
        <v>#DIV/0!</v>
      </c>
      <c r="I157" s="437" t="e">
        <f t="shared" si="49"/>
        <v>#DIV/0!</v>
      </c>
      <c r="J157" s="437" t="e">
        <f t="shared" si="49"/>
        <v>#DIV/0!</v>
      </c>
      <c r="K157" s="437" t="e">
        <f t="shared" si="49"/>
        <v>#DIV/0!</v>
      </c>
      <c r="L157" s="437" t="e">
        <f t="shared" si="49"/>
        <v>#DIV/0!</v>
      </c>
      <c r="M157" s="437" t="e">
        <f t="shared" si="49"/>
        <v>#DIV/0!</v>
      </c>
      <c r="N157" s="437" t="e">
        <f t="shared" si="49"/>
        <v>#DIV/0!</v>
      </c>
      <c r="O157" s="437" t="e">
        <f t="shared" si="49"/>
        <v>#DIV/0!</v>
      </c>
    </row>
    <row r="158" spans="1:16" ht="21" thickTop="1">
      <c r="B158" s="460"/>
    </row>
    <row r="159" spans="1:16" ht="16.5" thickBot="1">
      <c r="A159" s="256">
        <v>2</v>
      </c>
      <c r="B159" s="464" t="s">
        <v>774</v>
      </c>
      <c r="C159" s="124" t="s">
        <v>383</v>
      </c>
      <c r="D159" s="124" t="s">
        <v>536</v>
      </c>
      <c r="E159" s="253"/>
    </row>
    <row r="160" spans="1:16">
      <c r="B160" s="475" t="s">
        <v>776</v>
      </c>
      <c r="C160" s="256" t="s">
        <v>778</v>
      </c>
      <c r="D160" s="474">
        <f>C110+C108+C106+C104</f>
        <v>0</v>
      </c>
    </row>
    <row r="161" spans="1:16">
      <c r="B161" s="449" t="s">
        <v>777</v>
      </c>
      <c r="C161" s="256" t="s">
        <v>779</v>
      </c>
      <c r="D161" s="659"/>
    </row>
    <row r="162" spans="1:16">
      <c r="B162" s="449" t="s">
        <v>780</v>
      </c>
      <c r="C162" s="256" t="s">
        <v>779</v>
      </c>
      <c r="D162" s="122">
        <f>C16*C17</f>
        <v>0</v>
      </c>
    </row>
    <row r="163" spans="1:16">
      <c r="B163" s="449" t="s">
        <v>781</v>
      </c>
      <c r="C163" s="256" t="s">
        <v>778</v>
      </c>
      <c r="D163" s="473" t="e">
        <f>D160*D162/D161</f>
        <v>#DIV/0!</v>
      </c>
    </row>
    <row r="164" spans="1:16">
      <c r="B164" s="449" t="s">
        <v>782</v>
      </c>
      <c r="C164" s="256" t="s">
        <v>467</v>
      </c>
      <c r="D164" s="660"/>
      <c r="E164" s="480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</row>
    <row r="165" spans="1:16" ht="16.5" customHeight="1" thickBot="1">
      <c r="B165" s="475" t="s">
        <v>775</v>
      </c>
      <c r="C165" s="256" t="s">
        <v>552</v>
      </c>
      <c r="D165" s="661"/>
      <c r="E165" s="714" t="s">
        <v>783</v>
      </c>
      <c r="F165" s="435" t="s">
        <v>390</v>
      </c>
      <c r="G165" s="435" t="s">
        <v>391</v>
      </c>
      <c r="H165" s="435" t="s">
        <v>392</v>
      </c>
      <c r="I165" s="435" t="s">
        <v>393</v>
      </c>
      <c r="J165" s="435" t="s">
        <v>394</v>
      </c>
      <c r="K165" s="435" t="s">
        <v>557</v>
      </c>
      <c r="L165" s="435" t="s">
        <v>558</v>
      </c>
      <c r="M165" s="435" t="s">
        <v>559</v>
      </c>
      <c r="N165" s="435" t="s">
        <v>560</v>
      </c>
      <c r="O165" s="435" t="s">
        <v>561</v>
      </c>
    </row>
    <row r="166" spans="1:16" ht="16.5" thickBot="1">
      <c r="B166" s="475" t="s">
        <v>773</v>
      </c>
      <c r="C166" s="256" t="s">
        <v>467</v>
      </c>
      <c r="D166" s="662"/>
      <c r="E166" s="715"/>
      <c r="F166" s="437" t="e">
        <f>D165*D164*D163*$C$20</f>
        <v>#DIV/0!</v>
      </c>
      <c r="G166" s="437" t="e">
        <f>F166*(1+$D$166)</f>
        <v>#DIV/0!</v>
      </c>
      <c r="H166" s="437" t="e">
        <f t="shared" ref="H166:O166" si="50">G166*(1+$D$166)</f>
        <v>#DIV/0!</v>
      </c>
      <c r="I166" s="437" t="e">
        <f t="shared" si="50"/>
        <v>#DIV/0!</v>
      </c>
      <c r="J166" s="437" t="e">
        <f t="shared" si="50"/>
        <v>#DIV/0!</v>
      </c>
      <c r="K166" s="437" t="e">
        <f t="shared" si="50"/>
        <v>#DIV/0!</v>
      </c>
      <c r="L166" s="437" t="e">
        <f t="shared" si="50"/>
        <v>#DIV/0!</v>
      </c>
      <c r="M166" s="437" t="e">
        <f t="shared" si="50"/>
        <v>#DIV/0!</v>
      </c>
      <c r="N166" s="437" t="e">
        <f t="shared" si="50"/>
        <v>#DIV/0!</v>
      </c>
      <c r="O166" s="437" t="e">
        <f t="shared" si="50"/>
        <v>#DIV/0!</v>
      </c>
    </row>
    <row r="167" spans="1:16" ht="21" thickTop="1">
      <c r="B167" s="460"/>
    </row>
    <row r="168" spans="1:16" ht="16.5" thickBot="1">
      <c r="B168" s="478" t="s">
        <v>784</v>
      </c>
      <c r="C168" s="479" t="s">
        <v>467</v>
      </c>
      <c r="D168" s="680"/>
      <c r="E168" s="476" t="s">
        <v>785</v>
      </c>
      <c r="F168" s="477" t="e">
        <f>F166*$D$168</f>
        <v>#DIV/0!</v>
      </c>
      <c r="G168" s="477" t="e">
        <f t="shared" ref="G168:O168" si="51">G166*$D$168</f>
        <v>#DIV/0!</v>
      </c>
      <c r="H168" s="477" t="e">
        <f t="shared" si="51"/>
        <v>#DIV/0!</v>
      </c>
      <c r="I168" s="477" t="e">
        <f t="shared" si="51"/>
        <v>#DIV/0!</v>
      </c>
      <c r="J168" s="477" t="e">
        <f t="shared" si="51"/>
        <v>#DIV/0!</v>
      </c>
      <c r="K168" s="477" t="e">
        <f t="shared" si="51"/>
        <v>#DIV/0!</v>
      </c>
      <c r="L168" s="477" t="e">
        <f t="shared" si="51"/>
        <v>#DIV/0!</v>
      </c>
      <c r="M168" s="477" t="e">
        <f t="shared" si="51"/>
        <v>#DIV/0!</v>
      </c>
      <c r="N168" s="477" t="e">
        <f t="shared" si="51"/>
        <v>#DIV/0!</v>
      </c>
      <c r="O168" s="477" t="e">
        <f t="shared" si="51"/>
        <v>#DIV/0!</v>
      </c>
    </row>
    <row r="169" spans="1:16" ht="21" thickTop="1">
      <c r="B169" s="481"/>
      <c r="C169" s="121"/>
      <c r="D169" s="121"/>
      <c r="E169" s="121"/>
      <c r="F169" s="647" t="e">
        <f>F166-F168</f>
        <v>#DIV/0!</v>
      </c>
      <c r="G169" s="647" t="e">
        <f>G166-G168</f>
        <v>#DIV/0!</v>
      </c>
      <c r="H169" s="647" t="e">
        <f>H166-H168</f>
        <v>#DIV/0!</v>
      </c>
      <c r="I169" s="647" t="e">
        <f>I166-I168</f>
        <v>#DIV/0!</v>
      </c>
      <c r="J169" s="647" t="e">
        <f>J166-J168</f>
        <v>#DIV/0!</v>
      </c>
      <c r="K169" s="121"/>
      <c r="L169" s="121"/>
      <c r="M169" s="121"/>
      <c r="N169" s="121"/>
      <c r="O169" s="121"/>
      <c r="P169" s="121"/>
    </row>
    <row r="170" spans="1:16" ht="20.25">
      <c r="B170" s="460"/>
    </row>
    <row r="171" spans="1:16" ht="21" thickBot="1">
      <c r="B171" s="482" t="s">
        <v>821</v>
      </c>
    </row>
    <row r="172" spans="1:16" ht="21" thickTop="1">
      <c r="B172" s="460"/>
    </row>
    <row r="173" spans="1:16" ht="16.5" thickBot="1">
      <c r="A173" s="256">
        <v>3</v>
      </c>
      <c r="B173" s="464" t="s">
        <v>809</v>
      </c>
      <c r="C173" s="124" t="s">
        <v>536</v>
      </c>
      <c r="D173" s="124" t="s">
        <v>767</v>
      </c>
      <c r="E173" s="124" t="s">
        <v>768</v>
      </c>
    </row>
    <row r="174" spans="1:16">
      <c r="B174" s="462" t="s">
        <v>770</v>
      </c>
      <c r="C174" s="656"/>
      <c r="D174" s="657"/>
      <c r="E174" s="657"/>
    </row>
    <row r="175" spans="1:16">
      <c r="B175" s="462" t="s">
        <v>766</v>
      </c>
      <c r="C175" s="211"/>
      <c r="D175" s="658"/>
      <c r="E175" s="658"/>
    </row>
    <row r="176" spans="1:16">
      <c r="B176" s="462" t="s">
        <v>769</v>
      </c>
    </row>
    <row r="177" spans="1:16">
      <c r="B177" s="463" t="str">
        <f>B117</f>
        <v xml:space="preserve">   Boutique - Single rooms </v>
      </c>
      <c r="C177" s="211"/>
      <c r="D177" s="461"/>
      <c r="E177" s="461"/>
    </row>
    <row r="178" spans="1:16">
      <c r="B178" s="463" t="str">
        <f>B118</f>
        <v xml:space="preserve">   Boutique - Double rooms</v>
      </c>
      <c r="C178" s="211"/>
      <c r="D178" s="461"/>
      <c r="E178" s="461"/>
    </row>
    <row r="179" spans="1:16">
      <c r="B179" s="462" t="s">
        <v>773</v>
      </c>
      <c r="C179" s="674"/>
      <c r="D179" s="211"/>
      <c r="E179" s="211"/>
    </row>
    <row r="180" spans="1:16" ht="20.25">
      <c r="B180" s="460"/>
    </row>
    <row r="181" spans="1:16" ht="32.25" thickBot="1">
      <c r="B181" s="466" t="s">
        <v>771</v>
      </c>
      <c r="C181" s="124" t="s">
        <v>742</v>
      </c>
      <c r="D181" s="472" t="s">
        <v>808</v>
      </c>
      <c r="E181" s="472" t="s">
        <v>772</v>
      </c>
      <c r="F181" s="435" t="s">
        <v>390</v>
      </c>
      <c r="G181" s="435" t="s">
        <v>391</v>
      </c>
      <c r="H181" s="435" t="s">
        <v>392</v>
      </c>
      <c r="I181" s="435" t="s">
        <v>393</v>
      </c>
      <c r="J181" s="435" t="s">
        <v>394</v>
      </c>
      <c r="K181" s="435" t="s">
        <v>557</v>
      </c>
      <c r="L181" s="435" t="s">
        <v>558</v>
      </c>
      <c r="M181" s="435" t="s">
        <v>559</v>
      </c>
      <c r="N181" s="435" t="s">
        <v>560</v>
      </c>
      <c r="O181" s="435" t="s">
        <v>561</v>
      </c>
    </row>
    <row r="182" spans="1:16">
      <c r="B182" s="463" t="str">
        <f>B177</f>
        <v xml:space="preserve">   Boutique - Single rooms </v>
      </c>
      <c r="C182" s="467">
        <f>C117</f>
        <v>0</v>
      </c>
      <c r="D182" s="469">
        <f>D177*$C182*$C$20</f>
        <v>0</v>
      </c>
      <c r="E182" s="469">
        <f>E177*$C182*$C$20</f>
        <v>0</v>
      </c>
      <c r="F182" s="211"/>
      <c r="G182" s="211"/>
      <c r="H182" s="211"/>
      <c r="I182" s="125" t="e">
        <f>$D182*$D$175*($D$174/$C$174)+$E182*$E$175*$E$174/$C$174</f>
        <v>#DIV/0!</v>
      </c>
      <c r="J182" s="125" t="e">
        <f>I182*(1+$C$179)</f>
        <v>#DIV/0!</v>
      </c>
      <c r="K182" s="125" t="e">
        <f t="shared" ref="K182:O182" si="52">J182*(1+$C$179)</f>
        <v>#DIV/0!</v>
      </c>
      <c r="L182" s="125" t="e">
        <f t="shared" si="52"/>
        <v>#DIV/0!</v>
      </c>
      <c r="M182" s="125" t="e">
        <f t="shared" si="52"/>
        <v>#DIV/0!</v>
      </c>
      <c r="N182" s="125" t="e">
        <f t="shared" si="52"/>
        <v>#DIV/0!</v>
      </c>
      <c r="O182" s="125" t="e">
        <f t="shared" si="52"/>
        <v>#DIV/0!</v>
      </c>
    </row>
    <row r="183" spans="1:16">
      <c r="B183" s="463" t="str">
        <f>B178</f>
        <v xml:space="preserve">   Boutique - Double rooms</v>
      </c>
      <c r="C183" s="465">
        <f>C118</f>
        <v>0</v>
      </c>
      <c r="D183" s="470">
        <f>D178*C183*$C$20</f>
        <v>0</v>
      </c>
      <c r="E183" s="470">
        <f>E178*$C183*$C$20</f>
        <v>0</v>
      </c>
      <c r="F183" s="211"/>
      <c r="G183" s="211"/>
      <c r="H183" s="211"/>
      <c r="I183" s="125" t="e">
        <f t="shared" ref="I183" si="53">$D183*$D$144*($D$143/$C$143)+$E183*$E$144*$E$143/$C$143</f>
        <v>#DIV/0!</v>
      </c>
      <c r="J183" s="125" t="e">
        <f>I183*(1+$C$179)</f>
        <v>#DIV/0!</v>
      </c>
      <c r="K183" s="125" t="e">
        <f t="shared" ref="K183:O183" si="54">J183*(1+$C$179)</f>
        <v>#DIV/0!</v>
      </c>
      <c r="L183" s="125" t="e">
        <f t="shared" si="54"/>
        <v>#DIV/0!</v>
      </c>
      <c r="M183" s="125" t="e">
        <f t="shared" si="54"/>
        <v>#DIV/0!</v>
      </c>
      <c r="N183" s="125" t="e">
        <f t="shared" si="54"/>
        <v>#DIV/0!</v>
      </c>
      <c r="O183" s="125" t="e">
        <f t="shared" si="54"/>
        <v>#DIV/0!</v>
      </c>
    </row>
    <row r="184" spans="1:16" ht="16.5" thickBot="1">
      <c r="B184" s="130" t="s">
        <v>439</v>
      </c>
      <c r="C184" s="131">
        <f t="shared" ref="C184:O184" si="55">SUM(C182:C183)</f>
        <v>0</v>
      </c>
      <c r="D184" s="432">
        <f t="shared" si="55"/>
        <v>0</v>
      </c>
      <c r="E184" s="432">
        <f t="shared" si="55"/>
        <v>0</v>
      </c>
      <c r="F184" s="437">
        <f t="shared" si="55"/>
        <v>0</v>
      </c>
      <c r="G184" s="437">
        <f t="shared" si="55"/>
        <v>0</v>
      </c>
      <c r="H184" s="437">
        <f t="shared" si="55"/>
        <v>0</v>
      </c>
      <c r="I184" s="437" t="e">
        <f t="shared" si="55"/>
        <v>#DIV/0!</v>
      </c>
      <c r="J184" s="437" t="e">
        <f t="shared" si="55"/>
        <v>#DIV/0!</v>
      </c>
      <c r="K184" s="437" t="e">
        <f t="shared" si="55"/>
        <v>#DIV/0!</v>
      </c>
      <c r="L184" s="437" t="e">
        <f t="shared" si="55"/>
        <v>#DIV/0!</v>
      </c>
      <c r="M184" s="437" t="e">
        <f t="shared" si="55"/>
        <v>#DIV/0!</v>
      </c>
      <c r="N184" s="437" t="e">
        <f t="shared" si="55"/>
        <v>#DIV/0!</v>
      </c>
      <c r="O184" s="437" t="e">
        <f t="shared" si="55"/>
        <v>#DIV/0!</v>
      </c>
    </row>
    <row r="185" spans="1:16" ht="17.25" thickTop="1" thickBot="1">
      <c r="A185" s="263"/>
      <c r="B185" s="134"/>
      <c r="C185" s="134"/>
      <c r="D185" s="134"/>
      <c r="E185" s="134"/>
      <c r="F185" s="378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</row>
    <row r="186" spans="1:16" ht="16.5" thickTop="1"/>
    <row r="187" spans="1:16" ht="20.25">
      <c r="A187" s="261"/>
      <c r="B187" s="117" t="s">
        <v>443</v>
      </c>
      <c r="C187" s="109"/>
      <c r="D187" s="109"/>
      <c r="E187" s="109"/>
      <c r="F187" s="150"/>
      <c r="G187" s="109"/>
      <c r="H187" s="109"/>
      <c r="I187" s="109"/>
      <c r="J187" s="109"/>
      <c r="K187" s="109"/>
      <c r="L187" s="109"/>
      <c r="M187" s="109"/>
      <c r="N187" s="109"/>
      <c r="O187" s="109"/>
    </row>
    <row r="188" spans="1:16">
      <c r="A188" s="261"/>
      <c r="B188" s="109"/>
      <c r="C188" s="109"/>
      <c r="D188" s="109"/>
      <c r="E188" s="109"/>
      <c r="F188" s="150"/>
      <c r="G188" s="109"/>
      <c r="H188" s="109"/>
      <c r="I188" s="109"/>
      <c r="J188" s="109"/>
      <c r="K188" s="109"/>
      <c r="L188" s="109"/>
      <c r="M188" s="109"/>
    </row>
    <row r="189" spans="1:16">
      <c r="A189" s="259" t="s">
        <v>444</v>
      </c>
      <c r="B189" s="110" t="s">
        <v>445</v>
      </c>
      <c r="C189" s="293" t="s">
        <v>442</v>
      </c>
      <c r="D189" s="294"/>
      <c r="E189" s="109"/>
      <c r="F189" s="109"/>
      <c r="G189" s="109"/>
      <c r="H189" s="109"/>
      <c r="I189" s="109"/>
      <c r="J189" s="109"/>
      <c r="K189" s="109"/>
      <c r="L189" s="109"/>
      <c r="M189" s="109"/>
    </row>
    <row r="190" spans="1:16">
      <c r="A190" s="261"/>
      <c r="B190" s="109"/>
      <c r="C190" s="228"/>
      <c r="D190" s="229"/>
      <c r="E190" s="109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</row>
    <row r="191" spans="1:16" ht="29.25" thickBot="1">
      <c r="A191" s="261"/>
      <c r="B191" s="485" t="s">
        <v>446</v>
      </c>
      <c r="C191" s="485" t="s">
        <v>447</v>
      </c>
      <c r="D191" s="485" t="s">
        <v>577</v>
      </c>
      <c r="E191" s="485" t="s">
        <v>578</v>
      </c>
      <c r="F191" s="488" t="s">
        <v>390</v>
      </c>
      <c r="G191" s="488" t="s">
        <v>391</v>
      </c>
      <c r="H191" s="488" t="s">
        <v>392</v>
      </c>
      <c r="I191" s="488" t="s">
        <v>393</v>
      </c>
      <c r="J191" s="488" t="s">
        <v>394</v>
      </c>
      <c r="K191" s="488" t="s">
        <v>557</v>
      </c>
      <c r="L191" s="488" t="s">
        <v>558</v>
      </c>
      <c r="M191" s="488" t="s">
        <v>559</v>
      </c>
      <c r="N191" s="488" t="s">
        <v>560</v>
      </c>
      <c r="O191" s="488" t="s">
        <v>561</v>
      </c>
    </row>
    <row r="192" spans="1:16" outlineLevel="1">
      <c r="A192" s="261"/>
      <c r="B192" s="195" t="str">
        <f>HR!B10</f>
        <v>General Manager</v>
      </c>
      <c r="C192" s="374">
        <f>HR!F10</f>
        <v>0</v>
      </c>
      <c r="D192" s="375">
        <f>HR!G10</f>
        <v>0</v>
      </c>
      <c r="E192" s="376">
        <f>D192*C192*$C$18</f>
        <v>0</v>
      </c>
      <c r="F192" s="137">
        <f>HR!T10</f>
        <v>0</v>
      </c>
      <c r="G192" s="138">
        <f>HR!AG10</f>
        <v>0</v>
      </c>
      <c r="H192" s="138">
        <f>HR!AT10</f>
        <v>0</v>
      </c>
      <c r="I192" s="138">
        <f>HR!BG10</f>
        <v>0</v>
      </c>
      <c r="J192" s="138">
        <f>HR!BT10</f>
        <v>0</v>
      </c>
      <c r="K192" s="138">
        <f>HR!CG10</f>
        <v>0</v>
      </c>
      <c r="L192" s="138">
        <f>HR!CT10</f>
        <v>0</v>
      </c>
      <c r="M192" s="138">
        <f>HR!DG10</f>
        <v>0</v>
      </c>
      <c r="N192" s="138">
        <f>HR!DT10</f>
        <v>0</v>
      </c>
      <c r="O192" s="138">
        <f>HR!EG10</f>
        <v>0</v>
      </c>
    </row>
    <row r="193" spans="1:15" outlineLevel="1">
      <c r="A193" s="261"/>
      <c r="B193" s="201" t="str">
        <f>HR!B11</f>
        <v>Financial Manager</v>
      </c>
      <c r="C193" s="374">
        <f>HR!F11</f>
        <v>0</v>
      </c>
      <c r="D193" s="375">
        <f>HR!G11</f>
        <v>0</v>
      </c>
      <c r="E193" s="376">
        <f t="shared" ref="E193:E210" si="56">D193*C193*$C$18</f>
        <v>0</v>
      </c>
      <c r="F193" s="139">
        <f>HR!T11</f>
        <v>0</v>
      </c>
      <c r="G193" s="140">
        <f>HR!AG11</f>
        <v>0</v>
      </c>
      <c r="H193" s="140">
        <f>HR!AT11</f>
        <v>0</v>
      </c>
      <c r="I193" s="140">
        <f>HR!BG11</f>
        <v>0</v>
      </c>
      <c r="J193" s="140">
        <f>HR!BT11</f>
        <v>0</v>
      </c>
      <c r="K193" s="140">
        <f>HR!CG11</f>
        <v>0</v>
      </c>
      <c r="L193" s="140">
        <f>HR!CT11</f>
        <v>0</v>
      </c>
      <c r="M193" s="140">
        <f>HR!DG11</f>
        <v>0</v>
      </c>
      <c r="N193" s="140">
        <f>HR!DT11</f>
        <v>0</v>
      </c>
      <c r="O193" s="140">
        <f>HR!EG11</f>
        <v>0</v>
      </c>
    </row>
    <row r="194" spans="1:15" outlineLevel="1">
      <c r="A194" s="261"/>
      <c r="B194" s="198" t="str">
        <f>HR!B12</f>
        <v xml:space="preserve">   Accountant</v>
      </c>
      <c r="C194" s="374">
        <f>HR!F12</f>
        <v>0</v>
      </c>
      <c r="D194" s="375">
        <f>HR!G12</f>
        <v>0</v>
      </c>
      <c r="E194" s="376">
        <f t="shared" si="56"/>
        <v>0</v>
      </c>
      <c r="F194" s="139">
        <f>HR!T12</f>
        <v>0</v>
      </c>
      <c r="G194" s="140">
        <f>HR!AG12</f>
        <v>0</v>
      </c>
      <c r="H194" s="140">
        <f>HR!AT12</f>
        <v>0</v>
      </c>
      <c r="I194" s="140">
        <f>HR!BG12</f>
        <v>0</v>
      </c>
      <c r="J194" s="140">
        <f>HR!BT12</f>
        <v>0</v>
      </c>
      <c r="K194" s="140">
        <f>HR!CG12</f>
        <v>0</v>
      </c>
      <c r="L194" s="140">
        <f>HR!CT12</f>
        <v>0</v>
      </c>
      <c r="M194" s="140">
        <f>HR!DG12</f>
        <v>0</v>
      </c>
      <c r="N194" s="140">
        <f>HR!DT12</f>
        <v>0</v>
      </c>
      <c r="O194" s="140">
        <f>HR!EG12</f>
        <v>0</v>
      </c>
    </row>
    <row r="195" spans="1:15" outlineLevel="1">
      <c r="A195" s="261"/>
      <c r="B195" s="201" t="str">
        <f>HR!B13</f>
        <v>HR &amp; Admin Manager</v>
      </c>
      <c r="C195" s="374">
        <f>HR!F13</f>
        <v>0</v>
      </c>
      <c r="D195" s="375">
        <f>HR!G13</f>
        <v>0</v>
      </c>
      <c r="E195" s="376">
        <f t="shared" si="56"/>
        <v>0</v>
      </c>
      <c r="F195" s="139">
        <f>HR!T13</f>
        <v>0</v>
      </c>
      <c r="G195" s="140">
        <f>HR!AG13</f>
        <v>0</v>
      </c>
      <c r="H195" s="140">
        <f>HR!AT13</f>
        <v>0</v>
      </c>
      <c r="I195" s="140">
        <f>HR!BG13</f>
        <v>0</v>
      </c>
      <c r="J195" s="140">
        <f>HR!BT13</f>
        <v>0</v>
      </c>
      <c r="K195" s="140">
        <f>HR!CG13</f>
        <v>0</v>
      </c>
      <c r="L195" s="140">
        <f>HR!CT13</f>
        <v>0</v>
      </c>
      <c r="M195" s="140">
        <f>HR!DG13</f>
        <v>0</v>
      </c>
      <c r="N195" s="140">
        <f>HR!DT13</f>
        <v>0</v>
      </c>
      <c r="O195" s="140">
        <f>HR!EG13</f>
        <v>0</v>
      </c>
    </row>
    <row r="196" spans="1:15" outlineLevel="1">
      <c r="A196" s="261"/>
      <c r="B196" s="198" t="str">
        <f>HR!B14</f>
        <v xml:space="preserve">   Procurement </v>
      </c>
      <c r="C196" s="374">
        <f>HR!F14</f>
        <v>0</v>
      </c>
      <c r="D196" s="375">
        <f>HR!G14</f>
        <v>0</v>
      </c>
      <c r="E196" s="376">
        <f t="shared" si="56"/>
        <v>0</v>
      </c>
      <c r="F196" s="139">
        <f>HR!T14</f>
        <v>0</v>
      </c>
      <c r="G196" s="140">
        <f>HR!AG14</f>
        <v>0</v>
      </c>
      <c r="H196" s="140">
        <f>HR!AT14</f>
        <v>0</v>
      </c>
      <c r="I196" s="140">
        <f>HR!BG14</f>
        <v>0</v>
      </c>
      <c r="J196" s="140">
        <f>HR!BT14</f>
        <v>0</v>
      </c>
      <c r="K196" s="140">
        <f>HR!CG14</f>
        <v>0</v>
      </c>
      <c r="L196" s="140">
        <f>HR!CT14</f>
        <v>0</v>
      </c>
      <c r="M196" s="140">
        <f>HR!DG14</f>
        <v>0</v>
      </c>
      <c r="N196" s="140">
        <f>HR!DT14</f>
        <v>0</v>
      </c>
      <c r="O196" s="140">
        <f>HR!EG14</f>
        <v>0</v>
      </c>
    </row>
    <row r="197" spans="1:15" outlineLevel="1">
      <c r="A197" s="261"/>
      <c r="B197" s="198" t="str">
        <f>HR!B15</f>
        <v xml:space="preserve">   Receptionist </v>
      </c>
      <c r="C197" s="374">
        <f>HR!F15</f>
        <v>0</v>
      </c>
      <c r="D197" s="375">
        <f>HR!G15</f>
        <v>0</v>
      </c>
      <c r="E197" s="376">
        <f t="shared" si="56"/>
        <v>0</v>
      </c>
      <c r="F197" s="139">
        <f>HR!T15</f>
        <v>0</v>
      </c>
      <c r="G197" s="140">
        <f>HR!AG15</f>
        <v>0</v>
      </c>
      <c r="H197" s="140">
        <f>HR!AT15</f>
        <v>0</v>
      </c>
      <c r="I197" s="140">
        <f>HR!BG15</f>
        <v>0</v>
      </c>
      <c r="J197" s="140">
        <f>HR!BT15</f>
        <v>0</v>
      </c>
      <c r="K197" s="140">
        <f>HR!CG15</f>
        <v>0</v>
      </c>
      <c r="L197" s="140">
        <f>HR!CT15</f>
        <v>0</v>
      </c>
      <c r="M197" s="140">
        <f>HR!DG15</f>
        <v>0</v>
      </c>
      <c r="N197" s="140">
        <f>HR!DT15</f>
        <v>0</v>
      </c>
      <c r="O197" s="140">
        <f>HR!EG15</f>
        <v>0</v>
      </c>
    </row>
    <row r="198" spans="1:15" outlineLevel="1">
      <c r="A198" s="261"/>
      <c r="B198" s="198" t="str">
        <f>HR!B16</f>
        <v xml:space="preserve">   Logistics and Cleaning </v>
      </c>
      <c r="C198" s="374">
        <f>HR!F16</f>
        <v>0</v>
      </c>
      <c r="D198" s="375">
        <f>HR!G16</f>
        <v>0</v>
      </c>
      <c r="E198" s="376">
        <f t="shared" si="56"/>
        <v>0</v>
      </c>
      <c r="F198" s="139">
        <f>HR!T16</f>
        <v>0</v>
      </c>
      <c r="G198" s="140">
        <f>HR!AG16</f>
        <v>0</v>
      </c>
      <c r="H198" s="140">
        <f>HR!AT16</f>
        <v>0</v>
      </c>
      <c r="I198" s="140">
        <f>HR!BG16</f>
        <v>0</v>
      </c>
      <c r="J198" s="140">
        <f>HR!BT16</f>
        <v>0</v>
      </c>
      <c r="K198" s="140">
        <f>HR!CG16</f>
        <v>0</v>
      </c>
      <c r="L198" s="140">
        <f>HR!CT16</f>
        <v>0</v>
      </c>
      <c r="M198" s="140">
        <f>HR!DG16</f>
        <v>0</v>
      </c>
      <c r="N198" s="140">
        <f>HR!DT16</f>
        <v>0</v>
      </c>
      <c r="O198" s="140">
        <f>HR!EG16</f>
        <v>0</v>
      </c>
    </row>
    <row r="199" spans="1:15" outlineLevel="1">
      <c r="A199" s="261"/>
      <c r="B199" s="201" t="str">
        <f>HR!B17</f>
        <v>Restaurant Manager</v>
      </c>
      <c r="C199" s="374">
        <f>HR!F17</f>
        <v>0</v>
      </c>
      <c r="D199" s="375">
        <f>HR!G17</f>
        <v>0</v>
      </c>
      <c r="E199" s="376">
        <f t="shared" si="56"/>
        <v>0</v>
      </c>
      <c r="F199" s="139">
        <f>HR!T17</f>
        <v>0</v>
      </c>
      <c r="G199" s="140">
        <f>HR!AG17</f>
        <v>0</v>
      </c>
      <c r="H199" s="140">
        <f>HR!AT17</f>
        <v>0</v>
      </c>
      <c r="I199" s="140">
        <f>HR!BG17</f>
        <v>0</v>
      </c>
      <c r="J199" s="140">
        <f>HR!BT17</f>
        <v>0</v>
      </c>
      <c r="K199" s="140">
        <f>HR!CG17</f>
        <v>0</v>
      </c>
      <c r="L199" s="140">
        <f>HR!CT17</f>
        <v>0</v>
      </c>
      <c r="M199" s="140">
        <f>HR!DG17</f>
        <v>0</v>
      </c>
      <c r="N199" s="140">
        <f>HR!DT17</f>
        <v>0</v>
      </c>
      <c r="O199" s="140">
        <f>HR!EG17</f>
        <v>0</v>
      </c>
    </row>
    <row r="200" spans="1:15" outlineLevel="1">
      <c r="A200" s="261"/>
      <c r="B200" s="198" t="str">
        <f>HR!B18</f>
        <v xml:space="preserve">   Chef</v>
      </c>
      <c r="C200" s="374">
        <f>HR!F18</f>
        <v>0</v>
      </c>
      <c r="D200" s="375">
        <f>HR!G18</f>
        <v>0</v>
      </c>
      <c r="E200" s="376">
        <f t="shared" si="56"/>
        <v>0</v>
      </c>
      <c r="F200" s="139">
        <f>HR!T18</f>
        <v>0</v>
      </c>
      <c r="G200" s="140">
        <f>HR!AG18</f>
        <v>0</v>
      </c>
      <c r="H200" s="140">
        <f>HR!AT18</f>
        <v>0</v>
      </c>
      <c r="I200" s="140">
        <f>HR!BG18</f>
        <v>0</v>
      </c>
      <c r="J200" s="140">
        <f>HR!BT18</f>
        <v>0</v>
      </c>
      <c r="K200" s="140">
        <f>HR!CG18</f>
        <v>0</v>
      </c>
      <c r="L200" s="140">
        <f>HR!CT18</f>
        <v>0</v>
      </c>
      <c r="M200" s="140">
        <f>HR!DG18</f>
        <v>0</v>
      </c>
      <c r="N200" s="140">
        <f>HR!DT18</f>
        <v>0</v>
      </c>
      <c r="O200" s="140">
        <f>HR!EG18</f>
        <v>0</v>
      </c>
    </row>
    <row r="201" spans="1:15" outlineLevel="1">
      <c r="A201" s="261"/>
      <c r="B201" s="198" t="str">
        <f>HR!B19</f>
        <v xml:space="preserve">   Deputy Chef</v>
      </c>
      <c r="C201" s="374">
        <f>HR!F19</f>
        <v>0</v>
      </c>
      <c r="D201" s="375">
        <f>HR!G19</f>
        <v>0</v>
      </c>
      <c r="E201" s="376">
        <f t="shared" si="56"/>
        <v>0</v>
      </c>
      <c r="F201" s="139">
        <f>HR!T19</f>
        <v>0</v>
      </c>
      <c r="G201" s="140">
        <f>HR!AG19</f>
        <v>0</v>
      </c>
      <c r="H201" s="140">
        <f>HR!AT19</f>
        <v>0</v>
      </c>
      <c r="I201" s="140">
        <f>HR!BG19</f>
        <v>0</v>
      </c>
      <c r="J201" s="140">
        <f>HR!BT19</f>
        <v>0</v>
      </c>
      <c r="K201" s="140">
        <f>HR!CG19</f>
        <v>0</v>
      </c>
      <c r="L201" s="140">
        <f>HR!CT19</f>
        <v>0</v>
      </c>
      <c r="M201" s="140">
        <f>HR!DG19</f>
        <v>0</v>
      </c>
      <c r="N201" s="140">
        <f>HR!DT19</f>
        <v>0</v>
      </c>
      <c r="O201" s="140">
        <f>HR!EG19</f>
        <v>0</v>
      </c>
    </row>
    <row r="202" spans="1:15" outlineLevel="1">
      <c r="A202" s="261"/>
      <c r="B202" s="198" t="str">
        <f>HR!B20</f>
        <v xml:space="preserve">   Cook</v>
      </c>
      <c r="C202" s="374">
        <f>HR!F20</f>
        <v>0</v>
      </c>
      <c r="D202" s="375">
        <f>HR!G20</f>
        <v>0</v>
      </c>
      <c r="E202" s="376">
        <f t="shared" si="56"/>
        <v>0</v>
      </c>
      <c r="F202" s="139">
        <f>HR!T20</f>
        <v>0</v>
      </c>
      <c r="G202" s="140">
        <f>HR!AG20</f>
        <v>0</v>
      </c>
      <c r="H202" s="140">
        <f>HR!AT20</f>
        <v>0</v>
      </c>
      <c r="I202" s="140">
        <f>HR!BG20</f>
        <v>0</v>
      </c>
      <c r="J202" s="140">
        <f>HR!BT20</f>
        <v>0</v>
      </c>
      <c r="K202" s="140">
        <f>HR!CG20</f>
        <v>0</v>
      </c>
      <c r="L202" s="140">
        <f>HR!CT20</f>
        <v>0</v>
      </c>
      <c r="M202" s="140">
        <f>HR!DG20</f>
        <v>0</v>
      </c>
      <c r="N202" s="140">
        <f>HR!DT20</f>
        <v>0</v>
      </c>
      <c r="O202" s="140">
        <f>HR!EG20</f>
        <v>0</v>
      </c>
    </row>
    <row r="203" spans="1:15" outlineLevel="1">
      <c r="A203" s="261"/>
      <c r="B203" s="198" t="str">
        <f>HR!B21</f>
        <v xml:space="preserve">   Preparations Staff</v>
      </c>
      <c r="C203" s="374">
        <f>HR!F21</f>
        <v>0</v>
      </c>
      <c r="D203" s="375">
        <f>HR!G21</f>
        <v>0</v>
      </c>
      <c r="E203" s="376">
        <f t="shared" si="56"/>
        <v>0</v>
      </c>
      <c r="F203" s="139">
        <f>HR!T21</f>
        <v>0</v>
      </c>
      <c r="G203" s="140">
        <f>HR!AG21</f>
        <v>0</v>
      </c>
      <c r="H203" s="140">
        <f>HR!AT21</f>
        <v>0</v>
      </c>
      <c r="I203" s="140">
        <f>HR!BG21</f>
        <v>0</v>
      </c>
      <c r="J203" s="140">
        <f>HR!BT21</f>
        <v>0</v>
      </c>
      <c r="K203" s="140">
        <f>HR!CG21</f>
        <v>0</v>
      </c>
      <c r="L203" s="140">
        <f>HR!CT21</f>
        <v>0</v>
      </c>
      <c r="M203" s="140">
        <f>HR!DG21</f>
        <v>0</v>
      </c>
      <c r="N203" s="140">
        <f>HR!DT21</f>
        <v>0</v>
      </c>
      <c r="O203" s="140">
        <f>HR!EG21</f>
        <v>0</v>
      </c>
    </row>
    <row r="204" spans="1:15" outlineLevel="1">
      <c r="A204" s="261"/>
      <c r="B204" s="198" t="str">
        <f>HR!B22</f>
        <v xml:space="preserve">   Host </v>
      </c>
      <c r="C204" s="374">
        <f>HR!F22</f>
        <v>0</v>
      </c>
      <c r="D204" s="375">
        <f>HR!G22</f>
        <v>0</v>
      </c>
      <c r="E204" s="376">
        <f t="shared" ref="E204" si="57">D204*C204*$C$18</f>
        <v>0</v>
      </c>
      <c r="F204" s="139">
        <f>HR!T22</f>
        <v>0</v>
      </c>
      <c r="G204" s="140">
        <f>HR!AG22</f>
        <v>0</v>
      </c>
      <c r="H204" s="140">
        <f>HR!AT22</f>
        <v>0</v>
      </c>
      <c r="I204" s="140">
        <f>HR!BG22</f>
        <v>0</v>
      </c>
      <c r="J204" s="140">
        <f>HR!BT22</f>
        <v>0</v>
      </c>
      <c r="K204" s="140">
        <f>HR!CG22</f>
        <v>0</v>
      </c>
      <c r="L204" s="140">
        <f>HR!CT22</f>
        <v>0</v>
      </c>
      <c r="M204" s="140">
        <f>HR!DG22</f>
        <v>0</v>
      </c>
      <c r="N204" s="140">
        <f>HR!DT22</f>
        <v>0</v>
      </c>
      <c r="O204" s="140">
        <f>HR!EG22</f>
        <v>0</v>
      </c>
    </row>
    <row r="205" spans="1:15" outlineLevel="1">
      <c r="A205" s="261"/>
      <c r="B205" s="198" t="str">
        <f>HR!B23</f>
        <v xml:space="preserve">   Service Staff</v>
      </c>
      <c r="C205" s="374">
        <f>HR!F23</f>
        <v>0</v>
      </c>
      <c r="D205" s="375">
        <f>HR!G23</f>
        <v>0</v>
      </c>
      <c r="E205" s="376">
        <f t="shared" ref="E205:E206" si="58">D205*C205*$C$18</f>
        <v>0</v>
      </c>
      <c r="F205" s="139">
        <f>HR!T23</f>
        <v>0</v>
      </c>
      <c r="G205" s="140">
        <f>HR!AG23</f>
        <v>0</v>
      </c>
      <c r="H205" s="140">
        <f>HR!AT23</f>
        <v>0</v>
      </c>
      <c r="I205" s="140">
        <f>HR!BG23</f>
        <v>0</v>
      </c>
      <c r="J205" s="140">
        <f>HR!BT23</f>
        <v>0</v>
      </c>
      <c r="K205" s="140">
        <f>HR!CG23</f>
        <v>0</v>
      </c>
      <c r="L205" s="140">
        <f>HR!CT23</f>
        <v>0</v>
      </c>
      <c r="M205" s="140">
        <f>HR!DG23</f>
        <v>0</v>
      </c>
      <c r="N205" s="140">
        <f>HR!DT23</f>
        <v>0</v>
      </c>
      <c r="O205" s="140">
        <f>HR!EG23</f>
        <v>0</v>
      </c>
    </row>
    <row r="206" spans="1:15" outlineLevel="1">
      <c r="A206" s="261"/>
      <c r="B206" s="198" t="str">
        <f>HR!B24</f>
        <v xml:space="preserve">   Cleaning Staff</v>
      </c>
      <c r="C206" s="374">
        <f>HR!F24</f>
        <v>0</v>
      </c>
      <c r="D206" s="375">
        <f>HR!G24</f>
        <v>0</v>
      </c>
      <c r="E206" s="376">
        <f t="shared" si="58"/>
        <v>0</v>
      </c>
      <c r="F206" s="139">
        <f>HR!T24</f>
        <v>0</v>
      </c>
      <c r="G206" s="140">
        <f>HR!AG24</f>
        <v>0</v>
      </c>
      <c r="H206" s="140">
        <f>HR!AT24</f>
        <v>0</v>
      </c>
      <c r="I206" s="140">
        <f>HR!BG24</f>
        <v>0</v>
      </c>
      <c r="J206" s="140">
        <f>HR!BT24</f>
        <v>0</v>
      </c>
      <c r="K206" s="140">
        <f>HR!CG24</f>
        <v>0</v>
      </c>
      <c r="L206" s="140">
        <f>HR!CT24</f>
        <v>0</v>
      </c>
      <c r="M206" s="140">
        <f>HR!DG24</f>
        <v>0</v>
      </c>
      <c r="N206" s="140">
        <f>HR!DT24</f>
        <v>0</v>
      </c>
      <c r="O206" s="140">
        <f>HR!EG24</f>
        <v>0</v>
      </c>
    </row>
    <row r="207" spans="1:15" outlineLevel="1">
      <c r="A207" s="261"/>
      <c r="B207" s="201" t="str">
        <f>HR!B25</f>
        <v xml:space="preserve">Sales and Marketing Manager </v>
      </c>
      <c r="C207" s="374">
        <f>HR!F25</f>
        <v>0</v>
      </c>
      <c r="D207" s="375">
        <f>HR!G25</f>
        <v>0</v>
      </c>
      <c r="E207" s="376">
        <f t="shared" si="56"/>
        <v>0</v>
      </c>
      <c r="F207" s="139">
        <f>HR!T25</f>
        <v>0</v>
      </c>
      <c r="G207" s="140">
        <f>HR!AG25</f>
        <v>0</v>
      </c>
      <c r="H207" s="140">
        <f>HR!AT25</f>
        <v>0</v>
      </c>
      <c r="I207" s="140">
        <f>HR!BG25</f>
        <v>0</v>
      </c>
      <c r="J207" s="140">
        <f>HR!BT25</f>
        <v>0</v>
      </c>
      <c r="K207" s="140">
        <f>HR!CG25</f>
        <v>0</v>
      </c>
      <c r="L207" s="140">
        <f>HR!CT25</f>
        <v>0</v>
      </c>
      <c r="M207" s="140">
        <f>HR!DG25</f>
        <v>0</v>
      </c>
      <c r="N207" s="140">
        <f>HR!DT25</f>
        <v>0</v>
      </c>
      <c r="O207" s="140">
        <f>HR!EG25</f>
        <v>0</v>
      </c>
    </row>
    <row r="208" spans="1:15" outlineLevel="1">
      <c r="A208" s="261"/>
      <c r="B208" s="198" t="str">
        <f>HR!B26</f>
        <v xml:space="preserve">   Marketing Staff</v>
      </c>
      <c r="C208" s="374">
        <f>HR!F26</f>
        <v>0</v>
      </c>
      <c r="D208" s="375">
        <f>HR!G26</f>
        <v>0</v>
      </c>
      <c r="E208" s="376">
        <f t="shared" si="56"/>
        <v>0</v>
      </c>
      <c r="F208" s="139">
        <f>HR!T26</f>
        <v>0</v>
      </c>
      <c r="G208" s="140">
        <f>HR!AG26</f>
        <v>0</v>
      </c>
      <c r="H208" s="140">
        <f>HR!AT26</f>
        <v>0</v>
      </c>
      <c r="I208" s="140">
        <f>HR!BG26</f>
        <v>0</v>
      </c>
      <c r="J208" s="140">
        <f>HR!BT26</f>
        <v>0</v>
      </c>
      <c r="K208" s="140">
        <f>HR!CG26</f>
        <v>0</v>
      </c>
      <c r="L208" s="140">
        <f>HR!CT26</f>
        <v>0</v>
      </c>
      <c r="M208" s="140">
        <f>HR!DG26</f>
        <v>0</v>
      </c>
      <c r="N208" s="140">
        <f>HR!DT26</f>
        <v>0</v>
      </c>
      <c r="O208" s="140">
        <f>HR!EG26</f>
        <v>0</v>
      </c>
    </row>
    <row r="209" spans="1:16" outlineLevel="1">
      <c r="A209" s="261"/>
      <c r="B209" s="201" t="str">
        <f>HR!B27</f>
        <v xml:space="preserve">Hotel Manager </v>
      </c>
      <c r="C209" s="374">
        <f>HR!F27</f>
        <v>0</v>
      </c>
      <c r="D209" s="375">
        <f>HR!G27</f>
        <v>0</v>
      </c>
      <c r="E209" s="376">
        <f t="shared" si="56"/>
        <v>0</v>
      </c>
      <c r="F209" s="139">
        <f>HR!T27</f>
        <v>0</v>
      </c>
      <c r="G209" s="140">
        <f>HR!AG27</f>
        <v>0</v>
      </c>
      <c r="H209" s="140">
        <f>HR!AT27</f>
        <v>0</v>
      </c>
      <c r="I209" s="140">
        <f>HR!BG27</f>
        <v>0</v>
      </c>
      <c r="J209" s="140">
        <f>HR!BT27</f>
        <v>0</v>
      </c>
      <c r="K209" s="140">
        <f>HR!CG27</f>
        <v>0</v>
      </c>
      <c r="L209" s="140">
        <f>HR!CT27</f>
        <v>0</v>
      </c>
      <c r="M209" s="140">
        <f>HR!DG27</f>
        <v>0</v>
      </c>
      <c r="N209" s="140">
        <f>HR!DT27</f>
        <v>0</v>
      </c>
      <c r="O209" s="140">
        <f>HR!EG27</f>
        <v>0</v>
      </c>
    </row>
    <row r="210" spans="1:16" outlineLevel="1">
      <c r="A210" s="261"/>
      <c r="B210" s="198" t="str">
        <f>HR!B28</f>
        <v xml:space="preserve">   Room Service</v>
      </c>
      <c r="C210" s="374">
        <f>HR!F28</f>
        <v>0</v>
      </c>
      <c r="D210" s="375">
        <f>HR!G28</f>
        <v>0</v>
      </c>
      <c r="E210" s="376">
        <f t="shared" si="56"/>
        <v>0</v>
      </c>
      <c r="F210" s="139">
        <f>HR!T28</f>
        <v>0</v>
      </c>
      <c r="G210" s="140">
        <f>HR!AG28</f>
        <v>0</v>
      </c>
      <c r="H210" s="140">
        <f>HR!AT28</f>
        <v>0</v>
      </c>
      <c r="I210" s="140">
        <f>HR!BG28</f>
        <v>0</v>
      </c>
      <c r="J210" s="140">
        <f>HR!BT28</f>
        <v>0</v>
      </c>
      <c r="K210" s="140">
        <f>HR!CG28</f>
        <v>0</v>
      </c>
      <c r="L210" s="140">
        <f>HR!CT28</f>
        <v>0</v>
      </c>
      <c r="M210" s="140">
        <f>HR!DG28</f>
        <v>0</v>
      </c>
      <c r="N210" s="140">
        <f>HR!DT28</f>
        <v>0</v>
      </c>
      <c r="O210" s="140">
        <f>HR!EG28</f>
        <v>0</v>
      </c>
    </row>
    <row r="211" spans="1:16" ht="16.5" thickBot="1">
      <c r="A211" s="261"/>
      <c r="B211" s="141" t="s">
        <v>448</v>
      </c>
      <c r="C211" s="486">
        <f>SUM(C192:C210)</f>
        <v>0</v>
      </c>
      <c r="D211" s="487"/>
      <c r="E211" s="487">
        <f t="shared" ref="E211:O211" si="59">SUM(E192:E210)</f>
        <v>0</v>
      </c>
      <c r="F211" s="489">
        <f t="shared" si="59"/>
        <v>0</v>
      </c>
      <c r="G211" s="489">
        <f t="shared" si="59"/>
        <v>0</v>
      </c>
      <c r="H211" s="489">
        <f t="shared" si="59"/>
        <v>0</v>
      </c>
      <c r="I211" s="489">
        <f t="shared" si="59"/>
        <v>0</v>
      </c>
      <c r="J211" s="489">
        <f t="shared" si="59"/>
        <v>0</v>
      </c>
      <c r="K211" s="489">
        <f t="shared" si="59"/>
        <v>0</v>
      </c>
      <c r="L211" s="489">
        <f t="shared" si="59"/>
        <v>0</v>
      </c>
      <c r="M211" s="489">
        <f t="shared" si="59"/>
        <v>0</v>
      </c>
      <c r="N211" s="489">
        <f t="shared" si="59"/>
        <v>0</v>
      </c>
      <c r="O211" s="489">
        <f t="shared" si="59"/>
        <v>0</v>
      </c>
    </row>
    <row r="212" spans="1:16">
      <c r="A212" s="261"/>
      <c r="B212" s="133" t="s">
        <v>449</v>
      </c>
      <c r="C212" s="142"/>
      <c r="D212" s="232"/>
      <c r="E212" s="143"/>
      <c r="F212" s="493">
        <f>HR!T30</f>
        <v>0</v>
      </c>
      <c r="G212" s="493">
        <f>HR!AG30</f>
        <v>0</v>
      </c>
      <c r="H212" s="493">
        <f>HR!AT30</f>
        <v>0</v>
      </c>
      <c r="I212" s="493">
        <f>HR!BG30</f>
        <v>0</v>
      </c>
      <c r="J212" s="493">
        <f>HR!BT30</f>
        <v>0</v>
      </c>
      <c r="K212" s="494">
        <f>HR!CG30</f>
        <v>0</v>
      </c>
      <c r="L212" s="494">
        <f>HR!CT30</f>
        <v>0</v>
      </c>
      <c r="M212" s="494">
        <f>HR!DG30</f>
        <v>0</v>
      </c>
      <c r="N212" s="494">
        <f>HR!DT30</f>
        <v>0</v>
      </c>
      <c r="O212" s="494">
        <f>HR!EG30</f>
        <v>0</v>
      </c>
      <c r="P212" s="235" t="s">
        <v>541</v>
      </c>
    </row>
    <row r="213" spans="1:16">
      <c r="A213" s="261"/>
      <c r="B213" s="133" t="s">
        <v>450</v>
      </c>
      <c r="C213" s="234"/>
      <c r="D213" s="233"/>
      <c r="E213" s="143"/>
      <c r="F213" s="493">
        <f>HR!T31</f>
        <v>0</v>
      </c>
      <c r="G213" s="493">
        <f>HR!AG31</f>
        <v>0</v>
      </c>
      <c r="H213" s="493">
        <f>HR!AT31</f>
        <v>0</v>
      </c>
      <c r="I213" s="493">
        <f>HR!BG31</f>
        <v>0</v>
      </c>
      <c r="J213" s="493">
        <f>HR!BT31</f>
        <v>0</v>
      </c>
      <c r="K213" s="494">
        <f>HR!CG31</f>
        <v>0</v>
      </c>
      <c r="L213" s="494">
        <f>HR!CT31</f>
        <v>0</v>
      </c>
      <c r="M213" s="494">
        <f>HR!DG31</f>
        <v>0</v>
      </c>
      <c r="N213" s="494">
        <f>HR!DT31</f>
        <v>0</v>
      </c>
      <c r="O213" s="494">
        <f>HR!EG31</f>
        <v>0</v>
      </c>
    </row>
    <row r="214" spans="1:16" ht="16.5" thickBot="1">
      <c r="A214" s="261"/>
      <c r="B214" s="144" t="s">
        <v>451</v>
      </c>
      <c r="C214" s="145"/>
      <c r="D214" s="145"/>
      <c r="E214" s="145"/>
      <c r="F214" s="490">
        <f>HR!T32</f>
        <v>0</v>
      </c>
      <c r="G214" s="490">
        <f>HR!AG32</f>
        <v>0</v>
      </c>
      <c r="H214" s="490">
        <f>HR!AT32</f>
        <v>0</v>
      </c>
      <c r="I214" s="490">
        <f>HR!BG32</f>
        <v>0</v>
      </c>
      <c r="J214" s="490">
        <f>HR!BT32</f>
        <v>0</v>
      </c>
      <c r="K214" s="491">
        <f>HR!CG32</f>
        <v>0</v>
      </c>
      <c r="L214" s="491">
        <f>HR!CT32</f>
        <v>0</v>
      </c>
      <c r="M214" s="491">
        <f>HR!DG32</f>
        <v>0</v>
      </c>
      <c r="N214" s="491">
        <f>HR!DT32</f>
        <v>0</v>
      </c>
      <c r="O214" s="491">
        <f>HR!EG32</f>
        <v>0</v>
      </c>
    </row>
    <row r="215" spans="1:16" ht="16.5" thickTop="1">
      <c r="A215" s="261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</row>
    <row r="216" spans="1:16" ht="16.5" thickBot="1">
      <c r="A216" s="259" t="s">
        <v>452</v>
      </c>
      <c r="B216" s="110" t="s">
        <v>453</v>
      </c>
      <c r="C216" s="146" t="s">
        <v>383</v>
      </c>
      <c r="D216" s="146" t="s">
        <v>454</v>
      </c>
      <c r="E216" s="147"/>
      <c r="F216" s="488" t="s">
        <v>390</v>
      </c>
      <c r="G216" s="488" t="s">
        <v>391</v>
      </c>
      <c r="H216" s="488" t="s">
        <v>392</v>
      </c>
      <c r="I216" s="488" t="s">
        <v>393</v>
      </c>
      <c r="J216" s="488" t="s">
        <v>394</v>
      </c>
      <c r="K216" s="488" t="s">
        <v>557</v>
      </c>
      <c r="L216" s="488" t="s">
        <v>558</v>
      </c>
      <c r="M216" s="488" t="s">
        <v>559</v>
      </c>
      <c r="N216" s="488" t="s">
        <v>560</v>
      </c>
      <c r="O216" s="488" t="s">
        <v>561</v>
      </c>
    </row>
    <row r="217" spans="1:16" outlineLevel="1">
      <c r="A217" s="261"/>
      <c r="B217" s="109" t="s">
        <v>455</v>
      </c>
      <c r="C217" s="148" t="s">
        <v>579</v>
      </c>
      <c r="D217" s="650"/>
      <c r="E217" s="149"/>
      <c r="F217" s="150">
        <f>$D$217*F214</f>
        <v>0</v>
      </c>
      <c r="G217" s="150">
        <f t="shared" ref="G217:O217" si="60">$D$217*G214</f>
        <v>0</v>
      </c>
      <c r="H217" s="150">
        <f t="shared" si="60"/>
        <v>0</v>
      </c>
      <c r="I217" s="150">
        <f t="shared" si="60"/>
        <v>0</v>
      </c>
      <c r="J217" s="150">
        <f t="shared" si="60"/>
        <v>0</v>
      </c>
      <c r="K217" s="150">
        <f t="shared" si="60"/>
        <v>0</v>
      </c>
      <c r="L217" s="150">
        <f t="shared" si="60"/>
        <v>0</v>
      </c>
      <c r="M217" s="150">
        <f t="shared" si="60"/>
        <v>0</v>
      </c>
      <c r="N217" s="150">
        <f t="shared" si="60"/>
        <v>0</v>
      </c>
      <c r="O217" s="150">
        <f t="shared" si="60"/>
        <v>0</v>
      </c>
    </row>
    <row r="218" spans="1:16" outlineLevel="1">
      <c r="A218" s="261"/>
      <c r="B218" s="109" t="s">
        <v>456</v>
      </c>
      <c r="C218" s="148" t="s">
        <v>460</v>
      </c>
      <c r="D218" s="650"/>
      <c r="E218" s="149"/>
      <c r="F218" s="150" t="e">
        <f>$D218*($E$135-$E$129)</f>
        <v>#DIV/0!</v>
      </c>
      <c r="G218" s="150" t="e">
        <f>$D218*($E$135-$E$129)</f>
        <v>#DIV/0!</v>
      </c>
      <c r="H218" s="150" t="e">
        <f>$D218*($E$135-$E$129)</f>
        <v>#DIV/0!</v>
      </c>
      <c r="I218" s="150" t="e">
        <f>$D218*($E$132-$E$129)</f>
        <v>#DIV/0!</v>
      </c>
      <c r="J218" s="150" t="e">
        <f t="shared" ref="J218:O218" si="61">$D218*($E$132-$E$129)</f>
        <v>#DIV/0!</v>
      </c>
      <c r="K218" s="150" t="e">
        <f t="shared" si="61"/>
        <v>#DIV/0!</v>
      </c>
      <c r="L218" s="150" t="e">
        <f t="shared" si="61"/>
        <v>#DIV/0!</v>
      </c>
      <c r="M218" s="150" t="e">
        <f t="shared" si="61"/>
        <v>#DIV/0!</v>
      </c>
      <c r="N218" s="150" t="e">
        <f t="shared" si="61"/>
        <v>#DIV/0!</v>
      </c>
      <c r="O218" s="150" t="e">
        <f t="shared" si="61"/>
        <v>#DIV/0!</v>
      </c>
    </row>
    <row r="219" spans="1:16" outlineLevel="1">
      <c r="A219" s="261"/>
      <c r="B219" s="109" t="s">
        <v>457</v>
      </c>
      <c r="C219" s="148" t="s">
        <v>458</v>
      </c>
      <c r="D219" s="650"/>
      <c r="E219" s="149"/>
      <c r="F219" s="150" t="e">
        <f>$D219*(F157+F166+F184)</f>
        <v>#DIV/0!</v>
      </c>
      <c r="G219" s="150" t="e">
        <f t="shared" ref="G219:O219" si="62">$D219*(G157+G166+G184)</f>
        <v>#DIV/0!</v>
      </c>
      <c r="H219" s="150" t="e">
        <f t="shared" si="62"/>
        <v>#DIV/0!</v>
      </c>
      <c r="I219" s="150" t="e">
        <f t="shared" si="62"/>
        <v>#DIV/0!</v>
      </c>
      <c r="J219" s="150" t="e">
        <f t="shared" si="62"/>
        <v>#DIV/0!</v>
      </c>
      <c r="K219" s="150" t="e">
        <f t="shared" si="62"/>
        <v>#DIV/0!</v>
      </c>
      <c r="L219" s="150" t="e">
        <f t="shared" si="62"/>
        <v>#DIV/0!</v>
      </c>
      <c r="M219" s="150" t="e">
        <f t="shared" si="62"/>
        <v>#DIV/0!</v>
      </c>
      <c r="N219" s="150" t="e">
        <f t="shared" si="62"/>
        <v>#DIV/0!</v>
      </c>
      <c r="O219" s="150" t="e">
        <f t="shared" si="62"/>
        <v>#DIV/0!</v>
      </c>
    </row>
    <row r="220" spans="1:16" outlineLevel="1">
      <c r="A220" s="261"/>
      <c r="B220" s="109" t="s">
        <v>459</v>
      </c>
      <c r="C220" s="148" t="s">
        <v>460</v>
      </c>
      <c r="D220" s="650"/>
      <c r="E220" s="149"/>
      <c r="F220" s="150" t="e">
        <f>$D220*($E$135-$E$129)</f>
        <v>#DIV/0!</v>
      </c>
      <c r="G220" s="150" t="e">
        <f t="shared" ref="G220:H220" si="63">$D220*($E$135-$E$129)</f>
        <v>#DIV/0!</v>
      </c>
      <c r="H220" s="150" t="e">
        <f t="shared" si="63"/>
        <v>#DIV/0!</v>
      </c>
      <c r="I220" s="150" t="e">
        <f>$D220*($E$132-$E$129)</f>
        <v>#DIV/0!</v>
      </c>
      <c r="J220" s="150" t="e">
        <f t="shared" ref="J220:O221" si="64">$D220*($E$132-$E$129)</f>
        <v>#DIV/0!</v>
      </c>
      <c r="K220" s="150" t="e">
        <f t="shared" si="64"/>
        <v>#DIV/0!</v>
      </c>
      <c r="L220" s="150" t="e">
        <f t="shared" si="64"/>
        <v>#DIV/0!</v>
      </c>
      <c r="M220" s="150" t="e">
        <f t="shared" si="64"/>
        <v>#DIV/0!</v>
      </c>
      <c r="N220" s="150" t="e">
        <f t="shared" si="64"/>
        <v>#DIV/0!</v>
      </c>
      <c r="O220" s="150" t="e">
        <f t="shared" si="64"/>
        <v>#DIV/0!</v>
      </c>
    </row>
    <row r="221" spans="1:16" outlineLevel="1">
      <c r="A221" s="261"/>
      <c r="B221" s="109" t="s">
        <v>461</v>
      </c>
      <c r="C221" s="148" t="s">
        <v>460</v>
      </c>
      <c r="D221" s="663"/>
      <c r="E221" s="149"/>
      <c r="F221" s="150" t="e">
        <f>$D221*($E$135-$E$129)</f>
        <v>#DIV/0!</v>
      </c>
      <c r="G221" s="150" t="e">
        <f>$D221*($E$135-$E$129)</f>
        <v>#DIV/0!</v>
      </c>
      <c r="H221" s="150" t="e">
        <f>$D221*($E$135-$E$129)</f>
        <v>#DIV/0!</v>
      </c>
      <c r="I221" s="150" t="e">
        <f>$D221*($E$132-$E$129)</f>
        <v>#DIV/0!</v>
      </c>
      <c r="J221" s="150" t="e">
        <f t="shared" si="64"/>
        <v>#DIV/0!</v>
      </c>
      <c r="K221" s="150" t="e">
        <f t="shared" si="64"/>
        <v>#DIV/0!</v>
      </c>
      <c r="L221" s="150" t="e">
        <f t="shared" si="64"/>
        <v>#DIV/0!</v>
      </c>
      <c r="M221" s="150" t="e">
        <f t="shared" si="64"/>
        <v>#DIV/0!</v>
      </c>
      <c r="N221" s="150" t="e">
        <f t="shared" si="64"/>
        <v>#DIV/0!</v>
      </c>
      <c r="O221" s="150" t="e">
        <f t="shared" si="64"/>
        <v>#DIV/0!</v>
      </c>
    </row>
    <row r="222" spans="1:16" ht="16.5" outlineLevel="1" thickBot="1">
      <c r="A222" s="261"/>
      <c r="B222" s="135" t="s">
        <v>669</v>
      </c>
      <c r="C222" s="148"/>
      <c r="D222" s="377"/>
      <c r="E222" s="149"/>
      <c r="F222" s="150"/>
      <c r="G222" s="150"/>
      <c r="H222" s="150"/>
      <c r="I222" s="150"/>
      <c r="J222" s="150"/>
      <c r="K222" s="150"/>
      <c r="L222" s="150"/>
      <c r="M222" s="150"/>
      <c r="N222" s="150"/>
      <c r="O222" s="150"/>
    </row>
    <row r="223" spans="1:16" outlineLevel="1">
      <c r="A223" s="261"/>
      <c r="B223" s="109" t="s">
        <v>670</v>
      </c>
      <c r="C223" s="148" t="s">
        <v>671</v>
      </c>
      <c r="D223" s="664"/>
      <c r="E223" s="149"/>
      <c r="F223" s="150"/>
      <c r="G223" s="150"/>
      <c r="H223" s="150"/>
      <c r="I223" s="150"/>
      <c r="J223" s="150"/>
      <c r="K223" s="150"/>
      <c r="L223" s="150"/>
      <c r="M223" s="150"/>
      <c r="N223" s="150"/>
      <c r="O223" s="150"/>
    </row>
    <row r="224" spans="1:16" ht="16.5" outlineLevel="1" thickBot="1">
      <c r="A224" s="261"/>
      <c r="B224" s="133" t="s">
        <v>801</v>
      </c>
      <c r="C224" s="148" t="s">
        <v>672</v>
      </c>
      <c r="D224" s="665"/>
      <c r="E224" s="492"/>
      <c r="F224" s="150" t="e">
        <f>IF($E$121&gt;0,0,($D$224*$D$223*$C$20/$C$12))</f>
        <v>#DIV/0!</v>
      </c>
      <c r="G224" s="150" t="e">
        <f t="shared" ref="G224:O224" si="65">IF($E$121&gt;0,0,($D$224*$D$223*$C$20/$C$12))</f>
        <v>#DIV/0!</v>
      </c>
      <c r="H224" s="150" t="e">
        <f t="shared" si="65"/>
        <v>#DIV/0!</v>
      </c>
      <c r="I224" s="150" t="e">
        <f t="shared" si="65"/>
        <v>#DIV/0!</v>
      </c>
      <c r="J224" s="150" t="e">
        <f t="shared" si="65"/>
        <v>#DIV/0!</v>
      </c>
      <c r="K224" s="150" t="e">
        <f t="shared" si="65"/>
        <v>#DIV/0!</v>
      </c>
      <c r="L224" s="150" t="e">
        <f t="shared" si="65"/>
        <v>#DIV/0!</v>
      </c>
      <c r="M224" s="150" t="e">
        <f t="shared" si="65"/>
        <v>#DIV/0!</v>
      </c>
      <c r="N224" s="150" t="e">
        <f t="shared" si="65"/>
        <v>#DIV/0!</v>
      </c>
      <c r="O224" s="150" t="e">
        <f t="shared" si="65"/>
        <v>#DIV/0!</v>
      </c>
    </row>
    <row r="225" spans="1:21" ht="16.5" outlineLevel="1" thickBot="1">
      <c r="A225" s="261"/>
      <c r="B225" s="135" t="s">
        <v>462</v>
      </c>
      <c r="D225" s="151"/>
      <c r="E225" s="149"/>
      <c r="F225" s="150"/>
      <c r="G225" s="150"/>
      <c r="H225" s="150"/>
      <c r="I225" s="150"/>
      <c r="J225" s="150"/>
      <c r="K225" s="109"/>
      <c r="L225" s="109"/>
      <c r="M225" s="109"/>
    </row>
    <row r="226" spans="1:21" outlineLevel="1">
      <c r="A226" s="261"/>
      <c r="B226" s="109" t="s">
        <v>822</v>
      </c>
      <c r="C226" s="148" t="s">
        <v>463</v>
      </c>
      <c r="D226" s="666"/>
      <c r="E226" s="109"/>
      <c r="F226" s="278"/>
      <c r="G226" s="150"/>
      <c r="H226" s="150"/>
      <c r="I226" s="150"/>
      <c r="J226" s="150"/>
      <c r="K226" s="109"/>
      <c r="L226" s="109"/>
      <c r="M226" s="109"/>
    </row>
    <row r="227" spans="1:21" ht="16.5" outlineLevel="1" thickBot="1">
      <c r="A227" s="261"/>
      <c r="B227" s="133" t="s">
        <v>550</v>
      </c>
      <c r="C227" s="148" t="s">
        <v>464</v>
      </c>
      <c r="D227" s="665"/>
      <c r="E227" s="217"/>
      <c r="F227" s="278" t="e">
        <f t="shared" ref="F227:O227" si="66">$D$227*$D$226*$C$20/$C$12</f>
        <v>#DIV/0!</v>
      </c>
      <c r="G227" s="150" t="e">
        <f t="shared" si="66"/>
        <v>#DIV/0!</v>
      </c>
      <c r="H227" s="150" t="e">
        <f t="shared" si="66"/>
        <v>#DIV/0!</v>
      </c>
      <c r="I227" s="150" t="e">
        <f t="shared" si="66"/>
        <v>#DIV/0!</v>
      </c>
      <c r="J227" s="150" t="e">
        <f t="shared" si="66"/>
        <v>#DIV/0!</v>
      </c>
      <c r="K227" s="150" t="e">
        <f t="shared" si="66"/>
        <v>#DIV/0!</v>
      </c>
      <c r="L227" s="150" t="e">
        <f t="shared" si="66"/>
        <v>#DIV/0!</v>
      </c>
      <c r="M227" s="150" t="e">
        <f t="shared" si="66"/>
        <v>#DIV/0!</v>
      </c>
      <c r="N227" s="150" t="e">
        <f t="shared" si="66"/>
        <v>#DIV/0!</v>
      </c>
      <c r="O227" s="150" t="e">
        <f t="shared" si="66"/>
        <v>#DIV/0!</v>
      </c>
    </row>
    <row r="228" spans="1:21" ht="16.5" thickBot="1">
      <c r="A228" s="261"/>
      <c r="B228" s="144" t="s">
        <v>542</v>
      </c>
      <c r="C228" s="145"/>
      <c r="D228" s="152"/>
      <c r="E228" s="152"/>
      <c r="F228" s="495" t="e">
        <f>SUM(F217:F227)</f>
        <v>#DIV/0!</v>
      </c>
      <c r="G228" s="495" t="e">
        <f>SUM(G217:G227)</f>
        <v>#DIV/0!</v>
      </c>
      <c r="H228" s="495" t="e">
        <f>SUM(H217:H227)</f>
        <v>#DIV/0!</v>
      </c>
      <c r="I228" s="495" t="e">
        <f>SUM(I217:I227)</f>
        <v>#DIV/0!</v>
      </c>
      <c r="J228" s="495" t="e">
        <f>SUM(J217:J227)</f>
        <v>#DIV/0!</v>
      </c>
      <c r="K228" s="495" t="e">
        <f t="shared" ref="K228:O228" si="67">SUM(K217:K227)</f>
        <v>#DIV/0!</v>
      </c>
      <c r="L228" s="495" t="e">
        <f t="shared" si="67"/>
        <v>#DIV/0!</v>
      </c>
      <c r="M228" s="495" t="e">
        <f t="shared" si="67"/>
        <v>#DIV/0!</v>
      </c>
      <c r="N228" s="495" t="e">
        <f t="shared" si="67"/>
        <v>#DIV/0!</v>
      </c>
      <c r="O228" s="495" t="e">
        <f t="shared" si="67"/>
        <v>#DIV/0!</v>
      </c>
    </row>
    <row r="229" spans="1:21" ht="17.25" thickTop="1" thickBot="1">
      <c r="A229" s="261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34"/>
      <c r="O229" s="134"/>
      <c r="P229" s="134"/>
    </row>
    <row r="230" spans="1:21" ht="16.5" thickTop="1">
      <c r="A230" s="261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</row>
    <row r="231" spans="1:21">
      <c r="A231" s="261"/>
      <c r="B231" s="110" t="s">
        <v>466</v>
      </c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</row>
    <row r="232" spans="1:21">
      <c r="A232" s="261"/>
      <c r="B232" s="109"/>
      <c r="C232" s="153" t="s">
        <v>467</v>
      </c>
      <c r="D232" s="153" t="s">
        <v>552</v>
      </c>
      <c r="E232" s="109"/>
      <c r="F232" s="109"/>
      <c r="G232" s="109"/>
      <c r="H232" s="109"/>
      <c r="I232" s="109"/>
      <c r="J232" s="109"/>
      <c r="K232" s="109"/>
    </row>
    <row r="233" spans="1:21" ht="16.5" thickBot="1">
      <c r="A233" s="261"/>
      <c r="B233" s="144" t="s">
        <v>468</v>
      </c>
      <c r="C233" s="239"/>
      <c r="D233" s="154"/>
      <c r="E233" s="109"/>
      <c r="F233" s="155" t="e">
        <f>MIN('Financial Statments '!C69:H69)</f>
        <v>#DIV/0!</v>
      </c>
      <c r="G233" s="156" t="s">
        <v>469</v>
      </c>
      <c r="H233" s="109"/>
      <c r="I233" s="109"/>
      <c r="J233" s="109"/>
      <c r="K233" s="109"/>
    </row>
    <row r="234" spans="1:21" ht="16.5" thickTop="1">
      <c r="A234" s="261"/>
      <c r="B234" s="109"/>
      <c r="C234" s="157"/>
      <c r="D234" s="158"/>
      <c r="E234" s="109"/>
      <c r="F234" s="109"/>
      <c r="G234" s="109"/>
      <c r="H234" s="109"/>
      <c r="I234" s="109"/>
      <c r="J234" s="109"/>
      <c r="K234" s="109"/>
      <c r="L234" s="109"/>
    </row>
    <row r="235" spans="1:21">
      <c r="A235" s="261"/>
      <c r="B235" s="133" t="s">
        <v>470</v>
      </c>
      <c r="C235" s="159"/>
      <c r="D235" s="279">
        <f>$D$233*C235</f>
        <v>0</v>
      </c>
      <c r="E235" s="109"/>
      <c r="F235" s="109"/>
      <c r="G235" s="109"/>
      <c r="H235" s="109"/>
      <c r="I235" s="109"/>
      <c r="J235" s="109"/>
      <c r="K235" s="109"/>
      <c r="L235" s="109"/>
    </row>
    <row r="236" spans="1:21">
      <c r="A236" s="261"/>
      <c r="B236" s="133" t="s">
        <v>471</v>
      </c>
      <c r="C236" s="160">
        <f>C233-C235</f>
        <v>0</v>
      </c>
      <c r="D236" s="279">
        <f>$D$233*C236</f>
        <v>0</v>
      </c>
      <c r="E236" s="109"/>
      <c r="F236" s="109"/>
      <c r="G236" s="109"/>
      <c r="H236" s="109"/>
      <c r="I236" s="109"/>
      <c r="J236" s="109"/>
      <c r="K236" s="109"/>
      <c r="L236" s="109"/>
      <c r="M236" s="109"/>
    </row>
    <row r="238" spans="1:21" ht="16.5" thickBot="1">
      <c r="A238" s="261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34"/>
      <c r="O238" s="134"/>
      <c r="P238" s="134"/>
      <c r="Q238" s="134"/>
      <c r="R238" s="134"/>
      <c r="S238" s="134"/>
      <c r="T238" s="134"/>
      <c r="U238" s="134"/>
    </row>
    <row r="239" spans="1:21" ht="16.5" thickTop="1">
      <c r="A239" s="261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</row>
    <row r="241" spans="1:20" s="285" customFormat="1" hidden="1" outlineLevel="1">
      <c r="A241" s="582"/>
      <c r="B241" s="583"/>
      <c r="C241" s="584"/>
      <c r="D241" s="584"/>
      <c r="E241" s="584"/>
      <c r="F241" s="584"/>
      <c r="G241" s="584"/>
      <c r="H241" s="584"/>
      <c r="I241" s="584"/>
      <c r="J241" s="584"/>
      <c r="K241" s="584"/>
      <c r="L241" s="584"/>
      <c r="M241" s="584"/>
      <c r="N241" s="584"/>
      <c r="O241" s="584"/>
      <c r="P241" s="584"/>
      <c r="Q241" s="584"/>
      <c r="R241" s="584"/>
      <c r="S241" s="584"/>
      <c r="T241" s="585"/>
    </row>
    <row r="242" spans="1:20" s="285" customFormat="1" ht="16.5" hidden="1" outlineLevel="1" thickBot="1">
      <c r="A242" s="582"/>
      <c r="B242" s="716" t="s">
        <v>811</v>
      </c>
      <c r="C242" s="717" t="s">
        <v>812</v>
      </c>
      <c r="D242" s="717"/>
      <c r="E242" s="717"/>
      <c r="F242" s="717"/>
      <c r="G242" s="717"/>
      <c r="H242" s="717"/>
      <c r="I242" s="717"/>
      <c r="J242" s="717"/>
      <c r="K242" s="717"/>
      <c r="L242" s="717"/>
      <c r="M242" s="717"/>
      <c r="N242" s="717"/>
      <c r="O242" s="717"/>
      <c r="P242" s="717"/>
      <c r="Q242" s="717"/>
      <c r="R242" s="717"/>
      <c r="S242" s="717"/>
      <c r="T242" s="587"/>
    </row>
    <row r="243" spans="1:20" s="285" customFormat="1" ht="16.5" hidden="1" outlineLevel="1" thickTop="1">
      <c r="A243" s="582"/>
      <c r="B243" s="716"/>
      <c r="C243" s="718" t="s">
        <v>813</v>
      </c>
      <c r="D243" s="718"/>
      <c r="E243" s="718"/>
      <c r="F243" s="718"/>
      <c r="G243" s="718"/>
      <c r="H243" s="718"/>
      <c r="I243" s="718"/>
      <c r="J243" s="718"/>
      <c r="L243" s="718" t="s">
        <v>483</v>
      </c>
      <c r="M243" s="718"/>
      <c r="N243" s="718"/>
      <c r="O243" s="718"/>
      <c r="P243" s="718"/>
      <c r="Q243" s="718"/>
      <c r="R243" s="718"/>
      <c r="S243" s="718"/>
      <c r="T243" s="587"/>
    </row>
    <row r="244" spans="1:20" s="285" customFormat="1" ht="15.75" hidden="1" customHeight="1" outlineLevel="1">
      <c r="A244" s="582"/>
      <c r="B244" s="716"/>
      <c r="C244" s="588" t="e">
        <f>DCF!C16</f>
        <v>#VALUE!</v>
      </c>
      <c r="D244" s="589">
        <f>G244*0.85</f>
        <v>21.25</v>
      </c>
      <c r="E244" s="589">
        <f>G244*0.9</f>
        <v>22.5</v>
      </c>
      <c r="F244" s="589">
        <f>G244*0.95</f>
        <v>23.75</v>
      </c>
      <c r="G244" s="589">
        <v>25</v>
      </c>
      <c r="H244" s="589">
        <f>G244*1.05</f>
        <v>26.25</v>
      </c>
      <c r="I244" s="589">
        <f>G244*1.1</f>
        <v>27.500000000000004</v>
      </c>
      <c r="J244" s="589">
        <f>G244*1.15</f>
        <v>28.749999999999996</v>
      </c>
      <c r="L244" s="590" t="e">
        <f>'Financial Statments '!D18</f>
        <v>#DIV/0!</v>
      </c>
      <c r="M244" s="591">
        <f>P244*0.85</f>
        <v>21.25</v>
      </c>
      <c r="N244" s="589">
        <f>P244*0.9</f>
        <v>22.5</v>
      </c>
      <c r="O244" s="589">
        <f>P244*0.95</f>
        <v>23.75</v>
      </c>
      <c r="P244" s="589">
        <v>25</v>
      </c>
      <c r="Q244" s="589">
        <f>P244*1.05</f>
        <v>26.25</v>
      </c>
      <c r="R244" s="589">
        <f>P244*1.1</f>
        <v>27.500000000000004</v>
      </c>
      <c r="S244" s="591">
        <f>P244*1.15</f>
        <v>28.749999999999996</v>
      </c>
      <c r="T244" s="587"/>
    </row>
    <row r="245" spans="1:20" s="285" customFormat="1" ht="15.75" hidden="1" customHeight="1" outlineLevel="1">
      <c r="A245" s="582"/>
      <c r="B245" s="716"/>
      <c r="C245" s="592">
        <f>C248*0.85</f>
        <v>0.29749999999999999</v>
      </c>
      <c r="D245" s="593" t="e">
        <f t="dataTable" ref="D245:J251" dt2D="1" dtr="1" r1="D165" r2="D168"/>
        <v>#VALUE!</v>
      </c>
      <c r="E245" s="593" t="e">
        <v>#VALUE!</v>
      </c>
      <c r="F245" s="593" t="e">
        <v>#VALUE!</v>
      </c>
      <c r="G245" s="593" t="e">
        <v>#VALUE!</v>
      </c>
      <c r="H245" s="593" t="e">
        <v>#VALUE!</v>
      </c>
      <c r="I245" s="593" t="e">
        <v>#VALUE!</v>
      </c>
      <c r="J245" s="593" t="e">
        <v>#VALUE!</v>
      </c>
      <c r="L245" s="592">
        <f>L248*0.85</f>
        <v>0.29749999999999999</v>
      </c>
      <c r="M245" s="590" t="e">
        <f t="dataTable" ref="M245:S251" dt2D="1" dtr="1" r1="D165" r2="D168" ca="1"/>
        <v>#DIV/0!</v>
      </c>
      <c r="N245" s="590" t="e">
        <v>#DIV/0!</v>
      </c>
      <c r="O245" s="590" t="e">
        <v>#DIV/0!</v>
      </c>
      <c r="P245" s="590" t="e">
        <v>#DIV/0!</v>
      </c>
      <c r="Q245" s="590" t="e">
        <v>#DIV/0!</v>
      </c>
      <c r="R245" s="590" t="e">
        <v>#DIV/0!</v>
      </c>
      <c r="S245" s="590" t="e">
        <v>#DIV/0!</v>
      </c>
      <c r="T245" s="587"/>
    </row>
    <row r="246" spans="1:20" s="285" customFormat="1" ht="15.75" hidden="1" customHeight="1" outlineLevel="1">
      <c r="A246" s="582"/>
      <c r="B246" s="716"/>
      <c r="C246" s="594">
        <f>C248*0.9</f>
        <v>0.315</v>
      </c>
      <c r="D246" s="593" t="e">
        <v>#VALUE!</v>
      </c>
      <c r="E246" s="593" t="e">
        <v>#VALUE!</v>
      </c>
      <c r="F246" s="593" t="e">
        <v>#VALUE!</v>
      </c>
      <c r="G246" s="593" t="e">
        <v>#VALUE!</v>
      </c>
      <c r="H246" s="593" t="e">
        <v>#VALUE!</v>
      </c>
      <c r="I246" s="593" t="e">
        <v>#VALUE!</v>
      </c>
      <c r="J246" s="593" t="e">
        <v>#VALUE!</v>
      </c>
      <c r="L246" s="594">
        <f>L248*0.9</f>
        <v>0.315</v>
      </c>
      <c r="M246" s="590" t="e">
        <v>#DIV/0!</v>
      </c>
      <c r="N246" s="590" t="e">
        <v>#DIV/0!</v>
      </c>
      <c r="O246" s="590" t="e">
        <v>#DIV/0!</v>
      </c>
      <c r="P246" s="590" t="e">
        <v>#DIV/0!</v>
      </c>
      <c r="Q246" s="590" t="e">
        <v>#DIV/0!</v>
      </c>
      <c r="R246" s="590" t="e">
        <v>#DIV/0!</v>
      </c>
      <c r="S246" s="590" t="e">
        <v>#DIV/0!</v>
      </c>
      <c r="T246" s="587"/>
    </row>
    <row r="247" spans="1:20" s="285" customFormat="1" ht="15.75" hidden="1" customHeight="1" outlineLevel="1">
      <c r="A247" s="582"/>
      <c r="B247" s="716"/>
      <c r="C247" s="594">
        <f>C248*0.95</f>
        <v>0.33249999999999996</v>
      </c>
      <c r="D247" s="593" t="e">
        <v>#VALUE!</v>
      </c>
      <c r="E247" s="593" t="e">
        <v>#VALUE!</v>
      </c>
      <c r="F247" s="593" t="e">
        <v>#VALUE!</v>
      </c>
      <c r="G247" s="593" t="e">
        <v>#VALUE!</v>
      </c>
      <c r="H247" s="593" t="e">
        <v>#VALUE!</v>
      </c>
      <c r="I247" s="593" t="e">
        <v>#VALUE!</v>
      </c>
      <c r="J247" s="593" t="e">
        <v>#VALUE!</v>
      </c>
      <c r="L247" s="594">
        <f>L248*0.95</f>
        <v>0.33249999999999996</v>
      </c>
      <c r="M247" s="590" t="e">
        <v>#DIV/0!</v>
      </c>
      <c r="N247" s="590" t="e">
        <v>#DIV/0!</v>
      </c>
      <c r="O247" s="590" t="e">
        <v>#DIV/0!</v>
      </c>
      <c r="P247" s="590" t="e">
        <v>#DIV/0!</v>
      </c>
      <c r="Q247" s="590" t="e">
        <v>#DIV/0!</v>
      </c>
      <c r="R247" s="590" t="e">
        <v>#DIV/0!</v>
      </c>
      <c r="S247" s="590" t="e">
        <v>#DIV/0!</v>
      </c>
      <c r="T247" s="587"/>
    </row>
    <row r="248" spans="1:20" s="285" customFormat="1" ht="15.75" hidden="1" customHeight="1" outlineLevel="1">
      <c r="A248" s="582"/>
      <c r="B248" s="716"/>
      <c r="C248" s="594">
        <v>0.35</v>
      </c>
      <c r="D248" s="593" t="e">
        <v>#VALUE!</v>
      </c>
      <c r="E248" s="593" t="e">
        <v>#VALUE!</v>
      </c>
      <c r="F248" s="593" t="e">
        <v>#VALUE!</v>
      </c>
      <c r="G248" s="593" t="e">
        <v>#VALUE!</v>
      </c>
      <c r="H248" s="593" t="e">
        <v>#VALUE!</v>
      </c>
      <c r="I248" s="593" t="e">
        <v>#VALUE!</v>
      </c>
      <c r="J248" s="593" t="e">
        <v>#VALUE!</v>
      </c>
      <c r="L248" s="594">
        <v>0.35</v>
      </c>
      <c r="M248" s="590" t="e">
        <v>#DIV/0!</v>
      </c>
      <c r="N248" s="590" t="e">
        <v>#DIV/0!</v>
      </c>
      <c r="O248" s="590" t="e">
        <v>#DIV/0!</v>
      </c>
      <c r="P248" s="590" t="e">
        <v>#DIV/0!</v>
      </c>
      <c r="Q248" s="590" t="e">
        <v>#DIV/0!</v>
      </c>
      <c r="R248" s="590" t="e">
        <v>#DIV/0!</v>
      </c>
      <c r="S248" s="590" t="e">
        <v>#DIV/0!</v>
      </c>
      <c r="T248" s="587"/>
    </row>
    <row r="249" spans="1:20" s="285" customFormat="1" ht="15.75" hidden="1" customHeight="1" outlineLevel="1">
      <c r="A249" s="582"/>
      <c r="B249" s="716"/>
      <c r="C249" s="594">
        <f>C248*1.05</f>
        <v>0.36749999999999999</v>
      </c>
      <c r="D249" s="593" t="e">
        <v>#VALUE!</v>
      </c>
      <c r="E249" s="593" t="e">
        <v>#VALUE!</v>
      </c>
      <c r="F249" s="593" t="e">
        <v>#VALUE!</v>
      </c>
      <c r="G249" s="593" t="e">
        <v>#VALUE!</v>
      </c>
      <c r="H249" s="593" t="e">
        <v>#VALUE!</v>
      </c>
      <c r="I249" s="593" t="e">
        <v>#VALUE!</v>
      </c>
      <c r="J249" s="593" t="e">
        <v>#VALUE!</v>
      </c>
      <c r="L249" s="594">
        <f>L248*1.05</f>
        <v>0.36749999999999999</v>
      </c>
      <c r="M249" s="590" t="e">
        <v>#DIV/0!</v>
      </c>
      <c r="N249" s="590" t="e">
        <v>#DIV/0!</v>
      </c>
      <c r="O249" s="590" t="e">
        <v>#DIV/0!</v>
      </c>
      <c r="P249" s="590" t="e">
        <v>#DIV/0!</v>
      </c>
      <c r="Q249" s="590" t="e">
        <v>#DIV/0!</v>
      </c>
      <c r="R249" s="590" t="e">
        <v>#DIV/0!</v>
      </c>
      <c r="S249" s="590" t="e">
        <v>#DIV/0!</v>
      </c>
      <c r="T249" s="587"/>
    </row>
    <row r="250" spans="1:20" s="285" customFormat="1" ht="15.75" hidden="1" customHeight="1" outlineLevel="1">
      <c r="A250" s="582"/>
      <c r="B250" s="586"/>
      <c r="C250" s="594">
        <f>C248*1.1</f>
        <v>0.38500000000000001</v>
      </c>
      <c r="D250" s="593" t="e">
        <v>#VALUE!</v>
      </c>
      <c r="E250" s="593" t="e">
        <v>#VALUE!</v>
      </c>
      <c r="F250" s="593" t="e">
        <v>#VALUE!</v>
      </c>
      <c r="G250" s="593" t="e">
        <v>#VALUE!</v>
      </c>
      <c r="H250" s="593" t="e">
        <v>#VALUE!</v>
      </c>
      <c r="I250" s="593" t="e">
        <v>#VALUE!</v>
      </c>
      <c r="J250" s="593" t="e">
        <v>#VALUE!</v>
      </c>
      <c r="L250" s="594">
        <f>L248*1.1</f>
        <v>0.38500000000000001</v>
      </c>
      <c r="M250" s="590" t="e">
        <v>#DIV/0!</v>
      </c>
      <c r="N250" s="590" t="e">
        <v>#DIV/0!</v>
      </c>
      <c r="O250" s="590" t="e">
        <v>#DIV/0!</v>
      </c>
      <c r="P250" s="590" t="e">
        <v>#DIV/0!</v>
      </c>
      <c r="Q250" s="590" t="e">
        <v>#DIV/0!</v>
      </c>
      <c r="R250" s="590" t="e">
        <v>#DIV/0!</v>
      </c>
      <c r="S250" s="590" t="e">
        <v>#DIV/0!</v>
      </c>
      <c r="T250" s="587"/>
    </row>
    <row r="251" spans="1:20" s="285" customFormat="1" ht="15.75" hidden="1" customHeight="1" outlineLevel="1">
      <c r="A251" s="582"/>
      <c r="B251" s="586"/>
      <c r="C251" s="594">
        <f>C248*1.15</f>
        <v>0.40249999999999997</v>
      </c>
      <c r="D251" s="593" t="e">
        <v>#VALUE!</v>
      </c>
      <c r="E251" s="593" t="e">
        <v>#VALUE!</v>
      </c>
      <c r="F251" s="593" t="e">
        <v>#VALUE!</v>
      </c>
      <c r="G251" s="593" t="e">
        <v>#VALUE!</v>
      </c>
      <c r="H251" s="593" t="e">
        <v>#VALUE!</v>
      </c>
      <c r="I251" s="593" t="e">
        <v>#VALUE!</v>
      </c>
      <c r="J251" s="593" t="e">
        <v>#VALUE!</v>
      </c>
      <c r="L251" s="594">
        <f>L248*1.15</f>
        <v>0.40249999999999997</v>
      </c>
      <c r="M251" s="590" t="e">
        <v>#DIV/0!</v>
      </c>
      <c r="N251" s="590" t="e">
        <v>#DIV/0!</v>
      </c>
      <c r="O251" s="590" t="e">
        <v>#DIV/0!</v>
      </c>
      <c r="P251" s="590" t="e">
        <v>#DIV/0!</v>
      </c>
      <c r="Q251" s="590" t="e">
        <v>#DIV/0!</v>
      </c>
      <c r="R251" s="590" t="e">
        <v>#DIV/0!</v>
      </c>
      <c r="S251" s="590" t="e">
        <v>#DIV/0!</v>
      </c>
      <c r="T251" s="587"/>
    </row>
    <row r="252" spans="1:20" s="285" customFormat="1" hidden="1" outlineLevel="1">
      <c r="A252" s="582"/>
      <c r="B252" s="595"/>
      <c r="C252" s="596"/>
      <c r="D252" s="596"/>
      <c r="E252" s="596"/>
      <c r="F252" s="596"/>
      <c r="G252" s="596"/>
      <c r="H252" s="596"/>
      <c r="I252" s="596"/>
      <c r="J252" s="596"/>
      <c r="K252" s="596"/>
      <c r="L252" s="596"/>
      <c r="M252" s="596"/>
      <c r="N252" s="596"/>
      <c r="O252" s="596"/>
      <c r="P252" s="596"/>
      <c r="Q252" s="596"/>
      <c r="R252" s="596"/>
      <c r="S252" s="596"/>
      <c r="T252" s="597"/>
    </row>
    <row r="253" spans="1:20" s="285" customFormat="1" collapsed="1">
      <c r="A253" s="582"/>
    </row>
  </sheetData>
  <mergeCells count="16">
    <mergeCell ref="G22:H22"/>
    <mergeCell ref="E127:E128"/>
    <mergeCell ref="F39:O39"/>
    <mergeCell ref="F74:O74"/>
    <mergeCell ref="F127:O127"/>
    <mergeCell ref="B132:D132"/>
    <mergeCell ref="B127:D128"/>
    <mergeCell ref="B129:D129"/>
    <mergeCell ref="B130:D130"/>
    <mergeCell ref="B131:D131"/>
    <mergeCell ref="D134:D135"/>
    <mergeCell ref="E165:E166"/>
    <mergeCell ref="B242:B249"/>
    <mergeCell ref="C242:S242"/>
    <mergeCell ref="C243:J243"/>
    <mergeCell ref="L243:S243"/>
  </mergeCells>
  <phoneticPr fontId="46" type="noConversion"/>
  <dataValidations disablePrompts="1" count="2">
    <dataValidation type="list" allowBlank="1" showInputMessage="1" showErrorMessage="1" sqref="I22" xr:uid="{5206ED59-F860-4389-BC4B-9A67769A4491}">
      <formula1>$G$23:$I$23</formula1>
    </dataValidation>
    <dataValidation type="list" allowBlank="1" showInputMessage="1" showErrorMessage="1" sqref="D74" xr:uid="{85F4F83D-A439-45CB-867B-17719B3196EA}">
      <formula1>"Min, Max, Average"</formula1>
    </dataValidation>
  </dataValidations>
  <hyperlinks>
    <hyperlink ref="C189" location="HR!B2" display="Click here for details!" xr:uid="{1FC8F955-B549-44A0-9C1F-986DB7C1846C}"/>
    <hyperlink ref="D5" location="WACC!B2" display="Click!" xr:uid="{C8443F3A-2220-48CB-9D39-D8FF961D0EA4}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A449-F4EC-4373-A633-50A943C27080}">
  <sheetPr codeName="Sheet11">
    <tabColor rgb="FFC5D8FF"/>
  </sheetPr>
  <dimension ref="A2:Q75"/>
  <sheetViews>
    <sheetView showGridLines="0" topLeftCell="A50" zoomScale="90" zoomScaleNormal="115" workbookViewId="0">
      <selection activeCell="C65" sqref="C65"/>
    </sheetView>
  </sheetViews>
  <sheetFormatPr defaultColWidth="8.42578125" defaultRowHeight="14.25"/>
  <cols>
    <col min="1" max="1" width="3.85546875" style="109" customWidth="1"/>
    <col min="2" max="2" width="32" style="109" customWidth="1"/>
    <col min="3" max="13" width="14" style="109" customWidth="1"/>
    <col min="14" max="14" width="14.28515625" style="109" bestFit="1" customWidth="1"/>
    <col min="15" max="15" width="11.85546875" style="109" customWidth="1"/>
    <col min="16" max="19" width="11.85546875" style="109" bestFit="1" customWidth="1"/>
    <col min="20" max="16384" width="8.42578125" style="109"/>
  </cols>
  <sheetData>
    <row r="2" spans="1:14" ht="21" thickBot="1">
      <c r="B2" s="1" t="s">
        <v>472</v>
      </c>
    </row>
    <row r="3" spans="1:14" ht="15" thickTop="1"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4">
      <c r="A4" s="161" t="s">
        <v>380</v>
      </c>
      <c r="B4" s="135" t="s">
        <v>580</v>
      </c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5" spans="1:14" ht="15" thickBot="1">
      <c r="B5" s="497"/>
      <c r="C5" s="498" t="s">
        <v>436</v>
      </c>
      <c r="D5" s="498" t="s">
        <v>390</v>
      </c>
      <c r="E5" s="498" t="s">
        <v>391</v>
      </c>
      <c r="F5" s="498" t="s">
        <v>392</v>
      </c>
      <c r="G5" s="498" t="s">
        <v>393</v>
      </c>
      <c r="H5" s="498" t="s">
        <v>394</v>
      </c>
      <c r="I5" s="498" t="s">
        <v>557</v>
      </c>
      <c r="J5" s="498" t="s">
        <v>558</v>
      </c>
      <c r="K5" s="498" t="s">
        <v>559</v>
      </c>
      <c r="L5" s="498" t="s">
        <v>560</v>
      </c>
      <c r="M5" s="498" t="s">
        <v>561</v>
      </c>
    </row>
    <row r="6" spans="1:14" ht="15" thickTop="1">
      <c r="B6" s="133" t="s">
        <v>473</v>
      </c>
      <c r="C6" s="162">
        <v>0</v>
      </c>
      <c r="D6" s="162" t="e">
        <f>'Inputs&amp;Assum'!F157+'Inputs&amp;Assum'!F166+'Inputs&amp;Assum'!F184</f>
        <v>#DIV/0!</v>
      </c>
      <c r="E6" s="162" t="e">
        <f>'Inputs&amp;Assum'!G157+'Inputs&amp;Assum'!G166+'Inputs&amp;Assum'!G184</f>
        <v>#DIV/0!</v>
      </c>
      <c r="F6" s="162" t="e">
        <f>'Inputs&amp;Assum'!H157+'Inputs&amp;Assum'!H166+'Inputs&amp;Assum'!H184</f>
        <v>#DIV/0!</v>
      </c>
      <c r="G6" s="162" t="e">
        <f>'Inputs&amp;Assum'!I157+'Inputs&amp;Assum'!I166+'Inputs&amp;Assum'!I184</f>
        <v>#DIV/0!</v>
      </c>
      <c r="H6" s="162" t="e">
        <f>'Inputs&amp;Assum'!J157+'Inputs&amp;Assum'!J166+'Inputs&amp;Assum'!J184</f>
        <v>#DIV/0!</v>
      </c>
      <c r="I6" s="162" t="e">
        <f>'Inputs&amp;Assum'!K157+'Inputs&amp;Assum'!K166+'Inputs&amp;Assum'!K184</f>
        <v>#DIV/0!</v>
      </c>
      <c r="J6" s="162" t="e">
        <f>'Inputs&amp;Assum'!L157+'Inputs&amp;Assum'!L166+'Inputs&amp;Assum'!L184</f>
        <v>#DIV/0!</v>
      </c>
      <c r="K6" s="162" t="e">
        <f>'Inputs&amp;Assum'!M157+'Inputs&amp;Assum'!M166+'Inputs&amp;Assum'!M184</f>
        <v>#DIV/0!</v>
      </c>
      <c r="L6" s="162" t="e">
        <f>'Inputs&amp;Assum'!N157+'Inputs&amp;Assum'!N166+'Inputs&amp;Assum'!N184</f>
        <v>#DIV/0!</v>
      </c>
      <c r="M6" s="162" t="e">
        <f>'Inputs&amp;Assum'!O157+'Inputs&amp;Assum'!O166+'Inputs&amp;Assum'!O184</f>
        <v>#DIV/0!</v>
      </c>
    </row>
    <row r="7" spans="1:14">
      <c r="B7" s="109" t="s">
        <v>474</v>
      </c>
      <c r="C7" s="132">
        <v>0</v>
      </c>
      <c r="D7" s="132" t="e">
        <f>-'Inputs&amp;Assum'!F168</f>
        <v>#DIV/0!</v>
      </c>
      <c r="E7" s="132" t="e">
        <f>-'Inputs&amp;Assum'!G168</f>
        <v>#DIV/0!</v>
      </c>
      <c r="F7" s="132" t="e">
        <f>-'Inputs&amp;Assum'!H168</f>
        <v>#DIV/0!</v>
      </c>
      <c r="G7" s="132" t="e">
        <f>-'Inputs&amp;Assum'!I168</f>
        <v>#DIV/0!</v>
      </c>
      <c r="H7" s="132" t="e">
        <f>-'Inputs&amp;Assum'!J168</f>
        <v>#DIV/0!</v>
      </c>
      <c r="I7" s="132" t="e">
        <f>-'Inputs&amp;Assum'!K168</f>
        <v>#DIV/0!</v>
      </c>
      <c r="J7" s="132" t="e">
        <f>-'Inputs&amp;Assum'!L168</f>
        <v>#DIV/0!</v>
      </c>
      <c r="K7" s="132" t="e">
        <f>-'Inputs&amp;Assum'!M168</f>
        <v>#DIV/0!</v>
      </c>
      <c r="L7" s="132" t="e">
        <f>-'Inputs&amp;Assum'!N168</f>
        <v>#DIV/0!</v>
      </c>
      <c r="M7" s="132" t="e">
        <f>-'Inputs&amp;Assum'!O168</f>
        <v>#DIV/0!</v>
      </c>
      <c r="N7" s="280" t="e">
        <f>M7*1.03</f>
        <v>#DIV/0!</v>
      </c>
    </row>
    <row r="8" spans="1:14" ht="15" thickBot="1">
      <c r="B8" s="141" t="s">
        <v>475</v>
      </c>
      <c r="C8" s="499">
        <f>C6+C7</f>
        <v>0</v>
      </c>
      <c r="D8" s="499" t="e">
        <f>D6+D7</f>
        <v>#DIV/0!</v>
      </c>
      <c r="E8" s="499" t="e">
        <f t="shared" ref="E8:H8" si="0">E6+E7</f>
        <v>#DIV/0!</v>
      </c>
      <c r="F8" s="499" t="e">
        <f t="shared" si="0"/>
        <v>#DIV/0!</v>
      </c>
      <c r="G8" s="499" t="e">
        <f t="shared" si="0"/>
        <v>#DIV/0!</v>
      </c>
      <c r="H8" s="499" t="e">
        <f t="shared" si="0"/>
        <v>#DIV/0!</v>
      </c>
      <c r="I8" s="499" t="e">
        <f t="shared" ref="I8:M8" si="1">I6+I7</f>
        <v>#DIV/0!</v>
      </c>
      <c r="J8" s="499" t="e">
        <f t="shared" si="1"/>
        <v>#DIV/0!</v>
      </c>
      <c r="K8" s="499" t="e">
        <f t="shared" si="1"/>
        <v>#DIV/0!</v>
      </c>
      <c r="L8" s="499" t="e">
        <f t="shared" si="1"/>
        <v>#DIV/0!</v>
      </c>
      <c r="M8" s="499" t="e">
        <f t="shared" si="1"/>
        <v>#DIV/0!</v>
      </c>
    </row>
    <row r="9" spans="1:14">
      <c r="B9" s="133" t="s">
        <v>476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</row>
    <row r="10" spans="1:14">
      <c r="B10" s="109" t="s">
        <v>477</v>
      </c>
      <c r="C10" s="132">
        <v>0</v>
      </c>
      <c r="D10" s="132">
        <f>-'Inputs&amp;Assum'!F214</f>
        <v>0</v>
      </c>
      <c r="E10" s="132">
        <f>-'Inputs&amp;Assum'!G214</f>
        <v>0</v>
      </c>
      <c r="F10" s="132">
        <f>-'Inputs&amp;Assum'!H214</f>
        <v>0</v>
      </c>
      <c r="G10" s="132">
        <f>-'Inputs&amp;Assum'!I214</f>
        <v>0</v>
      </c>
      <c r="H10" s="132">
        <f>-'Inputs&amp;Assum'!J214</f>
        <v>0</v>
      </c>
      <c r="I10" s="132">
        <f>-'Inputs&amp;Assum'!K214</f>
        <v>0</v>
      </c>
      <c r="J10" s="132">
        <f>-'Inputs&amp;Assum'!L214</f>
        <v>0</v>
      </c>
      <c r="K10" s="132">
        <f>-'Inputs&amp;Assum'!M214</f>
        <v>0</v>
      </c>
      <c r="L10" s="132">
        <f>-'Inputs&amp;Assum'!N214</f>
        <v>0</v>
      </c>
      <c r="M10" s="132">
        <f>-'Inputs&amp;Assum'!O214</f>
        <v>0</v>
      </c>
    </row>
    <row r="11" spans="1:14">
      <c r="B11" s="109" t="s">
        <v>478</v>
      </c>
      <c r="C11" s="132">
        <v>0</v>
      </c>
      <c r="D11" s="132" t="e">
        <f>-'Inputs&amp;Assum'!F228</f>
        <v>#DIV/0!</v>
      </c>
      <c r="E11" s="132" t="e">
        <f>-'Inputs&amp;Assum'!G228</f>
        <v>#DIV/0!</v>
      </c>
      <c r="F11" s="132" t="e">
        <f>-'Inputs&amp;Assum'!H228</f>
        <v>#DIV/0!</v>
      </c>
      <c r="G11" s="132" t="e">
        <f>-'Inputs&amp;Assum'!I228</f>
        <v>#DIV/0!</v>
      </c>
      <c r="H11" s="132" t="e">
        <f>-'Inputs&amp;Assum'!J228</f>
        <v>#DIV/0!</v>
      </c>
      <c r="I11" s="132" t="e">
        <f>-'Inputs&amp;Assum'!K228</f>
        <v>#DIV/0!</v>
      </c>
      <c r="J11" s="132" t="e">
        <f>-'Inputs&amp;Assum'!L228</f>
        <v>#DIV/0!</v>
      </c>
      <c r="K11" s="132" t="e">
        <f>-'Inputs&amp;Assum'!M228</f>
        <v>#DIV/0!</v>
      </c>
      <c r="L11" s="132" t="e">
        <f>-'Inputs&amp;Assum'!N228</f>
        <v>#DIV/0!</v>
      </c>
      <c r="M11" s="132" t="e">
        <f>-'Inputs&amp;Assum'!O228</f>
        <v>#DIV/0!</v>
      </c>
    </row>
    <row r="12" spans="1:14" ht="15" thickBot="1">
      <c r="B12" s="141" t="s">
        <v>397</v>
      </c>
      <c r="C12" s="499">
        <f>SUM(C8:C11)</f>
        <v>0</v>
      </c>
      <c r="D12" s="499" t="e">
        <f>SUM(D8:D11)</f>
        <v>#DIV/0!</v>
      </c>
      <c r="E12" s="499" t="e">
        <f t="shared" ref="E12:H12" si="2">SUM(E8:E11)</f>
        <v>#DIV/0!</v>
      </c>
      <c r="F12" s="499" t="e">
        <f t="shared" si="2"/>
        <v>#DIV/0!</v>
      </c>
      <c r="G12" s="499" t="e">
        <f t="shared" si="2"/>
        <v>#DIV/0!</v>
      </c>
      <c r="H12" s="499" t="e">
        <f t="shared" si="2"/>
        <v>#DIV/0!</v>
      </c>
      <c r="I12" s="499" t="e">
        <f t="shared" ref="I12:M12" si="3">SUM(I8:I11)</f>
        <v>#DIV/0!</v>
      </c>
      <c r="J12" s="499" t="e">
        <f t="shared" si="3"/>
        <v>#DIV/0!</v>
      </c>
      <c r="K12" s="499" t="e">
        <f t="shared" si="3"/>
        <v>#DIV/0!</v>
      </c>
      <c r="L12" s="499" t="e">
        <f t="shared" si="3"/>
        <v>#DIV/0!</v>
      </c>
      <c r="M12" s="499" t="e">
        <f t="shared" si="3"/>
        <v>#DIV/0!</v>
      </c>
    </row>
    <row r="13" spans="1:14">
      <c r="B13" s="109" t="s">
        <v>441</v>
      </c>
      <c r="C13" s="132">
        <v>0</v>
      </c>
      <c r="D13" s="132" t="e">
        <f>-'Inputs&amp;Assum'!F132</f>
        <v>#DIV/0!</v>
      </c>
      <c r="E13" s="132" t="e">
        <f>-'Inputs&amp;Assum'!G132</f>
        <v>#DIV/0!</v>
      </c>
      <c r="F13" s="132" t="e">
        <f>-'Inputs&amp;Assum'!H132</f>
        <v>#DIV/0!</v>
      </c>
      <c r="G13" s="132" t="e">
        <f>-'Inputs&amp;Assum'!I132</f>
        <v>#DIV/0!</v>
      </c>
      <c r="H13" s="132" t="e">
        <f>-'Inputs&amp;Assum'!J132</f>
        <v>#DIV/0!</v>
      </c>
      <c r="I13" s="132" t="e">
        <f>-'Inputs&amp;Assum'!K132</f>
        <v>#DIV/0!</v>
      </c>
      <c r="J13" s="132" t="e">
        <f>-'Inputs&amp;Assum'!L132</f>
        <v>#DIV/0!</v>
      </c>
      <c r="K13" s="132" t="e">
        <f>-'Inputs&amp;Assum'!M132</f>
        <v>#DIV/0!</v>
      </c>
      <c r="L13" s="132" t="e">
        <f>-'Inputs&amp;Assum'!N132</f>
        <v>#DIV/0!</v>
      </c>
      <c r="M13" s="132" t="e">
        <f>-'Inputs&amp;Assum'!O132</f>
        <v>#DIV/0!</v>
      </c>
    </row>
    <row r="14" spans="1:14" ht="15" thickBot="1">
      <c r="B14" s="141" t="s">
        <v>479</v>
      </c>
      <c r="C14" s="499">
        <f>SUM(C12:C13)</f>
        <v>0</v>
      </c>
      <c r="D14" s="499" t="e">
        <f>SUM(D12:D13)</f>
        <v>#DIV/0!</v>
      </c>
      <c r="E14" s="499" t="e">
        <f t="shared" ref="E14:H14" si="4">SUM(E12:E13)</f>
        <v>#DIV/0!</v>
      </c>
      <c r="F14" s="499" t="e">
        <f t="shared" si="4"/>
        <v>#DIV/0!</v>
      </c>
      <c r="G14" s="499" t="e">
        <f t="shared" si="4"/>
        <v>#DIV/0!</v>
      </c>
      <c r="H14" s="499" t="e">
        <f t="shared" si="4"/>
        <v>#DIV/0!</v>
      </c>
      <c r="I14" s="499" t="e">
        <f t="shared" ref="I14:M14" si="5">SUM(I12:I13)</f>
        <v>#DIV/0!</v>
      </c>
      <c r="J14" s="499" t="e">
        <f t="shared" si="5"/>
        <v>#DIV/0!</v>
      </c>
      <c r="K14" s="499" t="e">
        <f t="shared" si="5"/>
        <v>#DIV/0!</v>
      </c>
      <c r="L14" s="499" t="e">
        <f t="shared" si="5"/>
        <v>#DIV/0!</v>
      </c>
      <c r="M14" s="499" t="e">
        <f t="shared" si="5"/>
        <v>#DIV/0!</v>
      </c>
    </row>
    <row r="15" spans="1:14">
      <c r="B15" s="133" t="s">
        <v>480</v>
      </c>
      <c r="C15" s="165"/>
      <c r="D15" s="166">
        <f>-SUM(Loan!G13:G24)</f>
        <v>0</v>
      </c>
      <c r="E15" s="166">
        <f>-SUM(Loan!G25:G36)</f>
        <v>0</v>
      </c>
      <c r="F15" s="166">
        <f>-SUM(Loan!G37:G48)</f>
        <v>0</v>
      </c>
      <c r="G15" s="166">
        <f>-SUM(Loan!G49:G60)</f>
        <v>0</v>
      </c>
      <c r="H15" s="166">
        <f>-SUM(Loan!G61:G72)</f>
        <v>0</v>
      </c>
      <c r="I15" s="166">
        <f>-SUM(Loan!G73:G84)</f>
        <v>0</v>
      </c>
      <c r="J15" s="166">
        <f>-SUM(Loan!G85:G96)</f>
        <v>0</v>
      </c>
      <c r="K15" s="166">
        <f>-SUM(Loan!G97:G108)</f>
        <v>0</v>
      </c>
      <c r="L15" s="166">
        <f>-SUM(Loan!G109:G120)</f>
        <v>0</v>
      </c>
      <c r="M15" s="166">
        <f>-SUM(Loan!G121:G132)</f>
        <v>0</v>
      </c>
    </row>
    <row r="16" spans="1:14" ht="15" thickBot="1">
      <c r="B16" s="141" t="s">
        <v>481</v>
      </c>
      <c r="C16" s="163"/>
      <c r="D16" s="163" t="e">
        <f>SUM(D14:D15)</f>
        <v>#DIV/0!</v>
      </c>
      <c r="E16" s="163" t="e">
        <f t="shared" ref="E16:H16" si="6">SUM(E14:E15)</f>
        <v>#DIV/0!</v>
      </c>
      <c r="F16" s="163" t="e">
        <f t="shared" si="6"/>
        <v>#DIV/0!</v>
      </c>
      <c r="G16" s="163" t="e">
        <f t="shared" si="6"/>
        <v>#DIV/0!</v>
      </c>
      <c r="H16" s="163" t="e">
        <f t="shared" si="6"/>
        <v>#DIV/0!</v>
      </c>
      <c r="I16" s="163" t="e">
        <f t="shared" ref="I16:M16" si="7">SUM(I14:I15)</f>
        <v>#DIV/0!</v>
      </c>
      <c r="J16" s="163" t="e">
        <f t="shared" si="7"/>
        <v>#DIV/0!</v>
      </c>
      <c r="K16" s="163" t="e">
        <f t="shared" si="7"/>
        <v>#DIV/0!</v>
      </c>
      <c r="L16" s="163" t="e">
        <f t="shared" si="7"/>
        <v>#DIV/0!</v>
      </c>
      <c r="M16" s="163" t="e">
        <f t="shared" si="7"/>
        <v>#DIV/0!</v>
      </c>
    </row>
    <row r="17" spans="1:17">
      <c r="B17" s="109" t="s">
        <v>482</v>
      </c>
      <c r="C17" s="132">
        <v>0</v>
      </c>
      <c r="D17" s="132" t="e">
        <f>IF(D16&gt;0,-D16*'Inputs&amp;Assum'!$C$9,0)</f>
        <v>#DIV/0!</v>
      </c>
      <c r="E17" s="132" t="e">
        <f>IF(E16&gt;0,-E16*'Inputs&amp;Assum'!$C$9,0)</f>
        <v>#DIV/0!</v>
      </c>
      <c r="F17" s="132" t="e">
        <f>IF(F16&gt;0,-F16*'Inputs&amp;Assum'!$C$9,0)</f>
        <v>#DIV/0!</v>
      </c>
      <c r="G17" s="132" t="e">
        <f>IF(G16&gt;0,-G16*'Inputs&amp;Assum'!$C$9,0)</f>
        <v>#DIV/0!</v>
      </c>
      <c r="H17" s="132" t="e">
        <f>IF(H16&gt;0,-H16*'Inputs&amp;Assum'!$C$9,0)</f>
        <v>#DIV/0!</v>
      </c>
      <c r="I17" s="132" t="e">
        <f>IF(I16&gt;0,-I16*'Inputs&amp;Assum'!$C$9,0)</f>
        <v>#DIV/0!</v>
      </c>
      <c r="J17" s="132" t="e">
        <f>IF(J16&gt;0,-J16*'Inputs&amp;Assum'!$C$9,0)</f>
        <v>#DIV/0!</v>
      </c>
      <c r="K17" s="132" t="e">
        <f>IF(K16&gt;0,-K16*'Inputs&amp;Assum'!$C$9,0)</f>
        <v>#DIV/0!</v>
      </c>
      <c r="L17" s="132" t="e">
        <f>IF(L16&gt;0,-L16*'Inputs&amp;Assum'!$C$9,0)</f>
        <v>#DIV/0!</v>
      </c>
      <c r="M17" s="132" t="e">
        <f>IF(M16&gt;0,-M16*'Inputs&amp;Assum'!$C$9,0)</f>
        <v>#DIV/0!</v>
      </c>
    </row>
    <row r="18" spans="1:17" ht="15" thickBot="1">
      <c r="B18" s="500" t="s">
        <v>483</v>
      </c>
      <c r="C18" s="501">
        <f>SUM(C14:C17)</f>
        <v>0</v>
      </c>
      <c r="D18" s="501" t="e">
        <f>SUM(D16:D17)</f>
        <v>#DIV/0!</v>
      </c>
      <c r="E18" s="501" t="e">
        <f t="shared" ref="E18:H18" si="8">SUM(E16:E17)</f>
        <v>#DIV/0!</v>
      </c>
      <c r="F18" s="501" t="e">
        <f t="shared" si="8"/>
        <v>#DIV/0!</v>
      </c>
      <c r="G18" s="501" t="e">
        <f t="shared" si="8"/>
        <v>#DIV/0!</v>
      </c>
      <c r="H18" s="501" t="e">
        <f t="shared" si="8"/>
        <v>#DIV/0!</v>
      </c>
      <c r="I18" s="501" t="e">
        <f t="shared" ref="I18:M18" si="9">SUM(I16:I17)</f>
        <v>#DIV/0!</v>
      </c>
      <c r="J18" s="501" t="e">
        <f t="shared" si="9"/>
        <v>#DIV/0!</v>
      </c>
      <c r="K18" s="501" t="e">
        <f t="shared" si="9"/>
        <v>#DIV/0!</v>
      </c>
      <c r="L18" s="501" t="e">
        <f t="shared" si="9"/>
        <v>#DIV/0!</v>
      </c>
      <c r="M18" s="501" t="e">
        <f t="shared" si="9"/>
        <v>#DIV/0!</v>
      </c>
    </row>
    <row r="19" spans="1:17" ht="15.75" thickTop="1" thickBot="1">
      <c r="A19" s="115"/>
      <c r="B19" s="115"/>
      <c r="C19" s="115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15"/>
    </row>
    <row r="20" spans="1:17" ht="15" thickTop="1">
      <c r="D20" s="150"/>
    </row>
    <row r="21" spans="1:17">
      <c r="A21" s="161" t="s">
        <v>381</v>
      </c>
      <c r="B21" s="135" t="s">
        <v>581</v>
      </c>
      <c r="Q21" s="150"/>
    </row>
    <row r="22" spans="1:17" ht="15" thickBot="1">
      <c r="B22" s="497"/>
      <c r="C22" s="498" t="s">
        <v>436</v>
      </c>
      <c r="D22" s="498" t="s">
        <v>390</v>
      </c>
      <c r="E22" s="498" t="s">
        <v>391</v>
      </c>
      <c r="F22" s="498" t="s">
        <v>392</v>
      </c>
      <c r="G22" s="498" t="s">
        <v>393</v>
      </c>
      <c r="H22" s="498" t="s">
        <v>394</v>
      </c>
      <c r="I22" s="498" t="s">
        <v>557</v>
      </c>
      <c r="J22" s="498" t="s">
        <v>558</v>
      </c>
      <c r="K22" s="498" t="s">
        <v>559</v>
      </c>
      <c r="L22" s="498" t="s">
        <v>560</v>
      </c>
      <c r="M22" s="498" t="s">
        <v>561</v>
      </c>
    </row>
    <row r="23" spans="1:17" ht="15" thickTop="1">
      <c r="B23" s="135" t="s">
        <v>484</v>
      </c>
    </row>
    <row r="24" spans="1:17">
      <c r="B24" s="133" t="s">
        <v>485</v>
      </c>
    </row>
    <row r="25" spans="1:17">
      <c r="B25" s="109" t="s">
        <v>486</v>
      </c>
      <c r="C25" s="166" t="e">
        <f>C69</f>
        <v>#DIV/0!</v>
      </c>
      <c r="D25" s="166" t="e">
        <f t="shared" ref="D25:H25" si="10">D69</f>
        <v>#DIV/0!</v>
      </c>
      <c r="E25" s="166" t="e">
        <f t="shared" si="10"/>
        <v>#DIV/0!</v>
      </c>
      <c r="F25" s="166" t="e">
        <f t="shared" si="10"/>
        <v>#DIV/0!</v>
      </c>
      <c r="G25" s="166" t="e">
        <f t="shared" si="10"/>
        <v>#DIV/0!</v>
      </c>
      <c r="H25" s="166" t="e">
        <f t="shared" si="10"/>
        <v>#DIV/0!</v>
      </c>
      <c r="I25" s="166" t="e">
        <f t="shared" ref="I25:M25" si="11">I69</f>
        <v>#DIV/0!</v>
      </c>
      <c r="J25" s="166" t="e">
        <f t="shared" si="11"/>
        <v>#DIV/0!</v>
      </c>
      <c r="K25" s="166" t="e">
        <f t="shared" si="11"/>
        <v>#DIV/0!</v>
      </c>
      <c r="L25" s="166" t="e">
        <f t="shared" si="11"/>
        <v>#DIV/0!</v>
      </c>
      <c r="M25" s="166" t="e">
        <f t="shared" si="11"/>
        <v>#DIV/0!</v>
      </c>
    </row>
    <row r="26" spans="1:17">
      <c r="B26" s="109" t="s">
        <v>487</v>
      </c>
      <c r="C26" s="132">
        <v>0</v>
      </c>
      <c r="D26" s="132" t="e">
        <f>D6*'Inputs&amp;Assum'!$C$24/'Inputs&amp;Assum'!$D$24</f>
        <v>#DIV/0!</v>
      </c>
      <c r="E26" s="132" t="e">
        <f>E6*'Inputs&amp;Assum'!$C$24/'Inputs&amp;Assum'!$D$24</f>
        <v>#DIV/0!</v>
      </c>
      <c r="F26" s="132" t="e">
        <f>F6*'Inputs&amp;Assum'!$C$24/'Inputs&amp;Assum'!$D$24</f>
        <v>#DIV/0!</v>
      </c>
      <c r="G26" s="132" t="e">
        <f>G6*'Inputs&amp;Assum'!$C$24/'Inputs&amp;Assum'!$D$24</f>
        <v>#DIV/0!</v>
      </c>
      <c r="H26" s="132" t="e">
        <f>H6*'Inputs&amp;Assum'!$C$24/'Inputs&amp;Assum'!$D$24</f>
        <v>#DIV/0!</v>
      </c>
      <c r="I26" s="132" t="e">
        <f>I6*'Inputs&amp;Assum'!$C$24/'Inputs&amp;Assum'!$D$24</f>
        <v>#DIV/0!</v>
      </c>
      <c r="J26" s="132" t="e">
        <f>J6*'Inputs&amp;Assum'!$C$24/'Inputs&amp;Assum'!$D$24</f>
        <v>#DIV/0!</v>
      </c>
      <c r="K26" s="132" t="e">
        <f>K6*'Inputs&amp;Assum'!$C$24/'Inputs&amp;Assum'!$D$24</f>
        <v>#DIV/0!</v>
      </c>
      <c r="L26" s="132" t="e">
        <f>L6*'Inputs&amp;Assum'!$C$24/'Inputs&amp;Assum'!$D$24</f>
        <v>#DIV/0!</v>
      </c>
      <c r="M26" s="132" t="e">
        <f>M6*'Inputs&amp;Assum'!$C$24/'Inputs&amp;Assum'!$D$24</f>
        <v>#DIV/0!</v>
      </c>
    </row>
    <row r="27" spans="1:17">
      <c r="B27" s="109" t="s">
        <v>543</v>
      </c>
      <c r="C27" s="132" t="e">
        <f>-D7*'Inputs&amp;Assum'!$C$25/'Inputs&amp;Assum'!$D$24</f>
        <v>#DIV/0!</v>
      </c>
      <c r="D27" s="132" t="e">
        <f>-E7*'Inputs&amp;Assum'!$C$25/'Inputs&amp;Assum'!$D$24</f>
        <v>#DIV/0!</v>
      </c>
      <c r="E27" s="132" t="e">
        <f>-F7*'Inputs&amp;Assum'!$C$25/'Inputs&amp;Assum'!$D$24</f>
        <v>#DIV/0!</v>
      </c>
      <c r="F27" s="132" t="e">
        <f>-G7*'Inputs&amp;Assum'!$C$25/'Inputs&amp;Assum'!$D$24</f>
        <v>#DIV/0!</v>
      </c>
      <c r="G27" s="132" t="e">
        <f>-H7*'Inputs&amp;Assum'!$C$25/'Inputs&amp;Assum'!$D$24</f>
        <v>#DIV/0!</v>
      </c>
      <c r="H27" s="132" t="e">
        <f>-I7*'Inputs&amp;Assum'!$C$25/'Inputs&amp;Assum'!$D$24</f>
        <v>#DIV/0!</v>
      </c>
      <c r="I27" s="132" t="e">
        <f>-J7*'Inputs&amp;Assum'!$C$25/'Inputs&amp;Assum'!$D$24</f>
        <v>#DIV/0!</v>
      </c>
      <c r="J27" s="132" t="e">
        <f>-K7*'Inputs&amp;Assum'!$C$25/'Inputs&amp;Assum'!$D$24</f>
        <v>#DIV/0!</v>
      </c>
      <c r="K27" s="132" t="e">
        <f>-L7*'Inputs&amp;Assum'!$C$25/'Inputs&amp;Assum'!$D$24</f>
        <v>#DIV/0!</v>
      </c>
      <c r="L27" s="132" t="e">
        <f>-M7*'Inputs&amp;Assum'!$C$25/'Inputs&amp;Assum'!$D$24</f>
        <v>#DIV/0!</v>
      </c>
      <c r="M27" s="132" t="e">
        <f>-N7*'Inputs&amp;Assum'!$C$25/'Inputs&amp;Assum'!$D$24</f>
        <v>#DIV/0!</v>
      </c>
    </row>
    <row r="28" spans="1:17" ht="15" thickBot="1">
      <c r="C28" s="499" t="e">
        <f t="shared" ref="C28:M28" si="12">SUM(C25:C27)</f>
        <v>#DIV/0!</v>
      </c>
      <c r="D28" s="499" t="e">
        <f t="shared" si="12"/>
        <v>#DIV/0!</v>
      </c>
      <c r="E28" s="499" t="e">
        <f t="shared" si="12"/>
        <v>#DIV/0!</v>
      </c>
      <c r="F28" s="499" t="e">
        <f t="shared" si="12"/>
        <v>#DIV/0!</v>
      </c>
      <c r="G28" s="499" t="e">
        <f t="shared" si="12"/>
        <v>#DIV/0!</v>
      </c>
      <c r="H28" s="499" t="e">
        <f t="shared" si="12"/>
        <v>#DIV/0!</v>
      </c>
      <c r="I28" s="499" t="e">
        <f t="shared" si="12"/>
        <v>#DIV/0!</v>
      </c>
      <c r="J28" s="499" t="e">
        <f t="shared" si="12"/>
        <v>#DIV/0!</v>
      </c>
      <c r="K28" s="499" t="e">
        <f t="shared" si="12"/>
        <v>#DIV/0!</v>
      </c>
      <c r="L28" s="499" t="e">
        <f t="shared" si="12"/>
        <v>#DIV/0!</v>
      </c>
      <c r="M28" s="499" t="e">
        <f t="shared" si="12"/>
        <v>#DIV/0!</v>
      </c>
    </row>
    <row r="29" spans="1:17">
      <c r="B29" s="133" t="s">
        <v>488</v>
      </c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</row>
    <row r="30" spans="1:17">
      <c r="B30" s="109" t="s">
        <v>489</v>
      </c>
      <c r="C30" s="132" t="e">
        <f>'Inputs&amp;Assum'!E135</f>
        <v>#DIV/0!</v>
      </c>
      <c r="D30" s="132" t="e">
        <f>'Inputs&amp;Assum'!F135+C30+D13</f>
        <v>#DIV/0!</v>
      </c>
      <c r="E30" s="132" t="e">
        <f>'Inputs&amp;Assum'!G135+D30+E13</f>
        <v>#DIV/0!</v>
      </c>
      <c r="F30" s="496" t="e">
        <f>'Inputs&amp;Assum'!H135+E30+F13</f>
        <v>#DIV/0!</v>
      </c>
      <c r="G30" s="132" t="e">
        <f t="shared" ref="G30:M30" si="13">F30+G13</f>
        <v>#DIV/0!</v>
      </c>
      <c r="H30" s="132" t="e">
        <f t="shared" si="13"/>
        <v>#DIV/0!</v>
      </c>
      <c r="I30" s="132" t="e">
        <f t="shared" si="13"/>
        <v>#DIV/0!</v>
      </c>
      <c r="J30" s="132" t="e">
        <f t="shared" si="13"/>
        <v>#DIV/0!</v>
      </c>
      <c r="K30" s="132" t="e">
        <f t="shared" si="13"/>
        <v>#DIV/0!</v>
      </c>
      <c r="L30" s="132" t="e">
        <f t="shared" si="13"/>
        <v>#DIV/0!</v>
      </c>
      <c r="M30" s="132" t="e">
        <f t="shared" si="13"/>
        <v>#DIV/0!</v>
      </c>
    </row>
    <row r="31" spans="1:17" ht="15" thickBot="1">
      <c r="B31" s="500" t="s">
        <v>490</v>
      </c>
      <c r="C31" s="501" t="e">
        <f t="shared" ref="C31:H31" si="14">SUM(C28:C30)</f>
        <v>#DIV/0!</v>
      </c>
      <c r="D31" s="501" t="e">
        <f t="shared" si="14"/>
        <v>#DIV/0!</v>
      </c>
      <c r="E31" s="501" t="e">
        <f t="shared" si="14"/>
        <v>#DIV/0!</v>
      </c>
      <c r="F31" s="501" t="e">
        <f t="shared" si="14"/>
        <v>#DIV/0!</v>
      </c>
      <c r="G31" s="501" t="e">
        <f t="shared" si="14"/>
        <v>#DIV/0!</v>
      </c>
      <c r="H31" s="501" t="e">
        <f t="shared" si="14"/>
        <v>#DIV/0!</v>
      </c>
      <c r="I31" s="501" t="e">
        <f t="shared" ref="I31:M31" si="15">SUM(I28:I30)</f>
        <v>#DIV/0!</v>
      </c>
      <c r="J31" s="501" t="e">
        <f t="shared" si="15"/>
        <v>#DIV/0!</v>
      </c>
      <c r="K31" s="501" t="e">
        <f t="shared" si="15"/>
        <v>#DIV/0!</v>
      </c>
      <c r="L31" s="501" t="e">
        <f t="shared" si="15"/>
        <v>#DIV/0!</v>
      </c>
      <c r="M31" s="501" t="e">
        <f t="shared" si="15"/>
        <v>#DIV/0!</v>
      </c>
    </row>
    <row r="32" spans="1:17" ht="15" thickTop="1">
      <c r="B32" s="135" t="s">
        <v>491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</row>
    <row r="33" spans="1:14">
      <c r="B33" s="135" t="s">
        <v>492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</row>
    <row r="34" spans="1:14">
      <c r="B34" s="109" t="s">
        <v>493</v>
      </c>
      <c r="C34" s="132">
        <f>-(C10+C11)*'Inputs&amp;Assum'!$C$26/'Inputs&amp;Assum'!$D$24</f>
        <v>0</v>
      </c>
      <c r="D34" s="132" t="e">
        <f>-(D10+D11)*'Inputs&amp;Assum'!$C$26/'Inputs&amp;Assum'!$D$24</f>
        <v>#DIV/0!</v>
      </c>
      <c r="E34" s="132" t="e">
        <f>-(E10+E11)*'Inputs&amp;Assum'!$C$26/'Inputs&amp;Assum'!$D$24</f>
        <v>#DIV/0!</v>
      </c>
      <c r="F34" s="132" t="e">
        <f>-(F10+F11)*'Inputs&amp;Assum'!$C$26/'Inputs&amp;Assum'!$D$24</f>
        <v>#DIV/0!</v>
      </c>
      <c r="G34" s="132" t="e">
        <f>-(G10+G11)*'Inputs&amp;Assum'!$C$26/'Inputs&amp;Assum'!$D$24</f>
        <v>#DIV/0!</v>
      </c>
      <c r="H34" s="132" t="e">
        <f>-(H10+H11)*'Inputs&amp;Assum'!$C$26/'Inputs&amp;Assum'!$D$24</f>
        <v>#DIV/0!</v>
      </c>
      <c r="I34" s="132" t="e">
        <f>-(I10+I11)*'Inputs&amp;Assum'!$C$26/'Inputs&amp;Assum'!$D$24</f>
        <v>#DIV/0!</v>
      </c>
      <c r="J34" s="132" t="e">
        <f>-(J10+J11)*'Inputs&amp;Assum'!$C$26/'Inputs&amp;Assum'!$D$24</f>
        <v>#DIV/0!</v>
      </c>
      <c r="K34" s="132" t="e">
        <f>-(K10+K11)*'Inputs&amp;Assum'!$C$26/'Inputs&amp;Assum'!$D$24</f>
        <v>#DIV/0!</v>
      </c>
      <c r="L34" s="132" t="e">
        <f>-(L10+L11)*'Inputs&amp;Assum'!$C$26/'Inputs&amp;Assum'!$D$24</f>
        <v>#DIV/0!</v>
      </c>
      <c r="M34" s="132" t="e">
        <f>-(M10+M11)*'Inputs&amp;Assum'!$C$26/'Inputs&amp;Assum'!$D$24</f>
        <v>#DIV/0!</v>
      </c>
    </row>
    <row r="35" spans="1:14">
      <c r="B35" s="109" t="s">
        <v>494</v>
      </c>
      <c r="C35" s="166">
        <f>'Inputs&amp;Assum'!D236</f>
        <v>0</v>
      </c>
      <c r="D35" s="132">
        <f>IF(C35&gt;0,Loan!H24,0)</f>
        <v>0</v>
      </c>
      <c r="E35" s="132">
        <f>IF(D35&gt;0,Loan!H36,0)</f>
        <v>0</v>
      </c>
      <c r="F35" s="132">
        <f>IF(E35&gt;0,Loan!H48,0)</f>
        <v>0</v>
      </c>
      <c r="G35" s="132">
        <f>IF(F35&gt;0,Loan!H60,0)</f>
        <v>0</v>
      </c>
      <c r="H35" s="132">
        <f>IF(G35&gt;0,Loan!H72,0)</f>
        <v>0</v>
      </c>
      <c r="I35" s="132">
        <f>IF(H35&gt;0,Loan!H84,0)</f>
        <v>0</v>
      </c>
      <c r="J35" s="132">
        <f>IF(I35&gt;0,Loan!H96,0)</f>
        <v>0</v>
      </c>
      <c r="K35" s="132">
        <f>IF(J35&gt;0,Loan!H108,0)</f>
        <v>0</v>
      </c>
      <c r="L35" s="132">
        <f>IF(K35&gt;0,Loan!H120,0)</f>
        <v>0</v>
      </c>
      <c r="M35" s="132">
        <f>IF(L35&gt;0,ROUND(Loan!H132,0),0)</f>
        <v>0</v>
      </c>
    </row>
    <row r="36" spans="1:14">
      <c r="B36" s="109" t="s">
        <v>495</v>
      </c>
      <c r="C36" s="132">
        <v>0</v>
      </c>
      <c r="D36" s="132">
        <f>C36+'Inputs&amp;Assum'!F212</f>
        <v>0</v>
      </c>
      <c r="E36" s="132">
        <f>D36+'Inputs&amp;Assum'!G212</f>
        <v>0</v>
      </c>
      <c r="F36" s="132">
        <f>E36+'Inputs&amp;Assum'!H212</f>
        <v>0</v>
      </c>
      <c r="G36" s="132">
        <f>F36+'Inputs&amp;Assum'!I212</f>
        <v>0</v>
      </c>
      <c r="H36" s="132">
        <f>G36+'Inputs&amp;Assum'!J212</f>
        <v>0</v>
      </c>
      <c r="I36" s="132">
        <f>H36+'Inputs&amp;Assum'!K212</f>
        <v>0</v>
      </c>
      <c r="J36" s="132">
        <f>I36+'Inputs&amp;Assum'!L212</f>
        <v>0</v>
      </c>
      <c r="K36" s="132">
        <f>J36+'Inputs&amp;Assum'!M212</f>
        <v>0</v>
      </c>
      <c r="L36" s="132">
        <f>K36+'Inputs&amp;Assum'!N212</f>
        <v>0</v>
      </c>
      <c r="M36" s="132">
        <f>L36+'Inputs&amp;Assum'!O212</f>
        <v>0</v>
      </c>
    </row>
    <row r="37" spans="1:14" ht="15" thickBot="1">
      <c r="B37" s="502" t="s">
        <v>496</v>
      </c>
      <c r="C37" s="503">
        <f t="shared" ref="C37:H37" si="16">SUM(C34:C36)</f>
        <v>0</v>
      </c>
      <c r="D37" s="503" t="e">
        <f>SUM(D34:D36)</f>
        <v>#DIV/0!</v>
      </c>
      <c r="E37" s="503" t="e">
        <f t="shared" si="16"/>
        <v>#DIV/0!</v>
      </c>
      <c r="F37" s="503" t="e">
        <f t="shared" si="16"/>
        <v>#DIV/0!</v>
      </c>
      <c r="G37" s="503" t="e">
        <f t="shared" si="16"/>
        <v>#DIV/0!</v>
      </c>
      <c r="H37" s="503" t="e">
        <f t="shared" si="16"/>
        <v>#DIV/0!</v>
      </c>
      <c r="I37" s="503" t="e">
        <f t="shared" ref="I37:M37" si="17">SUM(I34:I36)</f>
        <v>#DIV/0!</v>
      </c>
      <c r="J37" s="503" t="e">
        <f t="shared" si="17"/>
        <v>#DIV/0!</v>
      </c>
      <c r="K37" s="503" t="e">
        <f t="shared" si="17"/>
        <v>#DIV/0!</v>
      </c>
      <c r="L37" s="503" t="e">
        <f t="shared" si="17"/>
        <v>#DIV/0!</v>
      </c>
      <c r="M37" s="503" t="e">
        <f t="shared" si="17"/>
        <v>#DIV/0!</v>
      </c>
    </row>
    <row r="38" spans="1:14" ht="15" thickTop="1">
      <c r="B38" s="133" t="s">
        <v>497</v>
      </c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</row>
    <row r="39" spans="1:14">
      <c r="B39" s="109" t="s">
        <v>498</v>
      </c>
      <c r="C39" s="166">
        <f>'Inputs&amp;Assum'!D235</f>
        <v>0</v>
      </c>
      <c r="D39" s="132">
        <f>C39</f>
        <v>0</v>
      </c>
      <c r="E39" s="132">
        <f t="shared" ref="E39:H39" si="18">D39</f>
        <v>0</v>
      </c>
      <c r="F39" s="132">
        <f t="shared" si="18"/>
        <v>0</v>
      </c>
      <c r="G39" s="132">
        <f t="shared" si="18"/>
        <v>0</v>
      </c>
      <c r="H39" s="132">
        <f t="shared" si="18"/>
        <v>0</v>
      </c>
      <c r="I39" s="132">
        <f t="shared" ref="I39" si="19">H39</f>
        <v>0</v>
      </c>
      <c r="J39" s="132">
        <f t="shared" ref="J39" si="20">I39</f>
        <v>0</v>
      </c>
      <c r="K39" s="132">
        <f t="shared" ref="K39" si="21">J39</f>
        <v>0</v>
      </c>
      <c r="L39" s="132">
        <f t="shared" ref="L39" si="22">K39</f>
        <v>0</v>
      </c>
      <c r="M39" s="132">
        <f t="shared" ref="M39" si="23">L39</f>
        <v>0</v>
      </c>
    </row>
    <row r="40" spans="1:14">
      <c r="B40" s="109" t="s">
        <v>499</v>
      </c>
      <c r="C40" s="132">
        <f>C18</f>
        <v>0</v>
      </c>
      <c r="D40" s="132" t="e">
        <f t="shared" ref="D40:M40" si="24">D18+C40</f>
        <v>#DIV/0!</v>
      </c>
      <c r="E40" s="132" t="e">
        <f t="shared" si="24"/>
        <v>#DIV/0!</v>
      </c>
      <c r="F40" s="132" t="e">
        <f t="shared" si="24"/>
        <v>#DIV/0!</v>
      </c>
      <c r="G40" s="132" t="e">
        <f t="shared" si="24"/>
        <v>#DIV/0!</v>
      </c>
      <c r="H40" s="132" t="e">
        <f t="shared" si="24"/>
        <v>#DIV/0!</v>
      </c>
      <c r="I40" s="132" t="e">
        <f t="shared" si="24"/>
        <v>#DIV/0!</v>
      </c>
      <c r="J40" s="132" t="e">
        <f t="shared" si="24"/>
        <v>#DIV/0!</v>
      </c>
      <c r="K40" s="132" t="e">
        <f t="shared" si="24"/>
        <v>#DIV/0!</v>
      </c>
      <c r="L40" s="132" t="e">
        <f t="shared" si="24"/>
        <v>#DIV/0!</v>
      </c>
      <c r="M40" s="132" t="e">
        <f t="shared" si="24"/>
        <v>#DIV/0!</v>
      </c>
    </row>
    <row r="41" spans="1:14" ht="15" thickBot="1">
      <c r="B41" s="502" t="s">
        <v>500</v>
      </c>
      <c r="C41" s="503">
        <f>SUM(C39:C40)</f>
        <v>0</v>
      </c>
      <c r="D41" s="503" t="e">
        <f t="shared" ref="D41:H41" si="25">SUM(D39:D40)</f>
        <v>#DIV/0!</v>
      </c>
      <c r="E41" s="503" t="e">
        <f t="shared" si="25"/>
        <v>#DIV/0!</v>
      </c>
      <c r="F41" s="503" t="e">
        <f t="shared" si="25"/>
        <v>#DIV/0!</v>
      </c>
      <c r="G41" s="503" t="e">
        <f t="shared" si="25"/>
        <v>#DIV/0!</v>
      </c>
      <c r="H41" s="503" t="e">
        <f t="shared" si="25"/>
        <v>#DIV/0!</v>
      </c>
      <c r="I41" s="503" t="e">
        <f t="shared" ref="I41:M41" si="26">SUM(I39:I40)</f>
        <v>#DIV/0!</v>
      </c>
      <c r="J41" s="503" t="e">
        <f t="shared" si="26"/>
        <v>#DIV/0!</v>
      </c>
      <c r="K41" s="503" t="e">
        <f t="shared" si="26"/>
        <v>#DIV/0!</v>
      </c>
      <c r="L41" s="503" t="e">
        <f t="shared" si="26"/>
        <v>#DIV/0!</v>
      </c>
      <c r="M41" s="503" t="e">
        <f t="shared" si="26"/>
        <v>#DIV/0!</v>
      </c>
    </row>
    <row r="42" spans="1:14" ht="15.75" thickTop="1" thickBot="1">
      <c r="B42" s="500" t="s">
        <v>501</v>
      </c>
      <c r="C42" s="501">
        <f>C41+C37</f>
        <v>0</v>
      </c>
      <c r="D42" s="501" t="e">
        <f t="shared" ref="D42:H42" si="27">D41+D37</f>
        <v>#DIV/0!</v>
      </c>
      <c r="E42" s="501" t="e">
        <f t="shared" si="27"/>
        <v>#DIV/0!</v>
      </c>
      <c r="F42" s="501" t="e">
        <f t="shared" si="27"/>
        <v>#DIV/0!</v>
      </c>
      <c r="G42" s="501" t="e">
        <f t="shared" si="27"/>
        <v>#DIV/0!</v>
      </c>
      <c r="H42" s="501" t="e">
        <f t="shared" si="27"/>
        <v>#DIV/0!</v>
      </c>
      <c r="I42" s="501" t="e">
        <f t="shared" ref="I42:M42" si="28">I41+I37</f>
        <v>#DIV/0!</v>
      </c>
      <c r="J42" s="501" t="e">
        <f t="shared" si="28"/>
        <v>#DIV/0!</v>
      </c>
      <c r="K42" s="501" t="e">
        <f t="shared" si="28"/>
        <v>#DIV/0!</v>
      </c>
      <c r="L42" s="501" t="e">
        <f t="shared" si="28"/>
        <v>#DIV/0!</v>
      </c>
      <c r="M42" s="501" t="e">
        <f t="shared" si="28"/>
        <v>#DIV/0!</v>
      </c>
    </row>
    <row r="43" spans="1:14" ht="15.75" thickTop="1" thickBot="1">
      <c r="A43" s="115"/>
      <c r="B43" s="168" t="s">
        <v>502</v>
      </c>
      <c r="C43" s="169" t="e">
        <f t="shared" ref="C43:H43" si="29">C31-C42</f>
        <v>#DIV/0!</v>
      </c>
      <c r="D43" s="169" t="e">
        <f t="shared" si="29"/>
        <v>#DIV/0!</v>
      </c>
      <c r="E43" s="169" t="e">
        <f t="shared" si="29"/>
        <v>#DIV/0!</v>
      </c>
      <c r="F43" s="169" t="e">
        <f t="shared" si="29"/>
        <v>#DIV/0!</v>
      </c>
      <c r="G43" s="169" t="e">
        <f t="shared" si="29"/>
        <v>#DIV/0!</v>
      </c>
      <c r="H43" s="169" t="e">
        <f t="shared" si="29"/>
        <v>#DIV/0!</v>
      </c>
      <c r="I43" s="169" t="e">
        <f t="shared" ref="I43:M43" si="30">I31-I42</f>
        <v>#DIV/0!</v>
      </c>
      <c r="J43" s="169" t="e">
        <f t="shared" si="30"/>
        <v>#DIV/0!</v>
      </c>
      <c r="K43" s="169" t="e">
        <f t="shared" si="30"/>
        <v>#DIV/0!</v>
      </c>
      <c r="L43" s="169" t="e">
        <f t="shared" si="30"/>
        <v>#DIV/0!</v>
      </c>
      <c r="M43" s="169" t="e">
        <f t="shared" si="30"/>
        <v>#DIV/0!</v>
      </c>
      <c r="N43" s="115"/>
    </row>
    <row r="44" spans="1:14" ht="15" thickTop="1"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</row>
    <row r="45" spans="1:14">
      <c r="A45" s="161" t="s">
        <v>382</v>
      </c>
      <c r="B45" s="135" t="s">
        <v>582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</row>
    <row r="46" spans="1:14" ht="15" thickBot="1">
      <c r="B46" s="497"/>
      <c r="C46" s="504" t="s">
        <v>436</v>
      </c>
      <c r="D46" s="504" t="s">
        <v>390</v>
      </c>
      <c r="E46" s="504" t="s">
        <v>391</v>
      </c>
      <c r="F46" s="504" t="s">
        <v>392</v>
      </c>
      <c r="G46" s="504" t="s">
        <v>393</v>
      </c>
      <c r="H46" s="504" t="s">
        <v>394</v>
      </c>
      <c r="I46" s="504" t="s">
        <v>557</v>
      </c>
      <c r="J46" s="504" t="s">
        <v>558</v>
      </c>
      <c r="K46" s="504" t="s">
        <v>559</v>
      </c>
      <c r="L46" s="504" t="s">
        <v>560</v>
      </c>
      <c r="M46" s="504" t="s">
        <v>561</v>
      </c>
    </row>
    <row r="47" spans="1:14" ht="15" thickTop="1">
      <c r="B47" s="109" t="s">
        <v>483</v>
      </c>
      <c r="C47" s="132">
        <f t="shared" ref="C47:M47" si="31">C18</f>
        <v>0</v>
      </c>
      <c r="D47" s="132" t="e">
        <f t="shared" si="31"/>
        <v>#DIV/0!</v>
      </c>
      <c r="E47" s="132" t="e">
        <f t="shared" si="31"/>
        <v>#DIV/0!</v>
      </c>
      <c r="F47" s="132" t="e">
        <f t="shared" si="31"/>
        <v>#DIV/0!</v>
      </c>
      <c r="G47" s="132" t="e">
        <f t="shared" si="31"/>
        <v>#DIV/0!</v>
      </c>
      <c r="H47" s="132" t="e">
        <f t="shared" si="31"/>
        <v>#DIV/0!</v>
      </c>
      <c r="I47" s="132" t="e">
        <f t="shared" si="31"/>
        <v>#DIV/0!</v>
      </c>
      <c r="J47" s="132" t="e">
        <f t="shared" si="31"/>
        <v>#DIV/0!</v>
      </c>
      <c r="K47" s="132" t="e">
        <f t="shared" si="31"/>
        <v>#DIV/0!</v>
      </c>
      <c r="L47" s="132" t="e">
        <f t="shared" si="31"/>
        <v>#DIV/0!</v>
      </c>
      <c r="M47" s="132" t="e">
        <f t="shared" si="31"/>
        <v>#DIV/0!</v>
      </c>
    </row>
    <row r="48" spans="1:14">
      <c r="B48" s="170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</row>
    <row r="49" spans="2:13">
      <c r="B49" s="133" t="s">
        <v>503</v>
      </c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</row>
    <row r="50" spans="2:13">
      <c r="B50" s="170" t="s">
        <v>441</v>
      </c>
      <c r="C50" s="132">
        <f t="shared" ref="C50:M50" si="32">-C13</f>
        <v>0</v>
      </c>
      <c r="D50" s="132" t="e">
        <f t="shared" si="32"/>
        <v>#DIV/0!</v>
      </c>
      <c r="E50" s="132" t="e">
        <f t="shared" si="32"/>
        <v>#DIV/0!</v>
      </c>
      <c r="F50" s="132" t="e">
        <f t="shared" si="32"/>
        <v>#DIV/0!</v>
      </c>
      <c r="G50" s="132" t="e">
        <f t="shared" si="32"/>
        <v>#DIV/0!</v>
      </c>
      <c r="H50" s="132" t="e">
        <f t="shared" si="32"/>
        <v>#DIV/0!</v>
      </c>
      <c r="I50" s="132" t="e">
        <f t="shared" si="32"/>
        <v>#DIV/0!</v>
      </c>
      <c r="J50" s="132" t="e">
        <f t="shared" si="32"/>
        <v>#DIV/0!</v>
      </c>
      <c r="K50" s="132" t="e">
        <f t="shared" si="32"/>
        <v>#DIV/0!</v>
      </c>
      <c r="L50" s="132" t="e">
        <f t="shared" si="32"/>
        <v>#DIV/0!</v>
      </c>
      <c r="M50" s="132" t="e">
        <f t="shared" si="32"/>
        <v>#DIV/0!</v>
      </c>
    </row>
    <row r="51" spans="2:13">
      <c r="B51" s="170" t="s">
        <v>504</v>
      </c>
      <c r="C51" s="132">
        <f>C26</f>
        <v>0</v>
      </c>
      <c r="D51" s="132" t="e">
        <f t="shared" ref="D51:M51" si="33">C26-D26</f>
        <v>#DIV/0!</v>
      </c>
      <c r="E51" s="132" t="e">
        <f t="shared" si="33"/>
        <v>#DIV/0!</v>
      </c>
      <c r="F51" s="132" t="e">
        <f t="shared" si="33"/>
        <v>#DIV/0!</v>
      </c>
      <c r="G51" s="132" t="e">
        <f t="shared" si="33"/>
        <v>#DIV/0!</v>
      </c>
      <c r="H51" s="132" t="e">
        <f t="shared" si="33"/>
        <v>#DIV/0!</v>
      </c>
      <c r="I51" s="132" t="e">
        <f t="shared" si="33"/>
        <v>#DIV/0!</v>
      </c>
      <c r="J51" s="132" t="e">
        <f t="shared" si="33"/>
        <v>#DIV/0!</v>
      </c>
      <c r="K51" s="132" t="e">
        <f t="shared" si="33"/>
        <v>#DIV/0!</v>
      </c>
      <c r="L51" s="132" t="e">
        <f t="shared" si="33"/>
        <v>#DIV/0!</v>
      </c>
      <c r="M51" s="132" t="e">
        <f t="shared" si="33"/>
        <v>#DIV/0!</v>
      </c>
    </row>
    <row r="52" spans="2:13">
      <c r="B52" s="170" t="s">
        <v>544</v>
      </c>
      <c r="C52" s="132" t="e">
        <f>-C27</f>
        <v>#DIV/0!</v>
      </c>
      <c r="D52" s="132" t="e">
        <f t="shared" ref="D52:M52" si="34">C27-D27</f>
        <v>#DIV/0!</v>
      </c>
      <c r="E52" s="132" t="e">
        <f t="shared" si="34"/>
        <v>#DIV/0!</v>
      </c>
      <c r="F52" s="132" t="e">
        <f t="shared" si="34"/>
        <v>#DIV/0!</v>
      </c>
      <c r="G52" s="132" t="e">
        <f t="shared" si="34"/>
        <v>#DIV/0!</v>
      </c>
      <c r="H52" s="132" t="e">
        <f t="shared" si="34"/>
        <v>#DIV/0!</v>
      </c>
      <c r="I52" s="132" t="e">
        <f t="shared" si="34"/>
        <v>#DIV/0!</v>
      </c>
      <c r="J52" s="132" t="e">
        <f t="shared" si="34"/>
        <v>#DIV/0!</v>
      </c>
      <c r="K52" s="132" t="e">
        <f t="shared" si="34"/>
        <v>#DIV/0!</v>
      </c>
      <c r="L52" s="132" t="e">
        <f t="shared" si="34"/>
        <v>#DIV/0!</v>
      </c>
      <c r="M52" s="132" t="e">
        <f t="shared" si="34"/>
        <v>#DIV/0!</v>
      </c>
    </row>
    <row r="53" spans="2:13">
      <c r="B53" s="170" t="s">
        <v>505</v>
      </c>
      <c r="C53" s="132">
        <f>C34</f>
        <v>0</v>
      </c>
      <c r="D53" s="132" t="e">
        <f t="shared" ref="D53:M53" si="35">D34-C34</f>
        <v>#DIV/0!</v>
      </c>
      <c r="E53" s="132" t="e">
        <f t="shared" si="35"/>
        <v>#DIV/0!</v>
      </c>
      <c r="F53" s="132" t="e">
        <f t="shared" si="35"/>
        <v>#DIV/0!</v>
      </c>
      <c r="G53" s="132" t="e">
        <f t="shared" si="35"/>
        <v>#DIV/0!</v>
      </c>
      <c r="H53" s="132" t="e">
        <f t="shared" si="35"/>
        <v>#DIV/0!</v>
      </c>
      <c r="I53" s="132" t="e">
        <f t="shared" si="35"/>
        <v>#DIV/0!</v>
      </c>
      <c r="J53" s="132" t="e">
        <f t="shared" si="35"/>
        <v>#DIV/0!</v>
      </c>
      <c r="K53" s="132" t="e">
        <f t="shared" si="35"/>
        <v>#DIV/0!</v>
      </c>
      <c r="L53" s="132" t="e">
        <f t="shared" si="35"/>
        <v>#DIV/0!</v>
      </c>
      <c r="M53" s="132" t="e">
        <f t="shared" si="35"/>
        <v>#DIV/0!</v>
      </c>
    </row>
    <row r="54" spans="2:13">
      <c r="B54" s="170" t="s">
        <v>506</v>
      </c>
      <c r="C54" s="132">
        <f>C36</f>
        <v>0</v>
      </c>
      <c r="D54" s="132">
        <f t="shared" ref="D54:M54" si="36">D36-C36</f>
        <v>0</v>
      </c>
      <c r="E54" s="132">
        <f t="shared" si="36"/>
        <v>0</v>
      </c>
      <c r="F54" s="132">
        <f t="shared" si="36"/>
        <v>0</v>
      </c>
      <c r="G54" s="132">
        <f t="shared" si="36"/>
        <v>0</v>
      </c>
      <c r="H54" s="132">
        <f t="shared" si="36"/>
        <v>0</v>
      </c>
      <c r="I54" s="132">
        <f t="shared" si="36"/>
        <v>0</v>
      </c>
      <c r="J54" s="132">
        <f t="shared" si="36"/>
        <v>0</v>
      </c>
      <c r="K54" s="132">
        <f t="shared" si="36"/>
        <v>0</v>
      </c>
      <c r="L54" s="132">
        <f t="shared" si="36"/>
        <v>0</v>
      </c>
      <c r="M54" s="132">
        <f t="shared" si="36"/>
        <v>0</v>
      </c>
    </row>
    <row r="55" spans="2:13" ht="15" thickBot="1">
      <c r="B55" s="507" t="s">
        <v>507</v>
      </c>
      <c r="C55" s="508" t="e">
        <f t="shared" ref="C55:M55" si="37">SUM(C47:C54)</f>
        <v>#DIV/0!</v>
      </c>
      <c r="D55" s="508" t="e">
        <f t="shared" si="37"/>
        <v>#DIV/0!</v>
      </c>
      <c r="E55" s="508" t="e">
        <f t="shared" si="37"/>
        <v>#DIV/0!</v>
      </c>
      <c r="F55" s="508" t="e">
        <f t="shared" si="37"/>
        <v>#DIV/0!</v>
      </c>
      <c r="G55" s="508" t="e">
        <f t="shared" si="37"/>
        <v>#DIV/0!</v>
      </c>
      <c r="H55" s="508" t="e">
        <f t="shared" si="37"/>
        <v>#DIV/0!</v>
      </c>
      <c r="I55" s="508" t="e">
        <f t="shared" si="37"/>
        <v>#DIV/0!</v>
      </c>
      <c r="J55" s="508" t="e">
        <f t="shared" si="37"/>
        <v>#DIV/0!</v>
      </c>
      <c r="K55" s="508" t="e">
        <f t="shared" si="37"/>
        <v>#DIV/0!</v>
      </c>
      <c r="L55" s="508" t="e">
        <f t="shared" si="37"/>
        <v>#DIV/0!</v>
      </c>
      <c r="M55" s="508" t="e">
        <f t="shared" si="37"/>
        <v>#DIV/0!</v>
      </c>
    </row>
    <row r="56" spans="2:13">
      <c r="B56" s="171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</row>
    <row r="57" spans="2:13">
      <c r="B57" s="172" t="s">
        <v>508</v>
      </c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</row>
    <row r="58" spans="2:13">
      <c r="B58" s="170" t="s">
        <v>509</v>
      </c>
      <c r="C58" s="132" t="e">
        <f>-C30</f>
        <v>#DIV/0!</v>
      </c>
      <c r="D58" s="132" t="e">
        <f>-D30+C30-D50</f>
        <v>#DIV/0!</v>
      </c>
      <c r="E58" s="132" t="e">
        <f>-E30+D30-E50</f>
        <v>#DIV/0!</v>
      </c>
      <c r="F58" s="132" t="e">
        <f>-F30+E30-F50</f>
        <v>#DIV/0!</v>
      </c>
      <c r="G58" s="132" t="e">
        <f>-G30+F30-G50</f>
        <v>#DIV/0!</v>
      </c>
      <c r="H58" s="132" t="e">
        <f>-H30+G30-H50</f>
        <v>#DIV/0!</v>
      </c>
      <c r="I58" s="132" t="e">
        <f t="shared" ref="I58:M58" si="38">-I30+H30-I50</f>
        <v>#DIV/0!</v>
      </c>
      <c r="J58" s="132" t="e">
        <f t="shared" si="38"/>
        <v>#DIV/0!</v>
      </c>
      <c r="K58" s="132" t="e">
        <f t="shared" si="38"/>
        <v>#DIV/0!</v>
      </c>
      <c r="L58" s="132" t="e">
        <f t="shared" si="38"/>
        <v>#DIV/0!</v>
      </c>
      <c r="M58" s="132" t="e">
        <f t="shared" si="38"/>
        <v>#DIV/0!</v>
      </c>
    </row>
    <row r="59" spans="2:13" ht="15" thickBot="1">
      <c r="B59" s="507" t="s">
        <v>510</v>
      </c>
      <c r="C59" s="508" t="e">
        <f>SUM(C58)</f>
        <v>#DIV/0!</v>
      </c>
      <c r="D59" s="508" t="e">
        <f t="shared" ref="D59:H59" si="39">SUM(D58)</f>
        <v>#DIV/0!</v>
      </c>
      <c r="E59" s="508" t="e">
        <f t="shared" si="39"/>
        <v>#DIV/0!</v>
      </c>
      <c r="F59" s="508" t="e">
        <f t="shared" si="39"/>
        <v>#DIV/0!</v>
      </c>
      <c r="G59" s="508" t="e">
        <f t="shared" si="39"/>
        <v>#DIV/0!</v>
      </c>
      <c r="H59" s="508" t="e">
        <f t="shared" si="39"/>
        <v>#DIV/0!</v>
      </c>
      <c r="I59" s="508" t="e">
        <f t="shared" ref="I59:M59" si="40">SUM(I58)</f>
        <v>#DIV/0!</v>
      </c>
      <c r="J59" s="508" t="e">
        <f t="shared" si="40"/>
        <v>#DIV/0!</v>
      </c>
      <c r="K59" s="508" t="e">
        <f t="shared" si="40"/>
        <v>#DIV/0!</v>
      </c>
      <c r="L59" s="508" t="e">
        <f t="shared" si="40"/>
        <v>#DIV/0!</v>
      </c>
      <c r="M59" s="508" t="e">
        <f t="shared" si="40"/>
        <v>#DIV/0!</v>
      </c>
    </row>
    <row r="60" spans="2:13"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</row>
    <row r="61" spans="2:13">
      <c r="B61" s="172" t="s">
        <v>511</v>
      </c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</row>
    <row r="62" spans="2:13">
      <c r="B62" s="170" t="s">
        <v>512</v>
      </c>
      <c r="C62" s="132">
        <f>C39</f>
        <v>0</v>
      </c>
      <c r="D62" s="132">
        <f t="shared" ref="D62:M62" si="41">D39-C39</f>
        <v>0</v>
      </c>
      <c r="E62" s="132">
        <f t="shared" si="41"/>
        <v>0</v>
      </c>
      <c r="F62" s="132">
        <f t="shared" si="41"/>
        <v>0</v>
      </c>
      <c r="G62" s="132">
        <f t="shared" si="41"/>
        <v>0</v>
      </c>
      <c r="H62" s="132">
        <f t="shared" si="41"/>
        <v>0</v>
      </c>
      <c r="I62" s="132">
        <f t="shared" si="41"/>
        <v>0</v>
      </c>
      <c r="J62" s="132">
        <f t="shared" si="41"/>
        <v>0</v>
      </c>
      <c r="K62" s="132">
        <f t="shared" si="41"/>
        <v>0</v>
      </c>
      <c r="L62" s="132">
        <f t="shared" si="41"/>
        <v>0</v>
      </c>
      <c r="M62" s="132">
        <f t="shared" si="41"/>
        <v>0</v>
      </c>
    </row>
    <row r="63" spans="2:13">
      <c r="B63" s="170" t="s">
        <v>513</v>
      </c>
      <c r="C63" s="132">
        <f>C35</f>
        <v>0</v>
      </c>
      <c r="D63" s="132">
        <f t="shared" ref="D63:M63" si="42">D35-C35</f>
        <v>0</v>
      </c>
      <c r="E63" s="132">
        <f t="shared" si="42"/>
        <v>0</v>
      </c>
      <c r="F63" s="132">
        <f t="shared" si="42"/>
        <v>0</v>
      </c>
      <c r="G63" s="132">
        <f t="shared" si="42"/>
        <v>0</v>
      </c>
      <c r="H63" s="132">
        <f t="shared" si="42"/>
        <v>0</v>
      </c>
      <c r="I63" s="132">
        <f t="shared" si="42"/>
        <v>0</v>
      </c>
      <c r="J63" s="132">
        <f t="shared" si="42"/>
        <v>0</v>
      </c>
      <c r="K63" s="132">
        <f t="shared" si="42"/>
        <v>0</v>
      </c>
      <c r="L63" s="132">
        <f t="shared" si="42"/>
        <v>0</v>
      </c>
      <c r="M63" s="132">
        <f t="shared" si="42"/>
        <v>0</v>
      </c>
    </row>
    <row r="64" spans="2:13">
      <c r="B64" s="170" t="s">
        <v>514</v>
      </c>
      <c r="C64" s="132">
        <v>0</v>
      </c>
      <c r="D64" s="132">
        <v>0</v>
      </c>
      <c r="E64" s="132">
        <v>0</v>
      </c>
      <c r="F64" s="132">
        <v>0</v>
      </c>
      <c r="G64" s="132">
        <v>0</v>
      </c>
      <c r="H64" s="132">
        <v>0</v>
      </c>
      <c r="I64" s="132">
        <v>0</v>
      </c>
      <c r="J64" s="132">
        <v>0</v>
      </c>
      <c r="K64" s="132">
        <v>0</v>
      </c>
      <c r="L64" s="132">
        <v>0</v>
      </c>
      <c r="M64" s="132">
        <v>0</v>
      </c>
    </row>
    <row r="65" spans="2:13" ht="15" thickBot="1">
      <c r="B65" s="507" t="s">
        <v>515</v>
      </c>
      <c r="C65" s="508">
        <f>SUM(C62:C64)</f>
        <v>0</v>
      </c>
      <c r="D65" s="508">
        <f t="shared" ref="D65:H65" si="43">SUM(D62:D64)</f>
        <v>0</v>
      </c>
      <c r="E65" s="508">
        <f t="shared" si="43"/>
        <v>0</v>
      </c>
      <c r="F65" s="508">
        <f t="shared" si="43"/>
        <v>0</v>
      </c>
      <c r="G65" s="508">
        <f t="shared" si="43"/>
        <v>0</v>
      </c>
      <c r="H65" s="508">
        <f t="shared" si="43"/>
        <v>0</v>
      </c>
      <c r="I65" s="508">
        <f t="shared" ref="I65:M65" si="44">SUM(I62:I64)</f>
        <v>0</v>
      </c>
      <c r="J65" s="508">
        <f t="shared" si="44"/>
        <v>0</v>
      </c>
      <c r="K65" s="508">
        <f t="shared" si="44"/>
        <v>0</v>
      </c>
      <c r="L65" s="508">
        <f t="shared" si="44"/>
        <v>0</v>
      </c>
      <c r="M65" s="508">
        <f t="shared" si="44"/>
        <v>0</v>
      </c>
    </row>
    <row r="66" spans="2:13"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</row>
    <row r="67" spans="2:13">
      <c r="B67" s="173" t="s">
        <v>516</v>
      </c>
      <c r="C67" s="132">
        <v>0</v>
      </c>
      <c r="D67" s="132" t="e">
        <f>C69</f>
        <v>#DIV/0!</v>
      </c>
      <c r="E67" s="132" t="e">
        <f t="shared" ref="E67:H67" si="45">D69</f>
        <v>#DIV/0!</v>
      </c>
      <c r="F67" s="132" t="e">
        <f t="shared" si="45"/>
        <v>#DIV/0!</v>
      </c>
      <c r="G67" s="132" t="e">
        <f t="shared" si="45"/>
        <v>#DIV/0!</v>
      </c>
      <c r="H67" s="132" t="e">
        <f t="shared" si="45"/>
        <v>#DIV/0!</v>
      </c>
      <c r="I67" s="132" t="e">
        <f t="shared" ref="I67" si="46">H69</f>
        <v>#DIV/0!</v>
      </c>
      <c r="J67" s="132" t="e">
        <f t="shared" ref="J67" si="47">I69</f>
        <v>#DIV/0!</v>
      </c>
      <c r="K67" s="132" t="e">
        <f t="shared" ref="K67" si="48">J69</f>
        <v>#DIV/0!</v>
      </c>
      <c r="L67" s="132" t="e">
        <f t="shared" ref="L67" si="49">K69</f>
        <v>#DIV/0!</v>
      </c>
      <c r="M67" s="132" t="e">
        <f t="shared" ref="M67" si="50">L69</f>
        <v>#DIV/0!</v>
      </c>
    </row>
    <row r="68" spans="2:13">
      <c r="B68" s="174" t="s">
        <v>517</v>
      </c>
      <c r="C68" s="132" t="e">
        <f>C55+C59+C65</f>
        <v>#DIV/0!</v>
      </c>
      <c r="D68" s="132" t="e">
        <f>D55+D59+D65</f>
        <v>#DIV/0!</v>
      </c>
      <c r="E68" s="132" t="e">
        <f t="shared" ref="E68:H68" si="51">E55+E59+E65</f>
        <v>#DIV/0!</v>
      </c>
      <c r="F68" s="132" t="e">
        <f t="shared" si="51"/>
        <v>#DIV/0!</v>
      </c>
      <c r="G68" s="132" t="e">
        <f t="shared" si="51"/>
        <v>#DIV/0!</v>
      </c>
      <c r="H68" s="132" t="e">
        <f t="shared" si="51"/>
        <v>#DIV/0!</v>
      </c>
      <c r="I68" s="132" t="e">
        <f t="shared" ref="I68:M68" si="52">I55+I59+I65</f>
        <v>#DIV/0!</v>
      </c>
      <c r="J68" s="132" t="e">
        <f t="shared" si="52"/>
        <v>#DIV/0!</v>
      </c>
      <c r="K68" s="132" t="e">
        <f t="shared" si="52"/>
        <v>#DIV/0!</v>
      </c>
      <c r="L68" s="132" t="e">
        <f t="shared" si="52"/>
        <v>#DIV/0!</v>
      </c>
      <c r="M68" s="132" t="e">
        <f t="shared" si="52"/>
        <v>#DIV/0!</v>
      </c>
    </row>
    <row r="69" spans="2:13" s="175" customFormat="1" ht="20.45" customHeight="1" thickBot="1">
      <c r="B69" s="505" t="s">
        <v>518</v>
      </c>
      <c r="C69" s="506" t="e">
        <f>SUM(C67:C68)</f>
        <v>#DIV/0!</v>
      </c>
      <c r="D69" s="506" t="e">
        <f>SUM(D67:D68)</f>
        <v>#DIV/0!</v>
      </c>
      <c r="E69" s="506" t="e">
        <f t="shared" ref="E69:H69" si="53">SUM(E67:E68)</f>
        <v>#DIV/0!</v>
      </c>
      <c r="F69" s="506" t="e">
        <f t="shared" si="53"/>
        <v>#DIV/0!</v>
      </c>
      <c r="G69" s="506" t="e">
        <f t="shared" si="53"/>
        <v>#DIV/0!</v>
      </c>
      <c r="H69" s="506" t="e">
        <f t="shared" si="53"/>
        <v>#DIV/0!</v>
      </c>
      <c r="I69" s="506" t="e">
        <f t="shared" ref="I69:M69" si="54">SUM(I67:I68)</f>
        <v>#DIV/0!</v>
      </c>
      <c r="J69" s="506" t="e">
        <f t="shared" si="54"/>
        <v>#DIV/0!</v>
      </c>
      <c r="K69" s="506" t="e">
        <f t="shared" si="54"/>
        <v>#DIV/0!</v>
      </c>
      <c r="L69" s="506" t="e">
        <f t="shared" si="54"/>
        <v>#DIV/0!</v>
      </c>
      <c r="M69" s="506" t="e">
        <f t="shared" si="54"/>
        <v>#DIV/0!</v>
      </c>
    </row>
    <row r="70" spans="2:13" ht="15" thickTop="1"/>
    <row r="71" spans="2:13">
      <c r="C71" s="176"/>
      <c r="H71" s="150"/>
      <c r="J71" s="150"/>
      <c r="L71" s="150"/>
    </row>
    <row r="72" spans="2:13">
      <c r="C72" s="177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4" spans="2:13">
      <c r="C74" s="164"/>
    </row>
    <row r="75" spans="2:13">
      <c r="C75" s="178"/>
    </row>
  </sheetData>
  <phoneticPr fontId="46" type="noConversion"/>
  <pageMargins left="0.7" right="0.7" top="0.75" bottom="0.75" header="0.3" footer="0.3"/>
  <pageSetup scale="95" orientation="landscape" r:id="rId1"/>
  <rowBreaks count="2" manualBreakCount="2">
    <brk id="19" max="16383" man="1"/>
    <brk id="43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EF6A-C5F4-4280-9B7F-29587F63197E}">
  <sheetPr codeName="Sheet12">
    <tabColor rgb="FF00194C"/>
  </sheetPr>
  <dimension ref="A2:N30"/>
  <sheetViews>
    <sheetView showGridLines="0" zoomScale="83" zoomScaleNormal="100" workbookViewId="0">
      <selection activeCell="C5" sqref="C5"/>
    </sheetView>
  </sheetViews>
  <sheetFormatPr defaultColWidth="8.42578125" defaultRowHeight="14.25"/>
  <cols>
    <col min="1" max="1" width="10.140625" style="109" customWidth="1"/>
    <col min="2" max="2" width="37.42578125" style="109" bestFit="1" customWidth="1"/>
    <col min="3" max="3" width="15.42578125" style="109" bestFit="1" customWidth="1"/>
    <col min="4" max="4" width="13.85546875" style="109" bestFit="1" customWidth="1"/>
    <col min="5" max="7" width="13.28515625" style="109" bestFit="1" customWidth="1"/>
    <col min="8" max="13" width="13.42578125" style="109" customWidth="1"/>
    <col min="14" max="14" width="13.85546875" style="109" bestFit="1" customWidth="1"/>
    <col min="15" max="16384" width="8.42578125" style="109"/>
  </cols>
  <sheetData>
    <row r="2" spans="1:14" ht="15" thickBot="1">
      <c r="B2" s="727" t="s">
        <v>519</v>
      </c>
      <c r="C2" s="727"/>
    </row>
    <row r="3" spans="1:14" ht="12" customHeight="1" thickTop="1">
      <c r="B3" s="133"/>
      <c r="C3" s="179" t="s">
        <v>467</v>
      </c>
    </row>
    <row r="4" spans="1:14" ht="12" customHeight="1">
      <c r="B4" s="109" t="s">
        <v>520</v>
      </c>
      <c r="C4" s="180">
        <f>'Inputs&amp;Assum'!C5</f>
        <v>0</v>
      </c>
    </row>
    <row r="5" spans="1:14" ht="12" customHeight="1">
      <c r="B5" s="109" t="s">
        <v>521</v>
      </c>
      <c r="C5" s="667"/>
    </row>
    <row r="6" spans="1:14" ht="12" customHeight="1">
      <c r="A6" s="181"/>
      <c r="B6" s="133"/>
    </row>
    <row r="7" spans="1:14" ht="17.100000000000001" customHeight="1" thickBot="1">
      <c r="A7" s="728" t="s">
        <v>522</v>
      </c>
      <c r="B7" s="498"/>
      <c r="C7" s="498" t="s">
        <v>436</v>
      </c>
      <c r="D7" s="498" t="s">
        <v>390</v>
      </c>
      <c r="E7" s="498" t="s">
        <v>391</v>
      </c>
      <c r="F7" s="498" t="s">
        <v>392</v>
      </c>
      <c r="G7" s="498" t="s">
        <v>393</v>
      </c>
      <c r="H7" s="498" t="s">
        <v>394</v>
      </c>
      <c r="I7" s="498" t="s">
        <v>557</v>
      </c>
      <c r="J7" s="498" t="s">
        <v>558</v>
      </c>
      <c r="K7" s="498" t="s">
        <v>559</v>
      </c>
      <c r="L7" s="498" t="s">
        <v>560</v>
      </c>
      <c r="M7" s="498" t="s">
        <v>561</v>
      </c>
      <c r="N7" s="498" t="s">
        <v>523</v>
      </c>
    </row>
    <row r="8" spans="1:14" ht="12" customHeight="1" thickTop="1">
      <c r="A8" s="728"/>
      <c r="B8" s="133"/>
    </row>
    <row r="9" spans="1:14" ht="12" customHeight="1">
      <c r="A9" s="728"/>
      <c r="B9" s="109" t="s">
        <v>524</v>
      </c>
      <c r="C9" s="567">
        <f>-'Inputs&amp;Assum'!D235</f>
        <v>0</v>
      </c>
      <c r="D9" s="567">
        <f>-'Inputs&amp;Assum'!E235</f>
        <v>0</v>
      </c>
      <c r="E9" s="567">
        <f>-'Inputs&amp;Assum'!F235</f>
        <v>0</v>
      </c>
      <c r="F9" s="567">
        <f>-'Inputs&amp;Assum'!G235</f>
        <v>0</v>
      </c>
      <c r="G9" s="567">
        <f>-'Inputs&amp;Assum'!H235</f>
        <v>0</v>
      </c>
      <c r="H9" s="567">
        <f>-'Inputs&amp;Assum'!I235</f>
        <v>0</v>
      </c>
      <c r="I9" s="567">
        <f>-'Inputs&amp;Assum'!J235</f>
        <v>0</v>
      </c>
      <c r="J9" s="567">
        <f>-'Inputs&amp;Assum'!K235</f>
        <v>0</v>
      </c>
      <c r="K9" s="567">
        <f>-'Inputs&amp;Assum'!L235</f>
        <v>0</v>
      </c>
      <c r="L9" s="567">
        <f>-'Inputs&amp;Assum'!M235</f>
        <v>0</v>
      </c>
      <c r="M9" s="567">
        <f>-'Inputs&amp;Assum'!N235</f>
        <v>0</v>
      </c>
    </row>
    <row r="10" spans="1:14" ht="12" customHeight="1">
      <c r="A10" s="728"/>
      <c r="B10" s="109" t="s">
        <v>517</v>
      </c>
      <c r="C10" s="567" t="e">
        <f>'Financial Statments '!C68</f>
        <v>#DIV/0!</v>
      </c>
      <c r="D10" s="567" t="e">
        <f>'Financial Statments '!D68</f>
        <v>#DIV/0!</v>
      </c>
      <c r="E10" s="567" t="e">
        <f>'Financial Statments '!E68</f>
        <v>#DIV/0!</v>
      </c>
      <c r="F10" s="567" t="e">
        <f>'Financial Statments '!F68</f>
        <v>#DIV/0!</v>
      </c>
      <c r="G10" s="567" t="e">
        <f>'Financial Statments '!G68</f>
        <v>#DIV/0!</v>
      </c>
      <c r="H10" s="567" t="e">
        <f>'Financial Statments '!H68</f>
        <v>#DIV/0!</v>
      </c>
      <c r="I10" s="567" t="e">
        <f>'Financial Statments '!I68</f>
        <v>#DIV/0!</v>
      </c>
      <c r="J10" s="567" t="e">
        <f>'Financial Statments '!J68</f>
        <v>#DIV/0!</v>
      </c>
      <c r="K10" s="567" t="e">
        <f>'Financial Statments '!K68</f>
        <v>#DIV/0!</v>
      </c>
      <c r="L10" s="567" t="e">
        <f>'Financial Statments '!L68</f>
        <v>#DIV/0!</v>
      </c>
      <c r="M10" s="567" t="e">
        <f>'Financial Statments '!M68</f>
        <v>#DIV/0!</v>
      </c>
    </row>
    <row r="11" spans="1:14">
      <c r="A11" s="728"/>
      <c r="B11" s="110" t="s">
        <v>525</v>
      </c>
      <c r="C11" s="182" t="e">
        <f>SUM(C9:C10)</f>
        <v>#DIV/0!</v>
      </c>
      <c r="D11" s="182" t="e">
        <f t="shared" ref="D11:H11" si="0">SUM(D9:D10)</f>
        <v>#DIV/0!</v>
      </c>
      <c r="E11" s="182" t="e">
        <f t="shared" si="0"/>
        <v>#DIV/0!</v>
      </c>
      <c r="F11" s="182" t="e">
        <f t="shared" si="0"/>
        <v>#DIV/0!</v>
      </c>
      <c r="G11" s="182" t="e">
        <f t="shared" si="0"/>
        <v>#DIV/0!</v>
      </c>
      <c r="H11" s="182" t="e">
        <f t="shared" si="0"/>
        <v>#DIV/0!</v>
      </c>
      <c r="I11" s="182" t="e">
        <f t="shared" ref="I11:M11" si="1">SUM(I9:I10)</f>
        <v>#DIV/0!</v>
      </c>
      <c r="J11" s="182" t="e">
        <f t="shared" si="1"/>
        <v>#DIV/0!</v>
      </c>
      <c r="K11" s="182" t="e">
        <f t="shared" si="1"/>
        <v>#DIV/0!</v>
      </c>
      <c r="L11" s="182" t="e">
        <f t="shared" si="1"/>
        <v>#DIV/0!</v>
      </c>
      <c r="M11" s="182" t="e">
        <f t="shared" si="1"/>
        <v>#DIV/0!</v>
      </c>
      <c r="N11" s="183"/>
    </row>
    <row r="12" spans="1:14">
      <c r="A12" s="728"/>
      <c r="B12" s="109" t="s">
        <v>526</v>
      </c>
      <c r="C12" s="567"/>
      <c r="D12" s="567"/>
      <c r="E12" s="567"/>
      <c r="F12" s="567"/>
      <c r="G12" s="567"/>
      <c r="N12" s="150" t="e">
        <f>M11*(1+C5)/(C4-C5)</f>
        <v>#DIV/0!</v>
      </c>
    </row>
    <row r="13" spans="1:14" ht="15" thickBot="1">
      <c r="A13" s="728"/>
      <c r="B13" s="502" t="s">
        <v>527</v>
      </c>
      <c r="C13" s="490" t="e">
        <f>SUM(C11:C12)</f>
        <v>#DIV/0!</v>
      </c>
      <c r="D13" s="490" t="e">
        <f t="shared" ref="D13:G13" si="2">SUM(D11:D12)</f>
        <v>#DIV/0!</v>
      </c>
      <c r="E13" s="490" t="e">
        <f t="shared" si="2"/>
        <v>#DIV/0!</v>
      </c>
      <c r="F13" s="490" t="e">
        <f t="shared" si="2"/>
        <v>#DIV/0!</v>
      </c>
      <c r="G13" s="490" t="e">
        <f t="shared" si="2"/>
        <v>#DIV/0!</v>
      </c>
      <c r="H13" s="490" t="e">
        <f>SUM(H11:H12)</f>
        <v>#DIV/0!</v>
      </c>
      <c r="I13" s="490" t="e">
        <f t="shared" ref="I13:L13" si="3">SUM(I11:I12)</f>
        <v>#DIV/0!</v>
      </c>
      <c r="J13" s="490" t="e">
        <f t="shared" si="3"/>
        <v>#DIV/0!</v>
      </c>
      <c r="K13" s="490" t="e">
        <f>SUM(K11:K12)</f>
        <v>#DIV/0!</v>
      </c>
      <c r="L13" s="490" t="e">
        <f t="shared" si="3"/>
        <v>#DIV/0!</v>
      </c>
      <c r="M13" s="490" t="e">
        <f>SUM(M11:M12)</f>
        <v>#DIV/0!</v>
      </c>
      <c r="N13" s="490" t="e">
        <f>SUM(N11:N12)</f>
        <v>#DIV/0!</v>
      </c>
    </row>
    <row r="14" spans="1:14" ht="15.75" thickTop="1" thickBot="1">
      <c r="A14" s="728"/>
      <c r="C14" s="150"/>
    </row>
    <row r="15" spans="1:14">
      <c r="A15" s="728"/>
      <c r="B15" s="570" t="s">
        <v>414</v>
      </c>
      <c r="C15" s="571" t="e">
        <f>C13+NPV(C4,D13:N13)</f>
        <v>#DIV/0!</v>
      </c>
    </row>
    <row r="16" spans="1:14">
      <c r="A16" s="728"/>
      <c r="B16" s="572" t="s">
        <v>415</v>
      </c>
      <c r="C16" s="573" t="e">
        <f>IRR(C13:N13)</f>
        <v>#VALUE!</v>
      </c>
    </row>
    <row r="17" spans="1:14" ht="15" thickBot="1">
      <c r="A17" s="729"/>
      <c r="B17" s="574" t="s">
        <v>416</v>
      </c>
      <c r="C17" s="575" t="e">
        <f>COUNTIF(D17:M17,"&lt;"&amp;0)+(-J17/K13)</f>
        <v>#DIV/0!</v>
      </c>
      <c r="D17" s="568" t="e">
        <f>D13+C13</f>
        <v>#DIV/0!</v>
      </c>
      <c r="E17" s="569" t="e">
        <f>E13+D17</f>
        <v>#DIV/0!</v>
      </c>
      <c r="F17" s="569" t="e">
        <f>F13+E17</f>
        <v>#DIV/0!</v>
      </c>
      <c r="G17" s="569" t="e">
        <f>G13+F17</f>
        <v>#DIV/0!</v>
      </c>
      <c r="H17" s="569" t="e">
        <f>H13+G17</f>
        <v>#DIV/0!</v>
      </c>
      <c r="I17" s="569" t="e">
        <f t="shared" ref="I17:L17" si="4">I13+H17</f>
        <v>#DIV/0!</v>
      </c>
      <c r="J17" s="569" t="e">
        <f t="shared" si="4"/>
        <v>#DIV/0!</v>
      </c>
      <c r="K17" s="569" t="e">
        <f t="shared" si="4"/>
        <v>#DIV/0!</v>
      </c>
      <c r="L17" s="569" t="e">
        <f t="shared" si="4"/>
        <v>#DIV/0!</v>
      </c>
      <c r="M17" s="569" t="e">
        <f>M13+L17</f>
        <v>#DIV/0!</v>
      </c>
      <c r="N17" s="217"/>
    </row>
    <row r="18" spans="1:14">
      <c r="A18" s="564"/>
      <c r="B18" s="565"/>
      <c r="C18" s="533"/>
      <c r="D18" s="566"/>
      <c r="E18" s="566"/>
      <c r="F18" s="566"/>
      <c r="G18" s="566"/>
      <c r="H18" s="566"/>
      <c r="I18" s="566"/>
      <c r="J18" s="566"/>
      <c r="K18" s="566"/>
      <c r="L18" s="566"/>
      <c r="M18" s="566"/>
    </row>
    <row r="19" spans="1:14" ht="15" thickBot="1">
      <c r="A19" s="730" t="s">
        <v>528</v>
      </c>
      <c r="B19" s="454"/>
      <c r="C19" s="454" t="s">
        <v>436</v>
      </c>
      <c r="D19" s="454" t="s">
        <v>390</v>
      </c>
      <c r="E19" s="454" t="s">
        <v>391</v>
      </c>
      <c r="F19" s="454" t="s">
        <v>392</v>
      </c>
      <c r="G19" s="454" t="s">
        <v>393</v>
      </c>
      <c r="H19" s="454" t="s">
        <v>394</v>
      </c>
      <c r="I19" s="454" t="s">
        <v>557</v>
      </c>
      <c r="J19" s="454" t="s">
        <v>558</v>
      </c>
      <c r="K19" s="454" t="s">
        <v>559</v>
      </c>
      <c r="L19" s="454" t="s">
        <v>560</v>
      </c>
      <c r="M19" s="454" t="s">
        <v>561</v>
      </c>
      <c r="N19" s="454" t="s">
        <v>523</v>
      </c>
    </row>
    <row r="20" spans="1:14" ht="15.75" thickTop="1" thickBot="1">
      <c r="A20" s="730"/>
    </row>
    <row r="21" spans="1:14" ht="15" thickBot="1">
      <c r="A21" s="730"/>
      <c r="B21" s="135" t="s">
        <v>529</v>
      </c>
      <c r="C21" s="292">
        <v>900000</v>
      </c>
      <c r="D21" s="240"/>
    </row>
    <row r="22" spans="1:14">
      <c r="A22" s="730"/>
      <c r="B22" s="109" t="s">
        <v>524</v>
      </c>
      <c r="C22" s="150">
        <f>C21+C9</f>
        <v>900000</v>
      </c>
    </row>
    <row r="23" spans="1:14">
      <c r="A23" s="730"/>
      <c r="B23" s="109" t="s">
        <v>517</v>
      </c>
      <c r="C23" s="150" t="e">
        <f>C10</f>
        <v>#DIV/0!</v>
      </c>
      <c r="D23" s="150" t="e">
        <f t="shared" ref="D23:H23" si="5">D10</f>
        <v>#DIV/0!</v>
      </c>
      <c r="E23" s="150" t="e">
        <f t="shared" si="5"/>
        <v>#DIV/0!</v>
      </c>
      <c r="F23" s="150" t="e">
        <f t="shared" si="5"/>
        <v>#DIV/0!</v>
      </c>
      <c r="G23" s="150" t="e">
        <f t="shared" si="5"/>
        <v>#DIV/0!</v>
      </c>
      <c r="H23" s="150" t="e">
        <f t="shared" si="5"/>
        <v>#DIV/0!</v>
      </c>
      <c r="I23" s="150" t="e">
        <f t="shared" ref="I23:M23" si="6">I10</f>
        <v>#DIV/0!</v>
      </c>
      <c r="J23" s="150" t="e">
        <f t="shared" si="6"/>
        <v>#DIV/0!</v>
      </c>
      <c r="K23" s="150" t="e">
        <f t="shared" si="6"/>
        <v>#DIV/0!</v>
      </c>
      <c r="L23" s="150" t="e">
        <f t="shared" si="6"/>
        <v>#DIV/0!</v>
      </c>
      <c r="M23" s="150" t="e">
        <f t="shared" si="6"/>
        <v>#DIV/0!</v>
      </c>
    </row>
    <row r="24" spans="1:14" ht="15" customHeight="1">
      <c r="A24" s="730"/>
      <c r="B24" s="110" t="s">
        <v>525</v>
      </c>
      <c r="C24" s="182" t="e">
        <f>SUM(C22:C23)</f>
        <v>#DIV/0!</v>
      </c>
      <c r="D24" s="182" t="e">
        <f t="shared" ref="D24:H24" si="7">SUM(D22:D23)</f>
        <v>#DIV/0!</v>
      </c>
      <c r="E24" s="182" t="e">
        <f t="shared" si="7"/>
        <v>#DIV/0!</v>
      </c>
      <c r="F24" s="182" t="e">
        <f t="shared" si="7"/>
        <v>#DIV/0!</v>
      </c>
      <c r="G24" s="182" t="e">
        <f t="shared" si="7"/>
        <v>#DIV/0!</v>
      </c>
      <c r="H24" s="182" t="e">
        <f t="shared" si="7"/>
        <v>#DIV/0!</v>
      </c>
      <c r="I24" s="182" t="e">
        <f t="shared" ref="I24:M24" si="8">SUM(I22:I23)</f>
        <v>#DIV/0!</v>
      </c>
      <c r="J24" s="182" t="e">
        <f t="shared" si="8"/>
        <v>#DIV/0!</v>
      </c>
      <c r="K24" s="182" t="e">
        <f t="shared" si="8"/>
        <v>#DIV/0!</v>
      </c>
      <c r="L24" s="182" t="e">
        <f t="shared" si="8"/>
        <v>#DIV/0!</v>
      </c>
      <c r="M24" s="182" t="e">
        <f t="shared" si="8"/>
        <v>#DIV/0!</v>
      </c>
      <c r="N24" s="183"/>
    </row>
    <row r="25" spans="1:14">
      <c r="A25" s="730"/>
      <c r="B25" s="109" t="s">
        <v>526</v>
      </c>
      <c r="C25" s="132"/>
      <c r="D25" s="132"/>
      <c r="E25" s="132"/>
      <c r="F25" s="132"/>
      <c r="G25" s="132"/>
      <c r="N25" s="150" t="e">
        <f>M24*(1+C5)/(C4-C5)</f>
        <v>#DIV/0!</v>
      </c>
    </row>
    <row r="26" spans="1:14" ht="15" thickBot="1">
      <c r="A26" s="730"/>
      <c r="B26" s="562" t="s">
        <v>527</v>
      </c>
      <c r="C26" s="563" t="e">
        <f>SUM(C24:C25)</f>
        <v>#DIV/0!</v>
      </c>
      <c r="D26" s="563" t="e">
        <f t="shared" ref="D26:N26" si="9">SUM(D24:D25)</f>
        <v>#DIV/0!</v>
      </c>
      <c r="E26" s="563" t="e">
        <f t="shared" si="9"/>
        <v>#DIV/0!</v>
      </c>
      <c r="F26" s="563" t="e">
        <f t="shared" si="9"/>
        <v>#DIV/0!</v>
      </c>
      <c r="G26" s="563" t="e">
        <f t="shared" si="9"/>
        <v>#DIV/0!</v>
      </c>
      <c r="H26" s="563" t="e">
        <f t="shared" si="9"/>
        <v>#DIV/0!</v>
      </c>
      <c r="I26" s="563" t="e">
        <f t="shared" ref="I26:M26" si="10">SUM(I24:I25)</f>
        <v>#DIV/0!</v>
      </c>
      <c r="J26" s="563" t="e">
        <f t="shared" si="10"/>
        <v>#DIV/0!</v>
      </c>
      <c r="K26" s="563" t="e">
        <f t="shared" si="10"/>
        <v>#DIV/0!</v>
      </c>
      <c r="L26" s="563" t="e">
        <f t="shared" si="10"/>
        <v>#DIV/0!</v>
      </c>
      <c r="M26" s="563" t="e">
        <f t="shared" si="10"/>
        <v>#DIV/0!</v>
      </c>
      <c r="N26" s="563" t="e">
        <f t="shared" si="9"/>
        <v>#DIV/0!</v>
      </c>
    </row>
    <row r="27" spans="1:14" ht="15.75" thickTop="1" thickBot="1">
      <c r="A27" s="730"/>
      <c r="C27" s="150"/>
    </row>
    <row r="28" spans="1:14">
      <c r="A28" s="730"/>
      <c r="B28" s="576" t="s">
        <v>414</v>
      </c>
      <c r="C28" s="577" t="e">
        <f>C26+NPV(C4,D26:N26)</f>
        <v>#DIV/0!</v>
      </c>
    </row>
    <row r="29" spans="1:14">
      <c r="A29" s="730"/>
      <c r="B29" s="578" t="s">
        <v>415</v>
      </c>
      <c r="C29" s="579" t="e">
        <f>IRR(C26:N26)</f>
        <v>#VALUE!</v>
      </c>
    </row>
    <row r="30" spans="1:14" ht="15" thickBot="1">
      <c r="A30" s="730"/>
      <c r="B30" s="580" t="s">
        <v>416</v>
      </c>
      <c r="C30" s="581" t="e">
        <f>COUNTIF(D30:M30,"&lt;"&amp;0)+(-I30/J26)</f>
        <v>#DIV/0!</v>
      </c>
      <c r="D30" s="184" t="e">
        <f>D26+C26</f>
        <v>#DIV/0!</v>
      </c>
      <c r="E30" s="185" t="e">
        <f>E24+D30</f>
        <v>#DIV/0!</v>
      </c>
      <c r="F30" s="185" t="e">
        <f>F24+E30</f>
        <v>#DIV/0!</v>
      </c>
      <c r="G30" s="185" t="e">
        <f>G24+F30</f>
        <v>#DIV/0!</v>
      </c>
      <c r="H30" s="185" t="e">
        <f>H26+G30</f>
        <v>#DIV/0!</v>
      </c>
      <c r="I30" s="185" t="e">
        <f t="shared" ref="I30:L30" si="11">I26+H30</f>
        <v>#DIV/0!</v>
      </c>
      <c r="J30" s="185" t="e">
        <f t="shared" si="11"/>
        <v>#DIV/0!</v>
      </c>
      <c r="K30" s="185" t="e">
        <f t="shared" si="11"/>
        <v>#DIV/0!</v>
      </c>
      <c r="L30" s="185" t="e">
        <f t="shared" si="11"/>
        <v>#DIV/0!</v>
      </c>
      <c r="M30" s="185" t="e">
        <f>M26+L30</f>
        <v>#DIV/0!</v>
      </c>
      <c r="N30" s="183"/>
    </row>
  </sheetData>
  <mergeCells count="3">
    <mergeCell ref="B2:C2"/>
    <mergeCell ref="A7:A17"/>
    <mergeCell ref="A19:A30"/>
  </mergeCells>
  <phoneticPr fontId="4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C299-200E-4659-B129-D2D9CD6025F3}">
  <sheetPr codeName="Sheet1"/>
  <dimension ref="B2:B3"/>
  <sheetViews>
    <sheetView showGridLines="0" workbookViewId="0">
      <selection activeCell="B2" sqref="B2"/>
    </sheetView>
  </sheetViews>
  <sheetFormatPr defaultColWidth="8.85546875" defaultRowHeight="15"/>
  <cols>
    <col min="2" max="2" width="17.140625" bestFit="1" customWidth="1"/>
  </cols>
  <sheetData>
    <row r="2" spans="2:2" ht="21" thickBot="1">
      <c r="B2" s="1" t="s">
        <v>0</v>
      </c>
    </row>
    <row r="3" spans="2:2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67DA-7170-4C46-8666-4FF03C1F5385}">
  <sheetPr>
    <tabColor rgb="FFC89B0D"/>
  </sheetPr>
  <dimension ref="B2:EG92"/>
  <sheetViews>
    <sheetView showGridLines="0" topLeftCell="B1" zoomScale="115" zoomScaleNormal="115" workbookViewId="0">
      <selection activeCell="G10" sqref="G10:G28"/>
    </sheetView>
  </sheetViews>
  <sheetFormatPr defaultColWidth="8.85546875" defaultRowHeight="15" outlineLevelCol="1"/>
  <cols>
    <col min="1" max="1" width="2.7109375" style="190" customWidth="1"/>
    <col min="2" max="2" width="42.42578125" style="190" customWidth="1"/>
    <col min="3" max="3" width="11.42578125" style="190" customWidth="1"/>
    <col min="4" max="5" width="13.140625" style="190" customWidth="1"/>
    <col min="6" max="6" width="14.140625" style="190" customWidth="1"/>
    <col min="7" max="7" width="9.28515625" style="190" customWidth="1"/>
    <col min="8" max="19" width="9.7109375" style="190" hidden="1" customWidth="1" outlineLevel="1"/>
    <col min="20" max="20" width="11.42578125" style="190" customWidth="1" collapsed="1"/>
    <col min="21" max="32" width="9.7109375" style="190" hidden="1" customWidth="1" outlineLevel="1"/>
    <col min="33" max="33" width="11.42578125" style="190" customWidth="1" collapsed="1"/>
    <col min="34" max="45" width="9.7109375" style="190" hidden="1" customWidth="1" outlineLevel="1"/>
    <col min="46" max="46" width="11.42578125" style="190" customWidth="1" collapsed="1"/>
    <col min="47" max="58" width="9.7109375" style="190" hidden="1" customWidth="1" outlineLevel="1"/>
    <col min="59" max="59" width="11.42578125" style="190" customWidth="1" collapsed="1"/>
    <col min="60" max="71" width="9.7109375" style="190" hidden="1" customWidth="1" outlineLevel="1"/>
    <col min="72" max="72" width="11.42578125" style="190" customWidth="1" collapsed="1"/>
    <col min="73" max="84" width="9.7109375" style="190" hidden="1" customWidth="1" outlineLevel="1"/>
    <col min="85" max="85" width="11.42578125" style="190" customWidth="1" collapsed="1"/>
    <col min="86" max="97" width="9.7109375" style="190" hidden="1" customWidth="1" outlineLevel="1"/>
    <col min="98" max="98" width="11.42578125" style="190" customWidth="1" collapsed="1"/>
    <col min="99" max="110" width="9.7109375" style="190" hidden="1" customWidth="1" outlineLevel="1"/>
    <col min="111" max="111" width="11.42578125" style="190" customWidth="1" collapsed="1"/>
    <col min="112" max="123" width="9.7109375" style="190" hidden="1" customWidth="1" outlineLevel="1"/>
    <col min="124" max="124" width="11.42578125" style="190" customWidth="1" collapsed="1"/>
    <col min="125" max="136" width="9.7109375" style="190" hidden="1" customWidth="1" outlineLevel="1"/>
    <col min="137" max="137" width="11.42578125" style="190" customWidth="1" collapsed="1"/>
    <col min="138" max="16384" width="8.85546875" style="190"/>
  </cols>
  <sheetData>
    <row r="2" spans="2:137" ht="21" thickBot="1">
      <c r="B2" s="1" t="s">
        <v>537</v>
      </c>
      <c r="C2" s="230"/>
      <c r="D2" s="231" t="s">
        <v>379</v>
      </c>
      <c r="E2" s="273"/>
      <c r="F2" s="273"/>
    </row>
    <row r="3" spans="2:137" ht="15.75" thickTop="1">
      <c r="B3" s="190" t="s">
        <v>538</v>
      </c>
      <c r="C3" s="675"/>
      <c r="H3" s="105"/>
      <c r="I3" s="105"/>
      <c r="J3" s="105"/>
      <c r="K3" s="105"/>
      <c r="U3" s="105"/>
      <c r="V3" s="105"/>
      <c r="W3" s="105"/>
      <c r="X3" s="105"/>
      <c r="AH3" s="105"/>
      <c r="AI3" s="105"/>
      <c r="AJ3" s="105"/>
      <c r="AK3" s="105"/>
      <c r="AU3" s="105"/>
      <c r="AV3" s="105"/>
      <c r="AW3" s="105"/>
      <c r="AX3" s="105"/>
      <c r="BH3" s="105"/>
      <c r="BI3" s="105"/>
      <c r="BJ3" s="105"/>
      <c r="BK3" s="105"/>
      <c r="BU3" s="105"/>
      <c r="BV3" s="105"/>
      <c r="BW3" s="105"/>
      <c r="BX3" s="105"/>
      <c r="CH3" s="105"/>
      <c r="CI3" s="105"/>
      <c r="CJ3" s="105"/>
      <c r="CK3" s="105"/>
      <c r="CU3" s="105"/>
      <c r="CV3" s="105"/>
      <c r="CW3" s="105"/>
      <c r="CX3" s="105"/>
      <c r="DH3" s="105"/>
      <c r="DI3" s="105"/>
      <c r="DJ3" s="105"/>
      <c r="DK3" s="105"/>
      <c r="DU3" s="105"/>
      <c r="DV3" s="105"/>
      <c r="DW3" s="105"/>
      <c r="DX3" s="105"/>
    </row>
    <row r="4" spans="2:137">
      <c r="B4" s="190" t="s">
        <v>539</v>
      </c>
      <c r="C4" s="676"/>
      <c r="D4" s="191"/>
      <c r="E4" s="191"/>
      <c r="F4" s="191"/>
      <c r="H4" s="105"/>
      <c r="I4" s="105"/>
      <c r="J4" s="105"/>
      <c r="K4" s="105"/>
      <c r="U4" s="105"/>
      <c r="V4" s="105"/>
      <c r="W4" s="105"/>
      <c r="X4" s="105"/>
      <c r="AH4" s="105"/>
      <c r="AI4" s="105"/>
      <c r="AJ4" s="105"/>
      <c r="AK4" s="105"/>
      <c r="AU4" s="105"/>
      <c r="AV4" s="105"/>
      <c r="AW4" s="105"/>
      <c r="AX4" s="105"/>
      <c r="BH4" s="105"/>
      <c r="BI4" s="105"/>
      <c r="BJ4" s="105"/>
      <c r="BK4" s="105"/>
      <c r="BU4" s="105"/>
      <c r="BV4" s="105"/>
      <c r="BW4" s="105"/>
      <c r="BX4" s="105"/>
      <c r="CH4" s="105"/>
      <c r="CI4" s="105"/>
      <c r="CJ4" s="105"/>
      <c r="CK4" s="105"/>
      <c r="CU4" s="105"/>
      <c r="CV4" s="105"/>
      <c r="CW4" s="105"/>
      <c r="CX4" s="105"/>
      <c r="DH4" s="105"/>
      <c r="DI4" s="105"/>
      <c r="DJ4" s="105"/>
      <c r="DK4" s="105"/>
      <c r="DU4" s="105"/>
      <c r="DV4" s="105"/>
      <c r="DW4" s="105"/>
      <c r="DX4" s="105"/>
    </row>
    <row r="5" spans="2:137">
      <c r="B5" s="190" t="s">
        <v>450</v>
      </c>
      <c r="C5" s="676"/>
      <c r="D5" s="191"/>
      <c r="E5" s="191"/>
      <c r="F5" s="191"/>
      <c r="H5" s="105"/>
      <c r="I5" s="105"/>
      <c r="J5" s="105"/>
      <c r="K5" s="105"/>
      <c r="U5" s="105"/>
      <c r="V5" s="105"/>
      <c r="W5" s="105"/>
      <c r="X5" s="105"/>
      <c r="AH5" s="105"/>
      <c r="AI5" s="105"/>
      <c r="AJ5" s="105"/>
      <c r="AK5" s="105"/>
      <c r="AU5" s="105"/>
      <c r="AV5" s="105"/>
      <c r="AW5" s="105"/>
      <c r="AX5" s="105"/>
      <c r="BH5" s="105"/>
      <c r="BI5" s="105"/>
      <c r="BJ5" s="105"/>
      <c r="BK5" s="105"/>
      <c r="BU5" s="105"/>
      <c r="BV5" s="105"/>
      <c r="BW5" s="105"/>
      <c r="BX5" s="105"/>
      <c r="CH5" s="105"/>
      <c r="CI5" s="105"/>
      <c r="CJ5" s="105"/>
      <c r="CK5" s="105"/>
      <c r="CU5" s="105"/>
      <c r="CV5" s="105"/>
      <c r="CW5" s="105"/>
      <c r="CX5" s="105"/>
      <c r="DH5" s="105"/>
      <c r="DI5" s="105"/>
      <c r="DJ5" s="105"/>
      <c r="DK5" s="105"/>
      <c r="DU5" s="105"/>
      <c r="DV5" s="105"/>
      <c r="DW5" s="105"/>
      <c r="DX5" s="105"/>
    </row>
    <row r="6" spans="2:137">
      <c r="B6" s="190" t="s">
        <v>573</v>
      </c>
      <c r="C6" s="264">
        <f>'Inputs&amp;Assum'!C17</f>
        <v>0</v>
      </c>
      <c r="D6" s="191"/>
      <c r="E6" s="191"/>
      <c r="F6" s="191"/>
      <c r="H6" s="105"/>
      <c r="I6" s="105"/>
      <c r="J6" s="105"/>
      <c r="K6" s="105"/>
      <c r="U6" s="105"/>
      <c r="V6" s="105"/>
      <c r="W6" s="105"/>
      <c r="X6" s="105"/>
      <c r="AH6" s="105"/>
      <c r="AI6" s="105"/>
      <c r="AJ6" s="105"/>
      <c r="AK6" s="105"/>
      <c r="AU6" s="105"/>
      <c r="AV6" s="105"/>
      <c r="AW6" s="105"/>
      <c r="AX6" s="105"/>
      <c r="BH6" s="105"/>
      <c r="BI6" s="105"/>
      <c r="BJ6" s="105"/>
      <c r="BK6" s="105"/>
      <c r="BU6" s="105"/>
      <c r="BV6" s="105"/>
      <c r="BW6" s="105"/>
      <c r="BX6" s="105"/>
      <c r="CH6" s="105"/>
      <c r="CI6" s="105"/>
      <c r="CJ6" s="105"/>
      <c r="CK6" s="105"/>
      <c r="CU6" s="105"/>
      <c r="CV6" s="105"/>
      <c r="CW6" s="105"/>
      <c r="CX6" s="105"/>
      <c r="DH6" s="105"/>
      <c r="DI6" s="105"/>
      <c r="DJ6" s="105"/>
      <c r="DK6" s="105"/>
      <c r="DU6" s="105"/>
      <c r="DV6" s="105"/>
      <c r="DW6" s="105"/>
      <c r="DX6" s="105"/>
    </row>
    <row r="7" spans="2:137">
      <c r="H7" s="105"/>
      <c r="I7" s="105"/>
      <c r="J7" s="105"/>
      <c r="K7" s="105"/>
      <c r="T7" s="192">
        <v>1</v>
      </c>
      <c r="U7" s="105"/>
      <c r="V7" s="105"/>
      <c r="W7" s="105"/>
      <c r="X7" s="105"/>
      <c r="AG7" s="192">
        <v>2</v>
      </c>
      <c r="AH7" s="105"/>
      <c r="AI7" s="105"/>
      <c r="AJ7" s="105"/>
      <c r="AK7" s="105"/>
      <c r="AT7" s="192">
        <v>3</v>
      </c>
      <c r="AU7" s="105"/>
      <c r="AV7" s="105"/>
      <c r="AW7" s="105"/>
      <c r="AX7" s="105"/>
      <c r="BG7" s="192">
        <v>4</v>
      </c>
      <c r="BH7" s="105"/>
      <c r="BI7" s="105"/>
      <c r="BJ7" s="105"/>
      <c r="BK7" s="105"/>
      <c r="BT7" s="192">
        <v>5</v>
      </c>
      <c r="BU7" s="105"/>
      <c r="BV7" s="105"/>
      <c r="BW7" s="105"/>
      <c r="BX7" s="105"/>
      <c r="CG7" s="192">
        <v>6</v>
      </c>
      <c r="CH7" s="105"/>
      <c r="CI7" s="105"/>
      <c r="CJ7" s="105"/>
      <c r="CK7" s="105"/>
      <c r="CT7" s="192">
        <v>7</v>
      </c>
      <c r="CU7" s="105"/>
      <c r="CV7" s="105"/>
      <c r="CW7" s="105"/>
      <c r="CX7" s="105"/>
      <c r="DG7" s="192">
        <v>8</v>
      </c>
      <c r="DH7" s="105"/>
      <c r="DI7" s="105"/>
      <c r="DJ7" s="105"/>
      <c r="DK7" s="105"/>
      <c r="DT7" s="192">
        <v>9</v>
      </c>
      <c r="DU7" s="105"/>
      <c r="DV7" s="105"/>
      <c r="DW7" s="105"/>
      <c r="DX7" s="105"/>
      <c r="EG7" s="192">
        <v>10</v>
      </c>
    </row>
    <row r="8" spans="2:137">
      <c r="B8" s="193"/>
      <c r="G8" s="194"/>
      <c r="H8" s="731" t="s">
        <v>390</v>
      </c>
      <c r="I8" s="731"/>
      <c r="J8" s="731"/>
      <c r="K8" s="731"/>
      <c r="L8" s="731"/>
      <c r="M8" s="731"/>
      <c r="N8" s="731"/>
      <c r="O8" s="731"/>
      <c r="P8" s="731"/>
      <c r="Q8" s="731"/>
      <c r="R8" s="731"/>
      <c r="S8" s="731"/>
      <c r="T8" s="731"/>
      <c r="U8" s="731" t="s">
        <v>391</v>
      </c>
      <c r="V8" s="731"/>
      <c r="W8" s="731"/>
      <c r="X8" s="731"/>
      <c r="Y8" s="731"/>
      <c r="Z8" s="731"/>
      <c r="AA8" s="731"/>
      <c r="AB8" s="731"/>
      <c r="AC8" s="731"/>
      <c r="AD8" s="731"/>
      <c r="AE8" s="731"/>
      <c r="AF8" s="731"/>
      <c r="AG8" s="731"/>
      <c r="AH8" s="731" t="s">
        <v>392</v>
      </c>
      <c r="AI8" s="731"/>
      <c r="AJ8" s="731"/>
      <c r="AK8" s="731"/>
      <c r="AL8" s="731"/>
      <c r="AM8" s="731"/>
      <c r="AN8" s="731"/>
      <c r="AO8" s="731"/>
      <c r="AP8" s="731"/>
      <c r="AQ8" s="731"/>
      <c r="AR8" s="731"/>
      <c r="AS8" s="731"/>
      <c r="AT8" s="731"/>
      <c r="AU8" s="731" t="s">
        <v>393</v>
      </c>
      <c r="AV8" s="731"/>
      <c r="AW8" s="731"/>
      <c r="AX8" s="731"/>
      <c r="AY8" s="731"/>
      <c r="AZ8" s="731"/>
      <c r="BA8" s="731"/>
      <c r="BB8" s="731"/>
      <c r="BC8" s="731"/>
      <c r="BD8" s="731"/>
      <c r="BE8" s="731"/>
      <c r="BF8" s="731"/>
      <c r="BG8" s="731"/>
      <c r="BH8" s="731" t="s">
        <v>394</v>
      </c>
      <c r="BI8" s="731"/>
      <c r="BJ8" s="731"/>
      <c r="BK8" s="731"/>
      <c r="BL8" s="731"/>
      <c r="BM8" s="731"/>
      <c r="BN8" s="731"/>
      <c r="BO8" s="731"/>
      <c r="BP8" s="731"/>
      <c r="BQ8" s="731"/>
      <c r="BR8" s="731"/>
      <c r="BS8" s="731"/>
      <c r="BT8" s="731"/>
      <c r="BU8" s="731" t="s">
        <v>557</v>
      </c>
      <c r="BV8" s="731"/>
      <c r="BW8" s="731"/>
      <c r="BX8" s="731"/>
      <c r="BY8" s="731"/>
      <c r="BZ8" s="731"/>
      <c r="CA8" s="731"/>
      <c r="CB8" s="731"/>
      <c r="CC8" s="731"/>
      <c r="CD8" s="731"/>
      <c r="CE8" s="731"/>
      <c r="CF8" s="731"/>
      <c r="CG8" s="731"/>
      <c r="CH8" s="731" t="s">
        <v>558</v>
      </c>
      <c r="CI8" s="731"/>
      <c r="CJ8" s="731"/>
      <c r="CK8" s="731"/>
      <c r="CL8" s="731"/>
      <c r="CM8" s="731"/>
      <c r="CN8" s="731"/>
      <c r="CO8" s="731"/>
      <c r="CP8" s="731"/>
      <c r="CQ8" s="731"/>
      <c r="CR8" s="731"/>
      <c r="CS8" s="731"/>
      <c r="CT8" s="731"/>
      <c r="CU8" s="731" t="s">
        <v>559</v>
      </c>
      <c r="CV8" s="731"/>
      <c r="CW8" s="731"/>
      <c r="CX8" s="731"/>
      <c r="CY8" s="731"/>
      <c r="CZ8" s="731"/>
      <c r="DA8" s="731"/>
      <c r="DB8" s="731"/>
      <c r="DC8" s="731"/>
      <c r="DD8" s="731"/>
      <c r="DE8" s="731"/>
      <c r="DF8" s="731"/>
      <c r="DG8" s="731"/>
      <c r="DH8" s="731" t="s">
        <v>560</v>
      </c>
      <c r="DI8" s="731"/>
      <c r="DJ8" s="731"/>
      <c r="DK8" s="731"/>
      <c r="DL8" s="731"/>
      <c r="DM8" s="731"/>
      <c r="DN8" s="731"/>
      <c r="DO8" s="731"/>
      <c r="DP8" s="731"/>
      <c r="DQ8" s="731"/>
      <c r="DR8" s="731"/>
      <c r="DS8" s="731"/>
      <c r="DT8" s="731"/>
      <c r="DU8" s="731" t="s">
        <v>561</v>
      </c>
      <c r="DV8" s="731"/>
      <c r="DW8" s="731"/>
      <c r="DX8" s="731"/>
      <c r="DY8" s="731"/>
      <c r="DZ8" s="731"/>
      <c r="EA8" s="731"/>
      <c r="EB8" s="731"/>
      <c r="EC8" s="731"/>
      <c r="ED8" s="731"/>
      <c r="EE8" s="731"/>
      <c r="EF8" s="731"/>
      <c r="EG8" s="731"/>
    </row>
    <row r="9" spans="2:137" s="266" customFormat="1" ht="30">
      <c r="C9" s="267" t="s">
        <v>570</v>
      </c>
      <c r="D9" s="267" t="s">
        <v>576</v>
      </c>
      <c r="E9" s="267" t="s">
        <v>571</v>
      </c>
      <c r="F9" s="267" t="s">
        <v>572</v>
      </c>
      <c r="G9" s="267" t="s">
        <v>575</v>
      </c>
      <c r="H9" s="268">
        <v>1</v>
      </c>
      <c r="I9" s="269">
        <v>2</v>
      </c>
      <c r="J9" s="270">
        <v>3</v>
      </c>
      <c r="K9" s="269">
        <v>4</v>
      </c>
      <c r="L9" s="270">
        <v>5</v>
      </c>
      <c r="M9" s="270">
        <v>6</v>
      </c>
      <c r="N9" s="270">
        <v>7</v>
      </c>
      <c r="O9" s="269">
        <v>8</v>
      </c>
      <c r="P9" s="270">
        <v>9</v>
      </c>
      <c r="Q9" s="269">
        <v>10</v>
      </c>
      <c r="R9" s="270">
        <v>11</v>
      </c>
      <c r="S9" s="269">
        <v>12</v>
      </c>
      <c r="T9" s="271" t="s">
        <v>390</v>
      </c>
      <c r="U9" s="269">
        <v>13</v>
      </c>
      <c r="V9" s="269">
        <v>14</v>
      </c>
      <c r="W9" s="269">
        <v>15</v>
      </c>
      <c r="X9" s="269">
        <v>16</v>
      </c>
      <c r="Y9" s="269">
        <v>17</v>
      </c>
      <c r="Z9" s="269">
        <v>18</v>
      </c>
      <c r="AA9" s="269">
        <v>19</v>
      </c>
      <c r="AB9" s="269">
        <v>20</v>
      </c>
      <c r="AC9" s="269">
        <v>21</v>
      </c>
      <c r="AD9" s="269">
        <v>22</v>
      </c>
      <c r="AE9" s="269">
        <v>23</v>
      </c>
      <c r="AF9" s="269">
        <v>24</v>
      </c>
      <c r="AG9" s="272" t="s">
        <v>391</v>
      </c>
      <c r="AH9" s="269">
        <v>25</v>
      </c>
      <c r="AI9" s="269">
        <v>26</v>
      </c>
      <c r="AJ9" s="269">
        <v>27</v>
      </c>
      <c r="AK9" s="269">
        <v>28</v>
      </c>
      <c r="AL9" s="269">
        <v>29</v>
      </c>
      <c r="AM9" s="269">
        <v>30</v>
      </c>
      <c r="AN9" s="269">
        <v>31</v>
      </c>
      <c r="AO9" s="269">
        <v>32</v>
      </c>
      <c r="AP9" s="269">
        <v>33</v>
      </c>
      <c r="AQ9" s="269">
        <v>34</v>
      </c>
      <c r="AR9" s="269">
        <v>35</v>
      </c>
      <c r="AS9" s="269">
        <v>36</v>
      </c>
      <c r="AT9" s="272" t="s">
        <v>392</v>
      </c>
      <c r="AU9" s="269">
        <v>37</v>
      </c>
      <c r="AV9" s="269">
        <v>38</v>
      </c>
      <c r="AW9" s="269">
        <v>39</v>
      </c>
      <c r="AX9" s="269">
        <v>40</v>
      </c>
      <c r="AY9" s="269">
        <v>41</v>
      </c>
      <c r="AZ9" s="269">
        <v>42</v>
      </c>
      <c r="BA9" s="269">
        <v>43</v>
      </c>
      <c r="BB9" s="269">
        <v>44</v>
      </c>
      <c r="BC9" s="269">
        <v>45</v>
      </c>
      <c r="BD9" s="269">
        <v>46</v>
      </c>
      <c r="BE9" s="269">
        <v>47</v>
      </c>
      <c r="BF9" s="269">
        <v>48</v>
      </c>
      <c r="BG9" s="272" t="s">
        <v>393</v>
      </c>
      <c r="BH9" s="269">
        <v>49</v>
      </c>
      <c r="BI9" s="269">
        <v>50</v>
      </c>
      <c r="BJ9" s="269">
        <v>51</v>
      </c>
      <c r="BK9" s="269">
        <v>52</v>
      </c>
      <c r="BL9" s="269">
        <v>53</v>
      </c>
      <c r="BM9" s="269">
        <v>54</v>
      </c>
      <c r="BN9" s="269">
        <v>55</v>
      </c>
      <c r="BO9" s="269">
        <v>56</v>
      </c>
      <c r="BP9" s="269">
        <v>57</v>
      </c>
      <c r="BQ9" s="269">
        <v>58</v>
      </c>
      <c r="BR9" s="269">
        <v>59</v>
      </c>
      <c r="BS9" s="269">
        <v>60</v>
      </c>
      <c r="BT9" s="272" t="s">
        <v>394</v>
      </c>
      <c r="BU9" s="269">
        <v>49</v>
      </c>
      <c r="BV9" s="269">
        <v>50</v>
      </c>
      <c r="BW9" s="269">
        <v>51</v>
      </c>
      <c r="BX9" s="269">
        <v>52</v>
      </c>
      <c r="BY9" s="269">
        <v>53</v>
      </c>
      <c r="BZ9" s="269">
        <v>54</v>
      </c>
      <c r="CA9" s="269">
        <v>55</v>
      </c>
      <c r="CB9" s="269">
        <v>56</v>
      </c>
      <c r="CC9" s="269">
        <v>57</v>
      </c>
      <c r="CD9" s="269">
        <v>58</v>
      </c>
      <c r="CE9" s="269">
        <v>59</v>
      </c>
      <c r="CF9" s="269">
        <v>60</v>
      </c>
      <c r="CG9" s="272" t="s">
        <v>557</v>
      </c>
      <c r="CH9" s="269">
        <v>49</v>
      </c>
      <c r="CI9" s="269">
        <v>50</v>
      </c>
      <c r="CJ9" s="269">
        <v>51</v>
      </c>
      <c r="CK9" s="269">
        <v>52</v>
      </c>
      <c r="CL9" s="269">
        <v>53</v>
      </c>
      <c r="CM9" s="269">
        <v>54</v>
      </c>
      <c r="CN9" s="269">
        <v>55</v>
      </c>
      <c r="CO9" s="269">
        <v>56</v>
      </c>
      <c r="CP9" s="269">
        <v>57</v>
      </c>
      <c r="CQ9" s="269">
        <v>58</v>
      </c>
      <c r="CR9" s="269">
        <v>59</v>
      </c>
      <c r="CS9" s="269">
        <v>60</v>
      </c>
      <c r="CT9" s="272" t="s">
        <v>558</v>
      </c>
      <c r="CU9" s="269">
        <v>49</v>
      </c>
      <c r="CV9" s="269">
        <v>50</v>
      </c>
      <c r="CW9" s="269">
        <v>51</v>
      </c>
      <c r="CX9" s="269">
        <v>52</v>
      </c>
      <c r="CY9" s="269">
        <v>53</v>
      </c>
      <c r="CZ9" s="269">
        <v>54</v>
      </c>
      <c r="DA9" s="269">
        <v>55</v>
      </c>
      <c r="DB9" s="269">
        <v>56</v>
      </c>
      <c r="DC9" s="269">
        <v>57</v>
      </c>
      <c r="DD9" s="269">
        <v>58</v>
      </c>
      <c r="DE9" s="269">
        <v>59</v>
      </c>
      <c r="DF9" s="269">
        <v>60</v>
      </c>
      <c r="DG9" s="272" t="s">
        <v>559</v>
      </c>
      <c r="DH9" s="269">
        <v>49</v>
      </c>
      <c r="DI9" s="269">
        <v>50</v>
      </c>
      <c r="DJ9" s="269">
        <v>51</v>
      </c>
      <c r="DK9" s="269">
        <v>52</v>
      </c>
      <c r="DL9" s="269">
        <v>53</v>
      </c>
      <c r="DM9" s="269">
        <v>54</v>
      </c>
      <c r="DN9" s="269">
        <v>55</v>
      </c>
      <c r="DO9" s="269">
        <v>56</v>
      </c>
      <c r="DP9" s="269">
        <v>57</v>
      </c>
      <c r="DQ9" s="269">
        <v>58</v>
      </c>
      <c r="DR9" s="269">
        <v>59</v>
      </c>
      <c r="DS9" s="269">
        <v>60</v>
      </c>
      <c r="DT9" s="272" t="s">
        <v>560</v>
      </c>
      <c r="DU9" s="269">
        <v>49</v>
      </c>
      <c r="DV9" s="269">
        <v>50</v>
      </c>
      <c r="DW9" s="269">
        <v>51</v>
      </c>
      <c r="DX9" s="269">
        <v>52</v>
      </c>
      <c r="DY9" s="269">
        <v>53</v>
      </c>
      <c r="DZ9" s="269">
        <v>54</v>
      </c>
      <c r="EA9" s="269">
        <v>55</v>
      </c>
      <c r="EB9" s="269">
        <v>56</v>
      </c>
      <c r="EC9" s="269">
        <v>57</v>
      </c>
      <c r="ED9" s="269">
        <v>58</v>
      </c>
      <c r="EE9" s="269">
        <v>59</v>
      </c>
      <c r="EF9" s="269">
        <v>60</v>
      </c>
      <c r="EG9" s="272" t="s">
        <v>561</v>
      </c>
    </row>
    <row r="10" spans="2:137">
      <c r="B10" s="195" t="s">
        <v>790</v>
      </c>
      <c r="C10" s="216"/>
      <c r="D10" s="213"/>
      <c r="E10" s="782" t="s">
        <v>574</v>
      </c>
      <c r="F10" s="274">
        <f>IF(E10="No",C10,C10*$C$6)</f>
        <v>0</v>
      </c>
      <c r="G10" s="668"/>
      <c r="H10" s="196">
        <f t="shared" ref="H10:S10" si="0">IF(H$9&lt;$D10,0,$G10*$F10)</f>
        <v>0</v>
      </c>
      <c r="I10" s="196">
        <f t="shared" si="0"/>
        <v>0</v>
      </c>
      <c r="J10" s="196">
        <f t="shared" si="0"/>
        <v>0</v>
      </c>
      <c r="K10" s="196">
        <f t="shared" si="0"/>
        <v>0</v>
      </c>
      <c r="L10" s="196">
        <f t="shared" si="0"/>
        <v>0</v>
      </c>
      <c r="M10" s="196">
        <f t="shared" si="0"/>
        <v>0</v>
      </c>
      <c r="N10" s="196">
        <f t="shared" si="0"/>
        <v>0</v>
      </c>
      <c r="O10" s="196">
        <f t="shared" si="0"/>
        <v>0</v>
      </c>
      <c r="P10" s="196">
        <f t="shared" si="0"/>
        <v>0</v>
      </c>
      <c r="Q10" s="196">
        <f t="shared" si="0"/>
        <v>0</v>
      </c>
      <c r="R10" s="196">
        <f t="shared" si="0"/>
        <v>0</v>
      </c>
      <c r="S10" s="196">
        <f t="shared" si="0"/>
        <v>0</v>
      </c>
      <c r="T10" s="197">
        <f>SUM(H10:S10)</f>
        <v>0</v>
      </c>
      <c r="U10" s="196">
        <f>IF($S10=0,IF(U$9&lt;$D10,0,$G10*$F10),S10*(1+$C$3))</f>
        <v>0</v>
      </c>
      <c r="V10" s="196">
        <f t="shared" ref="V10:AF10" si="1">IF($S10=0,IF(V$9&lt;$D10,0,$G10*$F10),U10)</f>
        <v>0</v>
      </c>
      <c r="W10" s="196">
        <f t="shared" si="1"/>
        <v>0</v>
      </c>
      <c r="X10" s="196">
        <f t="shared" si="1"/>
        <v>0</v>
      </c>
      <c r="Y10" s="196">
        <f t="shared" si="1"/>
        <v>0</v>
      </c>
      <c r="Z10" s="196">
        <f t="shared" si="1"/>
        <v>0</v>
      </c>
      <c r="AA10" s="196">
        <f t="shared" si="1"/>
        <v>0</v>
      </c>
      <c r="AB10" s="196">
        <f t="shared" si="1"/>
        <v>0</v>
      </c>
      <c r="AC10" s="196">
        <f t="shared" si="1"/>
        <v>0</v>
      </c>
      <c r="AD10" s="196">
        <f t="shared" si="1"/>
        <v>0</v>
      </c>
      <c r="AE10" s="196">
        <f t="shared" si="1"/>
        <v>0</v>
      </c>
      <c r="AF10" s="196">
        <f t="shared" si="1"/>
        <v>0</v>
      </c>
      <c r="AG10" s="197">
        <f>SUM(U10:AF10)</f>
        <v>0</v>
      </c>
      <c r="AH10" s="196">
        <f>IF($AF10=0,IF(AH$9&lt;$D10,0,$G10*$F10),AF10*(1+$C$3))</f>
        <v>0</v>
      </c>
      <c r="AI10" s="196">
        <f t="shared" ref="AI10:AS10" si="2">IF($AF10=0,IF(AI$9&lt;$D10,0,$G10*$F10),AH10)</f>
        <v>0</v>
      </c>
      <c r="AJ10" s="196">
        <f t="shared" si="2"/>
        <v>0</v>
      </c>
      <c r="AK10" s="196">
        <f t="shared" si="2"/>
        <v>0</v>
      </c>
      <c r="AL10" s="196">
        <f t="shared" si="2"/>
        <v>0</v>
      </c>
      <c r="AM10" s="196">
        <f t="shared" si="2"/>
        <v>0</v>
      </c>
      <c r="AN10" s="196">
        <f t="shared" si="2"/>
        <v>0</v>
      </c>
      <c r="AO10" s="196">
        <f t="shared" si="2"/>
        <v>0</v>
      </c>
      <c r="AP10" s="196">
        <f t="shared" si="2"/>
        <v>0</v>
      </c>
      <c r="AQ10" s="196">
        <f t="shared" si="2"/>
        <v>0</v>
      </c>
      <c r="AR10" s="196">
        <f t="shared" si="2"/>
        <v>0</v>
      </c>
      <c r="AS10" s="196">
        <f t="shared" si="2"/>
        <v>0</v>
      </c>
      <c r="AT10" s="197">
        <f>SUM(AH10:AS10)</f>
        <v>0</v>
      </c>
      <c r="AU10" s="196">
        <f>IF($AS10=0,IF(AU$9&lt;$D10,0,$G10*$F10),AS10*(1+$C$3))</f>
        <v>0</v>
      </c>
      <c r="AV10" s="196">
        <f t="shared" ref="AV10:BF10" si="3">IF($AS10=0,IF(AV$9&lt;$D10,0,$G10*$F10),AU10)</f>
        <v>0</v>
      </c>
      <c r="AW10" s="196">
        <f t="shared" si="3"/>
        <v>0</v>
      </c>
      <c r="AX10" s="196">
        <f t="shared" si="3"/>
        <v>0</v>
      </c>
      <c r="AY10" s="196">
        <f t="shared" si="3"/>
        <v>0</v>
      </c>
      <c r="AZ10" s="196">
        <f t="shared" si="3"/>
        <v>0</v>
      </c>
      <c r="BA10" s="196">
        <f t="shared" si="3"/>
        <v>0</v>
      </c>
      <c r="BB10" s="196">
        <f t="shared" si="3"/>
        <v>0</v>
      </c>
      <c r="BC10" s="196">
        <f t="shared" si="3"/>
        <v>0</v>
      </c>
      <c r="BD10" s="196">
        <f t="shared" si="3"/>
        <v>0</v>
      </c>
      <c r="BE10" s="196">
        <f t="shared" si="3"/>
        <v>0</v>
      </c>
      <c r="BF10" s="196">
        <f t="shared" si="3"/>
        <v>0</v>
      </c>
      <c r="BG10" s="197">
        <f>SUM(AU10:BF10)</f>
        <v>0</v>
      </c>
      <c r="BH10" s="196">
        <f>IF($BF10=0,IF(BH$9&lt;$D10,0,$G10*$F10),BF10*(1+$C$3))</f>
        <v>0</v>
      </c>
      <c r="BI10" s="196">
        <f t="shared" ref="BI10:BS10" si="4">IF($BF10=0,IF(BI$9&lt;$D10,0,$G10*$F10),BH10)</f>
        <v>0</v>
      </c>
      <c r="BJ10" s="196">
        <f t="shared" si="4"/>
        <v>0</v>
      </c>
      <c r="BK10" s="196">
        <f t="shared" si="4"/>
        <v>0</v>
      </c>
      <c r="BL10" s="196">
        <f t="shared" si="4"/>
        <v>0</v>
      </c>
      <c r="BM10" s="196">
        <f t="shared" si="4"/>
        <v>0</v>
      </c>
      <c r="BN10" s="196">
        <f t="shared" si="4"/>
        <v>0</v>
      </c>
      <c r="BO10" s="196">
        <f t="shared" si="4"/>
        <v>0</v>
      </c>
      <c r="BP10" s="196">
        <f t="shared" si="4"/>
        <v>0</v>
      </c>
      <c r="BQ10" s="196">
        <f t="shared" si="4"/>
        <v>0</v>
      </c>
      <c r="BR10" s="196">
        <f t="shared" si="4"/>
        <v>0</v>
      </c>
      <c r="BS10" s="196">
        <f t="shared" si="4"/>
        <v>0</v>
      </c>
      <c r="BT10" s="197">
        <f>SUM(BH10:BS10)</f>
        <v>0</v>
      </c>
      <c r="BU10" s="196">
        <f>IF($BF10=0,IF(BU$9&lt;$D10,0,$G10*$F10),BS10*(1+$C$3))</f>
        <v>0</v>
      </c>
      <c r="BV10" s="196">
        <f t="shared" ref="BV10:CF10" si="5">IF($BF10=0,IF(BV$9&lt;$D10,0,$G10*$F10),BU10)</f>
        <v>0</v>
      </c>
      <c r="BW10" s="196">
        <f t="shared" si="5"/>
        <v>0</v>
      </c>
      <c r="BX10" s="196">
        <f t="shared" si="5"/>
        <v>0</v>
      </c>
      <c r="BY10" s="196">
        <f t="shared" si="5"/>
        <v>0</v>
      </c>
      <c r="BZ10" s="196">
        <f t="shared" si="5"/>
        <v>0</v>
      </c>
      <c r="CA10" s="196">
        <f t="shared" si="5"/>
        <v>0</v>
      </c>
      <c r="CB10" s="196">
        <f t="shared" si="5"/>
        <v>0</v>
      </c>
      <c r="CC10" s="196">
        <f t="shared" si="5"/>
        <v>0</v>
      </c>
      <c r="CD10" s="196">
        <f t="shared" si="5"/>
        <v>0</v>
      </c>
      <c r="CE10" s="196">
        <f t="shared" si="5"/>
        <v>0</v>
      </c>
      <c r="CF10" s="196">
        <f t="shared" si="5"/>
        <v>0</v>
      </c>
      <c r="CG10" s="197">
        <f>SUM(BU10:CF10)</f>
        <v>0</v>
      </c>
      <c r="CH10" s="196">
        <f>IF($BF10=0,IF(CH$9&lt;$D10,0,$G10*$F10),CF10*(1+$C$3))</f>
        <v>0</v>
      </c>
      <c r="CI10" s="196">
        <f t="shared" ref="CI10:CS10" si="6">IF($BF10=0,IF(CI$9&lt;$D10,0,$G10*$F10),CH10)</f>
        <v>0</v>
      </c>
      <c r="CJ10" s="196">
        <f t="shared" si="6"/>
        <v>0</v>
      </c>
      <c r="CK10" s="196">
        <f t="shared" si="6"/>
        <v>0</v>
      </c>
      <c r="CL10" s="196">
        <f t="shared" si="6"/>
        <v>0</v>
      </c>
      <c r="CM10" s="196">
        <f t="shared" si="6"/>
        <v>0</v>
      </c>
      <c r="CN10" s="196">
        <f t="shared" si="6"/>
        <v>0</v>
      </c>
      <c r="CO10" s="196">
        <f t="shared" si="6"/>
        <v>0</v>
      </c>
      <c r="CP10" s="196">
        <f t="shared" si="6"/>
        <v>0</v>
      </c>
      <c r="CQ10" s="196">
        <f t="shared" si="6"/>
        <v>0</v>
      </c>
      <c r="CR10" s="196">
        <f t="shared" si="6"/>
        <v>0</v>
      </c>
      <c r="CS10" s="196">
        <f t="shared" si="6"/>
        <v>0</v>
      </c>
      <c r="CT10" s="197">
        <f>SUM(CH10:CS10)</f>
        <v>0</v>
      </c>
      <c r="CU10" s="196">
        <f>IF($BF10=0,IF(CU$9&lt;$D10,0,$G10*$F10),CS10*(1+$C$3))</f>
        <v>0</v>
      </c>
      <c r="CV10" s="196">
        <f t="shared" ref="CV10:DF10" si="7">IF($BF10=0,IF(CV$9&lt;$D10,0,$G10*$F10),CU10)</f>
        <v>0</v>
      </c>
      <c r="CW10" s="196">
        <f t="shared" si="7"/>
        <v>0</v>
      </c>
      <c r="CX10" s="196">
        <f t="shared" si="7"/>
        <v>0</v>
      </c>
      <c r="CY10" s="196">
        <f t="shared" si="7"/>
        <v>0</v>
      </c>
      <c r="CZ10" s="196">
        <f t="shared" si="7"/>
        <v>0</v>
      </c>
      <c r="DA10" s="196">
        <f t="shared" si="7"/>
        <v>0</v>
      </c>
      <c r="DB10" s="196">
        <f t="shared" si="7"/>
        <v>0</v>
      </c>
      <c r="DC10" s="196">
        <f t="shared" si="7"/>
        <v>0</v>
      </c>
      <c r="DD10" s="196">
        <f t="shared" si="7"/>
        <v>0</v>
      </c>
      <c r="DE10" s="196">
        <f t="shared" si="7"/>
        <v>0</v>
      </c>
      <c r="DF10" s="196">
        <f t="shared" si="7"/>
        <v>0</v>
      </c>
      <c r="DG10" s="197">
        <f>SUM(CU10:DF10)</f>
        <v>0</v>
      </c>
      <c r="DH10" s="196">
        <f>IF($BF10=0,IF(DH$9&lt;$D10,0,$G10*$F10),DF10*(1+$C$3))</f>
        <v>0</v>
      </c>
      <c r="DI10" s="196">
        <f t="shared" ref="DI10:DS10" si="8">IF($BF10=0,IF(DI$9&lt;$D10,0,$G10*$F10),DH10)</f>
        <v>0</v>
      </c>
      <c r="DJ10" s="196">
        <f t="shared" si="8"/>
        <v>0</v>
      </c>
      <c r="DK10" s="196">
        <f t="shared" si="8"/>
        <v>0</v>
      </c>
      <c r="DL10" s="196">
        <f t="shared" si="8"/>
        <v>0</v>
      </c>
      <c r="DM10" s="196">
        <f t="shared" si="8"/>
        <v>0</v>
      </c>
      <c r="DN10" s="196">
        <f t="shared" si="8"/>
        <v>0</v>
      </c>
      <c r="DO10" s="196">
        <f t="shared" si="8"/>
        <v>0</v>
      </c>
      <c r="DP10" s="196">
        <f t="shared" si="8"/>
        <v>0</v>
      </c>
      <c r="DQ10" s="196">
        <f t="shared" si="8"/>
        <v>0</v>
      </c>
      <c r="DR10" s="196">
        <f t="shared" si="8"/>
        <v>0</v>
      </c>
      <c r="DS10" s="196">
        <f t="shared" si="8"/>
        <v>0</v>
      </c>
      <c r="DT10" s="197">
        <f>SUM(DH10:DS10)</f>
        <v>0</v>
      </c>
      <c r="DU10" s="196">
        <f>IF($BF10=0,IF(DU$9&lt;$D10,0,$G10*$F10),DS10*(1+$C$3))</f>
        <v>0</v>
      </c>
      <c r="DV10" s="196">
        <f t="shared" ref="DV10:EF10" si="9">IF($BF10=0,IF(DV$9&lt;$D10,0,$G10*$F10),DU10)</f>
        <v>0</v>
      </c>
      <c r="DW10" s="196">
        <f t="shared" si="9"/>
        <v>0</v>
      </c>
      <c r="DX10" s="196">
        <f t="shared" si="9"/>
        <v>0</v>
      </c>
      <c r="DY10" s="196">
        <f t="shared" si="9"/>
        <v>0</v>
      </c>
      <c r="DZ10" s="196">
        <f t="shared" si="9"/>
        <v>0</v>
      </c>
      <c r="EA10" s="196">
        <f t="shared" si="9"/>
        <v>0</v>
      </c>
      <c r="EB10" s="196">
        <f t="shared" si="9"/>
        <v>0</v>
      </c>
      <c r="EC10" s="196">
        <f t="shared" si="9"/>
        <v>0</v>
      </c>
      <c r="ED10" s="196">
        <f t="shared" si="9"/>
        <v>0</v>
      </c>
      <c r="EE10" s="196">
        <f t="shared" si="9"/>
        <v>0</v>
      </c>
      <c r="EF10" s="196">
        <f t="shared" si="9"/>
        <v>0</v>
      </c>
      <c r="EG10" s="197">
        <f>SUM(DU10:EF10)</f>
        <v>0</v>
      </c>
    </row>
    <row r="11" spans="2:137">
      <c r="B11" s="201" t="s">
        <v>789</v>
      </c>
      <c r="C11" s="215"/>
      <c r="D11" s="214"/>
      <c r="E11" s="783" t="s">
        <v>574</v>
      </c>
      <c r="F11" s="275">
        <f t="shared" ref="F11:F28" si="10">IF(E11="No",C11,C11*$C$6)</f>
        <v>0</v>
      </c>
      <c r="G11" s="669"/>
      <c r="H11" s="196">
        <f t="shared" ref="H11:S28" si="11">IF(H$9&lt;$D11,0,$G11*$F11)</f>
        <v>0</v>
      </c>
      <c r="I11" s="196">
        <f t="shared" si="11"/>
        <v>0</v>
      </c>
      <c r="J11" s="196">
        <f t="shared" si="11"/>
        <v>0</v>
      </c>
      <c r="K11" s="196">
        <f t="shared" si="11"/>
        <v>0</v>
      </c>
      <c r="L11" s="196">
        <f t="shared" si="11"/>
        <v>0</v>
      </c>
      <c r="M11" s="196">
        <f t="shared" si="11"/>
        <v>0</v>
      </c>
      <c r="N11" s="196">
        <f t="shared" si="11"/>
        <v>0</v>
      </c>
      <c r="O11" s="196">
        <f t="shared" si="11"/>
        <v>0</v>
      </c>
      <c r="P11" s="196">
        <f t="shared" si="11"/>
        <v>0</v>
      </c>
      <c r="Q11" s="196">
        <f t="shared" si="11"/>
        <v>0</v>
      </c>
      <c r="R11" s="196">
        <f t="shared" si="11"/>
        <v>0</v>
      </c>
      <c r="S11" s="196">
        <f t="shared" si="11"/>
        <v>0</v>
      </c>
      <c r="T11" s="200">
        <f t="shared" ref="T11:T28" si="12">SUM(H11:S11)</f>
        <v>0</v>
      </c>
      <c r="U11" s="199">
        <f t="shared" ref="U11:U28" si="13">IF($S11=0,IF(U$9&lt;$D11,0,$G11*$F11),S11*(1+$C$3))</f>
        <v>0</v>
      </c>
      <c r="V11" s="199">
        <f t="shared" ref="V11:AF11" si="14">IF($S11=0,IF(V$9&lt;$D11,0,$G11*$F11),U11)</f>
        <v>0</v>
      </c>
      <c r="W11" s="199">
        <f t="shared" si="14"/>
        <v>0</v>
      </c>
      <c r="X11" s="199">
        <f t="shared" si="14"/>
        <v>0</v>
      </c>
      <c r="Y11" s="199">
        <f t="shared" si="14"/>
        <v>0</v>
      </c>
      <c r="Z11" s="199">
        <f t="shared" si="14"/>
        <v>0</v>
      </c>
      <c r="AA11" s="199">
        <f t="shared" si="14"/>
        <v>0</v>
      </c>
      <c r="AB11" s="199">
        <f t="shared" si="14"/>
        <v>0</v>
      </c>
      <c r="AC11" s="199">
        <f t="shared" si="14"/>
        <v>0</v>
      </c>
      <c r="AD11" s="199">
        <f t="shared" si="14"/>
        <v>0</v>
      </c>
      <c r="AE11" s="199">
        <f t="shared" si="14"/>
        <v>0</v>
      </c>
      <c r="AF11" s="199">
        <f t="shared" si="14"/>
        <v>0</v>
      </c>
      <c r="AG11" s="200">
        <f t="shared" ref="AG11:AG28" si="15">SUM(U11:AF11)</f>
        <v>0</v>
      </c>
      <c r="AH11" s="199">
        <f t="shared" ref="AH11:AH28" si="16">IF($AF11=0,IF(AH$9&lt;$D11,0,$G11*$F11),AF11*(1+$C$3))</f>
        <v>0</v>
      </c>
      <c r="AI11" s="199">
        <f t="shared" ref="AI11:AS11" si="17">IF($AF11=0,IF(AI$9&lt;$D11,0,$G11*$F11),AH11)</f>
        <v>0</v>
      </c>
      <c r="AJ11" s="199">
        <f t="shared" si="17"/>
        <v>0</v>
      </c>
      <c r="AK11" s="199">
        <f t="shared" si="17"/>
        <v>0</v>
      </c>
      <c r="AL11" s="199">
        <f t="shared" si="17"/>
        <v>0</v>
      </c>
      <c r="AM11" s="199">
        <f t="shared" si="17"/>
        <v>0</v>
      </c>
      <c r="AN11" s="199">
        <f t="shared" si="17"/>
        <v>0</v>
      </c>
      <c r="AO11" s="199">
        <f t="shared" si="17"/>
        <v>0</v>
      </c>
      <c r="AP11" s="199">
        <f t="shared" si="17"/>
        <v>0</v>
      </c>
      <c r="AQ11" s="199">
        <f t="shared" si="17"/>
        <v>0</v>
      </c>
      <c r="AR11" s="199">
        <f t="shared" si="17"/>
        <v>0</v>
      </c>
      <c r="AS11" s="199">
        <f t="shared" si="17"/>
        <v>0</v>
      </c>
      <c r="AT11" s="200">
        <f t="shared" ref="AT11:AT28" si="18">SUM(AH11:AS11)</f>
        <v>0</v>
      </c>
      <c r="AU11" s="199">
        <f t="shared" ref="AU11:AU28" si="19">IF($AS11=0,IF(AU$9&lt;$D11,0,$G11*$F11),AS11*(1+$C$3))</f>
        <v>0</v>
      </c>
      <c r="AV11" s="199">
        <f t="shared" ref="AV11:BF11" si="20">IF($AS11=0,IF(AV$9&lt;$D11,0,$G11*$F11),AU11)</f>
        <v>0</v>
      </c>
      <c r="AW11" s="199">
        <f t="shared" si="20"/>
        <v>0</v>
      </c>
      <c r="AX11" s="199">
        <f t="shared" si="20"/>
        <v>0</v>
      </c>
      <c r="AY11" s="199">
        <f t="shared" si="20"/>
        <v>0</v>
      </c>
      <c r="AZ11" s="199">
        <f t="shared" si="20"/>
        <v>0</v>
      </c>
      <c r="BA11" s="199">
        <f t="shared" si="20"/>
        <v>0</v>
      </c>
      <c r="BB11" s="199">
        <f t="shared" si="20"/>
        <v>0</v>
      </c>
      <c r="BC11" s="199">
        <f t="shared" si="20"/>
        <v>0</v>
      </c>
      <c r="BD11" s="199">
        <f t="shared" si="20"/>
        <v>0</v>
      </c>
      <c r="BE11" s="199">
        <f t="shared" si="20"/>
        <v>0</v>
      </c>
      <c r="BF11" s="199">
        <f t="shared" si="20"/>
        <v>0</v>
      </c>
      <c r="BG11" s="200">
        <f t="shared" ref="BG11:BG28" si="21">SUM(AU11:BF11)</f>
        <v>0</v>
      </c>
      <c r="BH11" s="199">
        <f t="shared" ref="BH11:BH28" si="22">IF($BF11=0,IF(BH$9&lt;$D11,0,$G11*$F11),BF11*(1+$C$3))</f>
        <v>0</v>
      </c>
      <c r="BI11" s="199">
        <f t="shared" ref="BI11:BS11" si="23">IF($BF11=0,IF(BI$9&lt;$D11,0,$G11*$F11),BH11)</f>
        <v>0</v>
      </c>
      <c r="BJ11" s="199">
        <f t="shared" si="23"/>
        <v>0</v>
      </c>
      <c r="BK11" s="199">
        <f t="shared" si="23"/>
        <v>0</v>
      </c>
      <c r="BL11" s="199">
        <f t="shared" si="23"/>
        <v>0</v>
      </c>
      <c r="BM11" s="199">
        <f t="shared" si="23"/>
        <v>0</v>
      </c>
      <c r="BN11" s="199">
        <f t="shared" si="23"/>
        <v>0</v>
      </c>
      <c r="BO11" s="199">
        <f t="shared" si="23"/>
        <v>0</v>
      </c>
      <c r="BP11" s="199">
        <f t="shared" si="23"/>
        <v>0</v>
      </c>
      <c r="BQ11" s="199">
        <f t="shared" si="23"/>
        <v>0</v>
      </c>
      <c r="BR11" s="199">
        <f t="shared" si="23"/>
        <v>0</v>
      </c>
      <c r="BS11" s="199">
        <f t="shared" si="23"/>
        <v>0</v>
      </c>
      <c r="BT11" s="200">
        <f t="shared" ref="BT11:BT28" si="24">SUM(BH11:BS11)</f>
        <v>0</v>
      </c>
      <c r="BU11" s="199">
        <f t="shared" ref="BU11:BU28" si="25">IF($BF11=0,IF(BU$9&lt;$D11,0,$G11*$F11),BS11*(1+$C$3))</f>
        <v>0</v>
      </c>
      <c r="BV11" s="199">
        <f t="shared" ref="BV11:CF11" si="26">IF($BF11=0,IF(BV$9&lt;$D11,0,$G11*$F11),BU11)</f>
        <v>0</v>
      </c>
      <c r="BW11" s="199">
        <f t="shared" si="26"/>
        <v>0</v>
      </c>
      <c r="BX11" s="199">
        <f t="shared" si="26"/>
        <v>0</v>
      </c>
      <c r="BY11" s="199">
        <f t="shared" si="26"/>
        <v>0</v>
      </c>
      <c r="BZ11" s="199">
        <f t="shared" si="26"/>
        <v>0</v>
      </c>
      <c r="CA11" s="199">
        <f t="shared" si="26"/>
        <v>0</v>
      </c>
      <c r="CB11" s="199">
        <f t="shared" si="26"/>
        <v>0</v>
      </c>
      <c r="CC11" s="199">
        <f t="shared" si="26"/>
        <v>0</v>
      </c>
      <c r="CD11" s="199">
        <f t="shared" si="26"/>
        <v>0</v>
      </c>
      <c r="CE11" s="199">
        <f t="shared" si="26"/>
        <v>0</v>
      </c>
      <c r="CF11" s="199">
        <f t="shared" si="26"/>
        <v>0</v>
      </c>
      <c r="CG11" s="200">
        <f t="shared" ref="CG11:CG21" si="27">SUM(BU11:CF11)</f>
        <v>0</v>
      </c>
      <c r="CH11" s="199">
        <f t="shared" ref="CH11:CH28" si="28">IF($BF11=0,IF(CH$9&lt;$D11,0,$G11*$F11),CF11*(1+$C$3))</f>
        <v>0</v>
      </c>
      <c r="CI11" s="199">
        <f t="shared" ref="CI11:CS11" si="29">IF($BF11=0,IF(CI$9&lt;$D11,0,$G11*$F11),CH11)</f>
        <v>0</v>
      </c>
      <c r="CJ11" s="199">
        <f t="shared" si="29"/>
        <v>0</v>
      </c>
      <c r="CK11" s="199">
        <f t="shared" si="29"/>
        <v>0</v>
      </c>
      <c r="CL11" s="199">
        <f t="shared" si="29"/>
        <v>0</v>
      </c>
      <c r="CM11" s="199">
        <f t="shared" si="29"/>
        <v>0</v>
      </c>
      <c r="CN11" s="199">
        <f t="shared" si="29"/>
        <v>0</v>
      </c>
      <c r="CO11" s="199">
        <f t="shared" si="29"/>
        <v>0</v>
      </c>
      <c r="CP11" s="199">
        <f t="shared" si="29"/>
        <v>0</v>
      </c>
      <c r="CQ11" s="199">
        <f t="shared" si="29"/>
        <v>0</v>
      </c>
      <c r="CR11" s="199">
        <f t="shared" si="29"/>
        <v>0</v>
      </c>
      <c r="CS11" s="199">
        <f t="shared" si="29"/>
        <v>0</v>
      </c>
      <c r="CT11" s="200">
        <f t="shared" ref="CT11:CT21" si="30">SUM(CH11:CS11)</f>
        <v>0</v>
      </c>
      <c r="CU11" s="199">
        <f t="shared" ref="CU11:CU28" si="31">IF($BF11=0,IF(CU$9&lt;$D11,0,$G11*$F11),CS11*(1+$C$3))</f>
        <v>0</v>
      </c>
      <c r="CV11" s="199">
        <f t="shared" ref="CV11:DF11" si="32">IF($BF11=0,IF(CV$9&lt;$D11,0,$G11*$F11),CU11)</f>
        <v>0</v>
      </c>
      <c r="CW11" s="199">
        <f t="shared" si="32"/>
        <v>0</v>
      </c>
      <c r="CX11" s="199">
        <f t="shared" si="32"/>
        <v>0</v>
      </c>
      <c r="CY11" s="199">
        <f t="shared" si="32"/>
        <v>0</v>
      </c>
      <c r="CZ11" s="199">
        <f t="shared" si="32"/>
        <v>0</v>
      </c>
      <c r="DA11" s="199">
        <f t="shared" si="32"/>
        <v>0</v>
      </c>
      <c r="DB11" s="199">
        <f t="shared" si="32"/>
        <v>0</v>
      </c>
      <c r="DC11" s="199">
        <f t="shared" si="32"/>
        <v>0</v>
      </c>
      <c r="DD11" s="199">
        <f t="shared" si="32"/>
        <v>0</v>
      </c>
      <c r="DE11" s="199">
        <f t="shared" si="32"/>
        <v>0</v>
      </c>
      <c r="DF11" s="199">
        <f t="shared" si="32"/>
        <v>0</v>
      </c>
      <c r="DG11" s="200">
        <f t="shared" ref="DG11:DG21" si="33">SUM(CU11:DF11)</f>
        <v>0</v>
      </c>
      <c r="DH11" s="199">
        <f t="shared" ref="DH11:DH28" si="34">IF($BF11=0,IF(DH$9&lt;$D11,0,$G11*$F11),DF11*(1+$C$3))</f>
        <v>0</v>
      </c>
      <c r="DI11" s="199">
        <f t="shared" ref="DI11:DS11" si="35">IF($BF11=0,IF(DI$9&lt;$D11,0,$G11*$F11),DH11)</f>
        <v>0</v>
      </c>
      <c r="DJ11" s="199">
        <f t="shared" si="35"/>
        <v>0</v>
      </c>
      <c r="DK11" s="199">
        <f t="shared" si="35"/>
        <v>0</v>
      </c>
      <c r="DL11" s="199">
        <f t="shared" si="35"/>
        <v>0</v>
      </c>
      <c r="DM11" s="199">
        <f t="shared" si="35"/>
        <v>0</v>
      </c>
      <c r="DN11" s="199">
        <f t="shared" si="35"/>
        <v>0</v>
      </c>
      <c r="DO11" s="199">
        <f t="shared" si="35"/>
        <v>0</v>
      </c>
      <c r="DP11" s="199">
        <f t="shared" si="35"/>
        <v>0</v>
      </c>
      <c r="DQ11" s="199">
        <f t="shared" si="35"/>
        <v>0</v>
      </c>
      <c r="DR11" s="199">
        <f t="shared" si="35"/>
        <v>0</v>
      </c>
      <c r="DS11" s="199">
        <f t="shared" si="35"/>
        <v>0</v>
      </c>
      <c r="DT11" s="200">
        <f t="shared" ref="DT11:DT21" si="36">SUM(DH11:DS11)</f>
        <v>0</v>
      </c>
      <c r="DU11" s="199">
        <f t="shared" ref="DU11:DU28" si="37">IF($BF11=0,IF(DU$9&lt;$D11,0,$G11*$F11),DS11*(1+$C$3))</f>
        <v>0</v>
      </c>
      <c r="DV11" s="199">
        <f t="shared" ref="DV11:EF11" si="38">IF($BF11=0,IF(DV$9&lt;$D11,0,$G11*$F11),DU11)</f>
        <v>0</v>
      </c>
      <c r="DW11" s="199">
        <f t="shared" si="38"/>
        <v>0</v>
      </c>
      <c r="DX11" s="199">
        <f t="shared" si="38"/>
        <v>0</v>
      </c>
      <c r="DY11" s="199">
        <f t="shared" si="38"/>
        <v>0</v>
      </c>
      <c r="DZ11" s="199">
        <f t="shared" si="38"/>
        <v>0</v>
      </c>
      <c r="EA11" s="199">
        <f t="shared" si="38"/>
        <v>0</v>
      </c>
      <c r="EB11" s="199">
        <f t="shared" si="38"/>
        <v>0</v>
      </c>
      <c r="EC11" s="199">
        <f t="shared" si="38"/>
        <v>0</v>
      </c>
      <c r="ED11" s="199">
        <f t="shared" si="38"/>
        <v>0</v>
      </c>
      <c r="EE11" s="199">
        <f t="shared" si="38"/>
        <v>0</v>
      </c>
      <c r="EF11" s="199">
        <f t="shared" si="38"/>
        <v>0</v>
      </c>
      <c r="EG11" s="200">
        <f t="shared" ref="EG11:EG21" si="39">SUM(DU11:EF11)</f>
        <v>0</v>
      </c>
    </row>
    <row r="12" spans="2:137">
      <c r="B12" s="198" t="s">
        <v>786</v>
      </c>
      <c r="C12" s="265"/>
      <c r="D12" s="483"/>
      <c r="E12" s="784" t="s">
        <v>574</v>
      </c>
      <c r="F12" s="484">
        <f t="shared" si="10"/>
        <v>0</v>
      </c>
      <c r="G12" s="670"/>
      <c r="H12" s="196">
        <f t="shared" si="11"/>
        <v>0</v>
      </c>
      <c r="I12" s="196">
        <f t="shared" si="11"/>
        <v>0</v>
      </c>
      <c r="J12" s="196">
        <f t="shared" si="11"/>
        <v>0</v>
      </c>
      <c r="K12" s="196">
        <f t="shared" si="11"/>
        <v>0</v>
      </c>
      <c r="L12" s="196">
        <f t="shared" si="11"/>
        <v>0</v>
      </c>
      <c r="M12" s="196">
        <f t="shared" si="11"/>
        <v>0</v>
      </c>
      <c r="N12" s="196">
        <f t="shared" si="11"/>
        <v>0</v>
      </c>
      <c r="O12" s="196">
        <f t="shared" si="11"/>
        <v>0</v>
      </c>
      <c r="P12" s="196">
        <f t="shared" si="11"/>
        <v>0</v>
      </c>
      <c r="Q12" s="196">
        <f t="shared" si="11"/>
        <v>0</v>
      </c>
      <c r="R12" s="196">
        <f t="shared" si="11"/>
        <v>0</v>
      </c>
      <c r="S12" s="196">
        <f t="shared" si="11"/>
        <v>0</v>
      </c>
      <c r="T12" s="200">
        <f t="shared" si="12"/>
        <v>0</v>
      </c>
      <c r="U12" s="199">
        <f t="shared" si="13"/>
        <v>0</v>
      </c>
      <c r="V12" s="199">
        <f t="shared" ref="V12:AF12" si="40">IF($S12=0,IF(V$9&lt;$D12,0,$G12*$F12),U12)</f>
        <v>0</v>
      </c>
      <c r="W12" s="199">
        <f t="shared" si="40"/>
        <v>0</v>
      </c>
      <c r="X12" s="199">
        <f t="shared" si="40"/>
        <v>0</v>
      </c>
      <c r="Y12" s="199">
        <f t="shared" si="40"/>
        <v>0</v>
      </c>
      <c r="Z12" s="199">
        <f t="shared" si="40"/>
        <v>0</v>
      </c>
      <c r="AA12" s="199">
        <f t="shared" si="40"/>
        <v>0</v>
      </c>
      <c r="AB12" s="199">
        <f t="shared" si="40"/>
        <v>0</v>
      </c>
      <c r="AC12" s="199">
        <f t="shared" si="40"/>
        <v>0</v>
      </c>
      <c r="AD12" s="199">
        <f t="shared" si="40"/>
        <v>0</v>
      </c>
      <c r="AE12" s="199">
        <f t="shared" si="40"/>
        <v>0</v>
      </c>
      <c r="AF12" s="199">
        <f t="shared" si="40"/>
        <v>0</v>
      </c>
      <c r="AG12" s="200">
        <f t="shared" si="15"/>
        <v>0</v>
      </c>
      <c r="AH12" s="199">
        <f t="shared" si="16"/>
        <v>0</v>
      </c>
      <c r="AI12" s="199">
        <f t="shared" ref="AI12:AS12" si="41">IF($AF12=0,IF(AI$9&lt;$D12,0,$G12*$F12),AH12)</f>
        <v>0</v>
      </c>
      <c r="AJ12" s="199">
        <f t="shared" si="41"/>
        <v>0</v>
      </c>
      <c r="AK12" s="199">
        <f t="shared" si="41"/>
        <v>0</v>
      </c>
      <c r="AL12" s="199">
        <f t="shared" si="41"/>
        <v>0</v>
      </c>
      <c r="AM12" s="199">
        <f t="shared" si="41"/>
        <v>0</v>
      </c>
      <c r="AN12" s="199">
        <f t="shared" si="41"/>
        <v>0</v>
      </c>
      <c r="AO12" s="199">
        <f t="shared" si="41"/>
        <v>0</v>
      </c>
      <c r="AP12" s="199">
        <f t="shared" si="41"/>
        <v>0</v>
      </c>
      <c r="AQ12" s="199">
        <f t="shared" si="41"/>
        <v>0</v>
      </c>
      <c r="AR12" s="199">
        <f t="shared" si="41"/>
        <v>0</v>
      </c>
      <c r="AS12" s="199">
        <f t="shared" si="41"/>
        <v>0</v>
      </c>
      <c r="AT12" s="200">
        <f t="shared" si="18"/>
        <v>0</v>
      </c>
      <c r="AU12" s="199">
        <f t="shared" si="19"/>
        <v>0</v>
      </c>
      <c r="AV12" s="199">
        <f t="shared" ref="AV12:BF12" si="42">IF($AS12=0,IF(AV$9&lt;$D12,0,$G12*$F12),AU12)</f>
        <v>0</v>
      </c>
      <c r="AW12" s="199">
        <f t="shared" si="42"/>
        <v>0</v>
      </c>
      <c r="AX12" s="199">
        <f t="shared" si="42"/>
        <v>0</v>
      </c>
      <c r="AY12" s="199">
        <f t="shared" si="42"/>
        <v>0</v>
      </c>
      <c r="AZ12" s="199">
        <f t="shared" si="42"/>
        <v>0</v>
      </c>
      <c r="BA12" s="199">
        <f t="shared" si="42"/>
        <v>0</v>
      </c>
      <c r="BB12" s="199">
        <f t="shared" si="42"/>
        <v>0</v>
      </c>
      <c r="BC12" s="199">
        <f t="shared" si="42"/>
        <v>0</v>
      </c>
      <c r="BD12" s="199">
        <f t="shared" si="42"/>
        <v>0</v>
      </c>
      <c r="BE12" s="199">
        <f t="shared" si="42"/>
        <v>0</v>
      </c>
      <c r="BF12" s="199">
        <f t="shared" si="42"/>
        <v>0</v>
      </c>
      <c r="BG12" s="200">
        <f t="shared" si="21"/>
        <v>0</v>
      </c>
      <c r="BH12" s="199">
        <f t="shared" si="22"/>
        <v>0</v>
      </c>
      <c r="BI12" s="199">
        <f t="shared" ref="BI12:BS12" si="43">IF($BF12=0,IF(BI$9&lt;$D12,0,$G12*$F12),BH12)</f>
        <v>0</v>
      </c>
      <c r="BJ12" s="199">
        <f t="shared" si="43"/>
        <v>0</v>
      </c>
      <c r="BK12" s="199">
        <f t="shared" si="43"/>
        <v>0</v>
      </c>
      <c r="BL12" s="199">
        <f t="shared" si="43"/>
        <v>0</v>
      </c>
      <c r="BM12" s="199">
        <f t="shared" si="43"/>
        <v>0</v>
      </c>
      <c r="BN12" s="199">
        <f t="shared" si="43"/>
        <v>0</v>
      </c>
      <c r="BO12" s="199">
        <f t="shared" si="43"/>
        <v>0</v>
      </c>
      <c r="BP12" s="199">
        <f t="shared" si="43"/>
        <v>0</v>
      </c>
      <c r="BQ12" s="199">
        <f t="shared" si="43"/>
        <v>0</v>
      </c>
      <c r="BR12" s="199">
        <f t="shared" si="43"/>
        <v>0</v>
      </c>
      <c r="BS12" s="199">
        <f t="shared" si="43"/>
        <v>0</v>
      </c>
      <c r="BT12" s="200">
        <f t="shared" si="24"/>
        <v>0</v>
      </c>
      <c r="BU12" s="199">
        <f t="shared" si="25"/>
        <v>0</v>
      </c>
      <c r="BV12" s="199">
        <f t="shared" ref="BV12:CF12" si="44">IF($BF12=0,IF(BV$9&lt;$D12,0,$G12*$F12),BU12)</f>
        <v>0</v>
      </c>
      <c r="BW12" s="199">
        <f t="shared" si="44"/>
        <v>0</v>
      </c>
      <c r="BX12" s="199">
        <f t="shared" si="44"/>
        <v>0</v>
      </c>
      <c r="BY12" s="199">
        <f t="shared" si="44"/>
        <v>0</v>
      </c>
      <c r="BZ12" s="199">
        <f t="shared" si="44"/>
        <v>0</v>
      </c>
      <c r="CA12" s="199">
        <f t="shared" si="44"/>
        <v>0</v>
      </c>
      <c r="CB12" s="199">
        <f t="shared" si="44"/>
        <v>0</v>
      </c>
      <c r="CC12" s="199">
        <f t="shared" si="44"/>
        <v>0</v>
      </c>
      <c r="CD12" s="199">
        <f t="shared" si="44"/>
        <v>0</v>
      </c>
      <c r="CE12" s="199">
        <f t="shared" si="44"/>
        <v>0</v>
      </c>
      <c r="CF12" s="199">
        <f t="shared" si="44"/>
        <v>0</v>
      </c>
      <c r="CG12" s="200">
        <f t="shared" si="27"/>
        <v>0</v>
      </c>
      <c r="CH12" s="199">
        <f t="shared" si="28"/>
        <v>0</v>
      </c>
      <c r="CI12" s="199">
        <f t="shared" ref="CI12:CS12" si="45">IF($BF12=0,IF(CI$9&lt;$D12,0,$G12*$F12),CH12)</f>
        <v>0</v>
      </c>
      <c r="CJ12" s="199">
        <f t="shared" si="45"/>
        <v>0</v>
      </c>
      <c r="CK12" s="199">
        <f t="shared" si="45"/>
        <v>0</v>
      </c>
      <c r="CL12" s="199">
        <f t="shared" si="45"/>
        <v>0</v>
      </c>
      <c r="CM12" s="199">
        <f t="shared" si="45"/>
        <v>0</v>
      </c>
      <c r="CN12" s="199">
        <f t="shared" si="45"/>
        <v>0</v>
      </c>
      <c r="CO12" s="199">
        <f t="shared" si="45"/>
        <v>0</v>
      </c>
      <c r="CP12" s="199">
        <f t="shared" si="45"/>
        <v>0</v>
      </c>
      <c r="CQ12" s="199">
        <f t="shared" si="45"/>
        <v>0</v>
      </c>
      <c r="CR12" s="199">
        <f t="shared" si="45"/>
        <v>0</v>
      </c>
      <c r="CS12" s="199">
        <f t="shared" si="45"/>
        <v>0</v>
      </c>
      <c r="CT12" s="200">
        <f t="shared" si="30"/>
        <v>0</v>
      </c>
      <c r="CU12" s="199">
        <f t="shared" si="31"/>
        <v>0</v>
      </c>
      <c r="CV12" s="199">
        <f t="shared" ref="CV12:DF12" si="46">IF($BF12=0,IF(CV$9&lt;$D12,0,$G12*$F12),CU12)</f>
        <v>0</v>
      </c>
      <c r="CW12" s="199">
        <f t="shared" si="46"/>
        <v>0</v>
      </c>
      <c r="CX12" s="199">
        <f t="shared" si="46"/>
        <v>0</v>
      </c>
      <c r="CY12" s="199">
        <f t="shared" si="46"/>
        <v>0</v>
      </c>
      <c r="CZ12" s="199">
        <f t="shared" si="46"/>
        <v>0</v>
      </c>
      <c r="DA12" s="199">
        <f t="shared" si="46"/>
        <v>0</v>
      </c>
      <c r="DB12" s="199">
        <f t="shared" si="46"/>
        <v>0</v>
      </c>
      <c r="DC12" s="199">
        <f t="shared" si="46"/>
        <v>0</v>
      </c>
      <c r="DD12" s="199">
        <f t="shared" si="46"/>
        <v>0</v>
      </c>
      <c r="DE12" s="199">
        <f t="shared" si="46"/>
        <v>0</v>
      </c>
      <c r="DF12" s="199">
        <f t="shared" si="46"/>
        <v>0</v>
      </c>
      <c r="DG12" s="200">
        <f t="shared" si="33"/>
        <v>0</v>
      </c>
      <c r="DH12" s="199">
        <f t="shared" si="34"/>
        <v>0</v>
      </c>
      <c r="DI12" s="199">
        <f t="shared" ref="DI12:DS12" si="47">IF($BF12=0,IF(DI$9&lt;$D12,0,$G12*$F12),DH12)</f>
        <v>0</v>
      </c>
      <c r="DJ12" s="199">
        <f t="shared" si="47"/>
        <v>0</v>
      </c>
      <c r="DK12" s="199">
        <f t="shared" si="47"/>
        <v>0</v>
      </c>
      <c r="DL12" s="199">
        <f t="shared" si="47"/>
        <v>0</v>
      </c>
      <c r="DM12" s="199">
        <f t="shared" si="47"/>
        <v>0</v>
      </c>
      <c r="DN12" s="199">
        <f t="shared" si="47"/>
        <v>0</v>
      </c>
      <c r="DO12" s="199">
        <f t="shared" si="47"/>
        <v>0</v>
      </c>
      <c r="DP12" s="199">
        <f t="shared" si="47"/>
        <v>0</v>
      </c>
      <c r="DQ12" s="199">
        <f t="shared" si="47"/>
        <v>0</v>
      </c>
      <c r="DR12" s="199">
        <f t="shared" si="47"/>
        <v>0</v>
      </c>
      <c r="DS12" s="199">
        <f t="shared" si="47"/>
        <v>0</v>
      </c>
      <c r="DT12" s="200">
        <f t="shared" si="36"/>
        <v>0</v>
      </c>
      <c r="DU12" s="199">
        <f t="shared" si="37"/>
        <v>0</v>
      </c>
      <c r="DV12" s="199">
        <f t="shared" ref="DV12:EF12" si="48">IF($BF12=0,IF(DV$9&lt;$D12,0,$G12*$F12),DU12)</f>
        <v>0</v>
      </c>
      <c r="DW12" s="199">
        <f t="shared" si="48"/>
        <v>0</v>
      </c>
      <c r="DX12" s="199">
        <f t="shared" si="48"/>
        <v>0</v>
      </c>
      <c r="DY12" s="199">
        <f t="shared" si="48"/>
        <v>0</v>
      </c>
      <c r="DZ12" s="199">
        <f t="shared" si="48"/>
        <v>0</v>
      </c>
      <c r="EA12" s="199">
        <f t="shared" si="48"/>
        <v>0</v>
      </c>
      <c r="EB12" s="199">
        <f t="shared" si="48"/>
        <v>0</v>
      </c>
      <c r="EC12" s="199">
        <f t="shared" si="48"/>
        <v>0</v>
      </c>
      <c r="ED12" s="199">
        <f t="shared" si="48"/>
        <v>0</v>
      </c>
      <c r="EE12" s="199">
        <f t="shared" si="48"/>
        <v>0</v>
      </c>
      <c r="EF12" s="199">
        <f t="shared" si="48"/>
        <v>0</v>
      </c>
      <c r="EG12" s="200">
        <f t="shared" si="39"/>
        <v>0</v>
      </c>
    </row>
    <row r="13" spans="2:137">
      <c r="B13" s="201" t="s">
        <v>788</v>
      </c>
      <c r="C13" s="215"/>
      <c r="D13" s="214"/>
      <c r="E13" s="783" t="s">
        <v>574</v>
      </c>
      <c r="F13" s="275">
        <f t="shared" si="10"/>
        <v>0</v>
      </c>
      <c r="G13" s="669"/>
      <c r="H13" s="196">
        <f t="shared" si="11"/>
        <v>0</v>
      </c>
      <c r="I13" s="196">
        <f t="shared" si="11"/>
        <v>0</v>
      </c>
      <c r="J13" s="196">
        <f t="shared" si="11"/>
        <v>0</v>
      </c>
      <c r="K13" s="196">
        <f t="shared" si="11"/>
        <v>0</v>
      </c>
      <c r="L13" s="196">
        <f t="shared" si="11"/>
        <v>0</v>
      </c>
      <c r="M13" s="196">
        <f t="shared" si="11"/>
        <v>0</v>
      </c>
      <c r="N13" s="196">
        <f t="shared" si="11"/>
        <v>0</v>
      </c>
      <c r="O13" s="196">
        <f t="shared" si="11"/>
        <v>0</v>
      </c>
      <c r="P13" s="196">
        <f t="shared" si="11"/>
        <v>0</v>
      </c>
      <c r="Q13" s="196">
        <f t="shared" si="11"/>
        <v>0</v>
      </c>
      <c r="R13" s="196">
        <f t="shared" si="11"/>
        <v>0</v>
      </c>
      <c r="S13" s="196">
        <f t="shared" si="11"/>
        <v>0</v>
      </c>
      <c r="T13" s="200">
        <f t="shared" si="12"/>
        <v>0</v>
      </c>
      <c r="U13" s="199">
        <f t="shared" si="13"/>
        <v>0</v>
      </c>
      <c r="V13" s="199">
        <f t="shared" ref="V13:AF13" si="49">IF($S13=0,IF(V$9&lt;$D13,0,$G13*$F13),U13)</f>
        <v>0</v>
      </c>
      <c r="W13" s="199">
        <f t="shared" si="49"/>
        <v>0</v>
      </c>
      <c r="X13" s="199">
        <f t="shared" si="49"/>
        <v>0</v>
      </c>
      <c r="Y13" s="199">
        <f t="shared" si="49"/>
        <v>0</v>
      </c>
      <c r="Z13" s="199">
        <f t="shared" si="49"/>
        <v>0</v>
      </c>
      <c r="AA13" s="199">
        <f t="shared" si="49"/>
        <v>0</v>
      </c>
      <c r="AB13" s="199">
        <f t="shared" si="49"/>
        <v>0</v>
      </c>
      <c r="AC13" s="199">
        <f t="shared" si="49"/>
        <v>0</v>
      </c>
      <c r="AD13" s="199">
        <f t="shared" si="49"/>
        <v>0</v>
      </c>
      <c r="AE13" s="199">
        <f t="shared" si="49"/>
        <v>0</v>
      </c>
      <c r="AF13" s="199">
        <f t="shared" si="49"/>
        <v>0</v>
      </c>
      <c r="AG13" s="200">
        <f t="shared" si="15"/>
        <v>0</v>
      </c>
      <c r="AH13" s="199">
        <f t="shared" si="16"/>
        <v>0</v>
      </c>
      <c r="AI13" s="199">
        <f t="shared" ref="AI13:AS13" si="50">IF($AF13=0,IF(AI$9&lt;$D13,0,$G13*$F13),AH13)</f>
        <v>0</v>
      </c>
      <c r="AJ13" s="199">
        <f t="shared" si="50"/>
        <v>0</v>
      </c>
      <c r="AK13" s="199">
        <f t="shared" si="50"/>
        <v>0</v>
      </c>
      <c r="AL13" s="199">
        <f t="shared" si="50"/>
        <v>0</v>
      </c>
      <c r="AM13" s="199">
        <f t="shared" si="50"/>
        <v>0</v>
      </c>
      <c r="AN13" s="199">
        <f t="shared" si="50"/>
        <v>0</v>
      </c>
      <c r="AO13" s="199">
        <f t="shared" si="50"/>
        <v>0</v>
      </c>
      <c r="AP13" s="199">
        <f t="shared" si="50"/>
        <v>0</v>
      </c>
      <c r="AQ13" s="199">
        <f t="shared" si="50"/>
        <v>0</v>
      </c>
      <c r="AR13" s="199">
        <f t="shared" si="50"/>
        <v>0</v>
      </c>
      <c r="AS13" s="199">
        <f t="shared" si="50"/>
        <v>0</v>
      </c>
      <c r="AT13" s="200">
        <f t="shared" si="18"/>
        <v>0</v>
      </c>
      <c r="AU13" s="199">
        <f t="shared" si="19"/>
        <v>0</v>
      </c>
      <c r="AV13" s="199">
        <f t="shared" ref="AV13:BF13" si="51">IF($AS13=0,IF(AV$9&lt;$D13,0,$G13*$F13),AU13)</f>
        <v>0</v>
      </c>
      <c r="AW13" s="199">
        <f t="shared" si="51"/>
        <v>0</v>
      </c>
      <c r="AX13" s="199">
        <f t="shared" si="51"/>
        <v>0</v>
      </c>
      <c r="AY13" s="199">
        <f t="shared" si="51"/>
        <v>0</v>
      </c>
      <c r="AZ13" s="199">
        <f t="shared" si="51"/>
        <v>0</v>
      </c>
      <c r="BA13" s="199">
        <f t="shared" si="51"/>
        <v>0</v>
      </c>
      <c r="BB13" s="199">
        <f t="shared" si="51"/>
        <v>0</v>
      </c>
      <c r="BC13" s="199">
        <f t="shared" si="51"/>
        <v>0</v>
      </c>
      <c r="BD13" s="199">
        <f t="shared" si="51"/>
        <v>0</v>
      </c>
      <c r="BE13" s="199">
        <f t="shared" si="51"/>
        <v>0</v>
      </c>
      <c r="BF13" s="199">
        <f t="shared" si="51"/>
        <v>0</v>
      </c>
      <c r="BG13" s="200">
        <f t="shared" si="21"/>
        <v>0</v>
      </c>
      <c r="BH13" s="199">
        <f t="shared" si="22"/>
        <v>0</v>
      </c>
      <c r="BI13" s="199">
        <f t="shared" ref="BI13:BS13" si="52">IF($BF13=0,IF(BI$9&lt;$D13,0,$G13*$F13),BH13)</f>
        <v>0</v>
      </c>
      <c r="BJ13" s="199">
        <f t="shared" si="52"/>
        <v>0</v>
      </c>
      <c r="BK13" s="199">
        <f t="shared" si="52"/>
        <v>0</v>
      </c>
      <c r="BL13" s="199">
        <f t="shared" si="52"/>
        <v>0</v>
      </c>
      <c r="BM13" s="199">
        <f t="shared" si="52"/>
        <v>0</v>
      </c>
      <c r="BN13" s="199">
        <f t="shared" si="52"/>
        <v>0</v>
      </c>
      <c r="BO13" s="199">
        <f t="shared" si="52"/>
        <v>0</v>
      </c>
      <c r="BP13" s="199">
        <f t="shared" si="52"/>
        <v>0</v>
      </c>
      <c r="BQ13" s="199">
        <f t="shared" si="52"/>
        <v>0</v>
      </c>
      <c r="BR13" s="199">
        <f t="shared" si="52"/>
        <v>0</v>
      </c>
      <c r="BS13" s="199">
        <f t="shared" si="52"/>
        <v>0</v>
      </c>
      <c r="BT13" s="200">
        <f t="shared" si="24"/>
        <v>0</v>
      </c>
      <c r="BU13" s="199">
        <f t="shared" si="25"/>
        <v>0</v>
      </c>
      <c r="BV13" s="199">
        <f t="shared" ref="BV13:CF13" si="53">IF($BF13=0,IF(BV$9&lt;$D13,0,$G13*$F13),BU13)</f>
        <v>0</v>
      </c>
      <c r="BW13" s="199">
        <f t="shared" si="53"/>
        <v>0</v>
      </c>
      <c r="BX13" s="199">
        <f t="shared" si="53"/>
        <v>0</v>
      </c>
      <c r="BY13" s="199">
        <f t="shared" si="53"/>
        <v>0</v>
      </c>
      <c r="BZ13" s="199">
        <f t="shared" si="53"/>
        <v>0</v>
      </c>
      <c r="CA13" s="199">
        <f t="shared" si="53"/>
        <v>0</v>
      </c>
      <c r="CB13" s="199">
        <f t="shared" si="53"/>
        <v>0</v>
      </c>
      <c r="CC13" s="199">
        <f t="shared" si="53"/>
        <v>0</v>
      </c>
      <c r="CD13" s="199">
        <f t="shared" si="53"/>
        <v>0</v>
      </c>
      <c r="CE13" s="199">
        <f t="shared" si="53"/>
        <v>0</v>
      </c>
      <c r="CF13" s="199">
        <f t="shared" si="53"/>
        <v>0</v>
      </c>
      <c r="CG13" s="200">
        <f t="shared" si="27"/>
        <v>0</v>
      </c>
      <c r="CH13" s="199">
        <f t="shared" si="28"/>
        <v>0</v>
      </c>
      <c r="CI13" s="199">
        <f t="shared" ref="CI13:CS13" si="54">IF($BF13=0,IF(CI$9&lt;$D13,0,$G13*$F13),CH13)</f>
        <v>0</v>
      </c>
      <c r="CJ13" s="199">
        <f t="shared" si="54"/>
        <v>0</v>
      </c>
      <c r="CK13" s="199">
        <f t="shared" si="54"/>
        <v>0</v>
      </c>
      <c r="CL13" s="199">
        <f t="shared" si="54"/>
        <v>0</v>
      </c>
      <c r="CM13" s="199">
        <f t="shared" si="54"/>
        <v>0</v>
      </c>
      <c r="CN13" s="199">
        <f t="shared" si="54"/>
        <v>0</v>
      </c>
      <c r="CO13" s="199">
        <f t="shared" si="54"/>
        <v>0</v>
      </c>
      <c r="CP13" s="199">
        <f t="shared" si="54"/>
        <v>0</v>
      </c>
      <c r="CQ13" s="199">
        <f t="shared" si="54"/>
        <v>0</v>
      </c>
      <c r="CR13" s="199">
        <f t="shared" si="54"/>
        <v>0</v>
      </c>
      <c r="CS13" s="199">
        <f t="shared" si="54"/>
        <v>0</v>
      </c>
      <c r="CT13" s="200">
        <f t="shared" si="30"/>
        <v>0</v>
      </c>
      <c r="CU13" s="199">
        <f t="shared" si="31"/>
        <v>0</v>
      </c>
      <c r="CV13" s="199">
        <f t="shared" ref="CV13:DF13" si="55">IF($BF13=0,IF(CV$9&lt;$D13,0,$G13*$F13),CU13)</f>
        <v>0</v>
      </c>
      <c r="CW13" s="199">
        <f t="shared" si="55"/>
        <v>0</v>
      </c>
      <c r="CX13" s="199">
        <f t="shared" si="55"/>
        <v>0</v>
      </c>
      <c r="CY13" s="199">
        <f t="shared" si="55"/>
        <v>0</v>
      </c>
      <c r="CZ13" s="199">
        <f t="shared" si="55"/>
        <v>0</v>
      </c>
      <c r="DA13" s="199">
        <f t="shared" si="55"/>
        <v>0</v>
      </c>
      <c r="DB13" s="199">
        <f t="shared" si="55"/>
        <v>0</v>
      </c>
      <c r="DC13" s="199">
        <f t="shared" si="55"/>
        <v>0</v>
      </c>
      <c r="DD13" s="199">
        <f t="shared" si="55"/>
        <v>0</v>
      </c>
      <c r="DE13" s="199">
        <f t="shared" si="55"/>
        <v>0</v>
      </c>
      <c r="DF13" s="199">
        <f t="shared" si="55"/>
        <v>0</v>
      </c>
      <c r="DG13" s="200">
        <f t="shared" si="33"/>
        <v>0</v>
      </c>
      <c r="DH13" s="199">
        <f t="shared" si="34"/>
        <v>0</v>
      </c>
      <c r="DI13" s="199">
        <f t="shared" ref="DI13:DS13" si="56">IF($BF13=0,IF(DI$9&lt;$D13,0,$G13*$F13),DH13)</f>
        <v>0</v>
      </c>
      <c r="DJ13" s="199">
        <f t="shared" si="56"/>
        <v>0</v>
      </c>
      <c r="DK13" s="199">
        <f t="shared" si="56"/>
        <v>0</v>
      </c>
      <c r="DL13" s="199">
        <f t="shared" si="56"/>
        <v>0</v>
      </c>
      <c r="DM13" s="199">
        <f t="shared" si="56"/>
        <v>0</v>
      </c>
      <c r="DN13" s="199">
        <f t="shared" si="56"/>
        <v>0</v>
      </c>
      <c r="DO13" s="199">
        <f t="shared" si="56"/>
        <v>0</v>
      </c>
      <c r="DP13" s="199">
        <f t="shared" si="56"/>
        <v>0</v>
      </c>
      <c r="DQ13" s="199">
        <f t="shared" si="56"/>
        <v>0</v>
      </c>
      <c r="DR13" s="199">
        <f t="shared" si="56"/>
        <v>0</v>
      </c>
      <c r="DS13" s="199">
        <f t="shared" si="56"/>
        <v>0</v>
      </c>
      <c r="DT13" s="200">
        <f t="shared" si="36"/>
        <v>0</v>
      </c>
      <c r="DU13" s="199">
        <f t="shared" si="37"/>
        <v>0</v>
      </c>
      <c r="DV13" s="199">
        <f t="shared" ref="DV13:EF13" si="57">IF($BF13=0,IF(DV$9&lt;$D13,0,$G13*$F13),DU13)</f>
        <v>0</v>
      </c>
      <c r="DW13" s="199">
        <f t="shared" si="57"/>
        <v>0</v>
      </c>
      <c r="DX13" s="199">
        <f t="shared" si="57"/>
        <v>0</v>
      </c>
      <c r="DY13" s="199">
        <f t="shared" si="57"/>
        <v>0</v>
      </c>
      <c r="DZ13" s="199">
        <f t="shared" si="57"/>
        <v>0</v>
      </c>
      <c r="EA13" s="199">
        <f t="shared" si="57"/>
        <v>0</v>
      </c>
      <c r="EB13" s="199">
        <f t="shared" si="57"/>
        <v>0</v>
      </c>
      <c r="EC13" s="199">
        <f t="shared" si="57"/>
        <v>0</v>
      </c>
      <c r="ED13" s="199">
        <f t="shared" si="57"/>
        <v>0</v>
      </c>
      <c r="EE13" s="199">
        <f t="shared" si="57"/>
        <v>0</v>
      </c>
      <c r="EF13" s="199">
        <f t="shared" si="57"/>
        <v>0</v>
      </c>
      <c r="EG13" s="200">
        <f t="shared" si="39"/>
        <v>0</v>
      </c>
    </row>
    <row r="14" spans="2:137">
      <c r="B14" s="198" t="s">
        <v>667</v>
      </c>
      <c r="C14" s="265"/>
      <c r="D14" s="483"/>
      <c r="E14" s="784" t="s">
        <v>574</v>
      </c>
      <c r="F14" s="484">
        <f t="shared" si="10"/>
        <v>0</v>
      </c>
      <c r="G14" s="670"/>
      <c r="H14" s="196">
        <f t="shared" si="11"/>
        <v>0</v>
      </c>
      <c r="I14" s="196">
        <f t="shared" si="11"/>
        <v>0</v>
      </c>
      <c r="J14" s="196">
        <f t="shared" si="11"/>
        <v>0</v>
      </c>
      <c r="K14" s="196">
        <f t="shared" si="11"/>
        <v>0</v>
      </c>
      <c r="L14" s="196">
        <f t="shared" si="11"/>
        <v>0</v>
      </c>
      <c r="M14" s="196">
        <f t="shared" si="11"/>
        <v>0</v>
      </c>
      <c r="N14" s="196">
        <f t="shared" si="11"/>
        <v>0</v>
      </c>
      <c r="O14" s="196">
        <f t="shared" si="11"/>
        <v>0</v>
      </c>
      <c r="P14" s="196">
        <f t="shared" si="11"/>
        <v>0</v>
      </c>
      <c r="Q14" s="196">
        <f t="shared" si="11"/>
        <v>0</v>
      </c>
      <c r="R14" s="196">
        <f t="shared" si="11"/>
        <v>0</v>
      </c>
      <c r="S14" s="196">
        <f t="shared" si="11"/>
        <v>0</v>
      </c>
      <c r="T14" s="200">
        <f t="shared" si="12"/>
        <v>0</v>
      </c>
      <c r="U14" s="199">
        <f t="shared" si="13"/>
        <v>0</v>
      </c>
      <c r="V14" s="199">
        <f t="shared" ref="V14:AF14" si="58">IF($S14=0,IF(V$9&lt;$D14,0,$G14*$F14),U14)</f>
        <v>0</v>
      </c>
      <c r="W14" s="199">
        <f t="shared" si="58"/>
        <v>0</v>
      </c>
      <c r="X14" s="199">
        <f t="shared" si="58"/>
        <v>0</v>
      </c>
      <c r="Y14" s="199">
        <f t="shared" si="58"/>
        <v>0</v>
      </c>
      <c r="Z14" s="199">
        <f t="shared" si="58"/>
        <v>0</v>
      </c>
      <c r="AA14" s="199">
        <f t="shared" si="58"/>
        <v>0</v>
      </c>
      <c r="AB14" s="199">
        <f t="shared" si="58"/>
        <v>0</v>
      </c>
      <c r="AC14" s="199">
        <f t="shared" si="58"/>
        <v>0</v>
      </c>
      <c r="AD14" s="199">
        <f t="shared" si="58"/>
        <v>0</v>
      </c>
      <c r="AE14" s="199">
        <f t="shared" si="58"/>
        <v>0</v>
      </c>
      <c r="AF14" s="199">
        <f t="shared" si="58"/>
        <v>0</v>
      </c>
      <c r="AG14" s="200">
        <f t="shared" si="15"/>
        <v>0</v>
      </c>
      <c r="AH14" s="199">
        <f t="shared" si="16"/>
        <v>0</v>
      </c>
      <c r="AI14" s="199">
        <f t="shared" ref="AI14:AS14" si="59">IF($AF14=0,IF(AI$9&lt;$D14,0,$G14*$F14),AH14)</f>
        <v>0</v>
      </c>
      <c r="AJ14" s="199">
        <f t="shared" si="59"/>
        <v>0</v>
      </c>
      <c r="AK14" s="199">
        <f t="shared" si="59"/>
        <v>0</v>
      </c>
      <c r="AL14" s="199">
        <f t="shared" si="59"/>
        <v>0</v>
      </c>
      <c r="AM14" s="199">
        <f t="shared" si="59"/>
        <v>0</v>
      </c>
      <c r="AN14" s="199">
        <f t="shared" si="59"/>
        <v>0</v>
      </c>
      <c r="AO14" s="199">
        <f t="shared" si="59"/>
        <v>0</v>
      </c>
      <c r="AP14" s="199">
        <f t="shared" si="59"/>
        <v>0</v>
      </c>
      <c r="AQ14" s="199">
        <f t="shared" si="59"/>
        <v>0</v>
      </c>
      <c r="AR14" s="199">
        <f t="shared" si="59"/>
        <v>0</v>
      </c>
      <c r="AS14" s="199">
        <f t="shared" si="59"/>
        <v>0</v>
      </c>
      <c r="AT14" s="200">
        <f t="shared" si="18"/>
        <v>0</v>
      </c>
      <c r="AU14" s="199">
        <f t="shared" si="19"/>
        <v>0</v>
      </c>
      <c r="AV14" s="199">
        <f t="shared" ref="AV14:BF14" si="60">IF($AS14=0,IF(AV$9&lt;$D14,0,$G14*$F14),AU14)</f>
        <v>0</v>
      </c>
      <c r="AW14" s="199">
        <f t="shared" si="60"/>
        <v>0</v>
      </c>
      <c r="AX14" s="199">
        <f t="shared" si="60"/>
        <v>0</v>
      </c>
      <c r="AY14" s="199">
        <f t="shared" si="60"/>
        <v>0</v>
      </c>
      <c r="AZ14" s="199">
        <f t="shared" si="60"/>
        <v>0</v>
      </c>
      <c r="BA14" s="199">
        <f t="shared" si="60"/>
        <v>0</v>
      </c>
      <c r="BB14" s="199">
        <f t="shared" si="60"/>
        <v>0</v>
      </c>
      <c r="BC14" s="199">
        <f t="shared" si="60"/>
        <v>0</v>
      </c>
      <c r="BD14" s="199">
        <f t="shared" si="60"/>
        <v>0</v>
      </c>
      <c r="BE14" s="199">
        <f t="shared" si="60"/>
        <v>0</v>
      </c>
      <c r="BF14" s="199">
        <f t="shared" si="60"/>
        <v>0</v>
      </c>
      <c r="BG14" s="200">
        <f t="shared" si="21"/>
        <v>0</v>
      </c>
      <c r="BH14" s="199">
        <f t="shared" si="22"/>
        <v>0</v>
      </c>
      <c r="BI14" s="199">
        <f t="shared" ref="BI14:BS14" si="61">IF($BF14=0,IF(BI$9&lt;$D14,0,$G14*$F14),BH14)</f>
        <v>0</v>
      </c>
      <c r="BJ14" s="199">
        <f t="shared" si="61"/>
        <v>0</v>
      </c>
      <c r="BK14" s="199">
        <f t="shared" si="61"/>
        <v>0</v>
      </c>
      <c r="BL14" s="199">
        <f t="shared" si="61"/>
        <v>0</v>
      </c>
      <c r="BM14" s="199">
        <f t="shared" si="61"/>
        <v>0</v>
      </c>
      <c r="BN14" s="199">
        <f t="shared" si="61"/>
        <v>0</v>
      </c>
      <c r="BO14" s="199">
        <f t="shared" si="61"/>
        <v>0</v>
      </c>
      <c r="BP14" s="199">
        <f t="shared" si="61"/>
        <v>0</v>
      </c>
      <c r="BQ14" s="199">
        <f t="shared" si="61"/>
        <v>0</v>
      </c>
      <c r="BR14" s="199">
        <f t="shared" si="61"/>
        <v>0</v>
      </c>
      <c r="BS14" s="199">
        <f t="shared" si="61"/>
        <v>0</v>
      </c>
      <c r="BT14" s="200">
        <f t="shared" si="24"/>
        <v>0</v>
      </c>
      <c r="BU14" s="199">
        <f t="shared" si="25"/>
        <v>0</v>
      </c>
      <c r="BV14" s="199">
        <f t="shared" ref="BV14:CF14" si="62">IF($BF14=0,IF(BV$9&lt;$D14,0,$G14*$F14),BU14)</f>
        <v>0</v>
      </c>
      <c r="BW14" s="199">
        <f t="shared" si="62"/>
        <v>0</v>
      </c>
      <c r="BX14" s="199">
        <f t="shared" si="62"/>
        <v>0</v>
      </c>
      <c r="BY14" s="199">
        <f t="shared" si="62"/>
        <v>0</v>
      </c>
      <c r="BZ14" s="199">
        <f t="shared" si="62"/>
        <v>0</v>
      </c>
      <c r="CA14" s="199">
        <f t="shared" si="62"/>
        <v>0</v>
      </c>
      <c r="CB14" s="199">
        <f t="shared" si="62"/>
        <v>0</v>
      </c>
      <c r="CC14" s="199">
        <f t="shared" si="62"/>
        <v>0</v>
      </c>
      <c r="CD14" s="199">
        <f t="shared" si="62"/>
        <v>0</v>
      </c>
      <c r="CE14" s="199">
        <f t="shared" si="62"/>
        <v>0</v>
      </c>
      <c r="CF14" s="199">
        <f t="shared" si="62"/>
        <v>0</v>
      </c>
      <c r="CG14" s="200">
        <f t="shared" si="27"/>
        <v>0</v>
      </c>
      <c r="CH14" s="199">
        <f t="shared" si="28"/>
        <v>0</v>
      </c>
      <c r="CI14" s="199">
        <f t="shared" ref="CI14:CS14" si="63">IF($BF14=0,IF(CI$9&lt;$D14,0,$G14*$F14),CH14)</f>
        <v>0</v>
      </c>
      <c r="CJ14" s="199">
        <f t="shared" si="63"/>
        <v>0</v>
      </c>
      <c r="CK14" s="199">
        <f t="shared" si="63"/>
        <v>0</v>
      </c>
      <c r="CL14" s="199">
        <f t="shared" si="63"/>
        <v>0</v>
      </c>
      <c r="CM14" s="199">
        <f t="shared" si="63"/>
        <v>0</v>
      </c>
      <c r="CN14" s="199">
        <f t="shared" si="63"/>
        <v>0</v>
      </c>
      <c r="CO14" s="199">
        <f t="shared" si="63"/>
        <v>0</v>
      </c>
      <c r="CP14" s="199">
        <f t="shared" si="63"/>
        <v>0</v>
      </c>
      <c r="CQ14" s="199">
        <f t="shared" si="63"/>
        <v>0</v>
      </c>
      <c r="CR14" s="199">
        <f t="shared" si="63"/>
        <v>0</v>
      </c>
      <c r="CS14" s="199">
        <f t="shared" si="63"/>
        <v>0</v>
      </c>
      <c r="CT14" s="200">
        <f t="shared" si="30"/>
        <v>0</v>
      </c>
      <c r="CU14" s="199">
        <f t="shared" si="31"/>
        <v>0</v>
      </c>
      <c r="CV14" s="199">
        <f t="shared" ref="CV14:DF14" si="64">IF($BF14=0,IF(CV$9&lt;$D14,0,$G14*$F14),CU14)</f>
        <v>0</v>
      </c>
      <c r="CW14" s="199">
        <f t="shared" si="64"/>
        <v>0</v>
      </c>
      <c r="CX14" s="199">
        <f t="shared" si="64"/>
        <v>0</v>
      </c>
      <c r="CY14" s="199">
        <f t="shared" si="64"/>
        <v>0</v>
      </c>
      <c r="CZ14" s="199">
        <f t="shared" si="64"/>
        <v>0</v>
      </c>
      <c r="DA14" s="199">
        <f t="shared" si="64"/>
        <v>0</v>
      </c>
      <c r="DB14" s="199">
        <f t="shared" si="64"/>
        <v>0</v>
      </c>
      <c r="DC14" s="199">
        <f t="shared" si="64"/>
        <v>0</v>
      </c>
      <c r="DD14" s="199">
        <f t="shared" si="64"/>
        <v>0</v>
      </c>
      <c r="DE14" s="199">
        <f t="shared" si="64"/>
        <v>0</v>
      </c>
      <c r="DF14" s="199">
        <f t="shared" si="64"/>
        <v>0</v>
      </c>
      <c r="DG14" s="200">
        <f t="shared" si="33"/>
        <v>0</v>
      </c>
      <c r="DH14" s="199">
        <f t="shared" si="34"/>
        <v>0</v>
      </c>
      <c r="DI14" s="199">
        <f t="shared" ref="DI14:DS14" si="65">IF($BF14=0,IF(DI$9&lt;$D14,0,$G14*$F14),DH14)</f>
        <v>0</v>
      </c>
      <c r="DJ14" s="199">
        <f t="shared" si="65"/>
        <v>0</v>
      </c>
      <c r="DK14" s="199">
        <f t="shared" si="65"/>
        <v>0</v>
      </c>
      <c r="DL14" s="199">
        <f t="shared" si="65"/>
        <v>0</v>
      </c>
      <c r="DM14" s="199">
        <f t="shared" si="65"/>
        <v>0</v>
      </c>
      <c r="DN14" s="199">
        <f t="shared" si="65"/>
        <v>0</v>
      </c>
      <c r="DO14" s="199">
        <f t="shared" si="65"/>
        <v>0</v>
      </c>
      <c r="DP14" s="199">
        <f t="shared" si="65"/>
        <v>0</v>
      </c>
      <c r="DQ14" s="199">
        <f t="shared" si="65"/>
        <v>0</v>
      </c>
      <c r="DR14" s="199">
        <f t="shared" si="65"/>
        <v>0</v>
      </c>
      <c r="DS14" s="199">
        <f t="shared" si="65"/>
        <v>0</v>
      </c>
      <c r="DT14" s="200">
        <f t="shared" si="36"/>
        <v>0</v>
      </c>
      <c r="DU14" s="199">
        <f t="shared" si="37"/>
        <v>0</v>
      </c>
      <c r="DV14" s="199">
        <f t="shared" ref="DV14:EF14" si="66">IF($BF14=0,IF(DV$9&lt;$D14,0,$G14*$F14),DU14)</f>
        <v>0</v>
      </c>
      <c r="DW14" s="199">
        <f t="shared" si="66"/>
        <v>0</v>
      </c>
      <c r="DX14" s="199">
        <f t="shared" si="66"/>
        <v>0</v>
      </c>
      <c r="DY14" s="199">
        <f t="shared" si="66"/>
        <v>0</v>
      </c>
      <c r="DZ14" s="199">
        <f t="shared" si="66"/>
        <v>0</v>
      </c>
      <c r="EA14" s="199">
        <f t="shared" si="66"/>
        <v>0</v>
      </c>
      <c r="EB14" s="199">
        <f t="shared" si="66"/>
        <v>0</v>
      </c>
      <c r="EC14" s="199">
        <f t="shared" si="66"/>
        <v>0</v>
      </c>
      <c r="ED14" s="199">
        <f t="shared" si="66"/>
        <v>0</v>
      </c>
      <c r="EE14" s="199">
        <f t="shared" si="66"/>
        <v>0</v>
      </c>
      <c r="EF14" s="199">
        <f t="shared" si="66"/>
        <v>0</v>
      </c>
      <c r="EG14" s="200">
        <f t="shared" si="39"/>
        <v>0</v>
      </c>
    </row>
    <row r="15" spans="2:137">
      <c r="B15" s="198" t="s">
        <v>668</v>
      </c>
      <c r="C15" s="265"/>
      <c r="D15" s="483"/>
      <c r="E15" s="784" t="s">
        <v>574</v>
      </c>
      <c r="F15" s="484">
        <f t="shared" si="10"/>
        <v>0</v>
      </c>
      <c r="G15" s="670"/>
      <c r="H15" s="196">
        <f t="shared" si="11"/>
        <v>0</v>
      </c>
      <c r="I15" s="196">
        <f t="shared" si="11"/>
        <v>0</v>
      </c>
      <c r="J15" s="196">
        <f t="shared" si="11"/>
        <v>0</v>
      </c>
      <c r="K15" s="196">
        <f t="shared" si="11"/>
        <v>0</v>
      </c>
      <c r="L15" s="196">
        <f t="shared" si="11"/>
        <v>0</v>
      </c>
      <c r="M15" s="196">
        <f t="shared" si="11"/>
        <v>0</v>
      </c>
      <c r="N15" s="196">
        <f t="shared" si="11"/>
        <v>0</v>
      </c>
      <c r="O15" s="196">
        <f t="shared" si="11"/>
        <v>0</v>
      </c>
      <c r="P15" s="196">
        <f t="shared" si="11"/>
        <v>0</v>
      </c>
      <c r="Q15" s="196">
        <f t="shared" si="11"/>
        <v>0</v>
      </c>
      <c r="R15" s="196">
        <f t="shared" si="11"/>
        <v>0</v>
      </c>
      <c r="S15" s="196">
        <f t="shared" si="11"/>
        <v>0</v>
      </c>
      <c r="T15" s="200">
        <f t="shared" ref="T15:T26" si="67">SUM(H15:S15)</f>
        <v>0</v>
      </c>
      <c r="U15" s="199">
        <f t="shared" si="13"/>
        <v>0</v>
      </c>
      <c r="V15" s="199">
        <f t="shared" ref="V15:AF15" si="68">IF($S15=0,IF(V$9&lt;$D15,0,$G15*$F15),U15)</f>
        <v>0</v>
      </c>
      <c r="W15" s="199">
        <f t="shared" si="68"/>
        <v>0</v>
      </c>
      <c r="X15" s="199">
        <f t="shared" si="68"/>
        <v>0</v>
      </c>
      <c r="Y15" s="199">
        <f t="shared" si="68"/>
        <v>0</v>
      </c>
      <c r="Z15" s="199">
        <f t="shared" si="68"/>
        <v>0</v>
      </c>
      <c r="AA15" s="199">
        <f t="shared" si="68"/>
        <v>0</v>
      </c>
      <c r="AB15" s="199">
        <f t="shared" si="68"/>
        <v>0</v>
      </c>
      <c r="AC15" s="199">
        <f t="shared" si="68"/>
        <v>0</v>
      </c>
      <c r="AD15" s="199">
        <f t="shared" si="68"/>
        <v>0</v>
      </c>
      <c r="AE15" s="199">
        <f t="shared" si="68"/>
        <v>0</v>
      </c>
      <c r="AF15" s="199">
        <f t="shared" si="68"/>
        <v>0</v>
      </c>
      <c r="AG15" s="200">
        <f t="shared" ref="AG15:AG21" si="69">SUM(U15:AF15)</f>
        <v>0</v>
      </c>
      <c r="AH15" s="199">
        <f t="shared" si="16"/>
        <v>0</v>
      </c>
      <c r="AI15" s="199">
        <f t="shared" ref="AI15:AS15" si="70">IF($AF15=0,IF(AI$9&lt;$D15,0,$G15*$F15),AH15)</f>
        <v>0</v>
      </c>
      <c r="AJ15" s="199">
        <f t="shared" si="70"/>
        <v>0</v>
      </c>
      <c r="AK15" s="199">
        <f t="shared" si="70"/>
        <v>0</v>
      </c>
      <c r="AL15" s="199">
        <f t="shared" si="70"/>
        <v>0</v>
      </c>
      <c r="AM15" s="199">
        <f t="shared" si="70"/>
        <v>0</v>
      </c>
      <c r="AN15" s="199">
        <f t="shared" si="70"/>
        <v>0</v>
      </c>
      <c r="AO15" s="199">
        <f t="shared" si="70"/>
        <v>0</v>
      </c>
      <c r="AP15" s="199">
        <f t="shared" si="70"/>
        <v>0</v>
      </c>
      <c r="AQ15" s="199">
        <f t="shared" si="70"/>
        <v>0</v>
      </c>
      <c r="AR15" s="199">
        <f t="shared" si="70"/>
        <v>0</v>
      </c>
      <c r="AS15" s="199">
        <f t="shared" si="70"/>
        <v>0</v>
      </c>
      <c r="AT15" s="200">
        <f t="shared" ref="AT15:AT21" si="71">SUM(AH15:AS15)</f>
        <v>0</v>
      </c>
      <c r="AU15" s="199">
        <f t="shared" si="19"/>
        <v>0</v>
      </c>
      <c r="AV15" s="199">
        <f t="shared" ref="AV15:BF15" si="72">IF($AS15=0,IF(AV$9&lt;$D15,0,$G15*$F15),AU15)</f>
        <v>0</v>
      </c>
      <c r="AW15" s="199">
        <f t="shared" si="72"/>
        <v>0</v>
      </c>
      <c r="AX15" s="199">
        <f t="shared" si="72"/>
        <v>0</v>
      </c>
      <c r="AY15" s="199">
        <f t="shared" si="72"/>
        <v>0</v>
      </c>
      <c r="AZ15" s="199">
        <f t="shared" si="72"/>
        <v>0</v>
      </c>
      <c r="BA15" s="199">
        <f t="shared" si="72"/>
        <v>0</v>
      </c>
      <c r="BB15" s="199">
        <f t="shared" si="72"/>
        <v>0</v>
      </c>
      <c r="BC15" s="199">
        <f t="shared" si="72"/>
        <v>0</v>
      </c>
      <c r="BD15" s="199">
        <f t="shared" si="72"/>
        <v>0</v>
      </c>
      <c r="BE15" s="199">
        <f t="shared" si="72"/>
        <v>0</v>
      </c>
      <c r="BF15" s="199">
        <f t="shared" si="72"/>
        <v>0</v>
      </c>
      <c r="BG15" s="200">
        <f t="shared" ref="BG15:BG21" si="73">SUM(AU15:BF15)</f>
        <v>0</v>
      </c>
      <c r="BH15" s="199">
        <f t="shared" si="22"/>
        <v>0</v>
      </c>
      <c r="BI15" s="199">
        <f t="shared" ref="BI15:BS15" si="74">IF($BF15=0,IF(BI$9&lt;$D15,0,$G15*$F15),BH15)</f>
        <v>0</v>
      </c>
      <c r="BJ15" s="199">
        <f t="shared" si="74"/>
        <v>0</v>
      </c>
      <c r="BK15" s="199">
        <f t="shared" si="74"/>
        <v>0</v>
      </c>
      <c r="BL15" s="199">
        <f t="shared" si="74"/>
        <v>0</v>
      </c>
      <c r="BM15" s="199">
        <f t="shared" si="74"/>
        <v>0</v>
      </c>
      <c r="BN15" s="199">
        <f t="shared" si="74"/>
        <v>0</v>
      </c>
      <c r="BO15" s="199">
        <f t="shared" si="74"/>
        <v>0</v>
      </c>
      <c r="BP15" s="199">
        <f t="shared" si="74"/>
        <v>0</v>
      </c>
      <c r="BQ15" s="199">
        <f t="shared" si="74"/>
        <v>0</v>
      </c>
      <c r="BR15" s="199">
        <f t="shared" si="74"/>
        <v>0</v>
      </c>
      <c r="BS15" s="199">
        <f t="shared" si="74"/>
        <v>0</v>
      </c>
      <c r="BT15" s="200">
        <f t="shared" ref="BT15:BT21" si="75">SUM(BH15:BS15)</f>
        <v>0</v>
      </c>
      <c r="BU15" s="199">
        <f t="shared" si="25"/>
        <v>0</v>
      </c>
      <c r="BV15" s="199">
        <f t="shared" ref="BV15:CF15" si="76">IF($BF15=0,IF(BV$9&lt;$D15,0,$G15*$F15),BU15)</f>
        <v>0</v>
      </c>
      <c r="BW15" s="199">
        <f t="shared" si="76"/>
        <v>0</v>
      </c>
      <c r="BX15" s="199">
        <f t="shared" si="76"/>
        <v>0</v>
      </c>
      <c r="BY15" s="199">
        <f t="shared" si="76"/>
        <v>0</v>
      </c>
      <c r="BZ15" s="199">
        <f t="shared" si="76"/>
        <v>0</v>
      </c>
      <c r="CA15" s="199">
        <f t="shared" si="76"/>
        <v>0</v>
      </c>
      <c r="CB15" s="199">
        <f t="shared" si="76"/>
        <v>0</v>
      </c>
      <c r="CC15" s="199">
        <f t="shared" si="76"/>
        <v>0</v>
      </c>
      <c r="CD15" s="199">
        <f t="shared" si="76"/>
        <v>0</v>
      </c>
      <c r="CE15" s="199">
        <f t="shared" si="76"/>
        <v>0</v>
      </c>
      <c r="CF15" s="199">
        <f t="shared" si="76"/>
        <v>0</v>
      </c>
      <c r="CG15" s="200">
        <f t="shared" si="27"/>
        <v>0</v>
      </c>
      <c r="CH15" s="199">
        <f t="shared" si="28"/>
        <v>0</v>
      </c>
      <c r="CI15" s="199">
        <f t="shared" ref="CI15:CS15" si="77">IF($BF15=0,IF(CI$9&lt;$D15,0,$G15*$F15),CH15)</f>
        <v>0</v>
      </c>
      <c r="CJ15" s="199">
        <f t="shared" si="77"/>
        <v>0</v>
      </c>
      <c r="CK15" s="199">
        <f t="shared" si="77"/>
        <v>0</v>
      </c>
      <c r="CL15" s="199">
        <f t="shared" si="77"/>
        <v>0</v>
      </c>
      <c r="CM15" s="199">
        <f t="shared" si="77"/>
        <v>0</v>
      </c>
      <c r="CN15" s="199">
        <f t="shared" si="77"/>
        <v>0</v>
      </c>
      <c r="CO15" s="199">
        <f t="shared" si="77"/>
        <v>0</v>
      </c>
      <c r="CP15" s="199">
        <f t="shared" si="77"/>
        <v>0</v>
      </c>
      <c r="CQ15" s="199">
        <f t="shared" si="77"/>
        <v>0</v>
      </c>
      <c r="CR15" s="199">
        <f t="shared" si="77"/>
        <v>0</v>
      </c>
      <c r="CS15" s="199">
        <f t="shared" si="77"/>
        <v>0</v>
      </c>
      <c r="CT15" s="200">
        <f t="shared" si="30"/>
        <v>0</v>
      </c>
      <c r="CU15" s="199">
        <f t="shared" si="31"/>
        <v>0</v>
      </c>
      <c r="CV15" s="199">
        <f t="shared" ref="CV15:DF15" si="78">IF($BF15=0,IF(CV$9&lt;$D15,0,$G15*$F15),CU15)</f>
        <v>0</v>
      </c>
      <c r="CW15" s="199">
        <f t="shared" si="78"/>
        <v>0</v>
      </c>
      <c r="CX15" s="199">
        <f t="shared" si="78"/>
        <v>0</v>
      </c>
      <c r="CY15" s="199">
        <f t="shared" si="78"/>
        <v>0</v>
      </c>
      <c r="CZ15" s="199">
        <f t="shared" si="78"/>
        <v>0</v>
      </c>
      <c r="DA15" s="199">
        <f t="shared" si="78"/>
        <v>0</v>
      </c>
      <c r="DB15" s="199">
        <f t="shared" si="78"/>
        <v>0</v>
      </c>
      <c r="DC15" s="199">
        <f t="shared" si="78"/>
        <v>0</v>
      </c>
      <c r="DD15" s="199">
        <f t="shared" si="78"/>
        <v>0</v>
      </c>
      <c r="DE15" s="199">
        <f t="shared" si="78"/>
        <v>0</v>
      </c>
      <c r="DF15" s="199">
        <f t="shared" si="78"/>
        <v>0</v>
      </c>
      <c r="DG15" s="200">
        <f t="shared" si="33"/>
        <v>0</v>
      </c>
      <c r="DH15" s="199">
        <f t="shared" si="34"/>
        <v>0</v>
      </c>
      <c r="DI15" s="199">
        <f t="shared" ref="DI15:DS15" si="79">IF($BF15=0,IF(DI$9&lt;$D15,0,$G15*$F15),DH15)</f>
        <v>0</v>
      </c>
      <c r="DJ15" s="199">
        <f t="shared" si="79"/>
        <v>0</v>
      </c>
      <c r="DK15" s="199">
        <f t="shared" si="79"/>
        <v>0</v>
      </c>
      <c r="DL15" s="199">
        <f t="shared" si="79"/>
        <v>0</v>
      </c>
      <c r="DM15" s="199">
        <f t="shared" si="79"/>
        <v>0</v>
      </c>
      <c r="DN15" s="199">
        <f t="shared" si="79"/>
        <v>0</v>
      </c>
      <c r="DO15" s="199">
        <f t="shared" si="79"/>
        <v>0</v>
      </c>
      <c r="DP15" s="199">
        <f t="shared" si="79"/>
        <v>0</v>
      </c>
      <c r="DQ15" s="199">
        <f t="shared" si="79"/>
        <v>0</v>
      </c>
      <c r="DR15" s="199">
        <f t="shared" si="79"/>
        <v>0</v>
      </c>
      <c r="DS15" s="199">
        <f t="shared" si="79"/>
        <v>0</v>
      </c>
      <c r="DT15" s="200">
        <f t="shared" si="36"/>
        <v>0</v>
      </c>
      <c r="DU15" s="199">
        <f t="shared" si="37"/>
        <v>0</v>
      </c>
      <c r="DV15" s="199">
        <f t="shared" ref="DV15:EF15" si="80">IF($BF15=0,IF(DV$9&lt;$D15,0,$G15*$F15),DU15)</f>
        <v>0</v>
      </c>
      <c r="DW15" s="199">
        <f t="shared" si="80"/>
        <v>0</v>
      </c>
      <c r="DX15" s="199">
        <f t="shared" si="80"/>
        <v>0</v>
      </c>
      <c r="DY15" s="199">
        <f t="shared" si="80"/>
        <v>0</v>
      </c>
      <c r="DZ15" s="199">
        <f t="shared" si="80"/>
        <v>0</v>
      </c>
      <c r="EA15" s="199">
        <f t="shared" si="80"/>
        <v>0</v>
      </c>
      <c r="EB15" s="199">
        <f t="shared" si="80"/>
        <v>0</v>
      </c>
      <c r="EC15" s="199">
        <f t="shared" si="80"/>
        <v>0</v>
      </c>
      <c r="ED15" s="199">
        <f t="shared" si="80"/>
        <v>0</v>
      </c>
      <c r="EE15" s="199">
        <f t="shared" si="80"/>
        <v>0</v>
      </c>
      <c r="EF15" s="199">
        <f t="shared" si="80"/>
        <v>0</v>
      </c>
      <c r="EG15" s="200">
        <f t="shared" si="39"/>
        <v>0</v>
      </c>
    </row>
    <row r="16" spans="2:137">
      <c r="B16" s="198" t="s">
        <v>674</v>
      </c>
      <c r="C16" s="265"/>
      <c r="D16" s="483"/>
      <c r="E16" s="784" t="s">
        <v>574</v>
      </c>
      <c r="F16" s="484">
        <f t="shared" si="10"/>
        <v>0</v>
      </c>
      <c r="G16" s="670"/>
      <c r="H16" s="196">
        <f t="shared" si="11"/>
        <v>0</v>
      </c>
      <c r="I16" s="196">
        <f t="shared" si="11"/>
        <v>0</v>
      </c>
      <c r="J16" s="196">
        <f t="shared" si="11"/>
        <v>0</v>
      </c>
      <c r="K16" s="196">
        <f t="shared" si="11"/>
        <v>0</v>
      </c>
      <c r="L16" s="196">
        <f t="shared" si="11"/>
        <v>0</v>
      </c>
      <c r="M16" s="196">
        <f t="shared" si="11"/>
        <v>0</v>
      </c>
      <c r="N16" s="196">
        <f t="shared" si="11"/>
        <v>0</v>
      </c>
      <c r="O16" s="196">
        <f t="shared" si="11"/>
        <v>0</v>
      </c>
      <c r="P16" s="196">
        <f t="shared" si="11"/>
        <v>0</v>
      </c>
      <c r="Q16" s="196">
        <f t="shared" si="11"/>
        <v>0</v>
      </c>
      <c r="R16" s="196">
        <f t="shared" si="11"/>
        <v>0</v>
      </c>
      <c r="S16" s="196">
        <f t="shared" si="11"/>
        <v>0</v>
      </c>
      <c r="T16" s="200">
        <f t="shared" si="67"/>
        <v>0</v>
      </c>
      <c r="U16" s="199">
        <f t="shared" si="13"/>
        <v>0</v>
      </c>
      <c r="V16" s="199">
        <f t="shared" ref="V16:AF16" si="81">IF($S16=0,IF(V$9&lt;$D16,0,$G16*$F16),U16)</f>
        <v>0</v>
      </c>
      <c r="W16" s="199">
        <f t="shared" si="81"/>
        <v>0</v>
      </c>
      <c r="X16" s="199">
        <f t="shared" si="81"/>
        <v>0</v>
      </c>
      <c r="Y16" s="199">
        <f t="shared" si="81"/>
        <v>0</v>
      </c>
      <c r="Z16" s="199">
        <f t="shared" si="81"/>
        <v>0</v>
      </c>
      <c r="AA16" s="199">
        <f t="shared" si="81"/>
        <v>0</v>
      </c>
      <c r="AB16" s="199">
        <f t="shared" si="81"/>
        <v>0</v>
      </c>
      <c r="AC16" s="199">
        <f t="shared" si="81"/>
        <v>0</v>
      </c>
      <c r="AD16" s="199">
        <f t="shared" si="81"/>
        <v>0</v>
      </c>
      <c r="AE16" s="199">
        <f t="shared" si="81"/>
        <v>0</v>
      </c>
      <c r="AF16" s="199">
        <f t="shared" si="81"/>
        <v>0</v>
      </c>
      <c r="AG16" s="200">
        <f t="shared" si="69"/>
        <v>0</v>
      </c>
      <c r="AH16" s="199">
        <f t="shared" si="16"/>
        <v>0</v>
      </c>
      <c r="AI16" s="199">
        <f t="shared" ref="AI16:AS16" si="82">IF($AF16=0,IF(AI$9&lt;$D16,0,$G16*$F16),AH16)</f>
        <v>0</v>
      </c>
      <c r="AJ16" s="199">
        <f t="shared" si="82"/>
        <v>0</v>
      </c>
      <c r="AK16" s="199">
        <f t="shared" si="82"/>
        <v>0</v>
      </c>
      <c r="AL16" s="199">
        <f t="shared" si="82"/>
        <v>0</v>
      </c>
      <c r="AM16" s="199">
        <f t="shared" si="82"/>
        <v>0</v>
      </c>
      <c r="AN16" s="199">
        <f t="shared" si="82"/>
        <v>0</v>
      </c>
      <c r="AO16" s="199">
        <f t="shared" si="82"/>
        <v>0</v>
      </c>
      <c r="AP16" s="199">
        <f t="shared" si="82"/>
        <v>0</v>
      </c>
      <c r="AQ16" s="199">
        <f t="shared" si="82"/>
        <v>0</v>
      </c>
      <c r="AR16" s="199">
        <f t="shared" si="82"/>
        <v>0</v>
      </c>
      <c r="AS16" s="199">
        <f t="shared" si="82"/>
        <v>0</v>
      </c>
      <c r="AT16" s="200">
        <f t="shared" si="71"/>
        <v>0</v>
      </c>
      <c r="AU16" s="199">
        <f t="shared" si="19"/>
        <v>0</v>
      </c>
      <c r="AV16" s="199">
        <f t="shared" ref="AV16:BF16" si="83">IF($AS16=0,IF(AV$9&lt;$D16,0,$G16*$F16),AU16)</f>
        <v>0</v>
      </c>
      <c r="AW16" s="199">
        <f t="shared" si="83"/>
        <v>0</v>
      </c>
      <c r="AX16" s="199">
        <f t="shared" si="83"/>
        <v>0</v>
      </c>
      <c r="AY16" s="199">
        <f t="shared" si="83"/>
        <v>0</v>
      </c>
      <c r="AZ16" s="199">
        <f t="shared" si="83"/>
        <v>0</v>
      </c>
      <c r="BA16" s="199">
        <f t="shared" si="83"/>
        <v>0</v>
      </c>
      <c r="BB16" s="199">
        <f t="shared" si="83"/>
        <v>0</v>
      </c>
      <c r="BC16" s="199">
        <f t="shared" si="83"/>
        <v>0</v>
      </c>
      <c r="BD16" s="199">
        <f t="shared" si="83"/>
        <v>0</v>
      </c>
      <c r="BE16" s="199">
        <f t="shared" si="83"/>
        <v>0</v>
      </c>
      <c r="BF16" s="199">
        <f t="shared" si="83"/>
        <v>0</v>
      </c>
      <c r="BG16" s="200">
        <f t="shared" si="73"/>
        <v>0</v>
      </c>
      <c r="BH16" s="199">
        <f t="shared" si="22"/>
        <v>0</v>
      </c>
      <c r="BI16" s="199">
        <f t="shared" ref="BI16:BS16" si="84">IF($BF16=0,IF(BI$9&lt;$D16,0,$G16*$F16),BH16)</f>
        <v>0</v>
      </c>
      <c r="BJ16" s="199">
        <f t="shared" si="84"/>
        <v>0</v>
      </c>
      <c r="BK16" s="199">
        <f t="shared" si="84"/>
        <v>0</v>
      </c>
      <c r="BL16" s="199">
        <f t="shared" si="84"/>
        <v>0</v>
      </c>
      <c r="BM16" s="199">
        <f t="shared" si="84"/>
        <v>0</v>
      </c>
      <c r="BN16" s="199">
        <f t="shared" si="84"/>
        <v>0</v>
      </c>
      <c r="BO16" s="199">
        <f t="shared" si="84"/>
        <v>0</v>
      </c>
      <c r="BP16" s="199">
        <f t="shared" si="84"/>
        <v>0</v>
      </c>
      <c r="BQ16" s="199">
        <f t="shared" si="84"/>
        <v>0</v>
      </c>
      <c r="BR16" s="199">
        <f t="shared" si="84"/>
        <v>0</v>
      </c>
      <c r="BS16" s="199">
        <f t="shared" si="84"/>
        <v>0</v>
      </c>
      <c r="BT16" s="200">
        <f t="shared" si="75"/>
        <v>0</v>
      </c>
      <c r="BU16" s="199">
        <f t="shared" si="25"/>
        <v>0</v>
      </c>
      <c r="BV16" s="199">
        <f t="shared" ref="BV16:CF16" si="85">IF($BF16=0,IF(BV$9&lt;$D16,0,$G16*$F16),BU16)</f>
        <v>0</v>
      </c>
      <c r="BW16" s="199">
        <f t="shared" si="85"/>
        <v>0</v>
      </c>
      <c r="BX16" s="199">
        <f t="shared" si="85"/>
        <v>0</v>
      </c>
      <c r="BY16" s="199">
        <f t="shared" si="85"/>
        <v>0</v>
      </c>
      <c r="BZ16" s="199">
        <f t="shared" si="85"/>
        <v>0</v>
      </c>
      <c r="CA16" s="199">
        <f t="shared" si="85"/>
        <v>0</v>
      </c>
      <c r="CB16" s="199">
        <f t="shared" si="85"/>
        <v>0</v>
      </c>
      <c r="CC16" s="199">
        <f t="shared" si="85"/>
        <v>0</v>
      </c>
      <c r="CD16" s="199">
        <f t="shared" si="85"/>
        <v>0</v>
      </c>
      <c r="CE16" s="199">
        <f t="shared" si="85"/>
        <v>0</v>
      </c>
      <c r="CF16" s="199">
        <f t="shared" si="85"/>
        <v>0</v>
      </c>
      <c r="CG16" s="200">
        <f t="shared" si="27"/>
        <v>0</v>
      </c>
      <c r="CH16" s="199">
        <f t="shared" si="28"/>
        <v>0</v>
      </c>
      <c r="CI16" s="199">
        <f t="shared" ref="CI16:CS16" si="86">IF($BF16=0,IF(CI$9&lt;$D16,0,$G16*$F16),CH16)</f>
        <v>0</v>
      </c>
      <c r="CJ16" s="199">
        <f t="shared" si="86"/>
        <v>0</v>
      </c>
      <c r="CK16" s="199">
        <f t="shared" si="86"/>
        <v>0</v>
      </c>
      <c r="CL16" s="199">
        <f t="shared" si="86"/>
        <v>0</v>
      </c>
      <c r="CM16" s="199">
        <f t="shared" si="86"/>
        <v>0</v>
      </c>
      <c r="CN16" s="199">
        <f t="shared" si="86"/>
        <v>0</v>
      </c>
      <c r="CO16" s="199">
        <f t="shared" si="86"/>
        <v>0</v>
      </c>
      <c r="CP16" s="199">
        <f t="shared" si="86"/>
        <v>0</v>
      </c>
      <c r="CQ16" s="199">
        <f t="shared" si="86"/>
        <v>0</v>
      </c>
      <c r="CR16" s="199">
        <f t="shared" si="86"/>
        <v>0</v>
      </c>
      <c r="CS16" s="199">
        <f t="shared" si="86"/>
        <v>0</v>
      </c>
      <c r="CT16" s="200">
        <f t="shared" si="30"/>
        <v>0</v>
      </c>
      <c r="CU16" s="199">
        <f t="shared" si="31"/>
        <v>0</v>
      </c>
      <c r="CV16" s="199">
        <f t="shared" ref="CV16:DF16" si="87">IF($BF16=0,IF(CV$9&lt;$D16,0,$G16*$F16),CU16)</f>
        <v>0</v>
      </c>
      <c r="CW16" s="199">
        <f t="shared" si="87"/>
        <v>0</v>
      </c>
      <c r="CX16" s="199">
        <f t="shared" si="87"/>
        <v>0</v>
      </c>
      <c r="CY16" s="199">
        <f t="shared" si="87"/>
        <v>0</v>
      </c>
      <c r="CZ16" s="199">
        <f t="shared" si="87"/>
        <v>0</v>
      </c>
      <c r="DA16" s="199">
        <f t="shared" si="87"/>
        <v>0</v>
      </c>
      <c r="DB16" s="199">
        <f t="shared" si="87"/>
        <v>0</v>
      </c>
      <c r="DC16" s="199">
        <f t="shared" si="87"/>
        <v>0</v>
      </c>
      <c r="DD16" s="199">
        <f t="shared" si="87"/>
        <v>0</v>
      </c>
      <c r="DE16" s="199">
        <f t="shared" si="87"/>
        <v>0</v>
      </c>
      <c r="DF16" s="199">
        <f t="shared" si="87"/>
        <v>0</v>
      </c>
      <c r="DG16" s="200">
        <f t="shared" si="33"/>
        <v>0</v>
      </c>
      <c r="DH16" s="199">
        <f t="shared" si="34"/>
        <v>0</v>
      </c>
      <c r="DI16" s="199">
        <f t="shared" ref="DI16:DS16" si="88">IF($BF16=0,IF(DI$9&lt;$D16,0,$G16*$F16),DH16)</f>
        <v>0</v>
      </c>
      <c r="DJ16" s="199">
        <f t="shared" si="88"/>
        <v>0</v>
      </c>
      <c r="DK16" s="199">
        <f t="shared" si="88"/>
        <v>0</v>
      </c>
      <c r="DL16" s="199">
        <f t="shared" si="88"/>
        <v>0</v>
      </c>
      <c r="DM16" s="199">
        <f t="shared" si="88"/>
        <v>0</v>
      </c>
      <c r="DN16" s="199">
        <f t="shared" si="88"/>
        <v>0</v>
      </c>
      <c r="DO16" s="199">
        <f t="shared" si="88"/>
        <v>0</v>
      </c>
      <c r="DP16" s="199">
        <f t="shared" si="88"/>
        <v>0</v>
      </c>
      <c r="DQ16" s="199">
        <f t="shared" si="88"/>
        <v>0</v>
      </c>
      <c r="DR16" s="199">
        <f t="shared" si="88"/>
        <v>0</v>
      </c>
      <c r="DS16" s="199">
        <f t="shared" si="88"/>
        <v>0</v>
      </c>
      <c r="DT16" s="200">
        <f t="shared" si="36"/>
        <v>0</v>
      </c>
      <c r="DU16" s="199">
        <f t="shared" si="37"/>
        <v>0</v>
      </c>
      <c r="DV16" s="199">
        <f t="shared" ref="DV16:EF16" si="89">IF($BF16=0,IF(DV$9&lt;$D16,0,$G16*$F16),DU16)</f>
        <v>0</v>
      </c>
      <c r="DW16" s="199">
        <f t="shared" si="89"/>
        <v>0</v>
      </c>
      <c r="DX16" s="199">
        <f t="shared" si="89"/>
        <v>0</v>
      </c>
      <c r="DY16" s="199">
        <f t="shared" si="89"/>
        <v>0</v>
      </c>
      <c r="DZ16" s="199">
        <f t="shared" si="89"/>
        <v>0</v>
      </c>
      <c r="EA16" s="199">
        <f t="shared" si="89"/>
        <v>0</v>
      </c>
      <c r="EB16" s="199">
        <f t="shared" si="89"/>
        <v>0</v>
      </c>
      <c r="EC16" s="199">
        <f t="shared" si="89"/>
        <v>0</v>
      </c>
      <c r="ED16" s="199">
        <f t="shared" si="89"/>
        <v>0</v>
      </c>
      <c r="EE16" s="199">
        <f t="shared" si="89"/>
        <v>0</v>
      </c>
      <c r="EF16" s="199">
        <f t="shared" si="89"/>
        <v>0</v>
      </c>
      <c r="EG16" s="200">
        <f t="shared" si="39"/>
        <v>0</v>
      </c>
    </row>
    <row r="17" spans="2:137">
      <c r="B17" s="201" t="s">
        <v>787</v>
      </c>
      <c r="C17" s="215"/>
      <c r="D17" s="214"/>
      <c r="E17" s="783" t="s">
        <v>574</v>
      </c>
      <c r="F17" s="275">
        <f t="shared" si="10"/>
        <v>0</v>
      </c>
      <c r="G17" s="669"/>
      <c r="H17" s="196">
        <f t="shared" si="11"/>
        <v>0</v>
      </c>
      <c r="I17" s="196">
        <f t="shared" si="11"/>
        <v>0</v>
      </c>
      <c r="J17" s="196">
        <f t="shared" si="11"/>
        <v>0</v>
      </c>
      <c r="K17" s="196">
        <f t="shared" si="11"/>
        <v>0</v>
      </c>
      <c r="L17" s="196">
        <f t="shared" si="11"/>
        <v>0</v>
      </c>
      <c r="M17" s="196">
        <f t="shared" si="11"/>
        <v>0</v>
      </c>
      <c r="N17" s="196">
        <f t="shared" si="11"/>
        <v>0</v>
      </c>
      <c r="O17" s="196">
        <f t="shared" si="11"/>
        <v>0</v>
      </c>
      <c r="P17" s="196">
        <f t="shared" si="11"/>
        <v>0</v>
      </c>
      <c r="Q17" s="196">
        <f t="shared" si="11"/>
        <v>0</v>
      </c>
      <c r="R17" s="196">
        <f t="shared" si="11"/>
        <v>0</v>
      </c>
      <c r="S17" s="196">
        <f t="shared" si="11"/>
        <v>0</v>
      </c>
      <c r="T17" s="200">
        <f t="shared" si="67"/>
        <v>0</v>
      </c>
      <c r="U17" s="199">
        <f t="shared" si="13"/>
        <v>0</v>
      </c>
      <c r="V17" s="199">
        <f t="shared" ref="V17:AF17" si="90">IF($S17=0,IF(V$9&lt;$D17,0,$G17*$F17),U17)</f>
        <v>0</v>
      </c>
      <c r="W17" s="199">
        <f t="shared" si="90"/>
        <v>0</v>
      </c>
      <c r="X17" s="199">
        <f t="shared" si="90"/>
        <v>0</v>
      </c>
      <c r="Y17" s="199">
        <f t="shared" si="90"/>
        <v>0</v>
      </c>
      <c r="Z17" s="199">
        <f t="shared" si="90"/>
        <v>0</v>
      </c>
      <c r="AA17" s="199">
        <f t="shared" si="90"/>
        <v>0</v>
      </c>
      <c r="AB17" s="199">
        <f t="shared" si="90"/>
        <v>0</v>
      </c>
      <c r="AC17" s="199">
        <f t="shared" si="90"/>
        <v>0</v>
      </c>
      <c r="AD17" s="199">
        <f t="shared" si="90"/>
        <v>0</v>
      </c>
      <c r="AE17" s="199">
        <f t="shared" si="90"/>
        <v>0</v>
      </c>
      <c r="AF17" s="199">
        <f t="shared" si="90"/>
        <v>0</v>
      </c>
      <c r="AG17" s="200">
        <f t="shared" si="69"/>
        <v>0</v>
      </c>
      <c r="AH17" s="199">
        <f t="shared" si="16"/>
        <v>0</v>
      </c>
      <c r="AI17" s="199">
        <f t="shared" ref="AI17:AS17" si="91">IF($AF17=0,IF(AI$9&lt;$D17,0,$G17*$F17),AH17)</f>
        <v>0</v>
      </c>
      <c r="AJ17" s="199">
        <f t="shared" si="91"/>
        <v>0</v>
      </c>
      <c r="AK17" s="199">
        <f t="shared" si="91"/>
        <v>0</v>
      </c>
      <c r="AL17" s="199">
        <f t="shared" si="91"/>
        <v>0</v>
      </c>
      <c r="AM17" s="199">
        <f t="shared" si="91"/>
        <v>0</v>
      </c>
      <c r="AN17" s="199">
        <f t="shared" si="91"/>
        <v>0</v>
      </c>
      <c r="AO17" s="199">
        <f t="shared" si="91"/>
        <v>0</v>
      </c>
      <c r="AP17" s="199">
        <f t="shared" si="91"/>
        <v>0</v>
      </c>
      <c r="AQ17" s="199">
        <f t="shared" si="91"/>
        <v>0</v>
      </c>
      <c r="AR17" s="199">
        <f t="shared" si="91"/>
        <v>0</v>
      </c>
      <c r="AS17" s="199">
        <f t="shared" si="91"/>
        <v>0</v>
      </c>
      <c r="AT17" s="200">
        <f t="shared" si="71"/>
        <v>0</v>
      </c>
      <c r="AU17" s="199">
        <f t="shared" si="19"/>
        <v>0</v>
      </c>
      <c r="AV17" s="199">
        <f t="shared" ref="AV17:BF17" si="92">IF($AS17=0,IF(AV$9&lt;$D17,0,$G17*$F17),AU17)</f>
        <v>0</v>
      </c>
      <c r="AW17" s="199">
        <f t="shared" si="92"/>
        <v>0</v>
      </c>
      <c r="AX17" s="199">
        <f t="shared" si="92"/>
        <v>0</v>
      </c>
      <c r="AY17" s="199">
        <f t="shared" si="92"/>
        <v>0</v>
      </c>
      <c r="AZ17" s="199">
        <f t="shared" si="92"/>
        <v>0</v>
      </c>
      <c r="BA17" s="199">
        <f t="shared" si="92"/>
        <v>0</v>
      </c>
      <c r="BB17" s="199">
        <f t="shared" si="92"/>
        <v>0</v>
      </c>
      <c r="BC17" s="199">
        <f t="shared" si="92"/>
        <v>0</v>
      </c>
      <c r="BD17" s="199">
        <f t="shared" si="92"/>
        <v>0</v>
      </c>
      <c r="BE17" s="199">
        <f t="shared" si="92"/>
        <v>0</v>
      </c>
      <c r="BF17" s="199">
        <f t="shared" si="92"/>
        <v>0</v>
      </c>
      <c r="BG17" s="200">
        <f t="shared" si="73"/>
        <v>0</v>
      </c>
      <c r="BH17" s="199">
        <f t="shared" si="22"/>
        <v>0</v>
      </c>
      <c r="BI17" s="199">
        <f t="shared" ref="BI17:BS17" si="93">IF($BF17=0,IF(BI$9&lt;$D17,0,$G17*$F17),BH17)</f>
        <v>0</v>
      </c>
      <c r="BJ17" s="199">
        <f t="shared" si="93"/>
        <v>0</v>
      </c>
      <c r="BK17" s="199">
        <f t="shared" si="93"/>
        <v>0</v>
      </c>
      <c r="BL17" s="199">
        <f t="shared" si="93"/>
        <v>0</v>
      </c>
      <c r="BM17" s="199">
        <f t="shared" si="93"/>
        <v>0</v>
      </c>
      <c r="BN17" s="199">
        <f t="shared" si="93"/>
        <v>0</v>
      </c>
      <c r="BO17" s="199">
        <f t="shared" si="93"/>
        <v>0</v>
      </c>
      <c r="BP17" s="199">
        <f t="shared" si="93"/>
        <v>0</v>
      </c>
      <c r="BQ17" s="199">
        <f t="shared" si="93"/>
        <v>0</v>
      </c>
      <c r="BR17" s="199">
        <f t="shared" si="93"/>
        <v>0</v>
      </c>
      <c r="BS17" s="199">
        <f t="shared" si="93"/>
        <v>0</v>
      </c>
      <c r="BT17" s="200">
        <f t="shared" si="75"/>
        <v>0</v>
      </c>
      <c r="BU17" s="199">
        <f t="shared" si="25"/>
        <v>0</v>
      </c>
      <c r="BV17" s="199">
        <f t="shared" ref="BV17:CF17" si="94">IF($BF17=0,IF(BV$9&lt;$D17,0,$G17*$F17),BU17)</f>
        <v>0</v>
      </c>
      <c r="BW17" s="199">
        <f t="shared" si="94"/>
        <v>0</v>
      </c>
      <c r="BX17" s="199">
        <f t="shared" si="94"/>
        <v>0</v>
      </c>
      <c r="BY17" s="199">
        <f t="shared" si="94"/>
        <v>0</v>
      </c>
      <c r="BZ17" s="199">
        <f t="shared" si="94"/>
        <v>0</v>
      </c>
      <c r="CA17" s="199">
        <f t="shared" si="94"/>
        <v>0</v>
      </c>
      <c r="CB17" s="199">
        <f t="shared" si="94"/>
        <v>0</v>
      </c>
      <c r="CC17" s="199">
        <f t="shared" si="94"/>
        <v>0</v>
      </c>
      <c r="CD17" s="199">
        <f t="shared" si="94"/>
        <v>0</v>
      </c>
      <c r="CE17" s="199">
        <f t="shared" si="94"/>
        <v>0</v>
      </c>
      <c r="CF17" s="199">
        <f t="shared" si="94"/>
        <v>0</v>
      </c>
      <c r="CG17" s="200">
        <f t="shared" si="27"/>
        <v>0</v>
      </c>
      <c r="CH17" s="199">
        <f t="shared" si="28"/>
        <v>0</v>
      </c>
      <c r="CI17" s="199">
        <f t="shared" ref="CI17:CS17" si="95">IF($BF17=0,IF(CI$9&lt;$D17,0,$G17*$F17),CH17)</f>
        <v>0</v>
      </c>
      <c r="CJ17" s="199">
        <f t="shared" si="95"/>
        <v>0</v>
      </c>
      <c r="CK17" s="199">
        <f t="shared" si="95"/>
        <v>0</v>
      </c>
      <c r="CL17" s="199">
        <f t="shared" si="95"/>
        <v>0</v>
      </c>
      <c r="CM17" s="199">
        <f t="shared" si="95"/>
        <v>0</v>
      </c>
      <c r="CN17" s="199">
        <f t="shared" si="95"/>
        <v>0</v>
      </c>
      <c r="CO17" s="199">
        <f t="shared" si="95"/>
        <v>0</v>
      </c>
      <c r="CP17" s="199">
        <f t="shared" si="95"/>
        <v>0</v>
      </c>
      <c r="CQ17" s="199">
        <f t="shared" si="95"/>
        <v>0</v>
      </c>
      <c r="CR17" s="199">
        <f t="shared" si="95"/>
        <v>0</v>
      </c>
      <c r="CS17" s="199">
        <f t="shared" si="95"/>
        <v>0</v>
      </c>
      <c r="CT17" s="200">
        <f t="shared" si="30"/>
        <v>0</v>
      </c>
      <c r="CU17" s="199">
        <f t="shared" si="31"/>
        <v>0</v>
      </c>
      <c r="CV17" s="199">
        <f t="shared" ref="CV17:DF17" si="96">IF($BF17=0,IF(CV$9&lt;$D17,0,$G17*$F17),CU17)</f>
        <v>0</v>
      </c>
      <c r="CW17" s="199">
        <f t="shared" si="96"/>
        <v>0</v>
      </c>
      <c r="CX17" s="199">
        <f t="shared" si="96"/>
        <v>0</v>
      </c>
      <c r="CY17" s="199">
        <f t="shared" si="96"/>
        <v>0</v>
      </c>
      <c r="CZ17" s="199">
        <f t="shared" si="96"/>
        <v>0</v>
      </c>
      <c r="DA17" s="199">
        <f t="shared" si="96"/>
        <v>0</v>
      </c>
      <c r="DB17" s="199">
        <f t="shared" si="96"/>
        <v>0</v>
      </c>
      <c r="DC17" s="199">
        <f t="shared" si="96"/>
        <v>0</v>
      </c>
      <c r="DD17" s="199">
        <f t="shared" si="96"/>
        <v>0</v>
      </c>
      <c r="DE17" s="199">
        <f t="shared" si="96"/>
        <v>0</v>
      </c>
      <c r="DF17" s="199">
        <f t="shared" si="96"/>
        <v>0</v>
      </c>
      <c r="DG17" s="200">
        <f t="shared" si="33"/>
        <v>0</v>
      </c>
      <c r="DH17" s="199">
        <f t="shared" si="34"/>
        <v>0</v>
      </c>
      <c r="DI17" s="199">
        <f t="shared" ref="DI17:DS17" si="97">IF($BF17=0,IF(DI$9&lt;$D17,0,$G17*$F17),DH17)</f>
        <v>0</v>
      </c>
      <c r="DJ17" s="199">
        <f t="shared" si="97"/>
        <v>0</v>
      </c>
      <c r="DK17" s="199">
        <f t="shared" si="97"/>
        <v>0</v>
      </c>
      <c r="DL17" s="199">
        <f t="shared" si="97"/>
        <v>0</v>
      </c>
      <c r="DM17" s="199">
        <f t="shared" si="97"/>
        <v>0</v>
      </c>
      <c r="DN17" s="199">
        <f t="shared" si="97"/>
        <v>0</v>
      </c>
      <c r="DO17" s="199">
        <f t="shared" si="97"/>
        <v>0</v>
      </c>
      <c r="DP17" s="199">
        <f t="shared" si="97"/>
        <v>0</v>
      </c>
      <c r="DQ17" s="199">
        <f t="shared" si="97"/>
        <v>0</v>
      </c>
      <c r="DR17" s="199">
        <f t="shared" si="97"/>
        <v>0</v>
      </c>
      <c r="DS17" s="199">
        <f t="shared" si="97"/>
        <v>0</v>
      </c>
      <c r="DT17" s="200">
        <f t="shared" si="36"/>
        <v>0</v>
      </c>
      <c r="DU17" s="199">
        <f t="shared" si="37"/>
        <v>0</v>
      </c>
      <c r="DV17" s="199">
        <f t="shared" ref="DV17:EF17" si="98">IF($BF17=0,IF(DV$9&lt;$D17,0,$G17*$F17),DU17)</f>
        <v>0</v>
      </c>
      <c r="DW17" s="199">
        <f t="shared" si="98"/>
        <v>0</v>
      </c>
      <c r="DX17" s="199">
        <f t="shared" si="98"/>
        <v>0</v>
      </c>
      <c r="DY17" s="199">
        <f t="shared" si="98"/>
        <v>0</v>
      </c>
      <c r="DZ17" s="199">
        <f t="shared" si="98"/>
        <v>0</v>
      </c>
      <c r="EA17" s="199">
        <f t="shared" si="98"/>
        <v>0</v>
      </c>
      <c r="EB17" s="199">
        <f t="shared" si="98"/>
        <v>0</v>
      </c>
      <c r="EC17" s="199">
        <f t="shared" si="98"/>
        <v>0</v>
      </c>
      <c r="ED17" s="199">
        <f t="shared" si="98"/>
        <v>0</v>
      </c>
      <c r="EE17" s="199">
        <f t="shared" si="98"/>
        <v>0</v>
      </c>
      <c r="EF17" s="199">
        <f t="shared" si="98"/>
        <v>0</v>
      </c>
      <c r="EG17" s="200">
        <f t="shared" si="39"/>
        <v>0</v>
      </c>
    </row>
    <row r="18" spans="2:137">
      <c r="B18" s="198" t="s">
        <v>791</v>
      </c>
      <c r="C18" s="265"/>
      <c r="D18" s="483"/>
      <c r="E18" s="784" t="s">
        <v>574</v>
      </c>
      <c r="F18" s="484">
        <f t="shared" si="10"/>
        <v>0</v>
      </c>
      <c r="G18" s="670"/>
      <c r="H18" s="196">
        <f t="shared" si="11"/>
        <v>0</v>
      </c>
      <c r="I18" s="196">
        <f t="shared" si="11"/>
        <v>0</v>
      </c>
      <c r="J18" s="196">
        <f t="shared" si="11"/>
        <v>0</v>
      </c>
      <c r="K18" s="196">
        <f t="shared" si="11"/>
        <v>0</v>
      </c>
      <c r="L18" s="196">
        <f t="shared" si="11"/>
        <v>0</v>
      </c>
      <c r="M18" s="196">
        <f t="shared" si="11"/>
        <v>0</v>
      </c>
      <c r="N18" s="196">
        <f t="shared" si="11"/>
        <v>0</v>
      </c>
      <c r="O18" s="196">
        <f t="shared" si="11"/>
        <v>0</v>
      </c>
      <c r="P18" s="196">
        <f t="shared" si="11"/>
        <v>0</v>
      </c>
      <c r="Q18" s="196">
        <f t="shared" si="11"/>
        <v>0</v>
      </c>
      <c r="R18" s="196">
        <f t="shared" si="11"/>
        <v>0</v>
      </c>
      <c r="S18" s="196">
        <f t="shared" si="11"/>
        <v>0</v>
      </c>
      <c r="T18" s="200">
        <f t="shared" si="67"/>
        <v>0</v>
      </c>
      <c r="U18" s="199">
        <f t="shared" si="13"/>
        <v>0</v>
      </c>
      <c r="V18" s="199">
        <f t="shared" ref="V18:AF18" si="99">IF($S18=0,IF(V$9&lt;$D18,0,$G18*$F18),U18)</f>
        <v>0</v>
      </c>
      <c r="W18" s="199">
        <f t="shared" si="99"/>
        <v>0</v>
      </c>
      <c r="X18" s="199">
        <f t="shared" si="99"/>
        <v>0</v>
      </c>
      <c r="Y18" s="199">
        <f t="shared" si="99"/>
        <v>0</v>
      </c>
      <c r="Z18" s="199">
        <f t="shared" si="99"/>
        <v>0</v>
      </c>
      <c r="AA18" s="199">
        <f t="shared" si="99"/>
        <v>0</v>
      </c>
      <c r="AB18" s="199">
        <f t="shared" si="99"/>
        <v>0</v>
      </c>
      <c r="AC18" s="199">
        <f t="shared" si="99"/>
        <v>0</v>
      </c>
      <c r="AD18" s="199">
        <f t="shared" si="99"/>
        <v>0</v>
      </c>
      <c r="AE18" s="199">
        <f t="shared" si="99"/>
        <v>0</v>
      </c>
      <c r="AF18" s="199">
        <f t="shared" si="99"/>
        <v>0</v>
      </c>
      <c r="AG18" s="200">
        <f t="shared" si="69"/>
        <v>0</v>
      </c>
      <c r="AH18" s="199">
        <f t="shared" si="16"/>
        <v>0</v>
      </c>
      <c r="AI18" s="199">
        <f t="shared" ref="AI18:AS18" si="100">IF($AF18=0,IF(AI$9&lt;$D18,0,$G18*$F18),AH18)</f>
        <v>0</v>
      </c>
      <c r="AJ18" s="199">
        <f t="shared" si="100"/>
        <v>0</v>
      </c>
      <c r="AK18" s="199">
        <f t="shared" si="100"/>
        <v>0</v>
      </c>
      <c r="AL18" s="199">
        <f t="shared" si="100"/>
        <v>0</v>
      </c>
      <c r="AM18" s="199">
        <f t="shared" si="100"/>
        <v>0</v>
      </c>
      <c r="AN18" s="199">
        <f t="shared" si="100"/>
        <v>0</v>
      </c>
      <c r="AO18" s="199">
        <f t="shared" si="100"/>
        <v>0</v>
      </c>
      <c r="AP18" s="199">
        <f t="shared" si="100"/>
        <v>0</v>
      </c>
      <c r="AQ18" s="199">
        <f t="shared" si="100"/>
        <v>0</v>
      </c>
      <c r="AR18" s="199">
        <f t="shared" si="100"/>
        <v>0</v>
      </c>
      <c r="AS18" s="199">
        <f t="shared" si="100"/>
        <v>0</v>
      </c>
      <c r="AT18" s="200">
        <f t="shared" si="71"/>
        <v>0</v>
      </c>
      <c r="AU18" s="199">
        <f t="shared" si="19"/>
        <v>0</v>
      </c>
      <c r="AV18" s="199">
        <f t="shared" ref="AV18:BF18" si="101">IF($AS18=0,IF(AV$9&lt;$D18,0,$G18*$F18),AU18)</f>
        <v>0</v>
      </c>
      <c r="AW18" s="199">
        <f t="shared" si="101"/>
        <v>0</v>
      </c>
      <c r="AX18" s="199">
        <f t="shared" si="101"/>
        <v>0</v>
      </c>
      <c r="AY18" s="199">
        <f t="shared" si="101"/>
        <v>0</v>
      </c>
      <c r="AZ18" s="199">
        <f t="shared" si="101"/>
        <v>0</v>
      </c>
      <c r="BA18" s="199">
        <f t="shared" si="101"/>
        <v>0</v>
      </c>
      <c r="BB18" s="199">
        <f t="shared" si="101"/>
        <v>0</v>
      </c>
      <c r="BC18" s="199">
        <f t="shared" si="101"/>
        <v>0</v>
      </c>
      <c r="BD18" s="199">
        <f t="shared" si="101"/>
        <v>0</v>
      </c>
      <c r="BE18" s="199">
        <f t="shared" si="101"/>
        <v>0</v>
      </c>
      <c r="BF18" s="199">
        <f t="shared" si="101"/>
        <v>0</v>
      </c>
      <c r="BG18" s="200">
        <f t="shared" si="73"/>
        <v>0</v>
      </c>
      <c r="BH18" s="199">
        <f t="shared" si="22"/>
        <v>0</v>
      </c>
      <c r="BI18" s="199">
        <f t="shared" ref="BI18:BS18" si="102">IF($BF18=0,IF(BI$9&lt;$D18,0,$G18*$F18),BH18)</f>
        <v>0</v>
      </c>
      <c r="BJ18" s="199">
        <f t="shared" si="102"/>
        <v>0</v>
      </c>
      <c r="BK18" s="199">
        <f t="shared" si="102"/>
        <v>0</v>
      </c>
      <c r="BL18" s="199">
        <f t="shared" si="102"/>
        <v>0</v>
      </c>
      <c r="BM18" s="199">
        <f t="shared" si="102"/>
        <v>0</v>
      </c>
      <c r="BN18" s="199">
        <f t="shared" si="102"/>
        <v>0</v>
      </c>
      <c r="BO18" s="199">
        <f t="shared" si="102"/>
        <v>0</v>
      </c>
      <c r="BP18" s="199">
        <f t="shared" si="102"/>
        <v>0</v>
      </c>
      <c r="BQ18" s="199">
        <f t="shared" si="102"/>
        <v>0</v>
      </c>
      <c r="BR18" s="199">
        <f t="shared" si="102"/>
        <v>0</v>
      </c>
      <c r="BS18" s="199">
        <f t="shared" si="102"/>
        <v>0</v>
      </c>
      <c r="BT18" s="200">
        <f t="shared" si="75"/>
        <v>0</v>
      </c>
      <c r="BU18" s="199">
        <f t="shared" si="25"/>
        <v>0</v>
      </c>
      <c r="BV18" s="199">
        <f t="shared" ref="BV18:CF18" si="103">IF($BF18=0,IF(BV$9&lt;$D18,0,$G18*$F18),BU18)</f>
        <v>0</v>
      </c>
      <c r="BW18" s="199">
        <f t="shared" si="103"/>
        <v>0</v>
      </c>
      <c r="BX18" s="199">
        <f t="shared" si="103"/>
        <v>0</v>
      </c>
      <c r="BY18" s="199">
        <f t="shared" si="103"/>
        <v>0</v>
      </c>
      <c r="BZ18" s="199">
        <f t="shared" si="103"/>
        <v>0</v>
      </c>
      <c r="CA18" s="199">
        <f t="shared" si="103"/>
        <v>0</v>
      </c>
      <c r="CB18" s="199">
        <f t="shared" si="103"/>
        <v>0</v>
      </c>
      <c r="CC18" s="199">
        <f t="shared" si="103"/>
        <v>0</v>
      </c>
      <c r="CD18" s="199">
        <f t="shared" si="103"/>
        <v>0</v>
      </c>
      <c r="CE18" s="199">
        <f t="shared" si="103"/>
        <v>0</v>
      </c>
      <c r="CF18" s="199">
        <f t="shared" si="103"/>
        <v>0</v>
      </c>
      <c r="CG18" s="200">
        <f t="shared" si="27"/>
        <v>0</v>
      </c>
      <c r="CH18" s="199">
        <f t="shared" si="28"/>
        <v>0</v>
      </c>
      <c r="CI18" s="199">
        <f t="shared" ref="CI18:CS18" si="104">IF($BF18=0,IF(CI$9&lt;$D18,0,$G18*$F18),CH18)</f>
        <v>0</v>
      </c>
      <c r="CJ18" s="199">
        <f t="shared" si="104"/>
        <v>0</v>
      </c>
      <c r="CK18" s="199">
        <f t="shared" si="104"/>
        <v>0</v>
      </c>
      <c r="CL18" s="199">
        <f t="shared" si="104"/>
        <v>0</v>
      </c>
      <c r="CM18" s="199">
        <f t="shared" si="104"/>
        <v>0</v>
      </c>
      <c r="CN18" s="199">
        <f t="shared" si="104"/>
        <v>0</v>
      </c>
      <c r="CO18" s="199">
        <f t="shared" si="104"/>
        <v>0</v>
      </c>
      <c r="CP18" s="199">
        <f t="shared" si="104"/>
        <v>0</v>
      </c>
      <c r="CQ18" s="199">
        <f t="shared" si="104"/>
        <v>0</v>
      </c>
      <c r="CR18" s="199">
        <f t="shared" si="104"/>
        <v>0</v>
      </c>
      <c r="CS18" s="199">
        <f t="shared" si="104"/>
        <v>0</v>
      </c>
      <c r="CT18" s="200">
        <f t="shared" si="30"/>
        <v>0</v>
      </c>
      <c r="CU18" s="199">
        <f t="shared" si="31"/>
        <v>0</v>
      </c>
      <c r="CV18" s="199">
        <f t="shared" ref="CV18:DF18" si="105">IF($BF18=0,IF(CV$9&lt;$D18,0,$G18*$F18),CU18)</f>
        <v>0</v>
      </c>
      <c r="CW18" s="199">
        <f t="shared" si="105"/>
        <v>0</v>
      </c>
      <c r="CX18" s="199">
        <f t="shared" si="105"/>
        <v>0</v>
      </c>
      <c r="CY18" s="199">
        <f t="shared" si="105"/>
        <v>0</v>
      </c>
      <c r="CZ18" s="199">
        <f t="shared" si="105"/>
        <v>0</v>
      </c>
      <c r="DA18" s="199">
        <f t="shared" si="105"/>
        <v>0</v>
      </c>
      <c r="DB18" s="199">
        <f t="shared" si="105"/>
        <v>0</v>
      </c>
      <c r="DC18" s="199">
        <f t="shared" si="105"/>
        <v>0</v>
      </c>
      <c r="DD18" s="199">
        <f t="shared" si="105"/>
        <v>0</v>
      </c>
      <c r="DE18" s="199">
        <f t="shared" si="105"/>
        <v>0</v>
      </c>
      <c r="DF18" s="199">
        <f t="shared" si="105"/>
        <v>0</v>
      </c>
      <c r="DG18" s="200">
        <f t="shared" si="33"/>
        <v>0</v>
      </c>
      <c r="DH18" s="199">
        <f t="shared" si="34"/>
        <v>0</v>
      </c>
      <c r="DI18" s="199">
        <f t="shared" ref="DI18:DS18" si="106">IF($BF18=0,IF(DI$9&lt;$D18,0,$G18*$F18),DH18)</f>
        <v>0</v>
      </c>
      <c r="DJ18" s="199">
        <f t="shared" si="106"/>
        <v>0</v>
      </c>
      <c r="DK18" s="199">
        <f t="shared" si="106"/>
        <v>0</v>
      </c>
      <c r="DL18" s="199">
        <f t="shared" si="106"/>
        <v>0</v>
      </c>
      <c r="DM18" s="199">
        <f t="shared" si="106"/>
        <v>0</v>
      </c>
      <c r="DN18" s="199">
        <f t="shared" si="106"/>
        <v>0</v>
      </c>
      <c r="DO18" s="199">
        <f t="shared" si="106"/>
        <v>0</v>
      </c>
      <c r="DP18" s="199">
        <f t="shared" si="106"/>
        <v>0</v>
      </c>
      <c r="DQ18" s="199">
        <f t="shared" si="106"/>
        <v>0</v>
      </c>
      <c r="DR18" s="199">
        <f t="shared" si="106"/>
        <v>0</v>
      </c>
      <c r="DS18" s="199">
        <f t="shared" si="106"/>
        <v>0</v>
      </c>
      <c r="DT18" s="200">
        <f t="shared" si="36"/>
        <v>0</v>
      </c>
      <c r="DU18" s="199">
        <f t="shared" si="37"/>
        <v>0</v>
      </c>
      <c r="DV18" s="199">
        <f t="shared" ref="DV18:EF18" si="107">IF($BF18=0,IF(DV$9&lt;$D18,0,$G18*$F18),DU18)</f>
        <v>0</v>
      </c>
      <c r="DW18" s="199">
        <f t="shared" si="107"/>
        <v>0</v>
      </c>
      <c r="DX18" s="199">
        <f t="shared" si="107"/>
        <v>0</v>
      </c>
      <c r="DY18" s="199">
        <f t="shared" si="107"/>
        <v>0</v>
      </c>
      <c r="DZ18" s="199">
        <f t="shared" si="107"/>
        <v>0</v>
      </c>
      <c r="EA18" s="199">
        <f t="shared" si="107"/>
        <v>0</v>
      </c>
      <c r="EB18" s="199">
        <f t="shared" si="107"/>
        <v>0</v>
      </c>
      <c r="EC18" s="199">
        <f t="shared" si="107"/>
        <v>0</v>
      </c>
      <c r="ED18" s="199">
        <f t="shared" si="107"/>
        <v>0</v>
      </c>
      <c r="EE18" s="199">
        <f t="shared" si="107"/>
        <v>0</v>
      </c>
      <c r="EF18" s="199">
        <f t="shared" si="107"/>
        <v>0</v>
      </c>
      <c r="EG18" s="200">
        <f t="shared" si="39"/>
        <v>0</v>
      </c>
    </row>
    <row r="19" spans="2:137">
      <c r="B19" s="198" t="s">
        <v>792</v>
      </c>
      <c r="C19" s="265"/>
      <c r="D19" s="483"/>
      <c r="E19" s="784" t="s">
        <v>574</v>
      </c>
      <c r="F19" s="484">
        <f t="shared" si="10"/>
        <v>0</v>
      </c>
      <c r="G19" s="670"/>
      <c r="H19" s="196">
        <f t="shared" si="11"/>
        <v>0</v>
      </c>
      <c r="I19" s="196">
        <f t="shared" si="11"/>
        <v>0</v>
      </c>
      <c r="J19" s="196">
        <f t="shared" si="11"/>
        <v>0</v>
      </c>
      <c r="K19" s="196">
        <f t="shared" si="11"/>
        <v>0</v>
      </c>
      <c r="L19" s="196">
        <f t="shared" si="11"/>
        <v>0</v>
      </c>
      <c r="M19" s="196">
        <f t="shared" si="11"/>
        <v>0</v>
      </c>
      <c r="N19" s="196">
        <f t="shared" si="11"/>
        <v>0</v>
      </c>
      <c r="O19" s="196">
        <f t="shared" si="11"/>
        <v>0</v>
      </c>
      <c r="P19" s="196">
        <f t="shared" si="11"/>
        <v>0</v>
      </c>
      <c r="Q19" s="196">
        <f t="shared" si="11"/>
        <v>0</v>
      </c>
      <c r="R19" s="196">
        <f t="shared" si="11"/>
        <v>0</v>
      </c>
      <c r="S19" s="196">
        <f t="shared" si="11"/>
        <v>0</v>
      </c>
      <c r="T19" s="200">
        <f t="shared" si="67"/>
        <v>0</v>
      </c>
      <c r="U19" s="199">
        <f t="shared" si="13"/>
        <v>0</v>
      </c>
      <c r="V19" s="199">
        <f t="shared" ref="V19:AF19" si="108">IF($S19=0,IF(V$9&lt;$D19,0,$G19*$F19),U19)</f>
        <v>0</v>
      </c>
      <c r="W19" s="199">
        <f t="shared" si="108"/>
        <v>0</v>
      </c>
      <c r="X19" s="199">
        <f t="shared" si="108"/>
        <v>0</v>
      </c>
      <c r="Y19" s="199">
        <f t="shared" si="108"/>
        <v>0</v>
      </c>
      <c r="Z19" s="199">
        <f t="shared" si="108"/>
        <v>0</v>
      </c>
      <c r="AA19" s="199">
        <f t="shared" si="108"/>
        <v>0</v>
      </c>
      <c r="AB19" s="199">
        <f t="shared" si="108"/>
        <v>0</v>
      </c>
      <c r="AC19" s="199">
        <f t="shared" si="108"/>
        <v>0</v>
      </c>
      <c r="AD19" s="199">
        <f t="shared" si="108"/>
        <v>0</v>
      </c>
      <c r="AE19" s="199">
        <f t="shared" si="108"/>
        <v>0</v>
      </c>
      <c r="AF19" s="199">
        <f t="shared" si="108"/>
        <v>0</v>
      </c>
      <c r="AG19" s="200">
        <f t="shared" si="69"/>
        <v>0</v>
      </c>
      <c r="AH19" s="199">
        <f t="shared" si="16"/>
        <v>0</v>
      </c>
      <c r="AI19" s="199">
        <f t="shared" ref="AI19:AS19" si="109">IF($AF19=0,IF(AI$9&lt;$D19,0,$G19*$F19),AH19)</f>
        <v>0</v>
      </c>
      <c r="AJ19" s="199">
        <f t="shared" si="109"/>
        <v>0</v>
      </c>
      <c r="AK19" s="199">
        <f t="shared" si="109"/>
        <v>0</v>
      </c>
      <c r="AL19" s="199">
        <f t="shared" si="109"/>
        <v>0</v>
      </c>
      <c r="AM19" s="199">
        <f t="shared" si="109"/>
        <v>0</v>
      </c>
      <c r="AN19" s="199">
        <f t="shared" si="109"/>
        <v>0</v>
      </c>
      <c r="AO19" s="199">
        <f t="shared" si="109"/>
        <v>0</v>
      </c>
      <c r="AP19" s="199">
        <f t="shared" si="109"/>
        <v>0</v>
      </c>
      <c r="AQ19" s="199">
        <f t="shared" si="109"/>
        <v>0</v>
      </c>
      <c r="AR19" s="199">
        <f t="shared" si="109"/>
        <v>0</v>
      </c>
      <c r="AS19" s="199">
        <f t="shared" si="109"/>
        <v>0</v>
      </c>
      <c r="AT19" s="200">
        <f t="shared" si="71"/>
        <v>0</v>
      </c>
      <c r="AU19" s="199">
        <f t="shared" si="19"/>
        <v>0</v>
      </c>
      <c r="AV19" s="199">
        <f t="shared" ref="AV19:BF19" si="110">IF($AS19=0,IF(AV$9&lt;$D19,0,$G19*$F19),AU19)</f>
        <v>0</v>
      </c>
      <c r="AW19" s="199">
        <f t="shared" si="110"/>
        <v>0</v>
      </c>
      <c r="AX19" s="199">
        <f t="shared" si="110"/>
        <v>0</v>
      </c>
      <c r="AY19" s="199">
        <f t="shared" si="110"/>
        <v>0</v>
      </c>
      <c r="AZ19" s="199">
        <f t="shared" si="110"/>
        <v>0</v>
      </c>
      <c r="BA19" s="199">
        <f t="shared" si="110"/>
        <v>0</v>
      </c>
      <c r="BB19" s="199">
        <f t="shared" si="110"/>
        <v>0</v>
      </c>
      <c r="BC19" s="199">
        <f t="shared" si="110"/>
        <v>0</v>
      </c>
      <c r="BD19" s="199">
        <f t="shared" si="110"/>
        <v>0</v>
      </c>
      <c r="BE19" s="199">
        <f t="shared" si="110"/>
        <v>0</v>
      </c>
      <c r="BF19" s="199">
        <f t="shared" si="110"/>
        <v>0</v>
      </c>
      <c r="BG19" s="200">
        <f t="shared" si="73"/>
        <v>0</v>
      </c>
      <c r="BH19" s="199">
        <f t="shared" si="22"/>
        <v>0</v>
      </c>
      <c r="BI19" s="199">
        <f t="shared" ref="BI19:BS19" si="111">IF($BF19=0,IF(BI$9&lt;$D19,0,$G19*$F19),BH19)</f>
        <v>0</v>
      </c>
      <c r="BJ19" s="199">
        <f t="shared" si="111"/>
        <v>0</v>
      </c>
      <c r="BK19" s="199">
        <f t="shared" si="111"/>
        <v>0</v>
      </c>
      <c r="BL19" s="199">
        <f t="shared" si="111"/>
        <v>0</v>
      </c>
      <c r="BM19" s="199">
        <f t="shared" si="111"/>
        <v>0</v>
      </c>
      <c r="BN19" s="199">
        <f t="shared" si="111"/>
        <v>0</v>
      </c>
      <c r="BO19" s="199">
        <f t="shared" si="111"/>
        <v>0</v>
      </c>
      <c r="BP19" s="199">
        <f t="shared" si="111"/>
        <v>0</v>
      </c>
      <c r="BQ19" s="199">
        <f t="shared" si="111"/>
        <v>0</v>
      </c>
      <c r="BR19" s="199">
        <f t="shared" si="111"/>
        <v>0</v>
      </c>
      <c r="BS19" s="199">
        <f t="shared" si="111"/>
        <v>0</v>
      </c>
      <c r="BT19" s="200">
        <f t="shared" si="75"/>
        <v>0</v>
      </c>
      <c r="BU19" s="199">
        <f t="shared" si="25"/>
        <v>0</v>
      </c>
      <c r="BV19" s="199">
        <f t="shared" ref="BV19:CF19" si="112">IF($BF19=0,IF(BV$9&lt;$D19,0,$G19*$F19),BU19)</f>
        <v>0</v>
      </c>
      <c r="BW19" s="199">
        <f t="shared" si="112"/>
        <v>0</v>
      </c>
      <c r="BX19" s="199">
        <f t="shared" si="112"/>
        <v>0</v>
      </c>
      <c r="BY19" s="199">
        <f t="shared" si="112"/>
        <v>0</v>
      </c>
      <c r="BZ19" s="199">
        <f t="shared" si="112"/>
        <v>0</v>
      </c>
      <c r="CA19" s="199">
        <f t="shared" si="112"/>
        <v>0</v>
      </c>
      <c r="CB19" s="199">
        <f t="shared" si="112"/>
        <v>0</v>
      </c>
      <c r="CC19" s="199">
        <f t="shared" si="112"/>
        <v>0</v>
      </c>
      <c r="CD19" s="199">
        <f t="shared" si="112"/>
        <v>0</v>
      </c>
      <c r="CE19" s="199">
        <f t="shared" si="112"/>
        <v>0</v>
      </c>
      <c r="CF19" s="199">
        <f t="shared" si="112"/>
        <v>0</v>
      </c>
      <c r="CG19" s="200">
        <f t="shared" si="27"/>
        <v>0</v>
      </c>
      <c r="CH19" s="199">
        <f t="shared" si="28"/>
        <v>0</v>
      </c>
      <c r="CI19" s="199">
        <f t="shared" ref="CI19:CS19" si="113">IF($BF19=0,IF(CI$9&lt;$D19,0,$G19*$F19),CH19)</f>
        <v>0</v>
      </c>
      <c r="CJ19" s="199">
        <f t="shared" si="113"/>
        <v>0</v>
      </c>
      <c r="CK19" s="199">
        <f t="shared" si="113"/>
        <v>0</v>
      </c>
      <c r="CL19" s="199">
        <f t="shared" si="113"/>
        <v>0</v>
      </c>
      <c r="CM19" s="199">
        <f t="shared" si="113"/>
        <v>0</v>
      </c>
      <c r="CN19" s="199">
        <f t="shared" si="113"/>
        <v>0</v>
      </c>
      <c r="CO19" s="199">
        <f t="shared" si="113"/>
        <v>0</v>
      </c>
      <c r="CP19" s="199">
        <f t="shared" si="113"/>
        <v>0</v>
      </c>
      <c r="CQ19" s="199">
        <f t="shared" si="113"/>
        <v>0</v>
      </c>
      <c r="CR19" s="199">
        <f t="shared" si="113"/>
        <v>0</v>
      </c>
      <c r="CS19" s="199">
        <f t="shared" si="113"/>
        <v>0</v>
      </c>
      <c r="CT19" s="200">
        <f t="shared" si="30"/>
        <v>0</v>
      </c>
      <c r="CU19" s="199">
        <f t="shared" si="31"/>
        <v>0</v>
      </c>
      <c r="CV19" s="199">
        <f t="shared" ref="CV19:DF19" si="114">IF($BF19=0,IF(CV$9&lt;$D19,0,$G19*$F19),CU19)</f>
        <v>0</v>
      </c>
      <c r="CW19" s="199">
        <f t="shared" si="114"/>
        <v>0</v>
      </c>
      <c r="CX19" s="199">
        <f t="shared" si="114"/>
        <v>0</v>
      </c>
      <c r="CY19" s="199">
        <f t="shared" si="114"/>
        <v>0</v>
      </c>
      <c r="CZ19" s="199">
        <f t="shared" si="114"/>
        <v>0</v>
      </c>
      <c r="DA19" s="199">
        <f t="shared" si="114"/>
        <v>0</v>
      </c>
      <c r="DB19" s="199">
        <f t="shared" si="114"/>
        <v>0</v>
      </c>
      <c r="DC19" s="199">
        <f t="shared" si="114"/>
        <v>0</v>
      </c>
      <c r="DD19" s="199">
        <f t="shared" si="114"/>
        <v>0</v>
      </c>
      <c r="DE19" s="199">
        <f t="shared" si="114"/>
        <v>0</v>
      </c>
      <c r="DF19" s="199">
        <f t="shared" si="114"/>
        <v>0</v>
      </c>
      <c r="DG19" s="200">
        <f t="shared" si="33"/>
        <v>0</v>
      </c>
      <c r="DH19" s="199">
        <f t="shared" si="34"/>
        <v>0</v>
      </c>
      <c r="DI19" s="199">
        <f t="shared" ref="DI19:DS19" si="115">IF($BF19=0,IF(DI$9&lt;$D19,0,$G19*$F19),DH19)</f>
        <v>0</v>
      </c>
      <c r="DJ19" s="199">
        <f t="shared" si="115"/>
        <v>0</v>
      </c>
      <c r="DK19" s="199">
        <f t="shared" si="115"/>
        <v>0</v>
      </c>
      <c r="DL19" s="199">
        <f t="shared" si="115"/>
        <v>0</v>
      </c>
      <c r="DM19" s="199">
        <f t="shared" si="115"/>
        <v>0</v>
      </c>
      <c r="DN19" s="199">
        <f t="shared" si="115"/>
        <v>0</v>
      </c>
      <c r="DO19" s="199">
        <f t="shared" si="115"/>
        <v>0</v>
      </c>
      <c r="DP19" s="199">
        <f t="shared" si="115"/>
        <v>0</v>
      </c>
      <c r="DQ19" s="199">
        <f t="shared" si="115"/>
        <v>0</v>
      </c>
      <c r="DR19" s="199">
        <f t="shared" si="115"/>
        <v>0</v>
      </c>
      <c r="DS19" s="199">
        <f t="shared" si="115"/>
        <v>0</v>
      </c>
      <c r="DT19" s="200">
        <f t="shared" si="36"/>
        <v>0</v>
      </c>
      <c r="DU19" s="199">
        <f t="shared" si="37"/>
        <v>0</v>
      </c>
      <c r="DV19" s="199">
        <f t="shared" ref="DV19:EF19" si="116">IF($BF19=0,IF(DV$9&lt;$D19,0,$G19*$F19),DU19)</f>
        <v>0</v>
      </c>
      <c r="DW19" s="199">
        <f t="shared" si="116"/>
        <v>0</v>
      </c>
      <c r="DX19" s="199">
        <f t="shared" si="116"/>
        <v>0</v>
      </c>
      <c r="DY19" s="199">
        <f t="shared" si="116"/>
        <v>0</v>
      </c>
      <c r="DZ19" s="199">
        <f t="shared" si="116"/>
        <v>0</v>
      </c>
      <c r="EA19" s="199">
        <f t="shared" si="116"/>
        <v>0</v>
      </c>
      <c r="EB19" s="199">
        <f t="shared" si="116"/>
        <v>0</v>
      </c>
      <c r="EC19" s="199">
        <f t="shared" si="116"/>
        <v>0</v>
      </c>
      <c r="ED19" s="199">
        <f t="shared" si="116"/>
        <v>0</v>
      </c>
      <c r="EE19" s="199">
        <f t="shared" si="116"/>
        <v>0</v>
      </c>
      <c r="EF19" s="199">
        <f t="shared" si="116"/>
        <v>0</v>
      </c>
      <c r="EG19" s="200">
        <f t="shared" si="39"/>
        <v>0</v>
      </c>
    </row>
    <row r="20" spans="2:137">
      <c r="B20" s="198" t="s">
        <v>793</v>
      </c>
      <c r="C20" s="265"/>
      <c r="D20" s="483"/>
      <c r="E20" s="784" t="s">
        <v>20</v>
      </c>
      <c r="F20" s="484">
        <f t="shared" si="10"/>
        <v>0</v>
      </c>
      <c r="G20" s="670"/>
      <c r="H20" s="196">
        <f t="shared" si="11"/>
        <v>0</v>
      </c>
      <c r="I20" s="196">
        <f t="shared" si="11"/>
        <v>0</v>
      </c>
      <c r="J20" s="196">
        <f t="shared" si="11"/>
        <v>0</v>
      </c>
      <c r="K20" s="196">
        <f t="shared" si="11"/>
        <v>0</v>
      </c>
      <c r="L20" s="196">
        <f t="shared" si="11"/>
        <v>0</v>
      </c>
      <c r="M20" s="196">
        <f t="shared" si="11"/>
        <v>0</v>
      </c>
      <c r="N20" s="196">
        <f t="shared" si="11"/>
        <v>0</v>
      </c>
      <c r="O20" s="196">
        <f t="shared" si="11"/>
        <v>0</v>
      </c>
      <c r="P20" s="196">
        <f t="shared" si="11"/>
        <v>0</v>
      </c>
      <c r="Q20" s="196">
        <f t="shared" si="11"/>
        <v>0</v>
      </c>
      <c r="R20" s="196">
        <f t="shared" si="11"/>
        <v>0</v>
      </c>
      <c r="S20" s="196">
        <f t="shared" si="11"/>
        <v>0</v>
      </c>
      <c r="T20" s="200">
        <f t="shared" si="67"/>
        <v>0</v>
      </c>
      <c r="U20" s="199">
        <f t="shared" si="13"/>
        <v>0</v>
      </c>
      <c r="V20" s="199">
        <f t="shared" ref="V20:AF20" si="117">IF($S20=0,IF(V$9&lt;$D20,0,$G20*$F20),U20)</f>
        <v>0</v>
      </c>
      <c r="W20" s="199">
        <f t="shared" si="117"/>
        <v>0</v>
      </c>
      <c r="X20" s="199">
        <f t="shared" si="117"/>
        <v>0</v>
      </c>
      <c r="Y20" s="199">
        <f t="shared" si="117"/>
        <v>0</v>
      </c>
      <c r="Z20" s="199">
        <f t="shared" si="117"/>
        <v>0</v>
      </c>
      <c r="AA20" s="199">
        <f t="shared" si="117"/>
        <v>0</v>
      </c>
      <c r="AB20" s="199">
        <f t="shared" si="117"/>
        <v>0</v>
      </c>
      <c r="AC20" s="199">
        <f t="shared" si="117"/>
        <v>0</v>
      </c>
      <c r="AD20" s="199">
        <f t="shared" si="117"/>
        <v>0</v>
      </c>
      <c r="AE20" s="199">
        <f t="shared" si="117"/>
        <v>0</v>
      </c>
      <c r="AF20" s="199">
        <f t="shared" si="117"/>
        <v>0</v>
      </c>
      <c r="AG20" s="200">
        <f t="shared" si="69"/>
        <v>0</v>
      </c>
      <c r="AH20" s="199">
        <f t="shared" si="16"/>
        <v>0</v>
      </c>
      <c r="AI20" s="199">
        <f t="shared" ref="AI20:AS20" si="118">IF($AF20=0,IF(AI$9&lt;$D20,0,$G20*$F20),AH20)</f>
        <v>0</v>
      </c>
      <c r="AJ20" s="199">
        <f t="shared" si="118"/>
        <v>0</v>
      </c>
      <c r="AK20" s="199">
        <f t="shared" si="118"/>
        <v>0</v>
      </c>
      <c r="AL20" s="199">
        <f t="shared" si="118"/>
        <v>0</v>
      </c>
      <c r="AM20" s="199">
        <f t="shared" si="118"/>
        <v>0</v>
      </c>
      <c r="AN20" s="199">
        <f t="shared" si="118"/>
        <v>0</v>
      </c>
      <c r="AO20" s="199">
        <f t="shared" si="118"/>
        <v>0</v>
      </c>
      <c r="AP20" s="199">
        <f t="shared" si="118"/>
        <v>0</v>
      </c>
      <c r="AQ20" s="199">
        <f t="shared" si="118"/>
        <v>0</v>
      </c>
      <c r="AR20" s="199">
        <f t="shared" si="118"/>
        <v>0</v>
      </c>
      <c r="AS20" s="199">
        <f t="shared" si="118"/>
        <v>0</v>
      </c>
      <c r="AT20" s="200">
        <f t="shared" si="71"/>
        <v>0</v>
      </c>
      <c r="AU20" s="199">
        <f t="shared" si="19"/>
        <v>0</v>
      </c>
      <c r="AV20" s="199">
        <f t="shared" ref="AV20:BF20" si="119">IF($AS20=0,IF(AV$9&lt;$D20,0,$G20*$F20),AU20)</f>
        <v>0</v>
      </c>
      <c r="AW20" s="199">
        <f t="shared" si="119"/>
        <v>0</v>
      </c>
      <c r="AX20" s="199">
        <f t="shared" si="119"/>
        <v>0</v>
      </c>
      <c r="AY20" s="199">
        <f t="shared" si="119"/>
        <v>0</v>
      </c>
      <c r="AZ20" s="199">
        <f t="shared" si="119"/>
        <v>0</v>
      </c>
      <c r="BA20" s="199">
        <f t="shared" si="119"/>
        <v>0</v>
      </c>
      <c r="BB20" s="199">
        <f t="shared" si="119"/>
        <v>0</v>
      </c>
      <c r="BC20" s="199">
        <f t="shared" si="119"/>
        <v>0</v>
      </c>
      <c r="BD20" s="199">
        <f t="shared" si="119"/>
        <v>0</v>
      </c>
      <c r="BE20" s="199">
        <f t="shared" si="119"/>
        <v>0</v>
      </c>
      <c r="BF20" s="199">
        <f t="shared" si="119"/>
        <v>0</v>
      </c>
      <c r="BG20" s="200">
        <f t="shared" si="73"/>
        <v>0</v>
      </c>
      <c r="BH20" s="199">
        <f t="shared" si="22"/>
        <v>0</v>
      </c>
      <c r="BI20" s="199">
        <f t="shared" ref="BI20:BS20" si="120">IF($BF20=0,IF(BI$9&lt;$D20,0,$G20*$F20),BH20)</f>
        <v>0</v>
      </c>
      <c r="BJ20" s="199">
        <f t="shared" si="120"/>
        <v>0</v>
      </c>
      <c r="BK20" s="199">
        <f t="shared" si="120"/>
        <v>0</v>
      </c>
      <c r="BL20" s="199">
        <f t="shared" si="120"/>
        <v>0</v>
      </c>
      <c r="BM20" s="199">
        <f t="shared" si="120"/>
        <v>0</v>
      </c>
      <c r="BN20" s="199">
        <f t="shared" si="120"/>
        <v>0</v>
      </c>
      <c r="BO20" s="199">
        <f t="shared" si="120"/>
        <v>0</v>
      </c>
      <c r="BP20" s="199">
        <f t="shared" si="120"/>
        <v>0</v>
      </c>
      <c r="BQ20" s="199">
        <f t="shared" si="120"/>
        <v>0</v>
      </c>
      <c r="BR20" s="199">
        <f t="shared" si="120"/>
        <v>0</v>
      </c>
      <c r="BS20" s="199">
        <f t="shared" si="120"/>
        <v>0</v>
      </c>
      <c r="BT20" s="200">
        <f t="shared" si="75"/>
        <v>0</v>
      </c>
      <c r="BU20" s="199">
        <f t="shared" si="25"/>
        <v>0</v>
      </c>
      <c r="BV20" s="199">
        <f t="shared" ref="BV20:CF20" si="121">IF($BF20=0,IF(BV$9&lt;$D20,0,$G20*$F20),BU20)</f>
        <v>0</v>
      </c>
      <c r="BW20" s="199">
        <f t="shared" si="121"/>
        <v>0</v>
      </c>
      <c r="BX20" s="199">
        <f t="shared" si="121"/>
        <v>0</v>
      </c>
      <c r="BY20" s="199">
        <f t="shared" si="121"/>
        <v>0</v>
      </c>
      <c r="BZ20" s="199">
        <f t="shared" si="121"/>
        <v>0</v>
      </c>
      <c r="CA20" s="199">
        <f t="shared" si="121"/>
        <v>0</v>
      </c>
      <c r="CB20" s="199">
        <f t="shared" si="121"/>
        <v>0</v>
      </c>
      <c r="CC20" s="199">
        <f t="shared" si="121"/>
        <v>0</v>
      </c>
      <c r="CD20" s="199">
        <f t="shared" si="121"/>
        <v>0</v>
      </c>
      <c r="CE20" s="199">
        <f t="shared" si="121"/>
        <v>0</v>
      </c>
      <c r="CF20" s="199">
        <f t="shared" si="121"/>
        <v>0</v>
      </c>
      <c r="CG20" s="200">
        <f t="shared" si="27"/>
        <v>0</v>
      </c>
      <c r="CH20" s="199">
        <f t="shared" si="28"/>
        <v>0</v>
      </c>
      <c r="CI20" s="199">
        <f t="shared" ref="CI20:CS20" si="122">IF($BF20=0,IF(CI$9&lt;$D20,0,$G20*$F20),CH20)</f>
        <v>0</v>
      </c>
      <c r="CJ20" s="199">
        <f t="shared" si="122"/>
        <v>0</v>
      </c>
      <c r="CK20" s="199">
        <f t="shared" si="122"/>
        <v>0</v>
      </c>
      <c r="CL20" s="199">
        <f t="shared" si="122"/>
        <v>0</v>
      </c>
      <c r="CM20" s="199">
        <f t="shared" si="122"/>
        <v>0</v>
      </c>
      <c r="CN20" s="199">
        <f t="shared" si="122"/>
        <v>0</v>
      </c>
      <c r="CO20" s="199">
        <f t="shared" si="122"/>
        <v>0</v>
      </c>
      <c r="CP20" s="199">
        <f t="shared" si="122"/>
        <v>0</v>
      </c>
      <c r="CQ20" s="199">
        <f t="shared" si="122"/>
        <v>0</v>
      </c>
      <c r="CR20" s="199">
        <f t="shared" si="122"/>
        <v>0</v>
      </c>
      <c r="CS20" s="199">
        <f t="shared" si="122"/>
        <v>0</v>
      </c>
      <c r="CT20" s="200">
        <f t="shared" si="30"/>
        <v>0</v>
      </c>
      <c r="CU20" s="199">
        <f t="shared" si="31"/>
        <v>0</v>
      </c>
      <c r="CV20" s="199">
        <f t="shared" ref="CV20:DF20" si="123">IF($BF20=0,IF(CV$9&lt;$D20,0,$G20*$F20),CU20)</f>
        <v>0</v>
      </c>
      <c r="CW20" s="199">
        <f t="shared" si="123"/>
        <v>0</v>
      </c>
      <c r="CX20" s="199">
        <f t="shared" si="123"/>
        <v>0</v>
      </c>
      <c r="CY20" s="199">
        <f t="shared" si="123"/>
        <v>0</v>
      </c>
      <c r="CZ20" s="199">
        <f t="shared" si="123"/>
        <v>0</v>
      </c>
      <c r="DA20" s="199">
        <f t="shared" si="123"/>
        <v>0</v>
      </c>
      <c r="DB20" s="199">
        <f t="shared" si="123"/>
        <v>0</v>
      </c>
      <c r="DC20" s="199">
        <f t="shared" si="123"/>
        <v>0</v>
      </c>
      <c r="DD20" s="199">
        <f t="shared" si="123"/>
        <v>0</v>
      </c>
      <c r="DE20" s="199">
        <f t="shared" si="123"/>
        <v>0</v>
      </c>
      <c r="DF20" s="199">
        <f t="shared" si="123"/>
        <v>0</v>
      </c>
      <c r="DG20" s="200">
        <f t="shared" si="33"/>
        <v>0</v>
      </c>
      <c r="DH20" s="199">
        <f t="shared" si="34"/>
        <v>0</v>
      </c>
      <c r="DI20" s="199">
        <f t="shared" ref="DI20:DS20" si="124">IF($BF20=0,IF(DI$9&lt;$D20,0,$G20*$F20),DH20)</f>
        <v>0</v>
      </c>
      <c r="DJ20" s="199">
        <f t="shared" si="124"/>
        <v>0</v>
      </c>
      <c r="DK20" s="199">
        <f t="shared" si="124"/>
        <v>0</v>
      </c>
      <c r="DL20" s="199">
        <f t="shared" si="124"/>
        <v>0</v>
      </c>
      <c r="DM20" s="199">
        <f t="shared" si="124"/>
        <v>0</v>
      </c>
      <c r="DN20" s="199">
        <f t="shared" si="124"/>
        <v>0</v>
      </c>
      <c r="DO20" s="199">
        <f t="shared" si="124"/>
        <v>0</v>
      </c>
      <c r="DP20" s="199">
        <f t="shared" si="124"/>
        <v>0</v>
      </c>
      <c r="DQ20" s="199">
        <f t="shared" si="124"/>
        <v>0</v>
      </c>
      <c r="DR20" s="199">
        <f t="shared" si="124"/>
        <v>0</v>
      </c>
      <c r="DS20" s="199">
        <f t="shared" si="124"/>
        <v>0</v>
      </c>
      <c r="DT20" s="200">
        <f t="shared" si="36"/>
        <v>0</v>
      </c>
      <c r="DU20" s="199">
        <f t="shared" si="37"/>
        <v>0</v>
      </c>
      <c r="DV20" s="199">
        <f t="shared" ref="DV20:EF20" si="125">IF($BF20=0,IF(DV$9&lt;$D20,0,$G20*$F20),DU20)</f>
        <v>0</v>
      </c>
      <c r="DW20" s="199">
        <f t="shared" si="125"/>
        <v>0</v>
      </c>
      <c r="DX20" s="199">
        <f t="shared" si="125"/>
        <v>0</v>
      </c>
      <c r="DY20" s="199">
        <f t="shared" si="125"/>
        <v>0</v>
      </c>
      <c r="DZ20" s="199">
        <f t="shared" si="125"/>
        <v>0</v>
      </c>
      <c r="EA20" s="199">
        <f t="shared" si="125"/>
        <v>0</v>
      </c>
      <c r="EB20" s="199">
        <f t="shared" si="125"/>
        <v>0</v>
      </c>
      <c r="EC20" s="199">
        <f t="shared" si="125"/>
        <v>0</v>
      </c>
      <c r="ED20" s="199">
        <f t="shared" si="125"/>
        <v>0</v>
      </c>
      <c r="EE20" s="199">
        <f t="shared" si="125"/>
        <v>0</v>
      </c>
      <c r="EF20" s="199">
        <f t="shared" si="125"/>
        <v>0</v>
      </c>
      <c r="EG20" s="200">
        <f t="shared" si="39"/>
        <v>0</v>
      </c>
    </row>
    <row r="21" spans="2:137">
      <c r="B21" s="198" t="s">
        <v>810</v>
      </c>
      <c r="C21" s="265"/>
      <c r="D21" s="483"/>
      <c r="E21" s="784" t="s">
        <v>20</v>
      </c>
      <c r="F21" s="484">
        <f t="shared" si="10"/>
        <v>0</v>
      </c>
      <c r="G21" s="670"/>
      <c r="H21" s="196">
        <f t="shared" si="11"/>
        <v>0</v>
      </c>
      <c r="I21" s="196">
        <f t="shared" si="11"/>
        <v>0</v>
      </c>
      <c r="J21" s="196">
        <f t="shared" si="11"/>
        <v>0</v>
      </c>
      <c r="K21" s="196">
        <f t="shared" si="11"/>
        <v>0</v>
      </c>
      <c r="L21" s="196">
        <f t="shared" si="11"/>
        <v>0</v>
      </c>
      <c r="M21" s="196">
        <f t="shared" si="11"/>
        <v>0</v>
      </c>
      <c r="N21" s="196">
        <f t="shared" si="11"/>
        <v>0</v>
      </c>
      <c r="O21" s="196">
        <f t="shared" si="11"/>
        <v>0</v>
      </c>
      <c r="P21" s="196">
        <f t="shared" si="11"/>
        <v>0</v>
      </c>
      <c r="Q21" s="196">
        <f t="shared" si="11"/>
        <v>0</v>
      </c>
      <c r="R21" s="196">
        <f t="shared" si="11"/>
        <v>0</v>
      </c>
      <c r="S21" s="196">
        <f t="shared" si="11"/>
        <v>0</v>
      </c>
      <c r="T21" s="200">
        <f t="shared" si="67"/>
        <v>0</v>
      </c>
      <c r="U21" s="199">
        <f t="shared" si="13"/>
        <v>0</v>
      </c>
      <c r="V21" s="199">
        <f t="shared" ref="V21:AF21" si="126">IF($S21=0,IF(V$9&lt;$D21,0,$G21*$F21),U21)</f>
        <v>0</v>
      </c>
      <c r="W21" s="199">
        <f t="shared" si="126"/>
        <v>0</v>
      </c>
      <c r="X21" s="199">
        <f t="shared" si="126"/>
        <v>0</v>
      </c>
      <c r="Y21" s="199">
        <f t="shared" si="126"/>
        <v>0</v>
      </c>
      <c r="Z21" s="199">
        <f t="shared" si="126"/>
        <v>0</v>
      </c>
      <c r="AA21" s="199">
        <f t="shared" si="126"/>
        <v>0</v>
      </c>
      <c r="AB21" s="199">
        <f t="shared" si="126"/>
        <v>0</v>
      </c>
      <c r="AC21" s="199">
        <f t="shared" si="126"/>
        <v>0</v>
      </c>
      <c r="AD21" s="199">
        <f t="shared" si="126"/>
        <v>0</v>
      </c>
      <c r="AE21" s="199">
        <f t="shared" si="126"/>
        <v>0</v>
      </c>
      <c r="AF21" s="199">
        <f t="shared" si="126"/>
        <v>0</v>
      </c>
      <c r="AG21" s="200">
        <f t="shared" si="69"/>
        <v>0</v>
      </c>
      <c r="AH21" s="199">
        <f t="shared" si="16"/>
        <v>0</v>
      </c>
      <c r="AI21" s="199">
        <f t="shared" ref="AI21:AS21" si="127">IF($AF21=0,IF(AI$9&lt;$D21,0,$G21*$F21),AH21)</f>
        <v>0</v>
      </c>
      <c r="AJ21" s="199">
        <f t="shared" si="127"/>
        <v>0</v>
      </c>
      <c r="AK21" s="199">
        <f t="shared" si="127"/>
        <v>0</v>
      </c>
      <c r="AL21" s="199">
        <f t="shared" si="127"/>
        <v>0</v>
      </c>
      <c r="AM21" s="199">
        <f t="shared" si="127"/>
        <v>0</v>
      </c>
      <c r="AN21" s="199">
        <f t="shared" si="127"/>
        <v>0</v>
      </c>
      <c r="AO21" s="199">
        <f t="shared" si="127"/>
        <v>0</v>
      </c>
      <c r="AP21" s="199">
        <f t="shared" si="127"/>
        <v>0</v>
      </c>
      <c r="AQ21" s="199">
        <f t="shared" si="127"/>
        <v>0</v>
      </c>
      <c r="AR21" s="199">
        <f t="shared" si="127"/>
        <v>0</v>
      </c>
      <c r="AS21" s="199">
        <f t="shared" si="127"/>
        <v>0</v>
      </c>
      <c r="AT21" s="200">
        <f t="shared" si="71"/>
        <v>0</v>
      </c>
      <c r="AU21" s="199">
        <f t="shared" si="19"/>
        <v>0</v>
      </c>
      <c r="AV21" s="199">
        <f t="shared" ref="AV21:BF21" si="128">IF($AS21=0,IF(AV$9&lt;$D21,0,$G21*$F21),AU21)</f>
        <v>0</v>
      </c>
      <c r="AW21" s="199">
        <f t="shared" si="128"/>
        <v>0</v>
      </c>
      <c r="AX21" s="199">
        <f t="shared" si="128"/>
        <v>0</v>
      </c>
      <c r="AY21" s="199">
        <f t="shared" si="128"/>
        <v>0</v>
      </c>
      <c r="AZ21" s="199">
        <f t="shared" si="128"/>
        <v>0</v>
      </c>
      <c r="BA21" s="199">
        <f t="shared" si="128"/>
        <v>0</v>
      </c>
      <c r="BB21" s="199">
        <f t="shared" si="128"/>
        <v>0</v>
      </c>
      <c r="BC21" s="199">
        <f t="shared" si="128"/>
        <v>0</v>
      </c>
      <c r="BD21" s="199">
        <f t="shared" si="128"/>
        <v>0</v>
      </c>
      <c r="BE21" s="199">
        <f t="shared" si="128"/>
        <v>0</v>
      </c>
      <c r="BF21" s="199">
        <f t="shared" si="128"/>
        <v>0</v>
      </c>
      <c r="BG21" s="200">
        <f t="shared" si="73"/>
        <v>0</v>
      </c>
      <c r="BH21" s="199">
        <f t="shared" si="22"/>
        <v>0</v>
      </c>
      <c r="BI21" s="199">
        <f t="shared" ref="BI21:BS21" si="129">IF($BF21=0,IF(BI$9&lt;$D21,0,$G21*$F21),BH21)</f>
        <v>0</v>
      </c>
      <c r="BJ21" s="199">
        <f t="shared" si="129"/>
        <v>0</v>
      </c>
      <c r="BK21" s="199">
        <f t="shared" si="129"/>
        <v>0</v>
      </c>
      <c r="BL21" s="199">
        <f t="shared" si="129"/>
        <v>0</v>
      </c>
      <c r="BM21" s="199">
        <f t="shared" si="129"/>
        <v>0</v>
      </c>
      <c r="BN21" s="199">
        <f t="shared" si="129"/>
        <v>0</v>
      </c>
      <c r="BO21" s="199">
        <f t="shared" si="129"/>
        <v>0</v>
      </c>
      <c r="BP21" s="199">
        <f t="shared" si="129"/>
        <v>0</v>
      </c>
      <c r="BQ21" s="199">
        <f t="shared" si="129"/>
        <v>0</v>
      </c>
      <c r="BR21" s="199">
        <f t="shared" si="129"/>
        <v>0</v>
      </c>
      <c r="BS21" s="199">
        <f t="shared" si="129"/>
        <v>0</v>
      </c>
      <c r="BT21" s="200">
        <f t="shared" si="75"/>
        <v>0</v>
      </c>
      <c r="BU21" s="199">
        <f t="shared" si="25"/>
        <v>0</v>
      </c>
      <c r="BV21" s="199">
        <f t="shared" ref="BV21:CF21" si="130">IF($BF21=0,IF(BV$9&lt;$D21,0,$G21*$F21),BU21)</f>
        <v>0</v>
      </c>
      <c r="BW21" s="199">
        <f t="shared" si="130"/>
        <v>0</v>
      </c>
      <c r="BX21" s="199">
        <f t="shared" si="130"/>
        <v>0</v>
      </c>
      <c r="BY21" s="199">
        <f t="shared" si="130"/>
        <v>0</v>
      </c>
      <c r="BZ21" s="199">
        <f t="shared" si="130"/>
        <v>0</v>
      </c>
      <c r="CA21" s="199">
        <f t="shared" si="130"/>
        <v>0</v>
      </c>
      <c r="CB21" s="199">
        <f t="shared" si="130"/>
        <v>0</v>
      </c>
      <c r="CC21" s="199">
        <f t="shared" si="130"/>
        <v>0</v>
      </c>
      <c r="CD21" s="199">
        <f t="shared" si="130"/>
        <v>0</v>
      </c>
      <c r="CE21" s="199">
        <f t="shared" si="130"/>
        <v>0</v>
      </c>
      <c r="CF21" s="199">
        <f t="shared" si="130"/>
        <v>0</v>
      </c>
      <c r="CG21" s="200">
        <f t="shared" si="27"/>
        <v>0</v>
      </c>
      <c r="CH21" s="199">
        <f t="shared" si="28"/>
        <v>0</v>
      </c>
      <c r="CI21" s="199">
        <f t="shared" ref="CI21:CS21" si="131">IF($BF21=0,IF(CI$9&lt;$D21,0,$G21*$F21),CH21)</f>
        <v>0</v>
      </c>
      <c r="CJ21" s="199">
        <f t="shared" si="131"/>
        <v>0</v>
      </c>
      <c r="CK21" s="199">
        <f t="shared" si="131"/>
        <v>0</v>
      </c>
      <c r="CL21" s="199">
        <f t="shared" si="131"/>
        <v>0</v>
      </c>
      <c r="CM21" s="199">
        <f t="shared" si="131"/>
        <v>0</v>
      </c>
      <c r="CN21" s="199">
        <f t="shared" si="131"/>
        <v>0</v>
      </c>
      <c r="CO21" s="199">
        <f t="shared" si="131"/>
        <v>0</v>
      </c>
      <c r="CP21" s="199">
        <f t="shared" si="131"/>
        <v>0</v>
      </c>
      <c r="CQ21" s="199">
        <f t="shared" si="131"/>
        <v>0</v>
      </c>
      <c r="CR21" s="199">
        <f t="shared" si="131"/>
        <v>0</v>
      </c>
      <c r="CS21" s="199">
        <f t="shared" si="131"/>
        <v>0</v>
      </c>
      <c r="CT21" s="200">
        <f t="shared" si="30"/>
        <v>0</v>
      </c>
      <c r="CU21" s="199">
        <f t="shared" si="31"/>
        <v>0</v>
      </c>
      <c r="CV21" s="199">
        <f t="shared" ref="CV21:DF21" si="132">IF($BF21=0,IF(CV$9&lt;$D21,0,$G21*$F21),CU21)</f>
        <v>0</v>
      </c>
      <c r="CW21" s="199">
        <f t="shared" si="132"/>
        <v>0</v>
      </c>
      <c r="CX21" s="199">
        <f t="shared" si="132"/>
        <v>0</v>
      </c>
      <c r="CY21" s="199">
        <f t="shared" si="132"/>
        <v>0</v>
      </c>
      <c r="CZ21" s="199">
        <f t="shared" si="132"/>
        <v>0</v>
      </c>
      <c r="DA21" s="199">
        <f t="shared" si="132"/>
        <v>0</v>
      </c>
      <c r="DB21" s="199">
        <f t="shared" si="132"/>
        <v>0</v>
      </c>
      <c r="DC21" s="199">
        <f t="shared" si="132"/>
        <v>0</v>
      </c>
      <c r="DD21" s="199">
        <f t="shared" si="132"/>
        <v>0</v>
      </c>
      <c r="DE21" s="199">
        <f t="shared" si="132"/>
        <v>0</v>
      </c>
      <c r="DF21" s="199">
        <f t="shared" si="132"/>
        <v>0</v>
      </c>
      <c r="DG21" s="200">
        <f t="shared" si="33"/>
        <v>0</v>
      </c>
      <c r="DH21" s="199">
        <f t="shared" si="34"/>
        <v>0</v>
      </c>
      <c r="DI21" s="199">
        <f t="shared" ref="DI21:DS21" si="133">IF($BF21=0,IF(DI$9&lt;$D21,0,$G21*$F21),DH21)</f>
        <v>0</v>
      </c>
      <c r="DJ21" s="199">
        <f t="shared" si="133"/>
        <v>0</v>
      </c>
      <c r="DK21" s="199">
        <f t="shared" si="133"/>
        <v>0</v>
      </c>
      <c r="DL21" s="199">
        <f t="shared" si="133"/>
        <v>0</v>
      </c>
      <c r="DM21" s="199">
        <f t="shared" si="133"/>
        <v>0</v>
      </c>
      <c r="DN21" s="199">
        <f t="shared" si="133"/>
        <v>0</v>
      </c>
      <c r="DO21" s="199">
        <f t="shared" si="133"/>
        <v>0</v>
      </c>
      <c r="DP21" s="199">
        <f t="shared" si="133"/>
        <v>0</v>
      </c>
      <c r="DQ21" s="199">
        <f t="shared" si="133"/>
        <v>0</v>
      </c>
      <c r="DR21" s="199">
        <f t="shared" si="133"/>
        <v>0</v>
      </c>
      <c r="DS21" s="199">
        <f t="shared" si="133"/>
        <v>0</v>
      </c>
      <c r="DT21" s="200">
        <f t="shared" si="36"/>
        <v>0</v>
      </c>
      <c r="DU21" s="199">
        <f t="shared" si="37"/>
        <v>0</v>
      </c>
      <c r="DV21" s="199">
        <f t="shared" ref="DV21:EF21" si="134">IF($BF21=0,IF(DV$9&lt;$D21,0,$G21*$F21),DU21)</f>
        <v>0</v>
      </c>
      <c r="DW21" s="199">
        <f t="shared" si="134"/>
        <v>0</v>
      </c>
      <c r="DX21" s="199">
        <f t="shared" si="134"/>
        <v>0</v>
      </c>
      <c r="DY21" s="199">
        <f t="shared" si="134"/>
        <v>0</v>
      </c>
      <c r="DZ21" s="199">
        <f t="shared" si="134"/>
        <v>0</v>
      </c>
      <c r="EA21" s="199">
        <f t="shared" si="134"/>
        <v>0</v>
      </c>
      <c r="EB21" s="199">
        <f t="shared" si="134"/>
        <v>0</v>
      </c>
      <c r="EC21" s="199">
        <f t="shared" si="134"/>
        <v>0</v>
      </c>
      <c r="ED21" s="199">
        <f t="shared" si="134"/>
        <v>0</v>
      </c>
      <c r="EE21" s="199">
        <f t="shared" si="134"/>
        <v>0</v>
      </c>
      <c r="EF21" s="199">
        <f t="shared" si="134"/>
        <v>0</v>
      </c>
      <c r="EG21" s="200">
        <f t="shared" si="39"/>
        <v>0</v>
      </c>
    </row>
    <row r="22" spans="2:137">
      <c r="B22" s="198" t="s">
        <v>800</v>
      </c>
      <c r="C22" s="265"/>
      <c r="D22" s="483"/>
      <c r="E22" s="784" t="s">
        <v>574</v>
      </c>
      <c r="F22" s="484">
        <f t="shared" ref="F22" si="135">IF(E22="No",C22,C22*$C$6)</f>
        <v>0</v>
      </c>
      <c r="G22" s="670"/>
      <c r="H22" s="196">
        <f t="shared" si="11"/>
        <v>0</v>
      </c>
      <c r="I22" s="196">
        <f t="shared" si="11"/>
        <v>0</v>
      </c>
      <c r="J22" s="196">
        <f t="shared" si="11"/>
        <v>0</v>
      </c>
      <c r="K22" s="196">
        <f t="shared" si="11"/>
        <v>0</v>
      </c>
      <c r="L22" s="196">
        <f t="shared" si="11"/>
        <v>0</v>
      </c>
      <c r="M22" s="196">
        <f t="shared" si="11"/>
        <v>0</v>
      </c>
      <c r="N22" s="196">
        <f t="shared" si="11"/>
        <v>0</v>
      </c>
      <c r="O22" s="196">
        <f t="shared" si="11"/>
        <v>0</v>
      </c>
      <c r="P22" s="196">
        <f t="shared" si="11"/>
        <v>0</v>
      </c>
      <c r="Q22" s="196">
        <f t="shared" si="11"/>
        <v>0</v>
      </c>
      <c r="R22" s="196">
        <f t="shared" si="11"/>
        <v>0</v>
      </c>
      <c r="S22" s="196">
        <f t="shared" si="11"/>
        <v>0</v>
      </c>
      <c r="T22" s="200">
        <f t="shared" ref="T22" si="136">SUM(H22:S22)</f>
        <v>0</v>
      </c>
      <c r="U22" s="199">
        <f t="shared" ref="U22" si="137">IF($S22=0,IF(U$9&lt;$D22,0,$G22*$F22),S22*(1+$C$3))</f>
        <v>0</v>
      </c>
      <c r="V22" s="199">
        <f t="shared" ref="V22" si="138">IF($S22=0,IF(V$9&lt;$D22,0,$G22*$F22),U22)</f>
        <v>0</v>
      </c>
      <c r="W22" s="199">
        <f t="shared" ref="W22" si="139">IF($S22=0,IF(W$9&lt;$D22,0,$G22*$F22),V22)</f>
        <v>0</v>
      </c>
      <c r="X22" s="199">
        <f t="shared" ref="X22" si="140">IF($S22=0,IF(X$9&lt;$D22,0,$G22*$F22),W22)</f>
        <v>0</v>
      </c>
      <c r="Y22" s="199">
        <f t="shared" ref="Y22" si="141">IF($S22=0,IF(Y$9&lt;$D22,0,$G22*$F22),X22)</f>
        <v>0</v>
      </c>
      <c r="Z22" s="199">
        <f t="shared" ref="Z22" si="142">IF($S22=0,IF(Z$9&lt;$D22,0,$G22*$F22),Y22)</f>
        <v>0</v>
      </c>
      <c r="AA22" s="199">
        <f t="shared" ref="AA22" si="143">IF($S22=0,IF(AA$9&lt;$D22,0,$G22*$F22),Z22)</f>
        <v>0</v>
      </c>
      <c r="AB22" s="199">
        <f t="shared" ref="AB22" si="144">IF($S22=0,IF(AB$9&lt;$D22,0,$G22*$F22),AA22)</f>
        <v>0</v>
      </c>
      <c r="AC22" s="199">
        <f t="shared" ref="AC22" si="145">IF($S22=0,IF(AC$9&lt;$D22,0,$G22*$F22),AB22)</f>
        <v>0</v>
      </c>
      <c r="AD22" s="199">
        <f t="shared" ref="AD22" si="146">IF($S22=0,IF(AD$9&lt;$D22,0,$G22*$F22),AC22)</f>
        <v>0</v>
      </c>
      <c r="AE22" s="199">
        <f t="shared" ref="AE22" si="147">IF($S22=0,IF(AE$9&lt;$D22,0,$G22*$F22),AD22)</f>
        <v>0</v>
      </c>
      <c r="AF22" s="199">
        <f t="shared" ref="AF22" si="148">IF($S22=0,IF(AF$9&lt;$D22,0,$G22*$F22),AE22)</f>
        <v>0</v>
      </c>
      <c r="AG22" s="200">
        <f t="shared" ref="AG22" si="149">SUM(U22:AF22)</f>
        <v>0</v>
      </c>
      <c r="AH22" s="199">
        <f t="shared" ref="AH22" si="150">IF($AF22=0,IF(AH$9&lt;$D22,0,$G22*$F22),AF22*(1+$C$3))</f>
        <v>0</v>
      </c>
      <c r="AI22" s="199">
        <f t="shared" ref="AI22" si="151">IF($AF22=0,IF(AI$9&lt;$D22,0,$G22*$F22),AH22)</f>
        <v>0</v>
      </c>
      <c r="AJ22" s="199">
        <f t="shared" ref="AJ22" si="152">IF($AF22=0,IF(AJ$9&lt;$D22,0,$G22*$F22),AI22)</f>
        <v>0</v>
      </c>
      <c r="AK22" s="199">
        <f t="shared" ref="AK22" si="153">IF($AF22=0,IF(AK$9&lt;$D22,0,$G22*$F22),AJ22)</f>
        <v>0</v>
      </c>
      <c r="AL22" s="199">
        <f t="shared" ref="AL22" si="154">IF($AF22=0,IF(AL$9&lt;$D22,0,$G22*$F22),AK22)</f>
        <v>0</v>
      </c>
      <c r="AM22" s="199">
        <f t="shared" ref="AM22" si="155">IF($AF22=0,IF(AM$9&lt;$D22,0,$G22*$F22),AL22)</f>
        <v>0</v>
      </c>
      <c r="AN22" s="199">
        <f t="shared" ref="AN22" si="156">IF($AF22=0,IF(AN$9&lt;$D22,0,$G22*$F22),AM22)</f>
        <v>0</v>
      </c>
      <c r="AO22" s="199">
        <f t="shared" ref="AO22" si="157">IF($AF22=0,IF(AO$9&lt;$D22,0,$G22*$F22),AN22)</f>
        <v>0</v>
      </c>
      <c r="AP22" s="199">
        <f t="shared" ref="AP22" si="158">IF($AF22=0,IF(AP$9&lt;$D22,0,$G22*$F22),AO22)</f>
        <v>0</v>
      </c>
      <c r="AQ22" s="199">
        <f t="shared" ref="AQ22" si="159">IF($AF22=0,IF(AQ$9&lt;$D22,0,$G22*$F22),AP22)</f>
        <v>0</v>
      </c>
      <c r="AR22" s="199">
        <f t="shared" ref="AR22" si="160">IF($AF22=0,IF(AR$9&lt;$D22,0,$G22*$F22),AQ22)</f>
        <v>0</v>
      </c>
      <c r="AS22" s="199">
        <f t="shared" ref="AS22" si="161">IF($AF22=0,IF(AS$9&lt;$D22,0,$G22*$F22),AR22)</f>
        <v>0</v>
      </c>
      <c r="AT22" s="200">
        <f t="shared" ref="AT22" si="162">SUM(AH22:AS22)</f>
        <v>0</v>
      </c>
      <c r="AU22" s="199">
        <f t="shared" ref="AU22" si="163">IF($AS22=0,IF(AU$9&lt;$D22,0,$G22*$F22),AS22*(1+$C$3))</f>
        <v>0</v>
      </c>
      <c r="AV22" s="199">
        <f t="shared" ref="AV22" si="164">IF($AS22=0,IF(AV$9&lt;$D22,0,$G22*$F22),AU22)</f>
        <v>0</v>
      </c>
      <c r="AW22" s="199">
        <f t="shared" ref="AW22" si="165">IF($AS22=0,IF(AW$9&lt;$D22,0,$G22*$F22),AV22)</f>
        <v>0</v>
      </c>
      <c r="AX22" s="199">
        <f t="shared" ref="AX22" si="166">IF($AS22=0,IF(AX$9&lt;$D22,0,$G22*$F22),AW22)</f>
        <v>0</v>
      </c>
      <c r="AY22" s="199">
        <f t="shared" ref="AY22" si="167">IF($AS22=0,IF(AY$9&lt;$D22,0,$G22*$F22),AX22)</f>
        <v>0</v>
      </c>
      <c r="AZ22" s="199">
        <f t="shared" ref="AZ22" si="168">IF($AS22=0,IF(AZ$9&lt;$D22,0,$G22*$F22),AY22)</f>
        <v>0</v>
      </c>
      <c r="BA22" s="199">
        <f t="shared" ref="BA22" si="169">IF($AS22=0,IF(BA$9&lt;$D22,0,$G22*$F22),AZ22)</f>
        <v>0</v>
      </c>
      <c r="BB22" s="199">
        <f t="shared" ref="BB22" si="170">IF($AS22=0,IF(BB$9&lt;$D22,0,$G22*$F22),BA22)</f>
        <v>0</v>
      </c>
      <c r="BC22" s="199">
        <f t="shared" ref="BC22" si="171">IF($AS22=0,IF(BC$9&lt;$D22,0,$G22*$F22),BB22)</f>
        <v>0</v>
      </c>
      <c r="BD22" s="199">
        <f t="shared" ref="BD22" si="172">IF($AS22=0,IF(BD$9&lt;$D22,0,$G22*$F22),BC22)</f>
        <v>0</v>
      </c>
      <c r="BE22" s="199">
        <f t="shared" ref="BE22" si="173">IF($AS22=0,IF(BE$9&lt;$D22,0,$G22*$F22),BD22)</f>
        <v>0</v>
      </c>
      <c r="BF22" s="199">
        <f t="shared" ref="BF22" si="174">IF($AS22=0,IF(BF$9&lt;$D22,0,$G22*$F22),BE22)</f>
        <v>0</v>
      </c>
      <c r="BG22" s="200">
        <f t="shared" ref="BG22" si="175">SUM(AU22:BF22)</f>
        <v>0</v>
      </c>
      <c r="BH22" s="199">
        <f t="shared" ref="BH22" si="176">IF($BF22=0,IF(BH$9&lt;$D22,0,$G22*$F22),BF22*(1+$C$3))</f>
        <v>0</v>
      </c>
      <c r="BI22" s="199">
        <f t="shared" ref="BI22" si="177">IF($BF22=0,IF(BI$9&lt;$D22,0,$G22*$F22),BH22)</f>
        <v>0</v>
      </c>
      <c r="BJ22" s="199">
        <f t="shared" ref="BJ22" si="178">IF($BF22=0,IF(BJ$9&lt;$D22,0,$G22*$F22),BI22)</f>
        <v>0</v>
      </c>
      <c r="BK22" s="199">
        <f t="shared" ref="BK22" si="179">IF($BF22=0,IF(BK$9&lt;$D22,0,$G22*$F22),BJ22)</f>
        <v>0</v>
      </c>
      <c r="BL22" s="199">
        <f t="shared" ref="BL22" si="180">IF($BF22=0,IF(BL$9&lt;$D22,0,$G22*$F22),BK22)</f>
        <v>0</v>
      </c>
      <c r="BM22" s="199">
        <f t="shared" ref="BM22" si="181">IF($BF22=0,IF(BM$9&lt;$D22,0,$G22*$F22),BL22)</f>
        <v>0</v>
      </c>
      <c r="BN22" s="199">
        <f t="shared" ref="BN22" si="182">IF($BF22=0,IF(BN$9&lt;$D22,0,$G22*$F22),BM22)</f>
        <v>0</v>
      </c>
      <c r="BO22" s="199">
        <f t="shared" ref="BO22" si="183">IF($BF22=0,IF(BO$9&lt;$D22,0,$G22*$F22),BN22)</f>
        <v>0</v>
      </c>
      <c r="BP22" s="199">
        <f t="shared" ref="BP22" si="184">IF($BF22=0,IF(BP$9&lt;$D22,0,$G22*$F22),BO22)</f>
        <v>0</v>
      </c>
      <c r="BQ22" s="199">
        <f t="shared" ref="BQ22" si="185">IF($BF22=0,IF(BQ$9&lt;$D22,0,$G22*$F22),BP22)</f>
        <v>0</v>
      </c>
      <c r="BR22" s="199">
        <f t="shared" ref="BR22" si="186">IF($BF22=0,IF(BR$9&lt;$D22,0,$G22*$F22),BQ22)</f>
        <v>0</v>
      </c>
      <c r="BS22" s="199">
        <f t="shared" ref="BS22" si="187">IF($BF22=0,IF(BS$9&lt;$D22,0,$G22*$F22),BR22)</f>
        <v>0</v>
      </c>
      <c r="BT22" s="200">
        <f t="shared" ref="BT22" si="188">SUM(BH22:BS22)</f>
        <v>0</v>
      </c>
      <c r="BU22" s="199">
        <f t="shared" ref="BU22" si="189">IF($BF22=0,IF(BU$9&lt;$D22,0,$G22*$F22),BS22*(1+$C$3))</f>
        <v>0</v>
      </c>
      <c r="BV22" s="199">
        <f t="shared" ref="BV22" si="190">IF($BF22=0,IF(BV$9&lt;$D22,0,$G22*$F22),BU22)</f>
        <v>0</v>
      </c>
      <c r="BW22" s="199">
        <f t="shared" ref="BW22" si="191">IF($BF22=0,IF(BW$9&lt;$D22,0,$G22*$F22),BV22)</f>
        <v>0</v>
      </c>
      <c r="BX22" s="199">
        <f t="shared" ref="BX22" si="192">IF($BF22=0,IF(BX$9&lt;$D22,0,$G22*$F22),BW22)</f>
        <v>0</v>
      </c>
      <c r="BY22" s="199">
        <f t="shared" ref="BY22" si="193">IF($BF22=0,IF(BY$9&lt;$D22,0,$G22*$F22),BX22)</f>
        <v>0</v>
      </c>
      <c r="BZ22" s="199">
        <f t="shared" ref="BZ22" si="194">IF($BF22=0,IF(BZ$9&lt;$D22,0,$G22*$F22),BY22)</f>
        <v>0</v>
      </c>
      <c r="CA22" s="199">
        <f t="shared" ref="CA22" si="195">IF($BF22=0,IF(CA$9&lt;$D22,0,$G22*$F22),BZ22)</f>
        <v>0</v>
      </c>
      <c r="CB22" s="199">
        <f t="shared" ref="CB22" si="196">IF($BF22=0,IF(CB$9&lt;$D22,0,$G22*$F22),CA22)</f>
        <v>0</v>
      </c>
      <c r="CC22" s="199">
        <f t="shared" ref="CC22" si="197">IF($BF22=0,IF(CC$9&lt;$D22,0,$G22*$F22),CB22)</f>
        <v>0</v>
      </c>
      <c r="CD22" s="199">
        <f t="shared" ref="CD22" si="198">IF($BF22=0,IF(CD$9&lt;$D22,0,$G22*$F22),CC22)</f>
        <v>0</v>
      </c>
      <c r="CE22" s="199">
        <f t="shared" ref="CE22" si="199">IF($BF22=0,IF(CE$9&lt;$D22,0,$G22*$F22),CD22)</f>
        <v>0</v>
      </c>
      <c r="CF22" s="199">
        <f t="shared" ref="CF22" si="200">IF($BF22=0,IF(CF$9&lt;$D22,0,$G22*$F22),CE22)</f>
        <v>0</v>
      </c>
      <c r="CG22" s="200">
        <f t="shared" ref="CG22" si="201">SUM(BU22:CF22)</f>
        <v>0</v>
      </c>
      <c r="CH22" s="199">
        <f t="shared" ref="CH22" si="202">IF($BF22=0,IF(CH$9&lt;$D22,0,$G22*$F22),CF22*(1+$C$3))</f>
        <v>0</v>
      </c>
      <c r="CI22" s="199">
        <f t="shared" ref="CI22" si="203">IF($BF22=0,IF(CI$9&lt;$D22,0,$G22*$F22),CH22)</f>
        <v>0</v>
      </c>
      <c r="CJ22" s="199">
        <f t="shared" ref="CJ22" si="204">IF($BF22=0,IF(CJ$9&lt;$D22,0,$G22*$F22),CI22)</f>
        <v>0</v>
      </c>
      <c r="CK22" s="199">
        <f t="shared" ref="CK22" si="205">IF($BF22=0,IF(CK$9&lt;$D22,0,$G22*$F22),CJ22)</f>
        <v>0</v>
      </c>
      <c r="CL22" s="199">
        <f t="shared" ref="CL22" si="206">IF($BF22=0,IF(CL$9&lt;$D22,0,$G22*$F22),CK22)</f>
        <v>0</v>
      </c>
      <c r="CM22" s="199">
        <f t="shared" ref="CM22" si="207">IF($BF22=0,IF(CM$9&lt;$D22,0,$G22*$F22),CL22)</f>
        <v>0</v>
      </c>
      <c r="CN22" s="199">
        <f t="shared" ref="CN22" si="208">IF($BF22=0,IF(CN$9&lt;$D22,0,$G22*$F22),CM22)</f>
        <v>0</v>
      </c>
      <c r="CO22" s="199">
        <f t="shared" ref="CO22" si="209">IF($BF22=0,IF(CO$9&lt;$D22,0,$G22*$F22),CN22)</f>
        <v>0</v>
      </c>
      <c r="CP22" s="199">
        <f t="shared" ref="CP22" si="210">IF($BF22=0,IF(CP$9&lt;$D22,0,$G22*$F22),CO22)</f>
        <v>0</v>
      </c>
      <c r="CQ22" s="199">
        <f t="shared" ref="CQ22" si="211">IF($BF22=0,IF(CQ$9&lt;$D22,0,$G22*$F22),CP22)</f>
        <v>0</v>
      </c>
      <c r="CR22" s="199">
        <f t="shared" ref="CR22" si="212">IF($BF22=0,IF(CR$9&lt;$D22,0,$G22*$F22),CQ22)</f>
        <v>0</v>
      </c>
      <c r="CS22" s="199">
        <f t="shared" ref="CS22" si="213">IF($BF22=0,IF(CS$9&lt;$D22,0,$G22*$F22),CR22)</f>
        <v>0</v>
      </c>
      <c r="CT22" s="200">
        <f t="shared" ref="CT22" si="214">SUM(CH22:CS22)</f>
        <v>0</v>
      </c>
      <c r="CU22" s="199">
        <f t="shared" ref="CU22" si="215">IF($BF22=0,IF(CU$9&lt;$D22,0,$G22*$F22),CS22*(1+$C$3))</f>
        <v>0</v>
      </c>
      <c r="CV22" s="199">
        <f t="shared" ref="CV22" si="216">IF($BF22=0,IF(CV$9&lt;$D22,0,$G22*$F22),CU22)</f>
        <v>0</v>
      </c>
      <c r="CW22" s="199">
        <f t="shared" ref="CW22" si="217">IF($BF22=0,IF(CW$9&lt;$D22,0,$G22*$F22),CV22)</f>
        <v>0</v>
      </c>
      <c r="CX22" s="199">
        <f t="shared" ref="CX22" si="218">IF($BF22=0,IF(CX$9&lt;$D22,0,$G22*$F22),CW22)</f>
        <v>0</v>
      </c>
      <c r="CY22" s="199">
        <f t="shared" ref="CY22" si="219">IF($BF22=0,IF(CY$9&lt;$D22,0,$G22*$F22),CX22)</f>
        <v>0</v>
      </c>
      <c r="CZ22" s="199">
        <f t="shared" ref="CZ22" si="220">IF($BF22=0,IF(CZ$9&lt;$D22,0,$G22*$F22),CY22)</f>
        <v>0</v>
      </c>
      <c r="DA22" s="199">
        <f t="shared" ref="DA22" si="221">IF($BF22=0,IF(DA$9&lt;$D22,0,$G22*$F22),CZ22)</f>
        <v>0</v>
      </c>
      <c r="DB22" s="199">
        <f t="shared" ref="DB22" si="222">IF($BF22=0,IF(DB$9&lt;$D22,0,$G22*$F22),DA22)</f>
        <v>0</v>
      </c>
      <c r="DC22" s="199">
        <f t="shared" ref="DC22" si="223">IF($BF22=0,IF(DC$9&lt;$D22,0,$G22*$F22),DB22)</f>
        <v>0</v>
      </c>
      <c r="DD22" s="199">
        <f t="shared" ref="DD22" si="224">IF($BF22=0,IF(DD$9&lt;$D22,0,$G22*$F22),DC22)</f>
        <v>0</v>
      </c>
      <c r="DE22" s="199">
        <f t="shared" ref="DE22" si="225">IF($BF22=0,IF(DE$9&lt;$D22,0,$G22*$F22),DD22)</f>
        <v>0</v>
      </c>
      <c r="DF22" s="199">
        <f t="shared" ref="DF22" si="226">IF($BF22=0,IF(DF$9&lt;$D22,0,$G22*$F22),DE22)</f>
        <v>0</v>
      </c>
      <c r="DG22" s="200">
        <f t="shared" ref="DG22" si="227">SUM(CU22:DF22)</f>
        <v>0</v>
      </c>
      <c r="DH22" s="199">
        <f t="shared" ref="DH22" si="228">IF($BF22=0,IF(DH$9&lt;$D22,0,$G22*$F22),DF22*(1+$C$3))</f>
        <v>0</v>
      </c>
      <c r="DI22" s="199">
        <f t="shared" ref="DI22" si="229">IF($BF22=0,IF(DI$9&lt;$D22,0,$G22*$F22),DH22)</f>
        <v>0</v>
      </c>
      <c r="DJ22" s="199">
        <f t="shared" ref="DJ22" si="230">IF($BF22=0,IF(DJ$9&lt;$D22,0,$G22*$F22),DI22)</f>
        <v>0</v>
      </c>
      <c r="DK22" s="199">
        <f t="shared" ref="DK22" si="231">IF($BF22=0,IF(DK$9&lt;$D22,0,$G22*$F22),DJ22)</f>
        <v>0</v>
      </c>
      <c r="DL22" s="199">
        <f t="shared" ref="DL22" si="232">IF($BF22=0,IF(DL$9&lt;$D22,0,$G22*$F22),DK22)</f>
        <v>0</v>
      </c>
      <c r="DM22" s="199">
        <f t="shared" ref="DM22" si="233">IF($BF22=0,IF(DM$9&lt;$D22,0,$G22*$F22),DL22)</f>
        <v>0</v>
      </c>
      <c r="DN22" s="199">
        <f t="shared" ref="DN22" si="234">IF($BF22=0,IF(DN$9&lt;$D22,0,$G22*$F22),DM22)</f>
        <v>0</v>
      </c>
      <c r="DO22" s="199">
        <f t="shared" ref="DO22" si="235">IF($BF22=0,IF(DO$9&lt;$D22,0,$G22*$F22),DN22)</f>
        <v>0</v>
      </c>
      <c r="DP22" s="199">
        <f t="shared" ref="DP22" si="236">IF($BF22=0,IF(DP$9&lt;$D22,0,$G22*$F22),DO22)</f>
        <v>0</v>
      </c>
      <c r="DQ22" s="199">
        <f t="shared" ref="DQ22" si="237">IF($BF22=0,IF(DQ$9&lt;$D22,0,$G22*$F22),DP22)</f>
        <v>0</v>
      </c>
      <c r="DR22" s="199">
        <f t="shared" ref="DR22" si="238">IF($BF22=0,IF(DR$9&lt;$D22,0,$G22*$F22),DQ22)</f>
        <v>0</v>
      </c>
      <c r="DS22" s="199">
        <f t="shared" ref="DS22" si="239">IF($BF22=0,IF(DS$9&lt;$D22,0,$G22*$F22),DR22)</f>
        <v>0</v>
      </c>
      <c r="DT22" s="200">
        <f t="shared" ref="DT22" si="240">SUM(DH22:DS22)</f>
        <v>0</v>
      </c>
      <c r="DU22" s="199">
        <f t="shared" ref="DU22" si="241">IF($BF22=0,IF(DU$9&lt;$D22,0,$G22*$F22),DS22*(1+$C$3))</f>
        <v>0</v>
      </c>
      <c r="DV22" s="199">
        <f t="shared" ref="DV22" si="242">IF($BF22=0,IF(DV$9&lt;$D22,0,$G22*$F22),DU22)</f>
        <v>0</v>
      </c>
      <c r="DW22" s="199">
        <f t="shared" ref="DW22" si="243">IF($BF22=0,IF(DW$9&lt;$D22,0,$G22*$F22),DV22)</f>
        <v>0</v>
      </c>
      <c r="DX22" s="199">
        <f t="shared" ref="DX22" si="244">IF($BF22=0,IF(DX$9&lt;$D22,0,$G22*$F22),DW22)</f>
        <v>0</v>
      </c>
      <c r="DY22" s="199">
        <f t="shared" ref="DY22" si="245">IF($BF22=0,IF(DY$9&lt;$D22,0,$G22*$F22),DX22)</f>
        <v>0</v>
      </c>
      <c r="DZ22" s="199">
        <f t="shared" ref="DZ22" si="246">IF($BF22=0,IF(DZ$9&lt;$D22,0,$G22*$F22),DY22)</f>
        <v>0</v>
      </c>
      <c r="EA22" s="199">
        <f t="shared" ref="EA22" si="247">IF($BF22=0,IF(EA$9&lt;$D22,0,$G22*$F22),DZ22)</f>
        <v>0</v>
      </c>
      <c r="EB22" s="199">
        <f t="shared" ref="EB22" si="248">IF($BF22=0,IF(EB$9&lt;$D22,0,$G22*$F22),EA22)</f>
        <v>0</v>
      </c>
      <c r="EC22" s="199">
        <f t="shared" ref="EC22" si="249">IF($BF22=0,IF(EC$9&lt;$D22,0,$G22*$F22),EB22)</f>
        <v>0</v>
      </c>
      <c r="ED22" s="199">
        <f t="shared" ref="ED22" si="250">IF($BF22=0,IF(ED$9&lt;$D22,0,$G22*$F22),EC22)</f>
        <v>0</v>
      </c>
      <c r="EE22" s="199">
        <f t="shared" ref="EE22" si="251">IF($BF22=0,IF(EE$9&lt;$D22,0,$G22*$F22),ED22)</f>
        <v>0</v>
      </c>
      <c r="EF22" s="199">
        <f t="shared" ref="EF22" si="252">IF($BF22=0,IF(EF$9&lt;$D22,0,$G22*$F22),EE22)</f>
        <v>0</v>
      </c>
      <c r="EG22" s="200">
        <f t="shared" ref="EG22" si="253">SUM(DU22:EF22)</f>
        <v>0</v>
      </c>
    </row>
    <row r="23" spans="2:137">
      <c r="B23" s="198" t="s">
        <v>794</v>
      </c>
      <c r="C23" s="265"/>
      <c r="D23" s="483"/>
      <c r="E23" s="784" t="s">
        <v>20</v>
      </c>
      <c r="F23" s="484">
        <f t="shared" si="10"/>
        <v>0</v>
      </c>
      <c r="G23" s="670"/>
      <c r="H23" s="196">
        <f t="shared" si="11"/>
        <v>0</v>
      </c>
      <c r="I23" s="196">
        <f t="shared" si="11"/>
        <v>0</v>
      </c>
      <c r="J23" s="196">
        <f t="shared" si="11"/>
        <v>0</v>
      </c>
      <c r="K23" s="196">
        <f t="shared" si="11"/>
        <v>0</v>
      </c>
      <c r="L23" s="196">
        <f t="shared" si="11"/>
        <v>0</v>
      </c>
      <c r="M23" s="196">
        <f t="shared" si="11"/>
        <v>0</v>
      </c>
      <c r="N23" s="196">
        <f t="shared" si="11"/>
        <v>0</v>
      </c>
      <c r="O23" s="196">
        <f t="shared" si="11"/>
        <v>0</v>
      </c>
      <c r="P23" s="196">
        <f t="shared" si="11"/>
        <v>0</v>
      </c>
      <c r="Q23" s="196">
        <f t="shared" si="11"/>
        <v>0</v>
      </c>
      <c r="R23" s="196">
        <f t="shared" si="11"/>
        <v>0</v>
      </c>
      <c r="S23" s="196">
        <f t="shared" si="11"/>
        <v>0</v>
      </c>
      <c r="T23" s="200">
        <f t="shared" ref="T23:T24" si="254">SUM(H23:S23)</f>
        <v>0</v>
      </c>
      <c r="U23" s="199">
        <f t="shared" ref="U23:U24" si="255">IF($S23=0,IF(U$9&lt;$D23,0,$G23*$F23),S23*(1+$C$3))</f>
        <v>0</v>
      </c>
      <c r="V23" s="199">
        <f t="shared" ref="V23:V24" si="256">IF($S23=0,IF(V$9&lt;$D23,0,$G23*$F23),U23)</f>
        <v>0</v>
      </c>
      <c r="W23" s="199">
        <f t="shared" ref="W23:W24" si="257">IF($S23=0,IF(W$9&lt;$D23,0,$G23*$F23),V23)</f>
        <v>0</v>
      </c>
      <c r="X23" s="199">
        <f t="shared" ref="X23:X24" si="258">IF($S23=0,IF(X$9&lt;$D23,0,$G23*$F23),W23)</f>
        <v>0</v>
      </c>
      <c r="Y23" s="199">
        <f t="shared" ref="Y23:Y24" si="259">IF($S23=0,IF(Y$9&lt;$D23,0,$G23*$F23),X23)</f>
        <v>0</v>
      </c>
      <c r="Z23" s="199">
        <f t="shared" ref="Z23:Z24" si="260">IF($S23=0,IF(Z$9&lt;$D23,0,$G23*$F23),Y23)</f>
        <v>0</v>
      </c>
      <c r="AA23" s="199">
        <f t="shared" ref="AA23:AA24" si="261">IF($S23=0,IF(AA$9&lt;$D23,0,$G23*$F23),Z23)</f>
        <v>0</v>
      </c>
      <c r="AB23" s="199">
        <f t="shared" ref="AB23:AB24" si="262">IF($S23=0,IF(AB$9&lt;$D23,0,$G23*$F23),AA23)</f>
        <v>0</v>
      </c>
      <c r="AC23" s="199">
        <f t="shared" ref="AC23:AC24" si="263">IF($S23=0,IF(AC$9&lt;$D23,0,$G23*$F23),AB23)</f>
        <v>0</v>
      </c>
      <c r="AD23" s="199">
        <f t="shared" ref="AD23:AD24" si="264">IF($S23=0,IF(AD$9&lt;$D23,0,$G23*$F23),AC23)</f>
        <v>0</v>
      </c>
      <c r="AE23" s="199">
        <f t="shared" ref="AE23:AE24" si="265">IF($S23=0,IF(AE$9&lt;$D23,0,$G23*$F23),AD23)</f>
        <v>0</v>
      </c>
      <c r="AF23" s="199">
        <f t="shared" ref="AF23:AF24" si="266">IF($S23=0,IF(AF$9&lt;$D23,0,$G23*$F23),AE23)</f>
        <v>0</v>
      </c>
      <c r="AG23" s="200">
        <f t="shared" ref="AG23:AG24" si="267">SUM(U23:AF23)</f>
        <v>0</v>
      </c>
      <c r="AH23" s="199">
        <f t="shared" ref="AH23:AH24" si="268">IF($AF23=0,IF(AH$9&lt;$D23,0,$G23*$F23),AF23*(1+$C$3))</f>
        <v>0</v>
      </c>
      <c r="AI23" s="199">
        <f t="shared" ref="AI23:AI24" si="269">IF($AF23=0,IF(AI$9&lt;$D23,0,$G23*$F23),AH23)</f>
        <v>0</v>
      </c>
      <c r="AJ23" s="199">
        <f t="shared" ref="AJ23:AJ24" si="270">IF($AF23=0,IF(AJ$9&lt;$D23,0,$G23*$F23),AI23)</f>
        <v>0</v>
      </c>
      <c r="AK23" s="199">
        <f t="shared" ref="AK23:AK24" si="271">IF($AF23=0,IF(AK$9&lt;$D23,0,$G23*$F23),AJ23)</f>
        <v>0</v>
      </c>
      <c r="AL23" s="199">
        <f t="shared" ref="AL23:AL24" si="272">IF($AF23=0,IF(AL$9&lt;$D23,0,$G23*$F23),AK23)</f>
        <v>0</v>
      </c>
      <c r="AM23" s="199">
        <f t="shared" ref="AM23:AM24" si="273">IF($AF23=0,IF(AM$9&lt;$D23,0,$G23*$F23),AL23)</f>
        <v>0</v>
      </c>
      <c r="AN23" s="199">
        <f t="shared" ref="AN23:AN24" si="274">IF($AF23=0,IF(AN$9&lt;$D23,0,$G23*$F23),AM23)</f>
        <v>0</v>
      </c>
      <c r="AO23" s="199">
        <f t="shared" ref="AO23:AO24" si="275">IF($AF23=0,IF(AO$9&lt;$D23,0,$G23*$F23),AN23)</f>
        <v>0</v>
      </c>
      <c r="AP23" s="199">
        <f t="shared" ref="AP23:AP24" si="276">IF($AF23=0,IF(AP$9&lt;$D23,0,$G23*$F23),AO23)</f>
        <v>0</v>
      </c>
      <c r="AQ23" s="199">
        <f t="shared" ref="AQ23:AQ24" si="277">IF($AF23=0,IF(AQ$9&lt;$D23,0,$G23*$F23),AP23)</f>
        <v>0</v>
      </c>
      <c r="AR23" s="199">
        <f t="shared" ref="AR23:AR24" si="278">IF($AF23=0,IF(AR$9&lt;$D23,0,$G23*$F23),AQ23)</f>
        <v>0</v>
      </c>
      <c r="AS23" s="199">
        <f t="shared" ref="AS23:AS24" si="279">IF($AF23=0,IF(AS$9&lt;$D23,0,$G23*$F23),AR23)</f>
        <v>0</v>
      </c>
      <c r="AT23" s="200">
        <f t="shared" ref="AT23:AT24" si="280">SUM(AH23:AS23)</f>
        <v>0</v>
      </c>
      <c r="AU23" s="199">
        <f t="shared" ref="AU23:AU24" si="281">IF($AS23=0,IF(AU$9&lt;$D23,0,$G23*$F23),AS23*(1+$C$3))</f>
        <v>0</v>
      </c>
      <c r="AV23" s="199">
        <f t="shared" ref="AV23:AV24" si="282">IF($AS23=0,IF(AV$9&lt;$D23,0,$G23*$F23),AU23)</f>
        <v>0</v>
      </c>
      <c r="AW23" s="199">
        <f t="shared" ref="AW23:AW24" si="283">IF($AS23=0,IF(AW$9&lt;$D23,0,$G23*$F23),AV23)</f>
        <v>0</v>
      </c>
      <c r="AX23" s="199">
        <f t="shared" ref="AX23:AX24" si="284">IF($AS23=0,IF(AX$9&lt;$D23,0,$G23*$F23),AW23)</f>
        <v>0</v>
      </c>
      <c r="AY23" s="199">
        <f t="shared" ref="AY23:AY24" si="285">IF($AS23=0,IF(AY$9&lt;$D23,0,$G23*$F23),AX23)</f>
        <v>0</v>
      </c>
      <c r="AZ23" s="199">
        <f t="shared" ref="AZ23:AZ24" si="286">IF($AS23=0,IF(AZ$9&lt;$D23,0,$G23*$F23),AY23)</f>
        <v>0</v>
      </c>
      <c r="BA23" s="199">
        <f t="shared" ref="BA23:BA24" si="287">IF($AS23=0,IF(BA$9&lt;$D23,0,$G23*$F23),AZ23)</f>
        <v>0</v>
      </c>
      <c r="BB23" s="199">
        <f t="shared" ref="BB23:BB24" si="288">IF($AS23=0,IF(BB$9&lt;$D23,0,$G23*$F23),BA23)</f>
        <v>0</v>
      </c>
      <c r="BC23" s="199">
        <f t="shared" ref="BC23:BC24" si="289">IF($AS23=0,IF(BC$9&lt;$D23,0,$G23*$F23),BB23)</f>
        <v>0</v>
      </c>
      <c r="BD23" s="199">
        <f t="shared" ref="BD23:BD24" si="290">IF($AS23=0,IF(BD$9&lt;$D23,0,$G23*$F23),BC23)</f>
        <v>0</v>
      </c>
      <c r="BE23" s="199">
        <f t="shared" ref="BE23:BE24" si="291">IF($AS23=0,IF(BE$9&lt;$D23,0,$G23*$F23),BD23)</f>
        <v>0</v>
      </c>
      <c r="BF23" s="199">
        <f t="shared" ref="BF23:BF24" si="292">IF($AS23=0,IF(BF$9&lt;$D23,0,$G23*$F23),BE23)</f>
        <v>0</v>
      </c>
      <c r="BG23" s="200">
        <f t="shared" ref="BG23:BG24" si="293">SUM(AU23:BF23)</f>
        <v>0</v>
      </c>
      <c r="BH23" s="199">
        <f t="shared" ref="BH23:BH24" si="294">IF($BF23=0,IF(BH$9&lt;$D23,0,$G23*$F23),BF23*(1+$C$3))</f>
        <v>0</v>
      </c>
      <c r="BI23" s="199">
        <f t="shared" ref="BI23:BI24" si="295">IF($BF23=0,IF(BI$9&lt;$D23,0,$G23*$F23),BH23)</f>
        <v>0</v>
      </c>
      <c r="BJ23" s="199">
        <f t="shared" ref="BJ23:BJ24" si="296">IF($BF23=0,IF(BJ$9&lt;$D23,0,$G23*$F23),BI23)</f>
        <v>0</v>
      </c>
      <c r="BK23" s="199">
        <f t="shared" ref="BK23:BK24" si="297">IF($BF23=0,IF(BK$9&lt;$D23,0,$G23*$F23),BJ23)</f>
        <v>0</v>
      </c>
      <c r="BL23" s="199">
        <f t="shared" ref="BL23:BL24" si="298">IF($BF23=0,IF(BL$9&lt;$D23,0,$G23*$F23),BK23)</f>
        <v>0</v>
      </c>
      <c r="BM23" s="199">
        <f t="shared" ref="BM23:BM24" si="299">IF($BF23=0,IF(BM$9&lt;$D23,0,$G23*$F23),BL23)</f>
        <v>0</v>
      </c>
      <c r="BN23" s="199">
        <f t="shared" ref="BN23:BN24" si="300">IF($BF23=0,IF(BN$9&lt;$D23,0,$G23*$F23),BM23)</f>
        <v>0</v>
      </c>
      <c r="BO23" s="199">
        <f t="shared" ref="BO23:BO24" si="301">IF($BF23=0,IF(BO$9&lt;$D23,0,$G23*$F23),BN23)</f>
        <v>0</v>
      </c>
      <c r="BP23" s="199">
        <f t="shared" ref="BP23:BP24" si="302">IF($BF23=0,IF(BP$9&lt;$D23,0,$G23*$F23),BO23)</f>
        <v>0</v>
      </c>
      <c r="BQ23" s="199">
        <f t="shared" ref="BQ23:BQ24" si="303">IF($BF23=0,IF(BQ$9&lt;$D23,0,$G23*$F23),BP23)</f>
        <v>0</v>
      </c>
      <c r="BR23" s="199">
        <f t="shared" ref="BR23:BR24" si="304">IF($BF23=0,IF(BR$9&lt;$D23,0,$G23*$F23),BQ23)</f>
        <v>0</v>
      </c>
      <c r="BS23" s="199">
        <f t="shared" ref="BS23:BS24" si="305">IF($BF23=0,IF(BS$9&lt;$D23,0,$G23*$F23),BR23)</f>
        <v>0</v>
      </c>
      <c r="BT23" s="200">
        <f t="shared" ref="BT23:BT24" si="306">SUM(BH23:BS23)</f>
        <v>0</v>
      </c>
      <c r="BU23" s="199">
        <f t="shared" ref="BU23:BU24" si="307">IF($BF23=0,IF(BU$9&lt;$D23,0,$G23*$F23),BS23*(1+$C$3))</f>
        <v>0</v>
      </c>
      <c r="BV23" s="199">
        <f t="shared" ref="BV23:BV24" si="308">IF($BF23=0,IF(BV$9&lt;$D23,0,$G23*$F23),BU23)</f>
        <v>0</v>
      </c>
      <c r="BW23" s="199">
        <f t="shared" ref="BW23:BW24" si="309">IF($BF23=0,IF(BW$9&lt;$D23,0,$G23*$F23),BV23)</f>
        <v>0</v>
      </c>
      <c r="BX23" s="199">
        <f t="shared" ref="BX23:BX24" si="310">IF($BF23=0,IF(BX$9&lt;$D23,0,$G23*$F23),BW23)</f>
        <v>0</v>
      </c>
      <c r="BY23" s="199">
        <f t="shared" ref="BY23:BY24" si="311">IF($BF23=0,IF(BY$9&lt;$D23,0,$G23*$F23),BX23)</f>
        <v>0</v>
      </c>
      <c r="BZ23" s="199">
        <f t="shared" ref="BZ23:BZ24" si="312">IF($BF23=0,IF(BZ$9&lt;$D23,0,$G23*$F23),BY23)</f>
        <v>0</v>
      </c>
      <c r="CA23" s="199">
        <f t="shared" ref="CA23:CA24" si="313">IF($BF23=0,IF(CA$9&lt;$D23,0,$G23*$F23),BZ23)</f>
        <v>0</v>
      </c>
      <c r="CB23" s="199">
        <f t="shared" ref="CB23:CB24" si="314">IF($BF23=0,IF(CB$9&lt;$D23,0,$G23*$F23),CA23)</f>
        <v>0</v>
      </c>
      <c r="CC23" s="199">
        <f t="shared" ref="CC23:CC24" si="315">IF($BF23=0,IF(CC$9&lt;$D23,0,$G23*$F23),CB23)</f>
        <v>0</v>
      </c>
      <c r="CD23" s="199">
        <f t="shared" ref="CD23:CD24" si="316">IF($BF23=0,IF(CD$9&lt;$D23,0,$G23*$F23),CC23)</f>
        <v>0</v>
      </c>
      <c r="CE23" s="199">
        <f t="shared" ref="CE23:CE24" si="317">IF($BF23=0,IF(CE$9&lt;$D23,0,$G23*$F23),CD23)</f>
        <v>0</v>
      </c>
      <c r="CF23" s="199">
        <f t="shared" ref="CF23:CF24" si="318">IF($BF23=0,IF(CF$9&lt;$D23,0,$G23*$F23),CE23)</f>
        <v>0</v>
      </c>
      <c r="CG23" s="200">
        <f t="shared" ref="CG23:CG24" si="319">SUM(BU23:CF23)</f>
        <v>0</v>
      </c>
      <c r="CH23" s="199">
        <f t="shared" ref="CH23:CH24" si="320">IF($BF23=0,IF(CH$9&lt;$D23,0,$G23*$F23),CF23*(1+$C$3))</f>
        <v>0</v>
      </c>
      <c r="CI23" s="199">
        <f t="shared" ref="CI23:CI24" si="321">IF($BF23=0,IF(CI$9&lt;$D23,0,$G23*$F23),CH23)</f>
        <v>0</v>
      </c>
      <c r="CJ23" s="199">
        <f t="shared" ref="CJ23:CJ24" si="322">IF($BF23=0,IF(CJ$9&lt;$D23,0,$G23*$F23),CI23)</f>
        <v>0</v>
      </c>
      <c r="CK23" s="199">
        <f t="shared" ref="CK23:CK24" si="323">IF($BF23=0,IF(CK$9&lt;$D23,0,$G23*$F23),CJ23)</f>
        <v>0</v>
      </c>
      <c r="CL23" s="199">
        <f t="shared" ref="CL23:CL24" si="324">IF($BF23=0,IF(CL$9&lt;$D23,0,$G23*$F23),CK23)</f>
        <v>0</v>
      </c>
      <c r="CM23" s="199">
        <f t="shared" ref="CM23:CM24" si="325">IF($BF23=0,IF(CM$9&lt;$D23,0,$G23*$F23),CL23)</f>
        <v>0</v>
      </c>
      <c r="CN23" s="199">
        <f t="shared" ref="CN23:CN24" si="326">IF($BF23=0,IF(CN$9&lt;$D23,0,$G23*$F23),CM23)</f>
        <v>0</v>
      </c>
      <c r="CO23" s="199">
        <f t="shared" ref="CO23:CO24" si="327">IF($BF23=0,IF(CO$9&lt;$D23,0,$G23*$F23),CN23)</f>
        <v>0</v>
      </c>
      <c r="CP23" s="199">
        <f t="shared" ref="CP23:CP24" si="328">IF($BF23=0,IF(CP$9&lt;$D23,0,$G23*$F23),CO23)</f>
        <v>0</v>
      </c>
      <c r="CQ23" s="199">
        <f t="shared" ref="CQ23:CQ24" si="329">IF($BF23=0,IF(CQ$9&lt;$D23,0,$G23*$F23),CP23)</f>
        <v>0</v>
      </c>
      <c r="CR23" s="199">
        <f t="shared" ref="CR23:CR24" si="330">IF($BF23=0,IF(CR$9&lt;$D23,0,$G23*$F23),CQ23)</f>
        <v>0</v>
      </c>
      <c r="CS23" s="199">
        <f t="shared" ref="CS23:CS24" si="331">IF($BF23=0,IF(CS$9&lt;$D23,0,$G23*$F23),CR23)</f>
        <v>0</v>
      </c>
      <c r="CT23" s="200">
        <f t="shared" ref="CT23:CT24" si="332">SUM(CH23:CS23)</f>
        <v>0</v>
      </c>
      <c r="CU23" s="199">
        <f t="shared" ref="CU23:CU24" si="333">IF($BF23=0,IF(CU$9&lt;$D23,0,$G23*$F23),CS23*(1+$C$3))</f>
        <v>0</v>
      </c>
      <c r="CV23" s="199">
        <f t="shared" ref="CV23:CV24" si="334">IF($BF23=0,IF(CV$9&lt;$D23,0,$G23*$F23),CU23)</f>
        <v>0</v>
      </c>
      <c r="CW23" s="199">
        <f t="shared" ref="CW23:CW24" si="335">IF($BF23=0,IF(CW$9&lt;$D23,0,$G23*$F23),CV23)</f>
        <v>0</v>
      </c>
      <c r="CX23" s="199">
        <f t="shared" ref="CX23:CX24" si="336">IF($BF23=0,IF(CX$9&lt;$D23,0,$G23*$F23),CW23)</f>
        <v>0</v>
      </c>
      <c r="CY23" s="199">
        <f t="shared" ref="CY23:CY24" si="337">IF($BF23=0,IF(CY$9&lt;$D23,0,$G23*$F23),CX23)</f>
        <v>0</v>
      </c>
      <c r="CZ23" s="199">
        <f t="shared" ref="CZ23:CZ24" si="338">IF($BF23=0,IF(CZ$9&lt;$D23,0,$G23*$F23),CY23)</f>
        <v>0</v>
      </c>
      <c r="DA23" s="199">
        <f t="shared" ref="DA23:DA24" si="339">IF($BF23=0,IF(DA$9&lt;$D23,0,$G23*$F23),CZ23)</f>
        <v>0</v>
      </c>
      <c r="DB23" s="199">
        <f t="shared" ref="DB23:DB24" si="340">IF($BF23=0,IF(DB$9&lt;$D23,0,$G23*$F23),DA23)</f>
        <v>0</v>
      </c>
      <c r="DC23" s="199">
        <f t="shared" ref="DC23:DC24" si="341">IF($BF23=0,IF(DC$9&lt;$D23,0,$G23*$F23),DB23)</f>
        <v>0</v>
      </c>
      <c r="DD23" s="199">
        <f t="shared" ref="DD23:DD24" si="342">IF($BF23=0,IF(DD$9&lt;$D23,0,$G23*$F23),DC23)</f>
        <v>0</v>
      </c>
      <c r="DE23" s="199">
        <f t="shared" ref="DE23:DE24" si="343">IF($BF23=0,IF(DE$9&lt;$D23,0,$G23*$F23),DD23)</f>
        <v>0</v>
      </c>
      <c r="DF23" s="199">
        <f t="shared" ref="DF23:DF24" si="344">IF($BF23=0,IF(DF$9&lt;$D23,0,$G23*$F23),DE23)</f>
        <v>0</v>
      </c>
      <c r="DG23" s="200">
        <f t="shared" ref="DG23:DG24" si="345">SUM(CU23:DF23)</f>
        <v>0</v>
      </c>
      <c r="DH23" s="199">
        <f t="shared" ref="DH23:DH24" si="346">IF($BF23=0,IF(DH$9&lt;$D23,0,$G23*$F23),DF23*(1+$C$3))</f>
        <v>0</v>
      </c>
      <c r="DI23" s="199">
        <f t="shared" ref="DI23:DI24" si="347">IF($BF23=0,IF(DI$9&lt;$D23,0,$G23*$F23),DH23)</f>
        <v>0</v>
      </c>
      <c r="DJ23" s="199">
        <f t="shared" ref="DJ23:DJ24" si="348">IF($BF23=0,IF(DJ$9&lt;$D23,0,$G23*$F23),DI23)</f>
        <v>0</v>
      </c>
      <c r="DK23" s="199">
        <f t="shared" ref="DK23:DK24" si="349">IF($BF23=0,IF(DK$9&lt;$D23,0,$G23*$F23),DJ23)</f>
        <v>0</v>
      </c>
      <c r="DL23" s="199">
        <f t="shared" ref="DL23:DL24" si="350">IF($BF23=0,IF(DL$9&lt;$D23,0,$G23*$F23),DK23)</f>
        <v>0</v>
      </c>
      <c r="DM23" s="199">
        <f t="shared" ref="DM23:DM24" si="351">IF($BF23=0,IF(DM$9&lt;$D23,0,$G23*$F23),DL23)</f>
        <v>0</v>
      </c>
      <c r="DN23" s="199">
        <f t="shared" ref="DN23:DN24" si="352">IF($BF23=0,IF(DN$9&lt;$D23,0,$G23*$F23),DM23)</f>
        <v>0</v>
      </c>
      <c r="DO23" s="199">
        <f t="shared" ref="DO23:DO24" si="353">IF($BF23=0,IF(DO$9&lt;$D23,0,$G23*$F23),DN23)</f>
        <v>0</v>
      </c>
      <c r="DP23" s="199">
        <f t="shared" ref="DP23:DP24" si="354">IF($BF23=0,IF(DP$9&lt;$D23,0,$G23*$F23),DO23)</f>
        <v>0</v>
      </c>
      <c r="DQ23" s="199">
        <f t="shared" ref="DQ23:DQ24" si="355">IF($BF23=0,IF(DQ$9&lt;$D23,0,$G23*$F23),DP23)</f>
        <v>0</v>
      </c>
      <c r="DR23" s="199">
        <f t="shared" ref="DR23:DR24" si="356">IF($BF23=0,IF(DR$9&lt;$D23,0,$G23*$F23),DQ23)</f>
        <v>0</v>
      </c>
      <c r="DS23" s="199">
        <f t="shared" ref="DS23:DS24" si="357">IF($BF23=0,IF(DS$9&lt;$D23,0,$G23*$F23),DR23)</f>
        <v>0</v>
      </c>
      <c r="DT23" s="200">
        <f t="shared" ref="DT23:DT24" si="358">SUM(DH23:DS23)</f>
        <v>0</v>
      </c>
      <c r="DU23" s="199">
        <f t="shared" ref="DU23:DU24" si="359">IF($BF23=0,IF(DU$9&lt;$D23,0,$G23*$F23),DS23*(1+$C$3))</f>
        <v>0</v>
      </c>
      <c r="DV23" s="199">
        <f t="shared" ref="DV23:DV24" si="360">IF($BF23=0,IF(DV$9&lt;$D23,0,$G23*$F23),DU23)</f>
        <v>0</v>
      </c>
      <c r="DW23" s="199">
        <f t="shared" ref="DW23:DW24" si="361">IF($BF23=0,IF(DW$9&lt;$D23,0,$G23*$F23),DV23)</f>
        <v>0</v>
      </c>
      <c r="DX23" s="199">
        <f t="shared" ref="DX23:DX24" si="362">IF($BF23=0,IF(DX$9&lt;$D23,0,$G23*$F23),DW23)</f>
        <v>0</v>
      </c>
      <c r="DY23" s="199">
        <f t="shared" ref="DY23:DY24" si="363">IF($BF23=0,IF(DY$9&lt;$D23,0,$G23*$F23),DX23)</f>
        <v>0</v>
      </c>
      <c r="DZ23" s="199">
        <f t="shared" ref="DZ23:DZ24" si="364">IF($BF23=0,IF(DZ$9&lt;$D23,0,$G23*$F23),DY23)</f>
        <v>0</v>
      </c>
      <c r="EA23" s="199">
        <f t="shared" ref="EA23:EA24" si="365">IF($BF23=0,IF(EA$9&lt;$D23,0,$G23*$F23),DZ23)</f>
        <v>0</v>
      </c>
      <c r="EB23" s="199">
        <f t="shared" ref="EB23:EB24" si="366">IF($BF23=0,IF(EB$9&lt;$D23,0,$G23*$F23),EA23)</f>
        <v>0</v>
      </c>
      <c r="EC23" s="199">
        <f t="shared" ref="EC23:EC24" si="367">IF($BF23=0,IF(EC$9&lt;$D23,0,$G23*$F23),EB23)</f>
        <v>0</v>
      </c>
      <c r="ED23" s="199">
        <f t="shared" ref="ED23:ED24" si="368">IF($BF23=0,IF(ED$9&lt;$D23,0,$G23*$F23),EC23)</f>
        <v>0</v>
      </c>
      <c r="EE23" s="199">
        <f t="shared" ref="EE23:EE24" si="369">IF($BF23=0,IF(EE$9&lt;$D23,0,$G23*$F23),ED23)</f>
        <v>0</v>
      </c>
      <c r="EF23" s="199">
        <f t="shared" ref="EF23:EF24" si="370">IF($BF23=0,IF(EF$9&lt;$D23,0,$G23*$F23),EE23)</f>
        <v>0</v>
      </c>
      <c r="EG23" s="200">
        <f t="shared" ref="EG23:EG24" si="371">SUM(DU23:EF23)</f>
        <v>0</v>
      </c>
    </row>
    <row r="24" spans="2:137">
      <c r="B24" s="198" t="s">
        <v>795</v>
      </c>
      <c r="C24" s="265"/>
      <c r="D24" s="483"/>
      <c r="E24" s="784" t="s">
        <v>20</v>
      </c>
      <c r="F24" s="484">
        <f t="shared" si="10"/>
        <v>0</v>
      </c>
      <c r="G24" s="670"/>
      <c r="H24" s="196">
        <f t="shared" si="11"/>
        <v>0</v>
      </c>
      <c r="I24" s="196">
        <f t="shared" si="11"/>
        <v>0</v>
      </c>
      <c r="J24" s="196">
        <f t="shared" si="11"/>
        <v>0</v>
      </c>
      <c r="K24" s="196">
        <f t="shared" si="11"/>
        <v>0</v>
      </c>
      <c r="L24" s="196">
        <f t="shared" si="11"/>
        <v>0</v>
      </c>
      <c r="M24" s="196">
        <f t="shared" si="11"/>
        <v>0</v>
      </c>
      <c r="N24" s="196">
        <f t="shared" si="11"/>
        <v>0</v>
      </c>
      <c r="O24" s="196">
        <f t="shared" si="11"/>
        <v>0</v>
      </c>
      <c r="P24" s="196">
        <f t="shared" si="11"/>
        <v>0</v>
      </c>
      <c r="Q24" s="196">
        <f t="shared" si="11"/>
        <v>0</v>
      </c>
      <c r="R24" s="196">
        <f t="shared" si="11"/>
        <v>0</v>
      </c>
      <c r="S24" s="196">
        <f t="shared" si="11"/>
        <v>0</v>
      </c>
      <c r="T24" s="200">
        <f t="shared" si="254"/>
        <v>0</v>
      </c>
      <c r="U24" s="199">
        <f t="shared" si="255"/>
        <v>0</v>
      </c>
      <c r="V24" s="199">
        <f t="shared" si="256"/>
        <v>0</v>
      </c>
      <c r="W24" s="199">
        <f t="shared" si="257"/>
        <v>0</v>
      </c>
      <c r="X24" s="199">
        <f t="shared" si="258"/>
        <v>0</v>
      </c>
      <c r="Y24" s="199">
        <f t="shared" si="259"/>
        <v>0</v>
      </c>
      <c r="Z24" s="199">
        <f t="shared" si="260"/>
        <v>0</v>
      </c>
      <c r="AA24" s="199">
        <f t="shared" si="261"/>
        <v>0</v>
      </c>
      <c r="AB24" s="199">
        <f t="shared" si="262"/>
        <v>0</v>
      </c>
      <c r="AC24" s="199">
        <f t="shared" si="263"/>
        <v>0</v>
      </c>
      <c r="AD24" s="199">
        <f t="shared" si="264"/>
        <v>0</v>
      </c>
      <c r="AE24" s="199">
        <f t="shared" si="265"/>
        <v>0</v>
      </c>
      <c r="AF24" s="199">
        <f t="shared" si="266"/>
        <v>0</v>
      </c>
      <c r="AG24" s="200">
        <f t="shared" si="267"/>
        <v>0</v>
      </c>
      <c r="AH24" s="199">
        <f t="shared" si="268"/>
        <v>0</v>
      </c>
      <c r="AI24" s="199">
        <f t="shared" si="269"/>
        <v>0</v>
      </c>
      <c r="AJ24" s="199">
        <f t="shared" si="270"/>
        <v>0</v>
      </c>
      <c r="AK24" s="199">
        <f t="shared" si="271"/>
        <v>0</v>
      </c>
      <c r="AL24" s="199">
        <f t="shared" si="272"/>
        <v>0</v>
      </c>
      <c r="AM24" s="199">
        <f t="shared" si="273"/>
        <v>0</v>
      </c>
      <c r="AN24" s="199">
        <f t="shared" si="274"/>
        <v>0</v>
      </c>
      <c r="AO24" s="199">
        <f t="shared" si="275"/>
        <v>0</v>
      </c>
      <c r="AP24" s="199">
        <f t="shared" si="276"/>
        <v>0</v>
      </c>
      <c r="AQ24" s="199">
        <f t="shared" si="277"/>
        <v>0</v>
      </c>
      <c r="AR24" s="199">
        <f t="shared" si="278"/>
        <v>0</v>
      </c>
      <c r="AS24" s="199">
        <f t="shared" si="279"/>
        <v>0</v>
      </c>
      <c r="AT24" s="200">
        <f t="shared" si="280"/>
        <v>0</v>
      </c>
      <c r="AU24" s="199">
        <f t="shared" si="281"/>
        <v>0</v>
      </c>
      <c r="AV24" s="199">
        <f t="shared" si="282"/>
        <v>0</v>
      </c>
      <c r="AW24" s="199">
        <f t="shared" si="283"/>
        <v>0</v>
      </c>
      <c r="AX24" s="199">
        <f t="shared" si="284"/>
        <v>0</v>
      </c>
      <c r="AY24" s="199">
        <f t="shared" si="285"/>
        <v>0</v>
      </c>
      <c r="AZ24" s="199">
        <f t="shared" si="286"/>
        <v>0</v>
      </c>
      <c r="BA24" s="199">
        <f t="shared" si="287"/>
        <v>0</v>
      </c>
      <c r="BB24" s="199">
        <f t="shared" si="288"/>
        <v>0</v>
      </c>
      <c r="BC24" s="199">
        <f t="shared" si="289"/>
        <v>0</v>
      </c>
      <c r="BD24" s="199">
        <f t="shared" si="290"/>
        <v>0</v>
      </c>
      <c r="BE24" s="199">
        <f t="shared" si="291"/>
        <v>0</v>
      </c>
      <c r="BF24" s="199">
        <f t="shared" si="292"/>
        <v>0</v>
      </c>
      <c r="BG24" s="200">
        <f t="shared" si="293"/>
        <v>0</v>
      </c>
      <c r="BH24" s="199">
        <f t="shared" si="294"/>
        <v>0</v>
      </c>
      <c r="BI24" s="199">
        <f t="shared" si="295"/>
        <v>0</v>
      </c>
      <c r="BJ24" s="199">
        <f t="shared" si="296"/>
        <v>0</v>
      </c>
      <c r="BK24" s="199">
        <f t="shared" si="297"/>
        <v>0</v>
      </c>
      <c r="BL24" s="199">
        <f t="shared" si="298"/>
        <v>0</v>
      </c>
      <c r="BM24" s="199">
        <f t="shared" si="299"/>
        <v>0</v>
      </c>
      <c r="BN24" s="199">
        <f t="shared" si="300"/>
        <v>0</v>
      </c>
      <c r="BO24" s="199">
        <f t="shared" si="301"/>
        <v>0</v>
      </c>
      <c r="BP24" s="199">
        <f t="shared" si="302"/>
        <v>0</v>
      </c>
      <c r="BQ24" s="199">
        <f t="shared" si="303"/>
        <v>0</v>
      </c>
      <c r="BR24" s="199">
        <f t="shared" si="304"/>
        <v>0</v>
      </c>
      <c r="BS24" s="199">
        <f t="shared" si="305"/>
        <v>0</v>
      </c>
      <c r="BT24" s="200">
        <f t="shared" si="306"/>
        <v>0</v>
      </c>
      <c r="BU24" s="199">
        <f t="shared" si="307"/>
        <v>0</v>
      </c>
      <c r="BV24" s="199">
        <f t="shared" si="308"/>
        <v>0</v>
      </c>
      <c r="BW24" s="199">
        <f t="shared" si="309"/>
        <v>0</v>
      </c>
      <c r="BX24" s="199">
        <f t="shared" si="310"/>
        <v>0</v>
      </c>
      <c r="BY24" s="199">
        <f t="shared" si="311"/>
        <v>0</v>
      </c>
      <c r="BZ24" s="199">
        <f t="shared" si="312"/>
        <v>0</v>
      </c>
      <c r="CA24" s="199">
        <f t="shared" si="313"/>
        <v>0</v>
      </c>
      <c r="CB24" s="199">
        <f t="shared" si="314"/>
        <v>0</v>
      </c>
      <c r="CC24" s="199">
        <f t="shared" si="315"/>
        <v>0</v>
      </c>
      <c r="CD24" s="199">
        <f t="shared" si="316"/>
        <v>0</v>
      </c>
      <c r="CE24" s="199">
        <f t="shared" si="317"/>
        <v>0</v>
      </c>
      <c r="CF24" s="199">
        <f t="shared" si="318"/>
        <v>0</v>
      </c>
      <c r="CG24" s="200">
        <f t="shared" si="319"/>
        <v>0</v>
      </c>
      <c r="CH24" s="199">
        <f t="shared" si="320"/>
        <v>0</v>
      </c>
      <c r="CI24" s="199">
        <f t="shared" si="321"/>
        <v>0</v>
      </c>
      <c r="CJ24" s="199">
        <f t="shared" si="322"/>
        <v>0</v>
      </c>
      <c r="CK24" s="199">
        <f t="shared" si="323"/>
        <v>0</v>
      </c>
      <c r="CL24" s="199">
        <f t="shared" si="324"/>
        <v>0</v>
      </c>
      <c r="CM24" s="199">
        <f t="shared" si="325"/>
        <v>0</v>
      </c>
      <c r="CN24" s="199">
        <f t="shared" si="326"/>
        <v>0</v>
      </c>
      <c r="CO24" s="199">
        <f t="shared" si="327"/>
        <v>0</v>
      </c>
      <c r="CP24" s="199">
        <f t="shared" si="328"/>
        <v>0</v>
      </c>
      <c r="CQ24" s="199">
        <f t="shared" si="329"/>
        <v>0</v>
      </c>
      <c r="CR24" s="199">
        <f t="shared" si="330"/>
        <v>0</v>
      </c>
      <c r="CS24" s="199">
        <f t="shared" si="331"/>
        <v>0</v>
      </c>
      <c r="CT24" s="200">
        <f t="shared" si="332"/>
        <v>0</v>
      </c>
      <c r="CU24" s="199">
        <f t="shared" si="333"/>
        <v>0</v>
      </c>
      <c r="CV24" s="199">
        <f t="shared" si="334"/>
        <v>0</v>
      </c>
      <c r="CW24" s="199">
        <f t="shared" si="335"/>
        <v>0</v>
      </c>
      <c r="CX24" s="199">
        <f t="shared" si="336"/>
        <v>0</v>
      </c>
      <c r="CY24" s="199">
        <f t="shared" si="337"/>
        <v>0</v>
      </c>
      <c r="CZ24" s="199">
        <f t="shared" si="338"/>
        <v>0</v>
      </c>
      <c r="DA24" s="199">
        <f t="shared" si="339"/>
        <v>0</v>
      </c>
      <c r="DB24" s="199">
        <f t="shared" si="340"/>
        <v>0</v>
      </c>
      <c r="DC24" s="199">
        <f t="shared" si="341"/>
        <v>0</v>
      </c>
      <c r="DD24" s="199">
        <f t="shared" si="342"/>
        <v>0</v>
      </c>
      <c r="DE24" s="199">
        <f t="shared" si="343"/>
        <v>0</v>
      </c>
      <c r="DF24" s="199">
        <f t="shared" si="344"/>
        <v>0</v>
      </c>
      <c r="DG24" s="200">
        <f t="shared" si="345"/>
        <v>0</v>
      </c>
      <c r="DH24" s="199">
        <f t="shared" si="346"/>
        <v>0</v>
      </c>
      <c r="DI24" s="199">
        <f t="shared" si="347"/>
        <v>0</v>
      </c>
      <c r="DJ24" s="199">
        <f t="shared" si="348"/>
        <v>0</v>
      </c>
      <c r="DK24" s="199">
        <f t="shared" si="349"/>
        <v>0</v>
      </c>
      <c r="DL24" s="199">
        <f t="shared" si="350"/>
        <v>0</v>
      </c>
      <c r="DM24" s="199">
        <f t="shared" si="351"/>
        <v>0</v>
      </c>
      <c r="DN24" s="199">
        <f t="shared" si="352"/>
        <v>0</v>
      </c>
      <c r="DO24" s="199">
        <f t="shared" si="353"/>
        <v>0</v>
      </c>
      <c r="DP24" s="199">
        <f t="shared" si="354"/>
        <v>0</v>
      </c>
      <c r="DQ24" s="199">
        <f t="shared" si="355"/>
        <v>0</v>
      </c>
      <c r="DR24" s="199">
        <f t="shared" si="356"/>
        <v>0</v>
      </c>
      <c r="DS24" s="199">
        <f t="shared" si="357"/>
        <v>0</v>
      </c>
      <c r="DT24" s="200">
        <f t="shared" si="358"/>
        <v>0</v>
      </c>
      <c r="DU24" s="199">
        <f t="shared" si="359"/>
        <v>0</v>
      </c>
      <c r="DV24" s="199">
        <f t="shared" si="360"/>
        <v>0</v>
      </c>
      <c r="DW24" s="199">
        <f t="shared" si="361"/>
        <v>0</v>
      </c>
      <c r="DX24" s="199">
        <f t="shared" si="362"/>
        <v>0</v>
      </c>
      <c r="DY24" s="199">
        <f t="shared" si="363"/>
        <v>0</v>
      </c>
      <c r="DZ24" s="199">
        <f t="shared" si="364"/>
        <v>0</v>
      </c>
      <c r="EA24" s="199">
        <f t="shared" si="365"/>
        <v>0</v>
      </c>
      <c r="EB24" s="199">
        <f t="shared" si="366"/>
        <v>0</v>
      </c>
      <c r="EC24" s="199">
        <f t="shared" si="367"/>
        <v>0</v>
      </c>
      <c r="ED24" s="199">
        <f t="shared" si="368"/>
        <v>0</v>
      </c>
      <c r="EE24" s="199">
        <f t="shared" si="369"/>
        <v>0</v>
      </c>
      <c r="EF24" s="199">
        <f t="shared" si="370"/>
        <v>0</v>
      </c>
      <c r="EG24" s="200">
        <f t="shared" si="371"/>
        <v>0</v>
      </c>
    </row>
    <row r="25" spans="2:137">
      <c r="B25" s="201" t="s">
        <v>796</v>
      </c>
      <c r="C25" s="215"/>
      <c r="D25" s="214"/>
      <c r="E25" s="783" t="s">
        <v>574</v>
      </c>
      <c r="F25" s="275">
        <f t="shared" si="10"/>
        <v>0</v>
      </c>
      <c r="G25" s="669"/>
      <c r="H25" s="196">
        <f t="shared" si="11"/>
        <v>0</v>
      </c>
      <c r="I25" s="196">
        <f t="shared" si="11"/>
        <v>0</v>
      </c>
      <c r="J25" s="196">
        <f t="shared" si="11"/>
        <v>0</v>
      </c>
      <c r="K25" s="196">
        <f t="shared" si="11"/>
        <v>0</v>
      </c>
      <c r="L25" s="196">
        <f t="shared" si="11"/>
        <v>0</v>
      </c>
      <c r="M25" s="196">
        <f t="shared" si="11"/>
        <v>0</v>
      </c>
      <c r="N25" s="196">
        <f t="shared" si="11"/>
        <v>0</v>
      </c>
      <c r="O25" s="196">
        <f t="shared" si="11"/>
        <v>0</v>
      </c>
      <c r="P25" s="196">
        <f t="shared" si="11"/>
        <v>0</v>
      </c>
      <c r="Q25" s="196">
        <f t="shared" si="11"/>
        <v>0</v>
      </c>
      <c r="R25" s="196">
        <f t="shared" si="11"/>
        <v>0</v>
      </c>
      <c r="S25" s="196">
        <f t="shared" si="11"/>
        <v>0</v>
      </c>
      <c r="T25" s="200">
        <f t="shared" si="67"/>
        <v>0</v>
      </c>
      <c r="U25" s="199">
        <f t="shared" si="13"/>
        <v>0</v>
      </c>
      <c r="V25" s="199">
        <f t="shared" ref="V25:AF25" si="372">IF($S25=0,IF(V$9&lt;$D25,0,$G25*$F25),U25)</f>
        <v>0</v>
      </c>
      <c r="W25" s="199">
        <f t="shared" si="372"/>
        <v>0</v>
      </c>
      <c r="X25" s="199">
        <f t="shared" si="372"/>
        <v>0</v>
      </c>
      <c r="Y25" s="199">
        <f t="shared" si="372"/>
        <v>0</v>
      </c>
      <c r="Z25" s="199">
        <f t="shared" si="372"/>
        <v>0</v>
      </c>
      <c r="AA25" s="199">
        <f t="shared" si="372"/>
        <v>0</v>
      </c>
      <c r="AB25" s="199">
        <f t="shared" si="372"/>
        <v>0</v>
      </c>
      <c r="AC25" s="199">
        <f t="shared" si="372"/>
        <v>0</v>
      </c>
      <c r="AD25" s="199">
        <f t="shared" si="372"/>
        <v>0</v>
      </c>
      <c r="AE25" s="199">
        <f t="shared" si="372"/>
        <v>0</v>
      </c>
      <c r="AF25" s="199">
        <f t="shared" si="372"/>
        <v>0</v>
      </c>
      <c r="AG25" s="200">
        <f>SUM(U25:AF25)</f>
        <v>0</v>
      </c>
      <c r="AH25" s="199">
        <f t="shared" si="16"/>
        <v>0</v>
      </c>
      <c r="AI25" s="199">
        <f t="shared" ref="AI25:AS25" si="373">IF($AF25=0,IF(AI$9&lt;$D25,0,$G25*$F25),AH25)</f>
        <v>0</v>
      </c>
      <c r="AJ25" s="199">
        <f t="shared" si="373"/>
        <v>0</v>
      </c>
      <c r="AK25" s="199">
        <f t="shared" si="373"/>
        <v>0</v>
      </c>
      <c r="AL25" s="199">
        <f t="shared" si="373"/>
        <v>0</v>
      </c>
      <c r="AM25" s="199">
        <f t="shared" si="373"/>
        <v>0</v>
      </c>
      <c r="AN25" s="199">
        <f t="shared" si="373"/>
        <v>0</v>
      </c>
      <c r="AO25" s="199">
        <f t="shared" si="373"/>
        <v>0</v>
      </c>
      <c r="AP25" s="199">
        <f t="shared" si="373"/>
        <v>0</v>
      </c>
      <c r="AQ25" s="199">
        <f t="shared" si="373"/>
        <v>0</v>
      </c>
      <c r="AR25" s="199">
        <f t="shared" si="373"/>
        <v>0</v>
      </c>
      <c r="AS25" s="199">
        <f t="shared" si="373"/>
        <v>0</v>
      </c>
      <c r="AT25" s="200">
        <f>SUM(AH25:AS25)</f>
        <v>0</v>
      </c>
      <c r="AU25" s="199">
        <f t="shared" si="19"/>
        <v>0</v>
      </c>
      <c r="AV25" s="199">
        <f t="shared" ref="AV25:BF25" si="374">IF($AS25=0,IF(AV$9&lt;$D25,0,$G25*$F25),AU25)</f>
        <v>0</v>
      </c>
      <c r="AW25" s="199">
        <f t="shared" si="374"/>
        <v>0</v>
      </c>
      <c r="AX25" s="199">
        <f t="shared" si="374"/>
        <v>0</v>
      </c>
      <c r="AY25" s="199">
        <f t="shared" si="374"/>
        <v>0</v>
      </c>
      <c r="AZ25" s="199">
        <f t="shared" si="374"/>
        <v>0</v>
      </c>
      <c r="BA25" s="199">
        <f t="shared" si="374"/>
        <v>0</v>
      </c>
      <c r="BB25" s="199">
        <f t="shared" si="374"/>
        <v>0</v>
      </c>
      <c r="BC25" s="199">
        <f t="shared" si="374"/>
        <v>0</v>
      </c>
      <c r="BD25" s="199">
        <f t="shared" si="374"/>
        <v>0</v>
      </c>
      <c r="BE25" s="199">
        <f t="shared" si="374"/>
        <v>0</v>
      </c>
      <c r="BF25" s="199">
        <f t="shared" si="374"/>
        <v>0</v>
      </c>
      <c r="BG25" s="200">
        <f>SUM(AU25:BF25)</f>
        <v>0</v>
      </c>
      <c r="BH25" s="199">
        <f t="shared" si="22"/>
        <v>0</v>
      </c>
      <c r="BI25" s="199">
        <f t="shared" ref="BI25:BS25" si="375">IF($BF25=0,IF(BI$9&lt;$D25,0,$G25*$F25),BH25)</f>
        <v>0</v>
      </c>
      <c r="BJ25" s="199">
        <f t="shared" si="375"/>
        <v>0</v>
      </c>
      <c r="BK25" s="199">
        <f t="shared" si="375"/>
        <v>0</v>
      </c>
      <c r="BL25" s="199">
        <f t="shared" si="375"/>
        <v>0</v>
      </c>
      <c r="BM25" s="199">
        <f t="shared" si="375"/>
        <v>0</v>
      </c>
      <c r="BN25" s="199">
        <f t="shared" si="375"/>
        <v>0</v>
      </c>
      <c r="BO25" s="199">
        <f t="shared" si="375"/>
        <v>0</v>
      </c>
      <c r="BP25" s="199">
        <f t="shared" si="375"/>
        <v>0</v>
      </c>
      <c r="BQ25" s="199">
        <f t="shared" si="375"/>
        <v>0</v>
      </c>
      <c r="BR25" s="199">
        <f t="shared" si="375"/>
        <v>0</v>
      </c>
      <c r="BS25" s="199">
        <f t="shared" si="375"/>
        <v>0</v>
      </c>
      <c r="BT25" s="200">
        <f>SUM(BH25:BS25)</f>
        <v>0</v>
      </c>
      <c r="BU25" s="199">
        <f t="shared" si="25"/>
        <v>0</v>
      </c>
      <c r="BV25" s="199">
        <f t="shared" ref="BV25:CF25" si="376">IF($BF25=0,IF(BV$9&lt;$D25,0,$G25*$F25),BU25)</f>
        <v>0</v>
      </c>
      <c r="BW25" s="199">
        <f t="shared" si="376"/>
        <v>0</v>
      </c>
      <c r="BX25" s="199">
        <f t="shared" si="376"/>
        <v>0</v>
      </c>
      <c r="BY25" s="199">
        <f t="shared" si="376"/>
        <v>0</v>
      </c>
      <c r="BZ25" s="199">
        <f t="shared" si="376"/>
        <v>0</v>
      </c>
      <c r="CA25" s="199">
        <f t="shared" si="376"/>
        <v>0</v>
      </c>
      <c r="CB25" s="199">
        <f t="shared" si="376"/>
        <v>0</v>
      </c>
      <c r="CC25" s="199">
        <f t="shared" si="376"/>
        <v>0</v>
      </c>
      <c r="CD25" s="199">
        <f t="shared" si="376"/>
        <v>0</v>
      </c>
      <c r="CE25" s="199">
        <f t="shared" si="376"/>
        <v>0</v>
      </c>
      <c r="CF25" s="199">
        <f t="shared" si="376"/>
        <v>0</v>
      </c>
      <c r="CG25" s="200">
        <f>SUM(BU25:CF25)</f>
        <v>0</v>
      </c>
      <c r="CH25" s="199">
        <f t="shared" si="28"/>
        <v>0</v>
      </c>
      <c r="CI25" s="199">
        <f t="shared" ref="CI25:CS25" si="377">IF($BF25=0,IF(CI$9&lt;$D25,0,$G25*$F25),CH25)</f>
        <v>0</v>
      </c>
      <c r="CJ25" s="199">
        <f t="shared" si="377"/>
        <v>0</v>
      </c>
      <c r="CK25" s="199">
        <f t="shared" si="377"/>
        <v>0</v>
      </c>
      <c r="CL25" s="199">
        <f t="shared" si="377"/>
        <v>0</v>
      </c>
      <c r="CM25" s="199">
        <f t="shared" si="377"/>
        <v>0</v>
      </c>
      <c r="CN25" s="199">
        <f t="shared" si="377"/>
        <v>0</v>
      </c>
      <c r="CO25" s="199">
        <f t="shared" si="377"/>
        <v>0</v>
      </c>
      <c r="CP25" s="199">
        <f t="shared" si="377"/>
        <v>0</v>
      </c>
      <c r="CQ25" s="199">
        <f t="shared" si="377"/>
        <v>0</v>
      </c>
      <c r="CR25" s="199">
        <f t="shared" si="377"/>
        <v>0</v>
      </c>
      <c r="CS25" s="199">
        <f t="shared" si="377"/>
        <v>0</v>
      </c>
      <c r="CT25" s="200">
        <f>SUM(CH25:CS25)</f>
        <v>0</v>
      </c>
      <c r="CU25" s="199">
        <f t="shared" si="31"/>
        <v>0</v>
      </c>
      <c r="CV25" s="199">
        <f t="shared" ref="CV25:DF25" si="378">IF($BF25=0,IF(CV$9&lt;$D25,0,$G25*$F25),CU25)</f>
        <v>0</v>
      </c>
      <c r="CW25" s="199">
        <f t="shared" si="378"/>
        <v>0</v>
      </c>
      <c r="CX25" s="199">
        <f t="shared" si="378"/>
        <v>0</v>
      </c>
      <c r="CY25" s="199">
        <f t="shared" si="378"/>
        <v>0</v>
      </c>
      <c r="CZ25" s="199">
        <f t="shared" si="378"/>
        <v>0</v>
      </c>
      <c r="DA25" s="199">
        <f t="shared" si="378"/>
        <v>0</v>
      </c>
      <c r="DB25" s="199">
        <f t="shared" si="378"/>
        <v>0</v>
      </c>
      <c r="DC25" s="199">
        <f t="shared" si="378"/>
        <v>0</v>
      </c>
      <c r="DD25" s="199">
        <f t="shared" si="378"/>
        <v>0</v>
      </c>
      <c r="DE25" s="199">
        <f t="shared" si="378"/>
        <v>0</v>
      </c>
      <c r="DF25" s="199">
        <f t="shared" si="378"/>
        <v>0</v>
      </c>
      <c r="DG25" s="200">
        <f>SUM(CU25:DF25)</f>
        <v>0</v>
      </c>
      <c r="DH25" s="199">
        <f t="shared" si="34"/>
        <v>0</v>
      </c>
      <c r="DI25" s="199">
        <f t="shared" ref="DI25:DS25" si="379">IF($BF25=0,IF(DI$9&lt;$D25,0,$G25*$F25),DH25)</f>
        <v>0</v>
      </c>
      <c r="DJ25" s="199">
        <f t="shared" si="379"/>
        <v>0</v>
      </c>
      <c r="DK25" s="199">
        <f t="shared" si="379"/>
        <v>0</v>
      </c>
      <c r="DL25" s="199">
        <f t="shared" si="379"/>
        <v>0</v>
      </c>
      <c r="DM25" s="199">
        <f t="shared" si="379"/>
        <v>0</v>
      </c>
      <c r="DN25" s="199">
        <f t="shared" si="379"/>
        <v>0</v>
      </c>
      <c r="DO25" s="199">
        <f t="shared" si="379"/>
        <v>0</v>
      </c>
      <c r="DP25" s="199">
        <f t="shared" si="379"/>
        <v>0</v>
      </c>
      <c r="DQ25" s="199">
        <f t="shared" si="379"/>
        <v>0</v>
      </c>
      <c r="DR25" s="199">
        <f t="shared" si="379"/>
        <v>0</v>
      </c>
      <c r="DS25" s="199">
        <f t="shared" si="379"/>
        <v>0</v>
      </c>
      <c r="DT25" s="200">
        <f>SUM(DH25:DS25)</f>
        <v>0</v>
      </c>
      <c r="DU25" s="199">
        <f t="shared" si="37"/>
        <v>0</v>
      </c>
      <c r="DV25" s="199">
        <f t="shared" ref="DV25:EF25" si="380">IF($BF25=0,IF(DV$9&lt;$D25,0,$G25*$F25),DU25)</f>
        <v>0</v>
      </c>
      <c r="DW25" s="199">
        <f t="shared" si="380"/>
        <v>0</v>
      </c>
      <c r="DX25" s="199">
        <f t="shared" si="380"/>
        <v>0</v>
      </c>
      <c r="DY25" s="199">
        <f t="shared" si="380"/>
        <v>0</v>
      </c>
      <c r="DZ25" s="199">
        <f t="shared" si="380"/>
        <v>0</v>
      </c>
      <c r="EA25" s="199">
        <f t="shared" si="380"/>
        <v>0</v>
      </c>
      <c r="EB25" s="199">
        <f t="shared" si="380"/>
        <v>0</v>
      </c>
      <c r="EC25" s="199">
        <f t="shared" si="380"/>
        <v>0</v>
      </c>
      <c r="ED25" s="199">
        <f t="shared" si="380"/>
        <v>0</v>
      </c>
      <c r="EE25" s="199">
        <f t="shared" si="380"/>
        <v>0</v>
      </c>
      <c r="EF25" s="199">
        <f t="shared" si="380"/>
        <v>0</v>
      </c>
      <c r="EG25" s="200">
        <f>SUM(DU25:EF25)</f>
        <v>0</v>
      </c>
    </row>
    <row r="26" spans="2:137">
      <c r="B26" s="198" t="s">
        <v>797</v>
      </c>
      <c r="C26" s="265"/>
      <c r="D26" s="483"/>
      <c r="E26" s="784" t="s">
        <v>574</v>
      </c>
      <c r="F26" s="484">
        <f t="shared" si="10"/>
        <v>0</v>
      </c>
      <c r="G26" s="670"/>
      <c r="H26" s="196">
        <f t="shared" si="11"/>
        <v>0</v>
      </c>
      <c r="I26" s="196">
        <f t="shared" si="11"/>
        <v>0</v>
      </c>
      <c r="J26" s="196">
        <f t="shared" si="11"/>
        <v>0</v>
      </c>
      <c r="K26" s="196">
        <f t="shared" si="11"/>
        <v>0</v>
      </c>
      <c r="L26" s="196">
        <f t="shared" si="11"/>
        <v>0</v>
      </c>
      <c r="M26" s="196">
        <f t="shared" si="11"/>
        <v>0</v>
      </c>
      <c r="N26" s="196">
        <f t="shared" si="11"/>
        <v>0</v>
      </c>
      <c r="O26" s="196">
        <f t="shared" si="11"/>
        <v>0</v>
      </c>
      <c r="P26" s="196">
        <f t="shared" si="11"/>
        <v>0</v>
      </c>
      <c r="Q26" s="196">
        <f t="shared" si="11"/>
        <v>0</v>
      </c>
      <c r="R26" s="196">
        <f t="shared" si="11"/>
        <v>0</v>
      </c>
      <c r="S26" s="196">
        <f t="shared" si="11"/>
        <v>0</v>
      </c>
      <c r="T26" s="200">
        <f t="shared" si="67"/>
        <v>0</v>
      </c>
      <c r="U26" s="199">
        <f t="shared" si="13"/>
        <v>0</v>
      </c>
      <c r="V26" s="199">
        <f t="shared" ref="V26:AF26" si="381">IF($S26=0,IF(V$9&lt;$D26,0,$G26*$F26),U26)</f>
        <v>0</v>
      </c>
      <c r="W26" s="199">
        <f t="shared" si="381"/>
        <v>0</v>
      </c>
      <c r="X26" s="199">
        <f t="shared" si="381"/>
        <v>0</v>
      </c>
      <c r="Y26" s="199">
        <f t="shared" si="381"/>
        <v>0</v>
      </c>
      <c r="Z26" s="199">
        <f t="shared" si="381"/>
        <v>0</v>
      </c>
      <c r="AA26" s="199">
        <f t="shared" si="381"/>
        <v>0</v>
      </c>
      <c r="AB26" s="199">
        <f t="shared" si="381"/>
        <v>0</v>
      </c>
      <c r="AC26" s="199">
        <f t="shared" si="381"/>
        <v>0</v>
      </c>
      <c r="AD26" s="199">
        <f t="shared" si="381"/>
        <v>0</v>
      </c>
      <c r="AE26" s="199">
        <f t="shared" si="381"/>
        <v>0</v>
      </c>
      <c r="AF26" s="199">
        <f t="shared" si="381"/>
        <v>0</v>
      </c>
      <c r="AG26" s="200">
        <f>SUM(U26:AF26)</f>
        <v>0</v>
      </c>
      <c r="AH26" s="199">
        <f t="shared" si="16"/>
        <v>0</v>
      </c>
      <c r="AI26" s="199">
        <f t="shared" ref="AI26:AS26" si="382">IF($AF26=0,IF(AI$9&lt;$D26,0,$G26*$F26),AH26)</f>
        <v>0</v>
      </c>
      <c r="AJ26" s="199">
        <f t="shared" si="382"/>
        <v>0</v>
      </c>
      <c r="AK26" s="199">
        <f t="shared" si="382"/>
        <v>0</v>
      </c>
      <c r="AL26" s="199">
        <f t="shared" si="382"/>
        <v>0</v>
      </c>
      <c r="AM26" s="199">
        <f t="shared" si="382"/>
        <v>0</v>
      </c>
      <c r="AN26" s="199">
        <f t="shared" si="382"/>
        <v>0</v>
      </c>
      <c r="AO26" s="199">
        <f t="shared" si="382"/>
        <v>0</v>
      </c>
      <c r="AP26" s="199">
        <f t="shared" si="382"/>
        <v>0</v>
      </c>
      <c r="AQ26" s="199">
        <f t="shared" si="382"/>
        <v>0</v>
      </c>
      <c r="AR26" s="199">
        <f t="shared" si="382"/>
        <v>0</v>
      </c>
      <c r="AS26" s="199">
        <f t="shared" si="382"/>
        <v>0</v>
      </c>
      <c r="AT26" s="200">
        <f>SUM(AH26:AS26)</f>
        <v>0</v>
      </c>
      <c r="AU26" s="199">
        <f t="shared" si="19"/>
        <v>0</v>
      </c>
      <c r="AV26" s="199">
        <f t="shared" ref="AV26:BF26" si="383">IF($AS26=0,IF(AV$9&lt;$D26,0,$G26*$F26),AU26)</f>
        <v>0</v>
      </c>
      <c r="AW26" s="199">
        <f t="shared" si="383"/>
        <v>0</v>
      </c>
      <c r="AX26" s="199">
        <f t="shared" si="383"/>
        <v>0</v>
      </c>
      <c r="AY26" s="199">
        <f t="shared" si="383"/>
        <v>0</v>
      </c>
      <c r="AZ26" s="199">
        <f t="shared" si="383"/>
        <v>0</v>
      </c>
      <c r="BA26" s="199">
        <f t="shared" si="383"/>
        <v>0</v>
      </c>
      <c r="BB26" s="199">
        <f t="shared" si="383"/>
        <v>0</v>
      </c>
      <c r="BC26" s="199">
        <f t="shared" si="383"/>
        <v>0</v>
      </c>
      <c r="BD26" s="199">
        <f t="shared" si="383"/>
        <v>0</v>
      </c>
      <c r="BE26" s="199">
        <f t="shared" si="383"/>
        <v>0</v>
      </c>
      <c r="BF26" s="199">
        <f t="shared" si="383"/>
        <v>0</v>
      </c>
      <c r="BG26" s="200">
        <f>SUM(AU26:BF26)</f>
        <v>0</v>
      </c>
      <c r="BH26" s="199">
        <f t="shared" si="22"/>
        <v>0</v>
      </c>
      <c r="BI26" s="199">
        <f t="shared" ref="BI26:BS26" si="384">IF($BF26=0,IF(BI$9&lt;$D26,0,$G26*$F26),BH26)</f>
        <v>0</v>
      </c>
      <c r="BJ26" s="199">
        <f t="shared" si="384"/>
        <v>0</v>
      </c>
      <c r="BK26" s="199">
        <f t="shared" si="384"/>
        <v>0</v>
      </c>
      <c r="BL26" s="199">
        <f t="shared" si="384"/>
        <v>0</v>
      </c>
      <c r="BM26" s="199">
        <f t="shared" si="384"/>
        <v>0</v>
      </c>
      <c r="BN26" s="199">
        <f t="shared" si="384"/>
        <v>0</v>
      </c>
      <c r="BO26" s="199">
        <f t="shared" si="384"/>
        <v>0</v>
      </c>
      <c r="BP26" s="199">
        <f t="shared" si="384"/>
        <v>0</v>
      </c>
      <c r="BQ26" s="199">
        <f t="shared" si="384"/>
        <v>0</v>
      </c>
      <c r="BR26" s="199">
        <f t="shared" si="384"/>
        <v>0</v>
      </c>
      <c r="BS26" s="199">
        <f t="shared" si="384"/>
        <v>0</v>
      </c>
      <c r="BT26" s="200">
        <f>SUM(BH26:BS26)</f>
        <v>0</v>
      </c>
      <c r="BU26" s="199">
        <f t="shared" si="25"/>
        <v>0</v>
      </c>
      <c r="BV26" s="199">
        <f t="shared" ref="BV26:CF26" si="385">IF($BF26=0,IF(BV$9&lt;$D26,0,$G26*$F26),BU26)</f>
        <v>0</v>
      </c>
      <c r="BW26" s="199">
        <f t="shared" si="385"/>
        <v>0</v>
      </c>
      <c r="BX26" s="199">
        <f t="shared" si="385"/>
        <v>0</v>
      </c>
      <c r="BY26" s="199">
        <f t="shared" si="385"/>
        <v>0</v>
      </c>
      <c r="BZ26" s="199">
        <f t="shared" si="385"/>
        <v>0</v>
      </c>
      <c r="CA26" s="199">
        <f t="shared" si="385"/>
        <v>0</v>
      </c>
      <c r="CB26" s="199">
        <f t="shared" si="385"/>
        <v>0</v>
      </c>
      <c r="CC26" s="199">
        <f t="shared" si="385"/>
        <v>0</v>
      </c>
      <c r="CD26" s="199">
        <f t="shared" si="385"/>
        <v>0</v>
      </c>
      <c r="CE26" s="199">
        <f t="shared" si="385"/>
        <v>0</v>
      </c>
      <c r="CF26" s="199">
        <f t="shared" si="385"/>
        <v>0</v>
      </c>
      <c r="CG26" s="200">
        <f>SUM(BU26:CF26)</f>
        <v>0</v>
      </c>
      <c r="CH26" s="199">
        <f t="shared" si="28"/>
        <v>0</v>
      </c>
      <c r="CI26" s="199">
        <f t="shared" ref="CI26:CS26" si="386">IF($BF26=0,IF(CI$9&lt;$D26,0,$G26*$F26),CH26)</f>
        <v>0</v>
      </c>
      <c r="CJ26" s="199">
        <f t="shared" si="386"/>
        <v>0</v>
      </c>
      <c r="CK26" s="199">
        <f t="shared" si="386"/>
        <v>0</v>
      </c>
      <c r="CL26" s="199">
        <f t="shared" si="386"/>
        <v>0</v>
      </c>
      <c r="CM26" s="199">
        <f t="shared" si="386"/>
        <v>0</v>
      </c>
      <c r="CN26" s="199">
        <f t="shared" si="386"/>
        <v>0</v>
      </c>
      <c r="CO26" s="199">
        <f t="shared" si="386"/>
        <v>0</v>
      </c>
      <c r="CP26" s="199">
        <f t="shared" si="386"/>
        <v>0</v>
      </c>
      <c r="CQ26" s="199">
        <f t="shared" si="386"/>
        <v>0</v>
      </c>
      <c r="CR26" s="199">
        <f t="shared" si="386"/>
        <v>0</v>
      </c>
      <c r="CS26" s="199">
        <f t="shared" si="386"/>
        <v>0</v>
      </c>
      <c r="CT26" s="200">
        <f>SUM(CH26:CS26)</f>
        <v>0</v>
      </c>
      <c r="CU26" s="199">
        <f t="shared" si="31"/>
        <v>0</v>
      </c>
      <c r="CV26" s="199">
        <f t="shared" ref="CV26:DF26" si="387">IF($BF26=0,IF(CV$9&lt;$D26,0,$G26*$F26),CU26)</f>
        <v>0</v>
      </c>
      <c r="CW26" s="199">
        <f t="shared" si="387"/>
        <v>0</v>
      </c>
      <c r="CX26" s="199">
        <f t="shared" si="387"/>
        <v>0</v>
      </c>
      <c r="CY26" s="199">
        <f t="shared" si="387"/>
        <v>0</v>
      </c>
      <c r="CZ26" s="199">
        <f t="shared" si="387"/>
        <v>0</v>
      </c>
      <c r="DA26" s="199">
        <f t="shared" si="387"/>
        <v>0</v>
      </c>
      <c r="DB26" s="199">
        <f t="shared" si="387"/>
        <v>0</v>
      </c>
      <c r="DC26" s="199">
        <f t="shared" si="387"/>
        <v>0</v>
      </c>
      <c r="DD26" s="199">
        <f t="shared" si="387"/>
        <v>0</v>
      </c>
      <c r="DE26" s="199">
        <f t="shared" si="387"/>
        <v>0</v>
      </c>
      <c r="DF26" s="199">
        <f t="shared" si="387"/>
        <v>0</v>
      </c>
      <c r="DG26" s="200">
        <f>SUM(CU26:DF26)</f>
        <v>0</v>
      </c>
      <c r="DH26" s="199">
        <f t="shared" si="34"/>
        <v>0</v>
      </c>
      <c r="DI26" s="199">
        <f t="shared" ref="DI26:DS26" si="388">IF($BF26=0,IF(DI$9&lt;$D26,0,$G26*$F26),DH26)</f>
        <v>0</v>
      </c>
      <c r="DJ26" s="199">
        <f t="shared" si="388"/>
        <v>0</v>
      </c>
      <c r="DK26" s="199">
        <f t="shared" si="388"/>
        <v>0</v>
      </c>
      <c r="DL26" s="199">
        <f t="shared" si="388"/>
        <v>0</v>
      </c>
      <c r="DM26" s="199">
        <f t="shared" si="388"/>
        <v>0</v>
      </c>
      <c r="DN26" s="199">
        <f t="shared" si="388"/>
        <v>0</v>
      </c>
      <c r="DO26" s="199">
        <f t="shared" si="388"/>
        <v>0</v>
      </c>
      <c r="DP26" s="199">
        <f t="shared" si="388"/>
        <v>0</v>
      </c>
      <c r="DQ26" s="199">
        <f t="shared" si="388"/>
        <v>0</v>
      </c>
      <c r="DR26" s="199">
        <f t="shared" si="388"/>
        <v>0</v>
      </c>
      <c r="DS26" s="199">
        <f t="shared" si="388"/>
        <v>0</v>
      </c>
      <c r="DT26" s="200">
        <f>SUM(DH26:DS26)</f>
        <v>0</v>
      </c>
      <c r="DU26" s="199">
        <f t="shared" si="37"/>
        <v>0</v>
      </c>
      <c r="DV26" s="199">
        <f t="shared" ref="DV26:EF26" si="389">IF($BF26=0,IF(DV$9&lt;$D26,0,$G26*$F26),DU26)</f>
        <v>0</v>
      </c>
      <c r="DW26" s="199">
        <f t="shared" si="389"/>
        <v>0</v>
      </c>
      <c r="DX26" s="199">
        <f t="shared" si="389"/>
        <v>0</v>
      </c>
      <c r="DY26" s="199">
        <f t="shared" si="389"/>
        <v>0</v>
      </c>
      <c r="DZ26" s="199">
        <f t="shared" si="389"/>
        <v>0</v>
      </c>
      <c r="EA26" s="199">
        <f t="shared" si="389"/>
        <v>0</v>
      </c>
      <c r="EB26" s="199">
        <f t="shared" si="389"/>
        <v>0</v>
      </c>
      <c r="EC26" s="199">
        <f t="shared" si="389"/>
        <v>0</v>
      </c>
      <c r="ED26" s="199">
        <f t="shared" si="389"/>
        <v>0</v>
      </c>
      <c r="EE26" s="199">
        <f t="shared" si="389"/>
        <v>0</v>
      </c>
      <c r="EF26" s="199">
        <f t="shared" si="389"/>
        <v>0</v>
      </c>
      <c r="EG26" s="200">
        <f>SUM(DU26:EF26)</f>
        <v>0</v>
      </c>
    </row>
    <row r="27" spans="2:137">
      <c r="B27" s="201" t="s">
        <v>798</v>
      </c>
      <c r="C27" s="215"/>
      <c r="D27" s="214"/>
      <c r="E27" s="783" t="s">
        <v>574</v>
      </c>
      <c r="F27" s="275">
        <f t="shared" si="10"/>
        <v>0</v>
      </c>
      <c r="G27" s="669"/>
      <c r="H27" s="196">
        <f t="shared" si="11"/>
        <v>0</v>
      </c>
      <c r="I27" s="196">
        <f t="shared" si="11"/>
        <v>0</v>
      </c>
      <c r="J27" s="196">
        <f t="shared" si="11"/>
        <v>0</v>
      </c>
      <c r="K27" s="196">
        <f t="shared" si="11"/>
        <v>0</v>
      </c>
      <c r="L27" s="196">
        <f t="shared" si="11"/>
        <v>0</v>
      </c>
      <c r="M27" s="196">
        <f t="shared" si="11"/>
        <v>0</v>
      </c>
      <c r="N27" s="196">
        <f t="shared" si="11"/>
        <v>0</v>
      </c>
      <c r="O27" s="196">
        <f t="shared" si="11"/>
        <v>0</v>
      </c>
      <c r="P27" s="196">
        <f t="shared" si="11"/>
        <v>0</v>
      </c>
      <c r="Q27" s="196">
        <f t="shared" si="11"/>
        <v>0</v>
      </c>
      <c r="R27" s="196">
        <f t="shared" si="11"/>
        <v>0</v>
      </c>
      <c r="S27" s="196">
        <f t="shared" si="11"/>
        <v>0</v>
      </c>
      <c r="T27" s="200">
        <f t="shared" si="12"/>
        <v>0</v>
      </c>
      <c r="U27" s="199">
        <f t="shared" si="13"/>
        <v>0</v>
      </c>
      <c r="V27" s="199">
        <f t="shared" ref="V27:AF27" si="390">IF($S27=0,IF(V$9&lt;$D27,0,$G27*$F27),U27)</f>
        <v>0</v>
      </c>
      <c r="W27" s="199">
        <f t="shared" si="390"/>
        <v>0</v>
      </c>
      <c r="X27" s="199">
        <f t="shared" si="390"/>
        <v>0</v>
      </c>
      <c r="Y27" s="199">
        <f t="shared" si="390"/>
        <v>0</v>
      </c>
      <c r="Z27" s="199">
        <f t="shared" si="390"/>
        <v>0</v>
      </c>
      <c r="AA27" s="199">
        <f t="shared" si="390"/>
        <v>0</v>
      </c>
      <c r="AB27" s="199">
        <f t="shared" si="390"/>
        <v>0</v>
      </c>
      <c r="AC27" s="199">
        <f t="shared" si="390"/>
        <v>0</v>
      </c>
      <c r="AD27" s="199">
        <f t="shared" si="390"/>
        <v>0</v>
      </c>
      <c r="AE27" s="199">
        <f t="shared" si="390"/>
        <v>0</v>
      </c>
      <c r="AF27" s="199">
        <f t="shared" si="390"/>
        <v>0</v>
      </c>
      <c r="AG27" s="200">
        <f t="shared" si="15"/>
        <v>0</v>
      </c>
      <c r="AH27" s="199">
        <f t="shared" si="16"/>
        <v>0</v>
      </c>
      <c r="AI27" s="199">
        <f t="shared" ref="AI27:AS27" si="391">IF($AF27=0,IF(AI$9&lt;$D27,0,$G27*$F27),AH27)</f>
        <v>0</v>
      </c>
      <c r="AJ27" s="199">
        <f t="shared" si="391"/>
        <v>0</v>
      </c>
      <c r="AK27" s="199">
        <f t="shared" si="391"/>
        <v>0</v>
      </c>
      <c r="AL27" s="199">
        <f t="shared" si="391"/>
        <v>0</v>
      </c>
      <c r="AM27" s="199">
        <f t="shared" si="391"/>
        <v>0</v>
      </c>
      <c r="AN27" s="199">
        <f t="shared" si="391"/>
        <v>0</v>
      </c>
      <c r="AO27" s="199">
        <f t="shared" si="391"/>
        <v>0</v>
      </c>
      <c r="AP27" s="199">
        <f t="shared" si="391"/>
        <v>0</v>
      </c>
      <c r="AQ27" s="199">
        <f t="shared" si="391"/>
        <v>0</v>
      </c>
      <c r="AR27" s="199">
        <f t="shared" si="391"/>
        <v>0</v>
      </c>
      <c r="AS27" s="199">
        <f t="shared" si="391"/>
        <v>0</v>
      </c>
      <c r="AT27" s="200">
        <f t="shared" si="18"/>
        <v>0</v>
      </c>
      <c r="AU27" s="199">
        <f t="shared" si="19"/>
        <v>0</v>
      </c>
      <c r="AV27" s="199">
        <f t="shared" ref="AV27:BF27" si="392">IF($AS27=0,IF(AV$9&lt;$D27,0,$G27*$F27),AU27)</f>
        <v>0</v>
      </c>
      <c r="AW27" s="199">
        <f t="shared" si="392"/>
        <v>0</v>
      </c>
      <c r="AX27" s="199">
        <f t="shared" si="392"/>
        <v>0</v>
      </c>
      <c r="AY27" s="199">
        <f t="shared" si="392"/>
        <v>0</v>
      </c>
      <c r="AZ27" s="199">
        <f t="shared" si="392"/>
        <v>0</v>
      </c>
      <c r="BA27" s="199">
        <f t="shared" si="392"/>
        <v>0</v>
      </c>
      <c r="BB27" s="199">
        <f t="shared" si="392"/>
        <v>0</v>
      </c>
      <c r="BC27" s="199">
        <f t="shared" si="392"/>
        <v>0</v>
      </c>
      <c r="BD27" s="199">
        <f t="shared" si="392"/>
        <v>0</v>
      </c>
      <c r="BE27" s="199">
        <f t="shared" si="392"/>
        <v>0</v>
      </c>
      <c r="BF27" s="199">
        <f t="shared" si="392"/>
        <v>0</v>
      </c>
      <c r="BG27" s="200">
        <f t="shared" si="21"/>
        <v>0</v>
      </c>
      <c r="BH27" s="199">
        <f t="shared" si="22"/>
        <v>0</v>
      </c>
      <c r="BI27" s="199">
        <f t="shared" ref="BI27:BS27" si="393">IF($BF27=0,IF(BI$9&lt;$D27,0,$G27*$F27),BH27)</f>
        <v>0</v>
      </c>
      <c r="BJ27" s="199">
        <f t="shared" si="393"/>
        <v>0</v>
      </c>
      <c r="BK27" s="199">
        <f t="shared" si="393"/>
        <v>0</v>
      </c>
      <c r="BL27" s="199">
        <f t="shared" si="393"/>
        <v>0</v>
      </c>
      <c r="BM27" s="199">
        <f t="shared" si="393"/>
        <v>0</v>
      </c>
      <c r="BN27" s="199">
        <f t="shared" si="393"/>
        <v>0</v>
      </c>
      <c r="BO27" s="199">
        <f t="shared" si="393"/>
        <v>0</v>
      </c>
      <c r="BP27" s="199">
        <f t="shared" si="393"/>
        <v>0</v>
      </c>
      <c r="BQ27" s="199">
        <f t="shared" si="393"/>
        <v>0</v>
      </c>
      <c r="BR27" s="199">
        <f t="shared" si="393"/>
        <v>0</v>
      </c>
      <c r="BS27" s="199">
        <f t="shared" si="393"/>
        <v>0</v>
      </c>
      <c r="BT27" s="200">
        <f t="shared" si="24"/>
        <v>0</v>
      </c>
      <c r="BU27" s="199">
        <f t="shared" si="25"/>
        <v>0</v>
      </c>
      <c r="BV27" s="199">
        <f t="shared" ref="BV27:CF27" si="394">IF($BF27=0,IF(BV$9&lt;$D27,0,$G27*$F27),BU27)</f>
        <v>0</v>
      </c>
      <c r="BW27" s="199">
        <f t="shared" si="394"/>
        <v>0</v>
      </c>
      <c r="BX27" s="199">
        <f t="shared" si="394"/>
        <v>0</v>
      </c>
      <c r="BY27" s="199">
        <f t="shared" si="394"/>
        <v>0</v>
      </c>
      <c r="BZ27" s="199">
        <f t="shared" si="394"/>
        <v>0</v>
      </c>
      <c r="CA27" s="199">
        <f t="shared" si="394"/>
        <v>0</v>
      </c>
      <c r="CB27" s="199">
        <f t="shared" si="394"/>
        <v>0</v>
      </c>
      <c r="CC27" s="199">
        <f t="shared" si="394"/>
        <v>0</v>
      </c>
      <c r="CD27" s="199">
        <f t="shared" si="394"/>
        <v>0</v>
      </c>
      <c r="CE27" s="199">
        <f t="shared" si="394"/>
        <v>0</v>
      </c>
      <c r="CF27" s="199">
        <f t="shared" si="394"/>
        <v>0</v>
      </c>
      <c r="CG27" s="200">
        <f t="shared" ref="CG27:CG28" si="395">SUM(BU27:CF27)</f>
        <v>0</v>
      </c>
      <c r="CH27" s="199">
        <f t="shared" si="28"/>
        <v>0</v>
      </c>
      <c r="CI27" s="199">
        <f t="shared" ref="CI27:CS27" si="396">IF($BF27=0,IF(CI$9&lt;$D27,0,$G27*$F27),CH27)</f>
        <v>0</v>
      </c>
      <c r="CJ27" s="199">
        <f t="shared" si="396"/>
        <v>0</v>
      </c>
      <c r="CK27" s="199">
        <f t="shared" si="396"/>
        <v>0</v>
      </c>
      <c r="CL27" s="199">
        <f t="shared" si="396"/>
        <v>0</v>
      </c>
      <c r="CM27" s="199">
        <f t="shared" si="396"/>
        <v>0</v>
      </c>
      <c r="CN27" s="199">
        <f t="shared" si="396"/>
        <v>0</v>
      </c>
      <c r="CO27" s="199">
        <f t="shared" si="396"/>
        <v>0</v>
      </c>
      <c r="CP27" s="199">
        <f t="shared" si="396"/>
        <v>0</v>
      </c>
      <c r="CQ27" s="199">
        <f t="shared" si="396"/>
        <v>0</v>
      </c>
      <c r="CR27" s="199">
        <f t="shared" si="396"/>
        <v>0</v>
      </c>
      <c r="CS27" s="199">
        <f t="shared" si="396"/>
        <v>0</v>
      </c>
      <c r="CT27" s="200">
        <f t="shared" ref="CT27:CT28" si="397">SUM(CH27:CS27)</f>
        <v>0</v>
      </c>
      <c r="CU27" s="199">
        <f t="shared" si="31"/>
        <v>0</v>
      </c>
      <c r="CV27" s="199">
        <f t="shared" ref="CV27:DF27" si="398">IF($BF27=0,IF(CV$9&lt;$D27,0,$G27*$F27),CU27)</f>
        <v>0</v>
      </c>
      <c r="CW27" s="199">
        <f t="shared" si="398"/>
        <v>0</v>
      </c>
      <c r="CX27" s="199">
        <f t="shared" si="398"/>
        <v>0</v>
      </c>
      <c r="CY27" s="199">
        <f t="shared" si="398"/>
        <v>0</v>
      </c>
      <c r="CZ27" s="199">
        <f t="shared" si="398"/>
        <v>0</v>
      </c>
      <c r="DA27" s="199">
        <f t="shared" si="398"/>
        <v>0</v>
      </c>
      <c r="DB27" s="199">
        <f t="shared" si="398"/>
        <v>0</v>
      </c>
      <c r="DC27" s="199">
        <f t="shared" si="398"/>
        <v>0</v>
      </c>
      <c r="DD27" s="199">
        <f t="shared" si="398"/>
        <v>0</v>
      </c>
      <c r="DE27" s="199">
        <f t="shared" si="398"/>
        <v>0</v>
      </c>
      <c r="DF27" s="199">
        <f t="shared" si="398"/>
        <v>0</v>
      </c>
      <c r="DG27" s="200">
        <f t="shared" ref="DG27:DG28" si="399">SUM(CU27:DF27)</f>
        <v>0</v>
      </c>
      <c r="DH27" s="199">
        <f t="shared" si="34"/>
        <v>0</v>
      </c>
      <c r="DI27" s="199">
        <f t="shared" ref="DI27:DS27" si="400">IF($BF27=0,IF(DI$9&lt;$D27,0,$G27*$F27),DH27)</f>
        <v>0</v>
      </c>
      <c r="DJ27" s="199">
        <f t="shared" si="400"/>
        <v>0</v>
      </c>
      <c r="DK27" s="199">
        <f t="shared" si="400"/>
        <v>0</v>
      </c>
      <c r="DL27" s="199">
        <f t="shared" si="400"/>
        <v>0</v>
      </c>
      <c r="DM27" s="199">
        <f t="shared" si="400"/>
        <v>0</v>
      </c>
      <c r="DN27" s="199">
        <f t="shared" si="400"/>
        <v>0</v>
      </c>
      <c r="DO27" s="199">
        <f t="shared" si="400"/>
        <v>0</v>
      </c>
      <c r="DP27" s="199">
        <f t="shared" si="400"/>
        <v>0</v>
      </c>
      <c r="DQ27" s="199">
        <f t="shared" si="400"/>
        <v>0</v>
      </c>
      <c r="DR27" s="199">
        <f t="shared" si="400"/>
        <v>0</v>
      </c>
      <c r="DS27" s="199">
        <f t="shared" si="400"/>
        <v>0</v>
      </c>
      <c r="DT27" s="200">
        <f t="shared" ref="DT27:DT28" si="401">SUM(DH27:DS27)</f>
        <v>0</v>
      </c>
      <c r="DU27" s="199">
        <f t="shared" si="37"/>
        <v>0</v>
      </c>
      <c r="DV27" s="199">
        <f t="shared" ref="DV27:EF27" si="402">IF($BF27=0,IF(DV$9&lt;$D27,0,$G27*$F27),DU27)</f>
        <v>0</v>
      </c>
      <c r="DW27" s="199">
        <f t="shared" si="402"/>
        <v>0</v>
      </c>
      <c r="DX27" s="199">
        <f t="shared" si="402"/>
        <v>0</v>
      </c>
      <c r="DY27" s="199">
        <f t="shared" si="402"/>
        <v>0</v>
      </c>
      <c r="DZ27" s="199">
        <f t="shared" si="402"/>
        <v>0</v>
      </c>
      <c r="EA27" s="199">
        <f t="shared" si="402"/>
        <v>0</v>
      </c>
      <c r="EB27" s="199">
        <f t="shared" si="402"/>
        <v>0</v>
      </c>
      <c r="EC27" s="199">
        <f t="shared" si="402"/>
        <v>0</v>
      </c>
      <c r="ED27" s="199">
        <f t="shared" si="402"/>
        <v>0</v>
      </c>
      <c r="EE27" s="199">
        <f t="shared" si="402"/>
        <v>0</v>
      </c>
      <c r="EF27" s="199">
        <f t="shared" si="402"/>
        <v>0</v>
      </c>
      <c r="EG27" s="200">
        <f t="shared" ref="EG27:EG28" si="403">SUM(DU27:EF27)</f>
        <v>0</v>
      </c>
    </row>
    <row r="28" spans="2:137">
      <c r="B28" s="198" t="s">
        <v>799</v>
      </c>
      <c r="C28" s="265"/>
      <c r="D28" s="483"/>
      <c r="E28" s="784" t="s">
        <v>20</v>
      </c>
      <c r="F28" s="484">
        <f t="shared" si="10"/>
        <v>0</v>
      </c>
      <c r="G28" s="670"/>
      <c r="H28" s="196">
        <f t="shared" si="11"/>
        <v>0</v>
      </c>
      <c r="I28" s="196">
        <f t="shared" si="11"/>
        <v>0</v>
      </c>
      <c r="J28" s="196">
        <f t="shared" si="11"/>
        <v>0</v>
      </c>
      <c r="K28" s="196">
        <f t="shared" si="11"/>
        <v>0</v>
      </c>
      <c r="L28" s="196">
        <f t="shared" si="11"/>
        <v>0</v>
      </c>
      <c r="M28" s="196">
        <f t="shared" si="11"/>
        <v>0</v>
      </c>
      <c r="N28" s="196">
        <f t="shared" si="11"/>
        <v>0</v>
      </c>
      <c r="O28" s="196">
        <f t="shared" si="11"/>
        <v>0</v>
      </c>
      <c r="P28" s="196">
        <f t="shared" si="11"/>
        <v>0</v>
      </c>
      <c r="Q28" s="196">
        <f t="shared" si="11"/>
        <v>0</v>
      </c>
      <c r="R28" s="196">
        <f t="shared" si="11"/>
        <v>0</v>
      </c>
      <c r="S28" s="196">
        <f t="shared" si="11"/>
        <v>0</v>
      </c>
      <c r="T28" s="200">
        <f t="shared" si="12"/>
        <v>0</v>
      </c>
      <c r="U28" s="199">
        <f t="shared" si="13"/>
        <v>0</v>
      </c>
      <c r="V28" s="199">
        <f t="shared" ref="V28:AF28" si="404">IF($S28=0,IF(V$9&lt;$D28,0,$G28*$F28),U28)</f>
        <v>0</v>
      </c>
      <c r="W28" s="199">
        <f t="shared" si="404"/>
        <v>0</v>
      </c>
      <c r="X28" s="199">
        <f t="shared" si="404"/>
        <v>0</v>
      </c>
      <c r="Y28" s="199">
        <f t="shared" si="404"/>
        <v>0</v>
      </c>
      <c r="Z28" s="199">
        <f t="shared" si="404"/>
        <v>0</v>
      </c>
      <c r="AA28" s="199">
        <f t="shared" si="404"/>
        <v>0</v>
      </c>
      <c r="AB28" s="199">
        <f t="shared" si="404"/>
        <v>0</v>
      </c>
      <c r="AC28" s="199">
        <f t="shared" si="404"/>
        <v>0</v>
      </c>
      <c r="AD28" s="199">
        <f t="shared" si="404"/>
        <v>0</v>
      </c>
      <c r="AE28" s="199">
        <f t="shared" si="404"/>
        <v>0</v>
      </c>
      <c r="AF28" s="199">
        <f t="shared" si="404"/>
        <v>0</v>
      </c>
      <c r="AG28" s="200">
        <f t="shared" si="15"/>
        <v>0</v>
      </c>
      <c r="AH28" s="199">
        <f t="shared" si="16"/>
        <v>0</v>
      </c>
      <c r="AI28" s="199">
        <f t="shared" ref="AI28:AS28" si="405">IF($AF28=0,IF(AI$9&lt;$D28,0,$G28*$F28),AH28)</f>
        <v>0</v>
      </c>
      <c r="AJ28" s="199">
        <f t="shared" si="405"/>
        <v>0</v>
      </c>
      <c r="AK28" s="199">
        <f t="shared" si="405"/>
        <v>0</v>
      </c>
      <c r="AL28" s="199">
        <f t="shared" si="405"/>
        <v>0</v>
      </c>
      <c r="AM28" s="199">
        <f t="shared" si="405"/>
        <v>0</v>
      </c>
      <c r="AN28" s="199">
        <f t="shared" si="405"/>
        <v>0</v>
      </c>
      <c r="AO28" s="199">
        <f t="shared" si="405"/>
        <v>0</v>
      </c>
      <c r="AP28" s="199">
        <f t="shared" si="405"/>
        <v>0</v>
      </c>
      <c r="AQ28" s="199">
        <f t="shared" si="405"/>
        <v>0</v>
      </c>
      <c r="AR28" s="199">
        <f t="shared" si="405"/>
        <v>0</v>
      </c>
      <c r="AS28" s="199">
        <f t="shared" si="405"/>
        <v>0</v>
      </c>
      <c r="AT28" s="200">
        <f t="shared" si="18"/>
        <v>0</v>
      </c>
      <c r="AU28" s="199">
        <f t="shared" si="19"/>
        <v>0</v>
      </c>
      <c r="AV28" s="199">
        <f t="shared" ref="AV28:BF28" si="406">IF($AS28=0,IF(AV$9&lt;$D28,0,$G28*$F28),AU28)</f>
        <v>0</v>
      </c>
      <c r="AW28" s="199">
        <f t="shared" si="406"/>
        <v>0</v>
      </c>
      <c r="AX28" s="199">
        <f t="shared" si="406"/>
        <v>0</v>
      </c>
      <c r="AY28" s="199">
        <f t="shared" si="406"/>
        <v>0</v>
      </c>
      <c r="AZ28" s="199">
        <f t="shared" si="406"/>
        <v>0</v>
      </c>
      <c r="BA28" s="199">
        <f t="shared" si="406"/>
        <v>0</v>
      </c>
      <c r="BB28" s="199">
        <f t="shared" si="406"/>
        <v>0</v>
      </c>
      <c r="BC28" s="199">
        <f t="shared" si="406"/>
        <v>0</v>
      </c>
      <c r="BD28" s="199">
        <f t="shared" si="406"/>
        <v>0</v>
      </c>
      <c r="BE28" s="199">
        <f t="shared" si="406"/>
        <v>0</v>
      </c>
      <c r="BF28" s="199">
        <f t="shared" si="406"/>
        <v>0</v>
      </c>
      <c r="BG28" s="200">
        <f t="shared" si="21"/>
        <v>0</v>
      </c>
      <c r="BH28" s="199">
        <f t="shared" si="22"/>
        <v>0</v>
      </c>
      <c r="BI28" s="199">
        <f t="shared" ref="BI28:BS28" si="407">IF($BF28=0,IF(BI$9&lt;$D28,0,$G28*$F28),BH28)</f>
        <v>0</v>
      </c>
      <c r="BJ28" s="199">
        <f t="shared" si="407"/>
        <v>0</v>
      </c>
      <c r="BK28" s="199">
        <f t="shared" si="407"/>
        <v>0</v>
      </c>
      <c r="BL28" s="199">
        <f t="shared" si="407"/>
        <v>0</v>
      </c>
      <c r="BM28" s="199">
        <f t="shared" si="407"/>
        <v>0</v>
      </c>
      <c r="BN28" s="199">
        <f t="shared" si="407"/>
        <v>0</v>
      </c>
      <c r="BO28" s="199">
        <f t="shared" si="407"/>
        <v>0</v>
      </c>
      <c r="BP28" s="199">
        <f t="shared" si="407"/>
        <v>0</v>
      </c>
      <c r="BQ28" s="199">
        <f t="shared" si="407"/>
        <v>0</v>
      </c>
      <c r="BR28" s="199">
        <f t="shared" si="407"/>
        <v>0</v>
      </c>
      <c r="BS28" s="199">
        <f t="shared" si="407"/>
        <v>0</v>
      </c>
      <c r="BT28" s="200">
        <f t="shared" si="24"/>
        <v>0</v>
      </c>
      <c r="BU28" s="199">
        <f t="shared" si="25"/>
        <v>0</v>
      </c>
      <c r="BV28" s="199">
        <f t="shared" ref="BV28:CF28" si="408">IF($BF28=0,IF(BV$9&lt;$D28,0,$G28*$F28),BU28)</f>
        <v>0</v>
      </c>
      <c r="BW28" s="199">
        <f t="shared" si="408"/>
        <v>0</v>
      </c>
      <c r="BX28" s="199">
        <f t="shared" si="408"/>
        <v>0</v>
      </c>
      <c r="BY28" s="199">
        <f t="shared" si="408"/>
        <v>0</v>
      </c>
      <c r="BZ28" s="199">
        <f t="shared" si="408"/>
        <v>0</v>
      </c>
      <c r="CA28" s="199">
        <f t="shared" si="408"/>
        <v>0</v>
      </c>
      <c r="CB28" s="199">
        <f t="shared" si="408"/>
        <v>0</v>
      </c>
      <c r="CC28" s="199">
        <f t="shared" si="408"/>
        <v>0</v>
      </c>
      <c r="CD28" s="199">
        <f t="shared" si="408"/>
        <v>0</v>
      </c>
      <c r="CE28" s="199">
        <f t="shared" si="408"/>
        <v>0</v>
      </c>
      <c r="CF28" s="199">
        <f t="shared" si="408"/>
        <v>0</v>
      </c>
      <c r="CG28" s="200">
        <f t="shared" si="395"/>
        <v>0</v>
      </c>
      <c r="CH28" s="199">
        <f t="shared" si="28"/>
        <v>0</v>
      </c>
      <c r="CI28" s="199">
        <f t="shared" ref="CI28:CS28" si="409">IF($BF28=0,IF(CI$9&lt;$D28,0,$G28*$F28),CH28)</f>
        <v>0</v>
      </c>
      <c r="CJ28" s="199">
        <f t="shared" si="409"/>
        <v>0</v>
      </c>
      <c r="CK28" s="199">
        <f t="shared" si="409"/>
        <v>0</v>
      </c>
      <c r="CL28" s="199">
        <f t="shared" si="409"/>
        <v>0</v>
      </c>
      <c r="CM28" s="199">
        <f t="shared" si="409"/>
        <v>0</v>
      </c>
      <c r="CN28" s="199">
        <f t="shared" si="409"/>
        <v>0</v>
      </c>
      <c r="CO28" s="199">
        <f t="shared" si="409"/>
        <v>0</v>
      </c>
      <c r="CP28" s="199">
        <f t="shared" si="409"/>
        <v>0</v>
      </c>
      <c r="CQ28" s="199">
        <f t="shared" si="409"/>
        <v>0</v>
      </c>
      <c r="CR28" s="199">
        <f t="shared" si="409"/>
        <v>0</v>
      </c>
      <c r="CS28" s="199">
        <f t="shared" si="409"/>
        <v>0</v>
      </c>
      <c r="CT28" s="200">
        <f t="shared" si="397"/>
        <v>0</v>
      </c>
      <c r="CU28" s="199">
        <f t="shared" si="31"/>
        <v>0</v>
      </c>
      <c r="CV28" s="199">
        <f t="shared" ref="CV28:DF28" si="410">IF($BF28=0,IF(CV$9&lt;$D28,0,$G28*$F28),CU28)</f>
        <v>0</v>
      </c>
      <c r="CW28" s="199">
        <f t="shared" si="410"/>
        <v>0</v>
      </c>
      <c r="CX28" s="199">
        <f t="shared" si="410"/>
        <v>0</v>
      </c>
      <c r="CY28" s="199">
        <f t="shared" si="410"/>
        <v>0</v>
      </c>
      <c r="CZ28" s="199">
        <f t="shared" si="410"/>
        <v>0</v>
      </c>
      <c r="DA28" s="199">
        <f t="shared" si="410"/>
        <v>0</v>
      </c>
      <c r="DB28" s="199">
        <f t="shared" si="410"/>
        <v>0</v>
      </c>
      <c r="DC28" s="199">
        <f t="shared" si="410"/>
        <v>0</v>
      </c>
      <c r="DD28" s="199">
        <f t="shared" si="410"/>
        <v>0</v>
      </c>
      <c r="DE28" s="199">
        <f t="shared" si="410"/>
        <v>0</v>
      </c>
      <c r="DF28" s="199">
        <f t="shared" si="410"/>
        <v>0</v>
      </c>
      <c r="DG28" s="200">
        <f t="shared" si="399"/>
        <v>0</v>
      </c>
      <c r="DH28" s="199">
        <f t="shared" si="34"/>
        <v>0</v>
      </c>
      <c r="DI28" s="199">
        <f t="shared" ref="DI28:DS28" si="411">IF($BF28=0,IF(DI$9&lt;$D28,0,$G28*$F28),DH28)</f>
        <v>0</v>
      </c>
      <c r="DJ28" s="199">
        <f t="shared" si="411"/>
        <v>0</v>
      </c>
      <c r="DK28" s="199">
        <f t="shared" si="411"/>
        <v>0</v>
      </c>
      <c r="DL28" s="199">
        <f t="shared" si="411"/>
        <v>0</v>
      </c>
      <c r="DM28" s="199">
        <f t="shared" si="411"/>
        <v>0</v>
      </c>
      <c r="DN28" s="199">
        <f t="shared" si="411"/>
        <v>0</v>
      </c>
      <c r="DO28" s="199">
        <f t="shared" si="411"/>
        <v>0</v>
      </c>
      <c r="DP28" s="199">
        <f t="shared" si="411"/>
        <v>0</v>
      </c>
      <c r="DQ28" s="199">
        <f t="shared" si="411"/>
        <v>0</v>
      </c>
      <c r="DR28" s="199">
        <f t="shared" si="411"/>
        <v>0</v>
      </c>
      <c r="DS28" s="199">
        <f t="shared" si="411"/>
        <v>0</v>
      </c>
      <c r="DT28" s="200">
        <f t="shared" si="401"/>
        <v>0</v>
      </c>
      <c r="DU28" s="199">
        <f t="shared" si="37"/>
        <v>0</v>
      </c>
      <c r="DV28" s="199">
        <f t="shared" ref="DV28:EF28" si="412">IF($BF28=0,IF(DV$9&lt;$D28,0,$G28*$F28),DU28)</f>
        <v>0</v>
      </c>
      <c r="DW28" s="199">
        <f t="shared" si="412"/>
        <v>0</v>
      </c>
      <c r="DX28" s="199">
        <f t="shared" si="412"/>
        <v>0</v>
      </c>
      <c r="DY28" s="199">
        <f t="shared" si="412"/>
        <v>0</v>
      </c>
      <c r="DZ28" s="199">
        <f t="shared" si="412"/>
        <v>0</v>
      </c>
      <c r="EA28" s="199">
        <f t="shared" si="412"/>
        <v>0</v>
      </c>
      <c r="EB28" s="199">
        <f t="shared" si="412"/>
        <v>0</v>
      </c>
      <c r="EC28" s="199">
        <f t="shared" si="412"/>
        <v>0</v>
      </c>
      <c r="ED28" s="199">
        <f t="shared" si="412"/>
        <v>0</v>
      </c>
      <c r="EE28" s="199">
        <f t="shared" si="412"/>
        <v>0</v>
      </c>
      <c r="EF28" s="199">
        <f t="shared" si="412"/>
        <v>0</v>
      </c>
      <c r="EG28" s="200">
        <f t="shared" si="403"/>
        <v>0</v>
      </c>
    </row>
    <row r="29" spans="2:137">
      <c r="B29" s="202" t="s">
        <v>465</v>
      </c>
      <c r="C29" s="276">
        <f>SUM(C10:C28)</f>
        <v>0</v>
      </c>
      <c r="D29" s="277"/>
      <c r="E29" s="277"/>
      <c r="F29" s="276">
        <f>SUM(F10:F28)</f>
        <v>0</v>
      </c>
      <c r="G29" s="203"/>
      <c r="H29" s="204">
        <f t="shared" ref="H29:AM29" si="413">SUM(H10:H28)</f>
        <v>0</v>
      </c>
      <c r="I29" s="204">
        <f t="shared" si="413"/>
        <v>0</v>
      </c>
      <c r="J29" s="204">
        <f t="shared" si="413"/>
        <v>0</v>
      </c>
      <c r="K29" s="204">
        <f t="shared" si="413"/>
        <v>0</v>
      </c>
      <c r="L29" s="204">
        <f t="shared" si="413"/>
        <v>0</v>
      </c>
      <c r="M29" s="204">
        <f t="shared" si="413"/>
        <v>0</v>
      </c>
      <c r="N29" s="204">
        <f t="shared" si="413"/>
        <v>0</v>
      </c>
      <c r="O29" s="204">
        <f t="shared" si="413"/>
        <v>0</v>
      </c>
      <c r="P29" s="204">
        <f t="shared" si="413"/>
        <v>0</v>
      </c>
      <c r="Q29" s="204">
        <f t="shared" si="413"/>
        <v>0</v>
      </c>
      <c r="R29" s="204">
        <f t="shared" si="413"/>
        <v>0</v>
      </c>
      <c r="S29" s="204">
        <f t="shared" si="413"/>
        <v>0</v>
      </c>
      <c r="T29" s="205">
        <f t="shared" si="413"/>
        <v>0</v>
      </c>
      <c r="U29" s="204">
        <f t="shared" si="413"/>
        <v>0</v>
      </c>
      <c r="V29" s="204">
        <f t="shared" si="413"/>
        <v>0</v>
      </c>
      <c r="W29" s="204">
        <f t="shared" si="413"/>
        <v>0</v>
      </c>
      <c r="X29" s="204">
        <f t="shared" si="413"/>
        <v>0</v>
      </c>
      <c r="Y29" s="204">
        <f t="shared" si="413"/>
        <v>0</v>
      </c>
      <c r="Z29" s="204">
        <f t="shared" si="413"/>
        <v>0</v>
      </c>
      <c r="AA29" s="204">
        <f t="shared" si="413"/>
        <v>0</v>
      </c>
      <c r="AB29" s="204">
        <f t="shared" si="413"/>
        <v>0</v>
      </c>
      <c r="AC29" s="204">
        <f t="shared" si="413"/>
        <v>0</v>
      </c>
      <c r="AD29" s="204">
        <f t="shared" si="413"/>
        <v>0</v>
      </c>
      <c r="AE29" s="204">
        <f t="shared" si="413"/>
        <v>0</v>
      </c>
      <c r="AF29" s="204">
        <f t="shared" si="413"/>
        <v>0</v>
      </c>
      <c r="AG29" s="205">
        <f t="shared" si="413"/>
        <v>0</v>
      </c>
      <c r="AH29" s="204">
        <f t="shared" si="413"/>
        <v>0</v>
      </c>
      <c r="AI29" s="204">
        <f t="shared" si="413"/>
        <v>0</v>
      </c>
      <c r="AJ29" s="204">
        <f t="shared" si="413"/>
        <v>0</v>
      </c>
      <c r="AK29" s="204">
        <f t="shared" si="413"/>
        <v>0</v>
      </c>
      <c r="AL29" s="204">
        <f t="shared" si="413"/>
        <v>0</v>
      </c>
      <c r="AM29" s="204">
        <f t="shared" si="413"/>
        <v>0</v>
      </c>
      <c r="AN29" s="204">
        <f t="shared" ref="AN29:BS29" si="414">SUM(AN10:AN28)</f>
        <v>0</v>
      </c>
      <c r="AO29" s="204">
        <f t="shared" si="414"/>
        <v>0</v>
      </c>
      <c r="AP29" s="204">
        <f t="shared" si="414"/>
        <v>0</v>
      </c>
      <c r="AQ29" s="204">
        <f t="shared" si="414"/>
        <v>0</v>
      </c>
      <c r="AR29" s="204">
        <f t="shared" si="414"/>
        <v>0</v>
      </c>
      <c r="AS29" s="204">
        <f t="shared" si="414"/>
        <v>0</v>
      </c>
      <c r="AT29" s="205">
        <f t="shared" si="414"/>
        <v>0</v>
      </c>
      <c r="AU29" s="204">
        <f t="shared" si="414"/>
        <v>0</v>
      </c>
      <c r="AV29" s="204">
        <f t="shared" si="414"/>
        <v>0</v>
      </c>
      <c r="AW29" s="204">
        <f t="shared" si="414"/>
        <v>0</v>
      </c>
      <c r="AX29" s="204">
        <f t="shared" si="414"/>
        <v>0</v>
      </c>
      <c r="AY29" s="204">
        <f t="shared" si="414"/>
        <v>0</v>
      </c>
      <c r="AZ29" s="204">
        <f t="shared" si="414"/>
        <v>0</v>
      </c>
      <c r="BA29" s="204">
        <f t="shared" si="414"/>
        <v>0</v>
      </c>
      <c r="BB29" s="204">
        <f t="shared" si="414"/>
        <v>0</v>
      </c>
      <c r="BC29" s="204">
        <f t="shared" si="414"/>
        <v>0</v>
      </c>
      <c r="BD29" s="204">
        <f t="shared" si="414"/>
        <v>0</v>
      </c>
      <c r="BE29" s="204">
        <f t="shared" si="414"/>
        <v>0</v>
      </c>
      <c r="BF29" s="204">
        <f t="shared" si="414"/>
        <v>0</v>
      </c>
      <c r="BG29" s="205">
        <f t="shared" si="414"/>
        <v>0</v>
      </c>
      <c r="BH29" s="204">
        <f t="shared" si="414"/>
        <v>0</v>
      </c>
      <c r="BI29" s="204">
        <f t="shared" si="414"/>
        <v>0</v>
      </c>
      <c r="BJ29" s="204">
        <f t="shared" si="414"/>
        <v>0</v>
      </c>
      <c r="BK29" s="204">
        <f t="shared" si="414"/>
        <v>0</v>
      </c>
      <c r="BL29" s="204">
        <f t="shared" si="414"/>
        <v>0</v>
      </c>
      <c r="BM29" s="204">
        <f t="shared" si="414"/>
        <v>0</v>
      </c>
      <c r="BN29" s="204">
        <f t="shared" si="414"/>
        <v>0</v>
      </c>
      <c r="BO29" s="204">
        <f t="shared" si="414"/>
        <v>0</v>
      </c>
      <c r="BP29" s="204">
        <f t="shared" si="414"/>
        <v>0</v>
      </c>
      <c r="BQ29" s="204">
        <f t="shared" si="414"/>
        <v>0</v>
      </c>
      <c r="BR29" s="204">
        <f t="shared" si="414"/>
        <v>0</v>
      </c>
      <c r="BS29" s="204">
        <f t="shared" si="414"/>
        <v>0</v>
      </c>
      <c r="BT29" s="205">
        <f t="shared" ref="BT29:CY29" si="415">SUM(BT10:BT28)</f>
        <v>0</v>
      </c>
      <c r="BU29" s="204">
        <f t="shared" si="415"/>
        <v>0</v>
      </c>
      <c r="BV29" s="204">
        <f t="shared" si="415"/>
        <v>0</v>
      </c>
      <c r="BW29" s="204">
        <f t="shared" si="415"/>
        <v>0</v>
      </c>
      <c r="BX29" s="204">
        <f t="shared" si="415"/>
        <v>0</v>
      </c>
      <c r="BY29" s="204">
        <f t="shared" si="415"/>
        <v>0</v>
      </c>
      <c r="BZ29" s="204">
        <f t="shared" si="415"/>
        <v>0</v>
      </c>
      <c r="CA29" s="204">
        <f t="shared" si="415"/>
        <v>0</v>
      </c>
      <c r="CB29" s="204">
        <f t="shared" si="415"/>
        <v>0</v>
      </c>
      <c r="CC29" s="204">
        <f t="shared" si="415"/>
        <v>0</v>
      </c>
      <c r="CD29" s="204">
        <f t="shared" si="415"/>
        <v>0</v>
      </c>
      <c r="CE29" s="204">
        <f t="shared" si="415"/>
        <v>0</v>
      </c>
      <c r="CF29" s="204">
        <f t="shared" si="415"/>
        <v>0</v>
      </c>
      <c r="CG29" s="205">
        <f t="shared" si="415"/>
        <v>0</v>
      </c>
      <c r="CH29" s="204">
        <f t="shared" si="415"/>
        <v>0</v>
      </c>
      <c r="CI29" s="204">
        <f t="shared" si="415"/>
        <v>0</v>
      </c>
      <c r="CJ29" s="204">
        <f t="shared" si="415"/>
        <v>0</v>
      </c>
      <c r="CK29" s="204">
        <f t="shared" si="415"/>
        <v>0</v>
      </c>
      <c r="CL29" s="204">
        <f t="shared" si="415"/>
        <v>0</v>
      </c>
      <c r="CM29" s="204">
        <f t="shared" si="415"/>
        <v>0</v>
      </c>
      <c r="CN29" s="204">
        <f t="shared" si="415"/>
        <v>0</v>
      </c>
      <c r="CO29" s="204">
        <f t="shared" si="415"/>
        <v>0</v>
      </c>
      <c r="CP29" s="204">
        <f t="shared" si="415"/>
        <v>0</v>
      </c>
      <c r="CQ29" s="204">
        <f t="shared" si="415"/>
        <v>0</v>
      </c>
      <c r="CR29" s="204">
        <f t="shared" si="415"/>
        <v>0</v>
      </c>
      <c r="CS29" s="204">
        <f t="shared" si="415"/>
        <v>0</v>
      </c>
      <c r="CT29" s="205">
        <f t="shared" si="415"/>
        <v>0</v>
      </c>
      <c r="CU29" s="204">
        <f t="shared" si="415"/>
        <v>0</v>
      </c>
      <c r="CV29" s="204">
        <f t="shared" si="415"/>
        <v>0</v>
      </c>
      <c r="CW29" s="204">
        <f t="shared" si="415"/>
        <v>0</v>
      </c>
      <c r="CX29" s="204">
        <f t="shared" si="415"/>
        <v>0</v>
      </c>
      <c r="CY29" s="204">
        <f t="shared" si="415"/>
        <v>0</v>
      </c>
      <c r="CZ29" s="204">
        <f t="shared" ref="CZ29:EE29" si="416">SUM(CZ10:CZ28)</f>
        <v>0</v>
      </c>
      <c r="DA29" s="204">
        <f t="shared" si="416"/>
        <v>0</v>
      </c>
      <c r="DB29" s="204">
        <f t="shared" si="416"/>
        <v>0</v>
      </c>
      <c r="DC29" s="204">
        <f t="shared" si="416"/>
        <v>0</v>
      </c>
      <c r="DD29" s="204">
        <f t="shared" si="416"/>
        <v>0</v>
      </c>
      <c r="DE29" s="204">
        <f t="shared" si="416"/>
        <v>0</v>
      </c>
      <c r="DF29" s="204">
        <f t="shared" si="416"/>
        <v>0</v>
      </c>
      <c r="DG29" s="205">
        <f t="shared" si="416"/>
        <v>0</v>
      </c>
      <c r="DH29" s="204">
        <f t="shared" si="416"/>
        <v>0</v>
      </c>
      <c r="DI29" s="204">
        <f t="shared" si="416"/>
        <v>0</v>
      </c>
      <c r="DJ29" s="204">
        <f t="shared" si="416"/>
        <v>0</v>
      </c>
      <c r="DK29" s="204">
        <f t="shared" si="416"/>
        <v>0</v>
      </c>
      <c r="DL29" s="204">
        <f t="shared" si="416"/>
        <v>0</v>
      </c>
      <c r="DM29" s="204">
        <f t="shared" si="416"/>
        <v>0</v>
      </c>
      <c r="DN29" s="204">
        <f t="shared" si="416"/>
        <v>0</v>
      </c>
      <c r="DO29" s="204">
        <f t="shared" si="416"/>
        <v>0</v>
      </c>
      <c r="DP29" s="204">
        <f t="shared" si="416"/>
        <v>0</v>
      </c>
      <c r="DQ29" s="204">
        <f t="shared" si="416"/>
        <v>0</v>
      </c>
      <c r="DR29" s="204">
        <f t="shared" si="416"/>
        <v>0</v>
      </c>
      <c r="DS29" s="204">
        <f t="shared" si="416"/>
        <v>0</v>
      </c>
      <c r="DT29" s="205">
        <f t="shared" si="416"/>
        <v>0</v>
      </c>
      <c r="DU29" s="204">
        <f t="shared" si="416"/>
        <v>0</v>
      </c>
      <c r="DV29" s="204">
        <f t="shared" si="416"/>
        <v>0</v>
      </c>
      <c r="DW29" s="204">
        <f t="shared" si="416"/>
        <v>0</v>
      </c>
      <c r="DX29" s="204">
        <f t="shared" si="416"/>
        <v>0</v>
      </c>
      <c r="DY29" s="204">
        <f t="shared" si="416"/>
        <v>0</v>
      </c>
      <c r="DZ29" s="204">
        <f t="shared" si="416"/>
        <v>0</v>
      </c>
      <c r="EA29" s="204">
        <f t="shared" si="416"/>
        <v>0</v>
      </c>
      <c r="EB29" s="204">
        <f t="shared" si="416"/>
        <v>0</v>
      </c>
      <c r="EC29" s="204">
        <f t="shared" si="416"/>
        <v>0</v>
      </c>
      <c r="ED29" s="204">
        <f t="shared" si="416"/>
        <v>0</v>
      </c>
      <c r="EE29" s="204">
        <f t="shared" si="416"/>
        <v>0</v>
      </c>
      <c r="EF29" s="204">
        <f t="shared" ref="EF29:EG29" si="417">SUM(EF10:EF28)</f>
        <v>0</v>
      </c>
      <c r="EG29" s="205">
        <f t="shared" si="417"/>
        <v>0</v>
      </c>
    </row>
    <row r="30" spans="2:137">
      <c r="B30" s="732" t="s">
        <v>540</v>
      </c>
      <c r="C30" s="733"/>
      <c r="D30" s="733"/>
      <c r="E30" s="733"/>
      <c r="F30" s="733"/>
      <c r="G30" s="734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06">
        <f>T29*$C$4*T7</f>
        <v>0</v>
      </c>
      <c r="U30" s="211"/>
      <c r="V30" s="211"/>
      <c r="W30" s="211"/>
      <c r="X30" s="211"/>
      <c r="Y30" s="211"/>
      <c r="Z30" s="211"/>
      <c r="AA30" s="211"/>
      <c r="AB30" s="211"/>
      <c r="AC30" s="211"/>
      <c r="AD30" s="211"/>
      <c r="AE30" s="211"/>
      <c r="AF30" s="211"/>
      <c r="AG30" s="206">
        <f>(AG29*$C$4*AG7)-T30</f>
        <v>0</v>
      </c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06">
        <f>(AT29*$C$4*AT7)-SUM($T$30:AG30)</f>
        <v>0</v>
      </c>
      <c r="AU30" s="211"/>
      <c r="AV30" s="211"/>
      <c r="AW30" s="211"/>
      <c r="AX30" s="211"/>
      <c r="AY30" s="211"/>
      <c r="AZ30" s="211"/>
      <c r="BA30" s="211"/>
      <c r="BB30" s="211"/>
      <c r="BC30" s="211"/>
      <c r="BD30" s="211"/>
      <c r="BE30" s="211"/>
      <c r="BF30" s="211"/>
      <c r="BG30" s="206">
        <f>(BG29*$C$4*BG7)-SUM($T$30:AT30)</f>
        <v>0</v>
      </c>
      <c r="BH30" s="211"/>
      <c r="BI30" s="211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06">
        <f>(BT29*$C$4*BT7)-SUM($T$30:BG30)</f>
        <v>0</v>
      </c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06">
        <f>(CG29*$C$4*CG7)-SUM($T$30:BT30)</f>
        <v>0</v>
      </c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  <c r="CT30" s="206">
        <f>(CT29*$C$4*CT7)-SUM($T$30:CG30)</f>
        <v>0</v>
      </c>
      <c r="CU30" s="211"/>
      <c r="CV30" s="211"/>
      <c r="CW30" s="211"/>
      <c r="CX30" s="211"/>
      <c r="CY30" s="211"/>
      <c r="CZ30" s="211"/>
      <c r="DA30" s="211"/>
      <c r="DB30" s="211"/>
      <c r="DC30" s="211"/>
      <c r="DD30" s="211"/>
      <c r="DE30" s="211"/>
      <c r="DF30" s="211"/>
      <c r="DG30" s="206">
        <f>(DG29*$C$4*DG7)-SUM($T$30:CT30)</f>
        <v>0</v>
      </c>
      <c r="DH30" s="211"/>
      <c r="DI30" s="211"/>
      <c r="DJ30" s="211"/>
      <c r="DK30" s="211"/>
      <c r="DL30" s="211"/>
      <c r="DM30" s="211"/>
      <c r="DN30" s="211"/>
      <c r="DO30" s="211"/>
      <c r="DP30" s="211"/>
      <c r="DQ30" s="211"/>
      <c r="DR30" s="211"/>
      <c r="DS30" s="211"/>
      <c r="DT30" s="206">
        <f>(DT29*$C$4*DT7)-SUM($T$30:DG30)</f>
        <v>0</v>
      </c>
      <c r="DU30" s="211"/>
      <c r="DV30" s="211"/>
      <c r="DW30" s="211"/>
      <c r="DX30" s="211"/>
      <c r="DY30" s="211"/>
      <c r="DZ30" s="211"/>
      <c r="EA30" s="211"/>
      <c r="EB30" s="211"/>
      <c r="EC30" s="211"/>
      <c r="ED30" s="211"/>
      <c r="EE30" s="211"/>
      <c r="EF30" s="211"/>
      <c r="EG30" s="206">
        <f>(EG29*$C$4*EG7)-SUM($T$30:DT30)</f>
        <v>0</v>
      </c>
    </row>
    <row r="31" spans="2:137">
      <c r="B31" s="735" t="s">
        <v>450</v>
      </c>
      <c r="C31" s="736"/>
      <c r="D31" s="736"/>
      <c r="E31" s="736"/>
      <c r="F31" s="736"/>
      <c r="G31" s="737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07">
        <f>T29*$C$5</f>
        <v>0</v>
      </c>
      <c r="U31" s="212"/>
      <c r="V31" s="212"/>
      <c r="W31" s="212"/>
      <c r="X31" s="212"/>
      <c r="Y31" s="212"/>
      <c r="Z31" s="212"/>
      <c r="AA31" s="212"/>
      <c r="AB31" s="212"/>
      <c r="AC31" s="212"/>
      <c r="AD31" s="212"/>
      <c r="AE31" s="212"/>
      <c r="AF31" s="212"/>
      <c r="AG31" s="207">
        <f>AG29*$C$5</f>
        <v>0</v>
      </c>
      <c r="AH31" s="212"/>
      <c r="AI31" s="212"/>
      <c r="AJ31" s="212"/>
      <c r="AK31" s="212"/>
      <c r="AL31" s="212"/>
      <c r="AM31" s="212"/>
      <c r="AN31" s="212"/>
      <c r="AO31" s="212"/>
      <c r="AP31" s="212"/>
      <c r="AQ31" s="212"/>
      <c r="AR31" s="212"/>
      <c r="AS31" s="212"/>
      <c r="AT31" s="207">
        <f>AT29*$C$5</f>
        <v>0</v>
      </c>
      <c r="AU31" s="212"/>
      <c r="AV31" s="212"/>
      <c r="AW31" s="212"/>
      <c r="AX31" s="212"/>
      <c r="AY31" s="212"/>
      <c r="AZ31" s="212"/>
      <c r="BA31" s="212"/>
      <c r="BB31" s="212"/>
      <c r="BC31" s="212"/>
      <c r="BD31" s="212"/>
      <c r="BE31" s="212"/>
      <c r="BF31" s="212"/>
      <c r="BG31" s="207">
        <f>BG29*$C$5</f>
        <v>0</v>
      </c>
      <c r="BH31" s="212"/>
      <c r="BI31" s="212"/>
      <c r="BJ31" s="212"/>
      <c r="BK31" s="212"/>
      <c r="BL31" s="212"/>
      <c r="BM31" s="212"/>
      <c r="BN31" s="212"/>
      <c r="BO31" s="212"/>
      <c r="BP31" s="212"/>
      <c r="BQ31" s="212"/>
      <c r="BR31" s="212"/>
      <c r="BS31" s="212"/>
      <c r="BT31" s="207">
        <f>BT29*$C$5</f>
        <v>0</v>
      </c>
      <c r="BU31" s="212"/>
      <c r="BV31" s="212"/>
      <c r="BW31" s="212"/>
      <c r="BX31" s="212"/>
      <c r="BY31" s="212"/>
      <c r="BZ31" s="212"/>
      <c r="CA31" s="212"/>
      <c r="CB31" s="212"/>
      <c r="CC31" s="212"/>
      <c r="CD31" s="212"/>
      <c r="CE31" s="212"/>
      <c r="CF31" s="212"/>
      <c r="CG31" s="207">
        <f>CG29*$C$5</f>
        <v>0</v>
      </c>
      <c r="CH31" s="212"/>
      <c r="CI31" s="212"/>
      <c r="CJ31" s="212"/>
      <c r="CK31" s="212"/>
      <c r="CL31" s="212"/>
      <c r="CM31" s="212"/>
      <c r="CN31" s="212"/>
      <c r="CO31" s="212"/>
      <c r="CP31" s="212"/>
      <c r="CQ31" s="212"/>
      <c r="CR31" s="212"/>
      <c r="CS31" s="212"/>
      <c r="CT31" s="207">
        <f>CT29*$C$5</f>
        <v>0</v>
      </c>
      <c r="CU31" s="212"/>
      <c r="CV31" s="212"/>
      <c r="CW31" s="212"/>
      <c r="CX31" s="212"/>
      <c r="CY31" s="212"/>
      <c r="CZ31" s="212"/>
      <c r="DA31" s="212"/>
      <c r="DB31" s="212"/>
      <c r="DC31" s="212"/>
      <c r="DD31" s="212"/>
      <c r="DE31" s="212"/>
      <c r="DF31" s="212"/>
      <c r="DG31" s="207">
        <f>DG29*$C$5</f>
        <v>0</v>
      </c>
      <c r="DH31" s="212"/>
      <c r="DI31" s="212"/>
      <c r="DJ31" s="212"/>
      <c r="DK31" s="212"/>
      <c r="DL31" s="212"/>
      <c r="DM31" s="212"/>
      <c r="DN31" s="212"/>
      <c r="DO31" s="212"/>
      <c r="DP31" s="212"/>
      <c r="DQ31" s="212"/>
      <c r="DR31" s="212"/>
      <c r="DS31" s="212"/>
      <c r="DT31" s="207">
        <f>DT29*$C$5</f>
        <v>0</v>
      </c>
      <c r="DU31" s="212"/>
      <c r="DV31" s="212"/>
      <c r="DW31" s="212"/>
      <c r="DX31" s="212"/>
      <c r="DY31" s="212"/>
      <c r="DZ31" s="212"/>
      <c r="EA31" s="212"/>
      <c r="EB31" s="212"/>
      <c r="EC31" s="212"/>
      <c r="ED31" s="212"/>
      <c r="EE31" s="212"/>
      <c r="EF31" s="212"/>
      <c r="EG31" s="207">
        <f>EG29*$C$5</f>
        <v>0</v>
      </c>
    </row>
    <row r="32" spans="2:137" s="209" customFormat="1" ht="21.95" customHeight="1" thickBot="1">
      <c r="B32" s="738" t="s">
        <v>548</v>
      </c>
      <c r="C32" s="738"/>
      <c r="D32" s="738"/>
      <c r="E32" s="738"/>
      <c r="F32" s="738"/>
      <c r="G32" s="738"/>
      <c r="H32" s="208">
        <f t="shared" ref="H32:AF32" si="418">SUM(H29:H31)</f>
        <v>0</v>
      </c>
      <c r="I32" s="208">
        <f t="shared" si="418"/>
        <v>0</v>
      </c>
      <c r="J32" s="208">
        <f t="shared" si="418"/>
        <v>0</v>
      </c>
      <c r="K32" s="208">
        <f t="shared" si="418"/>
        <v>0</v>
      </c>
      <c r="L32" s="208">
        <f t="shared" si="418"/>
        <v>0</v>
      </c>
      <c r="M32" s="208">
        <f t="shared" si="418"/>
        <v>0</v>
      </c>
      <c r="N32" s="208">
        <f t="shared" si="418"/>
        <v>0</v>
      </c>
      <c r="O32" s="208">
        <f t="shared" si="418"/>
        <v>0</v>
      </c>
      <c r="P32" s="208">
        <f t="shared" si="418"/>
        <v>0</v>
      </c>
      <c r="Q32" s="208">
        <f t="shared" si="418"/>
        <v>0</v>
      </c>
      <c r="R32" s="208">
        <f t="shared" si="418"/>
        <v>0</v>
      </c>
      <c r="S32" s="208">
        <f t="shared" si="418"/>
        <v>0</v>
      </c>
      <c r="T32" s="208">
        <f t="shared" si="418"/>
        <v>0</v>
      </c>
      <c r="U32" s="208">
        <f t="shared" si="418"/>
        <v>0</v>
      </c>
      <c r="V32" s="208">
        <f t="shared" si="418"/>
        <v>0</v>
      </c>
      <c r="W32" s="208">
        <f t="shared" si="418"/>
        <v>0</v>
      </c>
      <c r="X32" s="208">
        <f t="shared" si="418"/>
        <v>0</v>
      </c>
      <c r="Y32" s="208">
        <f t="shared" si="418"/>
        <v>0</v>
      </c>
      <c r="Z32" s="208">
        <f t="shared" si="418"/>
        <v>0</v>
      </c>
      <c r="AA32" s="208">
        <f t="shared" si="418"/>
        <v>0</v>
      </c>
      <c r="AB32" s="208">
        <f t="shared" si="418"/>
        <v>0</v>
      </c>
      <c r="AC32" s="208">
        <f t="shared" si="418"/>
        <v>0</v>
      </c>
      <c r="AD32" s="208">
        <f t="shared" si="418"/>
        <v>0</v>
      </c>
      <c r="AE32" s="208">
        <f t="shared" si="418"/>
        <v>0</v>
      </c>
      <c r="AF32" s="208">
        <f t="shared" si="418"/>
        <v>0</v>
      </c>
      <c r="AG32" s="208">
        <f>SUM(AG29:AG31)</f>
        <v>0</v>
      </c>
      <c r="AH32" s="208">
        <f t="shared" ref="AH32:BT32" si="419">SUM(AH29:AH31)</f>
        <v>0</v>
      </c>
      <c r="AI32" s="208">
        <f t="shared" si="419"/>
        <v>0</v>
      </c>
      <c r="AJ32" s="208">
        <f t="shared" si="419"/>
        <v>0</v>
      </c>
      <c r="AK32" s="208">
        <f t="shared" si="419"/>
        <v>0</v>
      </c>
      <c r="AL32" s="208">
        <f t="shared" si="419"/>
        <v>0</v>
      </c>
      <c r="AM32" s="208">
        <f t="shared" si="419"/>
        <v>0</v>
      </c>
      <c r="AN32" s="208">
        <f t="shared" si="419"/>
        <v>0</v>
      </c>
      <c r="AO32" s="208">
        <f t="shared" si="419"/>
        <v>0</v>
      </c>
      <c r="AP32" s="208">
        <f t="shared" si="419"/>
        <v>0</v>
      </c>
      <c r="AQ32" s="208">
        <f t="shared" si="419"/>
        <v>0</v>
      </c>
      <c r="AR32" s="208">
        <f t="shared" si="419"/>
        <v>0</v>
      </c>
      <c r="AS32" s="208">
        <f t="shared" si="419"/>
        <v>0</v>
      </c>
      <c r="AT32" s="208">
        <f t="shared" si="419"/>
        <v>0</v>
      </c>
      <c r="AU32" s="208">
        <f t="shared" si="419"/>
        <v>0</v>
      </c>
      <c r="AV32" s="208">
        <f t="shared" si="419"/>
        <v>0</v>
      </c>
      <c r="AW32" s="208">
        <f t="shared" si="419"/>
        <v>0</v>
      </c>
      <c r="AX32" s="208">
        <f t="shared" si="419"/>
        <v>0</v>
      </c>
      <c r="AY32" s="208">
        <f t="shared" si="419"/>
        <v>0</v>
      </c>
      <c r="AZ32" s="208">
        <f t="shared" si="419"/>
        <v>0</v>
      </c>
      <c r="BA32" s="208">
        <f t="shared" si="419"/>
        <v>0</v>
      </c>
      <c r="BB32" s="208">
        <f t="shared" si="419"/>
        <v>0</v>
      </c>
      <c r="BC32" s="208">
        <f t="shared" si="419"/>
        <v>0</v>
      </c>
      <c r="BD32" s="208">
        <f t="shared" si="419"/>
        <v>0</v>
      </c>
      <c r="BE32" s="208">
        <f t="shared" si="419"/>
        <v>0</v>
      </c>
      <c r="BF32" s="208">
        <f t="shared" si="419"/>
        <v>0</v>
      </c>
      <c r="BG32" s="208">
        <f t="shared" si="419"/>
        <v>0</v>
      </c>
      <c r="BH32" s="208">
        <f t="shared" si="419"/>
        <v>0</v>
      </c>
      <c r="BI32" s="208">
        <f t="shared" si="419"/>
        <v>0</v>
      </c>
      <c r="BJ32" s="208">
        <f t="shared" si="419"/>
        <v>0</v>
      </c>
      <c r="BK32" s="208">
        <f t="shared" si="419"/>
        <v>0</v>
      </c>
      <c r="BL32" s="208">
        <f t="shared" si="419"/>
        <v>0</v>
      </c>
      <c r="BM32" s="208">
        <f t="shared" si="419"/>
        <v>0</v>
      </c>
      <c r="BN32" s="208">
        <f t="shared" si="419"/>
        <v>0</v>
      </c>
      <c r="BO32" s="208">
        <f t="shared" si="419"/>
        <v>0</v>
      </c>
      <c r="BP32" s="208">
        <f t="shared" si="419"/>
        <v>0</v>
      </c>
      <c r="BQ32" s="208">
        <f t="shared" si="419"/>
        <v>0</v>
      </c>
      <c r="BR32" s="208">
        <f t="shared" si="419"/>
        <v>0</v>
      </c>
      <c r="BS32" s="208">
        <f t="shared" si="419"/>
        <v>0</v>
      </c>
      <c r="BT32" s="208">
        <f t="shared" si="419"/>
        <v>0</v>
      </c>
      <c r="BU32" s="208">
        <f t="shared" ref="BU32:CG32" si="420">SUM(BU29:BU31)</f>
        <v>0</v>
      </c>
      <c r="BV32" s="208">
        <f t="shared" si="420"/>
        <v>0</v>
      </c>
      <c r="BW32" s="208">
        <f t="shared" si="420"/>
        <v>0</v>
      </c>
      <c r="BX32" s="208">
        <f t="shared" si="420"/>
        <v>0</v>
      </c>
      <c r="BY32" s="208">
        <f t="shared" si="420"/>
        <v>0</v>
      </c>
      <c r="BZ32" s="208">
        <f t="shared" si="420"/>
        <v>0</v>
      </c>
      <c r="CA32" s="208">
        <f t="shared" si="420"/>
        <v>0</v>
      </c>
      <c r="CB32" s="208">
        <f t="shared" si="420"/>
        <v>0</v>
      </c>
      <c r="CC32" s="208">
        <f t="shared" si="420"/>
        <v>0</v>
      </c>
      <c r="CD32" s="208">
        <f t="shared" si="420"/>
        <v>0</v>
      </c>
      <c r="CE32" s="208">
        <f t="shared" si="420"/>
        <v>0</v>
      </c>
      <c r="CF32" s="208">
        <f t="shared" si="420"/>
        <v>0</v>
      </c>
      <c r="CG32" s="208">
        <f t="shared" si="420"/>
        <v>0</v>
      </c>
      <c r="CH32" s="208">
        <f t="shared" ref="CH32:CT32" si="421">SUM(CH29:CH31)</f>
        <v>0</v>
      </c>
      <c r="CI32" s="208">
        <f t="shared" si="421"/>
        <v>0</v>
      </c>
      <c r="CJ32" s="208">
        <f t="shared" si="421"/>
        <v>0</v>
      </c>
      <c r="CK32" s="208">
        <f t="shared" si="421"/>
        <v>0</v>
      </c>
      <c r="CL32" s="208">
        <f t="shared" si="421"/>
        <v>0</v>
      </c>
      <c r="CM32" s="208">
        <f t="shared" si="421"/>
        <v>0</v>
      </c>
      <c r="CN32" s="208">
        <f t="shared" si="421"/>
        <v>0</v>
      </c>
      <c r="CO32" s="208">
        <f t="shared" si="421"/>
        <v>0</v>
      </c>
      <c r="CP32" s="208">
        <f t="shared" si="421"/>
        <v>0</v>
      </c>
      <c r="CQ32" s="208">
        <f t="shared" si="421"/>
        <v>0</v>
      </c>
      <c r="CR32" s="208">
        <f t="shared" si="421"/>
        <v>0</v>
      </c>
      <c r="CS32" s="208">
        <f t="shared" si="421"/>
        <v>0</v>
      </c>
      <c r="CT32" s="208">
        <f t="shared" si="421"/>
        <v>0</v>
      </c>
      <c r="CU32" s="208">
        <f t="shared" ref="CU32:DG32" si="422">SUM(CU29:CU31)</f>
        <v>0</v>
      </c>
      <c r="CV32" s="208">
        <f t="shared" si="422"/>
        <v>0</v>
      </c>
      <c r="CW32" s="208">
        <f t="shared" si="422"/>
        <v>0</v>
      </c>
      <c r="CX32" s="208">
        <f t="shared" si="422"/>
        <v>0</v>
      </c>
      <c r="CY32" s="208">
        <f t="shared" si="422"/>
        <v>0</v>
      </c>
      <c r="CZ32" s="208">
        <f t="shared" si="422"/>
        <v>0</v>
      </c>
      <c r="DA32" s="208">
        <f t="shared" si="422"/>
        <v>0</v>
      </c>
      <c r="DB32" s="208">
        <f t="shared" si="422"/>
        <v>0</v>
      </c>
      <c r="DC32" s="208">
        <f t="shared" si="422"/>
        <v>0</v>
      </c>
      <c r="DD32" s="208">
        <f t="shared" si="422"/>
        <v>0</v>
      </c>
      <c r="DE32" s="208">
        <f t="shared" si="422"/>
        <v>0</v>
      </c>
      <c r="DF32" s="208">
        <f t="shared" si="422"/>
        <v>0</v>
      </c>
      <c r="DG32" s="208">
        <f t="shared" si="422"/>
        <v>0</v>
      </c>
      <c r="DH32" s="208">
        <f t="shared" ref="DH32:DT32" si="423">SUM(DH29:DH31)</f>
        <v>0</v>
      </c>
      <c r="DI32" s="208">
        <f t="shared" si="423"/>
        <v>0</v>
      </c>
      <c r="DJ32" s="208">
        <f t="shared" si="423"/>
        <v>0</v>
      </c>
      <c r="DK32" s="208">
        <f t="shared" si="423"/>
        <v>0</v>
      </c>
      <c r="DL32" s="208">
        <f t="shared" si="423"/>
        <v>0</v>
      </c>
      <c r="DM32" s="208">
        <f t="shared" si="423"/>
        <v>0</v>
      </c>
      <c r="DN32" s="208">
        <f t="shared" si="423"/>
        <v>0</v>
      </c>
      <c r="DO32" s="208">
        <f t="shared" si="423"/>
        <v>0</v>
      </c>
      <c r="DP32" s="208">
        <f t="shared" si="423"/>
        <v>0</v>
      </c>
      <c r="DQ32" s="208">
        <f t="shared" si="423"/>
        <v>0</v>
      </c>
      <c r="DR32" s="208">
        <f t="shared" si="423"/>
        <v>0</v>
      </c>
      <c r="DS32" s="208">
        <f t="shared" si="423"/>
        <v>0</v>
      </c>
      <c r="DT32" s="208">
        <f t="shared" si="423"/>
        <v>0</v>
      </c>
      <c r="DU32" s="208">
        <f t="shared" ref="DU32:EG32" si="424">SUM(DU29:DU31)</f>
        <v>0</v>
      </c>
      <c r="DV32" s="208">
        <f t="shared" si="424"/>
        <v>0</v>
      </c>
      <c r="DW32" s="208">
        <f t="shared" si="424"/>
        <v>0</v>
      </c>
      <c r="DX32" s="208">
        <f t="shared" si="424"/>
        <v>0</v>
      </c>
      <c r="DY32" s="208">
        <f t="shared" si="424"/>
        <v>0</v>
      </c>
      <c r="DZ32" s="208">
        <f t="shared" si="424"/>
        <v>0</v>
      </c>
      <c r="EA32" s="208">
        <f t="shared" si="424"/>
        <v>0</v>
      </c>
      <c r="EB32" s="208">
        <f t="shared" si="424"/>
        <v>0</v>
      </c>
      <c r="EC32" s="208">
        <f t="shared" si="424"/>
        <v>0</v>
      </c>
      <c r="ED32" s="208">
        <f t="shared" si="424"/>
        <v>0</v>
      </c>
      <c r="EE32" s="208">
        <f t="shared" si="424"/>
        <v>0</v>
      </c>
      <c r="EF32" s="208">
        <f t="shared" si="424"/>
        <v>0</v>
      </c>
      <c r="EG32" s="208">
        <f t="shared" si="424"/>
        <v>0</v>
      </c>
    </row>
    <row r="33" spans="2:2" ht="15.75" thickTop="1"/>
    <row r="34" spans="2:2">
      <c r="B34" s="210"/>
    </row>
    <row r="35" spans="2:2">
      <c r="B35" s="210"/>
    </row>
    <row r="36" spans="2:2">
      <c r="B36" s="210"/>
    </row>
    <row r="37" spans="2:2">
      <c r="B37" s="210"/>
    </row>
    <row r="38" spans="2:2">
      <c r="B38" s="210"/>
    </row>
    <row r="39" spans="2:2">
      <c r="B39" s="210"/>
    </row>
    <row r="40" spans="2:2">
      <c r="B40" s="210"/>
    </row>
    <row r="41" spans="2:2">
      <c r="B41" s="210"/>
    </row>
    <row r="42" spans="2:2">
      <c r="B42" s="210"/>
    </row>
    <row r="43" spans="2:2">
      <c r="B43" s="210"/>
    </row>
    <row r="44" spans="2:2">
      <c r="B44" s="210"/>
    </row>
    <row r="45" spans="2:2">
      <c r="B45" s="210"/>
    </row>
    <row r="46" spans="2:2">
      <c r="B46" s="210"/>
    </row>
    <row r="47" spans="2:2">
      <c r="B47" s="210"/>
    </row>
    <row r="48" spans="2:2">
      <c r="B48" s="210"/>
    </row>
    <row r="49" spans="2:2">
      <c r="B49" s="210"/>
    </row>
    <row r="50" spans="2:2">
      <c r="B50" s="210"/>
    </row>
    <row r="51" spans="2:2">
      <c r="B51" s="210"/>
    </row>
    <row r="52" spans="2:2">
      <c r="B52" s="210"/>
    </row>
    <row r="53" spans="2:2">
      <c r="B53" s="210"/>
    </row>
    <row r="54" spans="2:2">
      <c r="B54" s="210"/>
    </row>
    <row r="55" spans="2:2">
      <c r="B55" s="210"/>
    </row>
    <row r="56" spans="2:2">
      <c r="B56" s="210"/>
    </row>
    <row r="57" spans="2:2">
      <c r="B57" s="210"/>
    </row>
    <row r="58" spans="2:2">
      <c r="B58" s="210"/>
    </row>
    <row r="59" spans="2:2">
      <c r="B59" s="210"/>
    </row>
    <row r="60" spans="2:2">
      <c r="B60" s="210"/>
    </row>
    <row r="61" spans="2:2">
      <c r="B61" s="210"/>
    </row>
    <row r="62" spans="2:2">
      <c r="B62" s="210"/>
    </row>
    <row r="63" spans="2:2">
      <c r="B63" s="210"/>
    </row>
    <row r="64" spans="2:2">
      <c r="B64" s="210"/>
    </row>
    <row r="65" spans="2:2">
      <c r="B65" s="210"/>
    </row>
    <row r="66" spans="2:2">
      <c r="B66" s="210"/>
    </row>
    <row r="67" spans="2:2">
      <c r="B67" s="210"/>
    </row>
    <row r="68" spans="2:2">
      <c r="B68" s="210"/>
    </row>
    <row r="69" spans="2:2">
      <c r="B69" s="210"/>
    </row>
    <row r="70" spans="2:2">
      <c r="B70" s="210"/>
    </row>
    <row r="71" spans="2:2">
      <c r="B71" s="210"/>
    </row>
    <row r="72" spans="2:2">
      <c r="B72" s="210"/>
    </row>
    <row r="73" spans="2:2">
      <c r="B73" s="210"/>
    </row>
    <row r="74" spans="2:2">
      <c r="B74" s="210"/>
    </row>
    <row r="75" spans="2:2">
      <c r="B75" s="210"/>
    </row>
    <row r="76" spans="2:2">
      <c r="B76" s="210"/>
    </row>
    <row r="77" spans="2:2">
      <c r="B77" s="210"/>
    </row>
    <row r="78" spans="2:2">
      <c r="B78" s="210"/>
    </row>
    <row r="79" spans="2:2">
      <c r="B79" s="210"/>
    </row>
    <row r="80" spans="2:2">
      <c r="B80" s="210"/>
    </row>
    <row r="81" spans="2:2">
      <c r="B81" s="210"/>
    </row>
    <row r="82" spans="2:2">
      <c r="B82" s="210"/>
    </row>
    <row r="83" spans="2:2">
      <c r="B83" s="210"/>
    </row>
    <row r="84" spans="2:2">
      <c r="B84" s="210"/>
    </row>
    <row r="85" spans="2:2">
      <c r="B85" s="210"/>
    </row>
    <row r="86" spans="2:2">
      <c r="B86" s="210"/>
    </row>
    <row r="87" spans="2:2">
      <c r="B87" s="210"/>
    </row>
    <row r="88" spans="2:2">
      <c r="B88" s="210"/>
    </row>
    <row r="89" spans="2:2">
      <c r="B89" s="210"/>
    </row>
    <row r="90" spans="2:2">
      <c r="B90" s="210"/>
    </row>
    <row r="91" spans="2:2">
      <c r="B91" s="210"/>
    </row>
    <row r="92" spans="2:2">
      <c r="B92" s="210"/>
    </row>
  </sheetData>
  <mergeCells count="13">
    <mergeCell ref="BU8:CG8"/>
    <mergeCell ref="CH8:CT8"/>
    <mergeCell ref="CU8:DG8"/>
    <mergeCell ref="DH8:DT8"/>
    <mergeCell ref="DU8:EG8"/>
    <mergeCell ref="BH8:BT8"/>
    <mergeCell ref="B30:G30"/>
    <mergeCell ref="B31:G31"/>
    <mergeCell ref="B32:G32"/>
    <mergeCell ref="H8:T8"/>
    <mergeCell ref="U8:AG8"/>
    <mergeCell ref="AH8:AT8"/>
    <mergeCell ref="AU8:BG8"/>
  </mergeCells>
  <phoneticPr fontId="46" type="noConversion"/>
  <dataValidations count="1">
    <dataValidation type="list" allowBlank="1" showInputMessage="1" showErrorMessage="1" sqref="E10:E28" xr:uid="{1DECDD14-C454-4A7F-AA4E-3809C45134F7}">
      <formula1>"Yes, No"</formula1>
    </dataValidation>
  </dataValidations>
  <hyperlinks>
    <hyperlink ref="D2" location="'Inputs&amp;Assum'!B189" display="Back to Input" xr:uid="{FFF38100-7351-4D90-8701-F1DCA425D9EF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AF4F0-3307-4360-A2A8-E0D95A37E3BB}">
  <sheetPr codeName="Sheet4">
    <tabColor rgb="FFF7DC85"/>
    <pageSetUpPr fitToPage="1"/>
  </sheetPr>
  <dimension ref="A1:H372"/>
  <sheetViews>
    <sheetView showGridLines="0" zoomScale="85" zoomScaleNormal="100" workbookViewId="0">
      <selection activeCell="R15" sqref="R15"/>
    </sheetView>
  </sheetViews>
  <sheetFormatPr defaultColWidth="8.7109375" defaultRowHeight="15"/>
  <cols>
    <col min="1" max="1" width="4.140625" style="90" bestFit="1" customWidth="1"/>
    <col min="2" max="2" width="6.42578125" style="90" customWidth="1"/>
    <col min="3" max="3" width="14.85546875" style="90" customWidth="1"/>
    <col min="4" max="4" width="18.140625" style="90" customWidth="1"/>
    <col min="5" max="8" width="14.85546875" style="90" customWidth="1"/>
    <col min="9" max="9" width="2.85546875" style="90" customWidth="1"/>
    <col min="10" max="16384" width="8.7109375" style="90"/>
  </cols>
  <sheetData>
    <row r="1" spans="1:8" ht="30" customHeight="1" thickBot="1">
      <c r="B1" s="1" t="s">
        <v>357</v>
      </c>
      <c r="C1" s="89"/>
      <c r="D1" s="89"/>
      <c r="E1" s="89"/>
      <c r="F1" s="89"/>
      <c r="G1" s="89"/>
      <c r="H1" s="89"/>
    </row>
    <row r="2" spans="1:8" ht="30" customHeight="1" thickTop="1">
      <c r="C2" s="91"/>
      <c r="D2" s="91"/>
      <c r="E2" s="92"/>
    </row>
    <row r="3" spans="1:8">
      <c r="B3" s="741" t="s">
        <v>358</v>
      </c>
      <c r="C3" s="741"/>
      <c r="D3" s="742"/>
      <c r="E3" s="237">
        <f>'Inputs&amp;Assum'!D236</f>
        <v>0</v>
      </c>
    </row>
    <row r="4" spans="1:8">
      <c r="B4" s="739" t="s">
        <v>359</v>
      </c>
      <c r="C4" s="739"/>
      <c r="D4" s="743"/>
      <c r="E4" s="671"/>
    </row>
    <row r="5" spans="1:8">
      <c r="B5" s="739" t="s">
        <v>360</v>
      </c>
      <c r="C5" s="739"/>
      <c r="D5" s="743"/>
      <c r="E5" s="672"/>
    </row>
    <row r="6" spans="1:8">
      <c r="B6" s="739" t="s">
        <v>361</v>
      </c>
      <c r="C6" s="739"/>
      <c r="D6" s="743"/>
      <c r="E6" s="673"/>
    </row>
    <row r="7" spans="1:8">
      <c r="B7" s="93"/>
      <c r="C7" s="93"/>
      <c r="D7" s="93"/>
    </row>
    <row r="8" spans="1:8">
      <c r="B8" s="739" t="s">
        <v>362</v>
      </c>
      <c r="C8" s="739"/>
      <c r="D8" s="740"/>
      <c r="E8" s="238" t="str">
        <f>IFERROR(IF(Values_Entered,Monthly_Payment,""), "")</f>
        <v/>
      </c>
    </row>
    <row r="9" spans="1:8">
      <c r="B9" s="739" t="s">
        <v>363</v>
      </c>
      <c r="C9" s="739"/>
      <c r="D9" s="740"/>
      <c r="E9" s="94" t="str">
        <f>IFERROR(IF(Values_Entered,Loan_Years*12,""), "")</f>
        <v/>
      </c>
    </row>
    <row r="10" spans="1:8">
      <c r="B10" s="739" t="s">
        <v>364</v>
      </c>
      <c r="C10" s="739"/>
      <c r="D10" s="740"/>
      <c r="E10" s="238" t="str">
        <f>IFERROR(IF(Values_Entered,Total_Cost-Loan_Amount,""), "")</f>
        <v/>
      </c>
    </row>
    <row r="11" spans="1:8">
      <c r="B11" s="739" t="s">
        <v>365</v>
      </c>
      <c r="C11" s="739"/>
      <c r="D11" s="740"/>
      <c r="E11" s="238" t="str">
        <f>IFERROR(IF(Values_Entered,Monthly_Payment*Number_of_Payments,""), "")</f>
        <v/>
      </c>
    </row>
    <row r="12" spans="1:8" ht="62.25" customHeight="1">
      <c r="B12" s="95" t="s">
        <v>366</v>
      </c>
      <c r="C12" s="95" t="s">
        <v>367</v>
      </c>
      <c r="D12" s="95" t="s">
        <v>368</v>
      </c>
      <c r="E12" s="95" t="s">
        <v>369</v>
      </c>
      <c r="F12" s="95" t="s">
        <v>370</v>
      </c>
      <c r="G12" s="95" t="s">
        <v>371</v>
      </c>
      <c r="H12" s="95" t="s">
        <v>372</v>
      </c>
    </row>
    <row r="13" spans="1:8">
      <c r="A13" s="296">
        <v>1</v>
      </c>
      <c r="B13" s="281" t="str">
        <f>IFERROR(IF(Loan_Not_Paid*Values_Entered,Payment_Number,""), "")</f>
        <v/>
      </c>
      <c r="C13" s="282" t="str">
        <f>IFERROR(IF(Loan_Not_Paid*Values_Entered,Payment_Date,""), "")</f>
        <v/>
      </c>
      <c r="D13" s="283" t="str">
        <f>IFERROR(IF(Loan_Not_Paid*Values_Entered,Beginning_Balance,""), "")</f>
        <v/>
      </c>
      <c r="E13" s="283" t="str">
        <f>IFERROR(IF(Loan_Not_Paid*Values_Entered,Monthly_Payment,""), "")</f>
        <v/>
      </c>
      <c r="F13" s="283" t="str">
        <f>IFERROR(IF(Loan_Not_Paid*Values_Entered,Principal,""), "")</f>
        <v/>
      </c>
      <c r="G13" s="283" t="str">
        <f>IFERROR(IF(Loan_Not_Paid*Values_Entered,Interest,""), "")</f>
        <v/>
      </c>
      <c r="H13" s="283" t="str">
        <f>IFERROR(IF(Loan_Not_Paid*Values_Entered,Ending_Balance,""), "")</f>
        <v/>
      </c>
    </row>
    <row r="14" spans="1:8">
      <c r="A14" s="296">
        <v>2</v>
      </c>
      <c r="B14" s="281" t="str">
        <f>IFERROR(IF(Loan_Not_Paid*Values_Entered,Payment_Number,""), "")</f>
        <v/>
      </c>
      <c r="C14" s="282" t="str">
        <f>IFERROR(IF(Loan_Not_Paid*Values_Entered,Payment_Date,""), "")</f>
        <v/>
      </c>
      <c r="D14" s="283" t="str">
        <f>IFERROR(IF(Loan_Not_Paid*Values_Entered,Beginning_Balance,""), "")</f>
        <v/>
      </c>
      <c r="E14" s="283" t="str">
        <f>IFERROR(IF(Loan_Not_Paid*Values_Entered,Monthly_Payment,""), "")</f>
        <v/>
      </c>
      <c r="F14" s="283" t="str">
        <f>IFERROR(IF(Loan_Not_Paid*Values_Entered,Principal,""), "")</f>
        <v/>
      </c>
      <c r="G14" s="283" t="str">
        <f>IFERROR(IF(Loan_Not_Paid*Values_Entered,Interest,""), "")</f>
        <v/>
      </c>
      <c r="H14" s="283" t="str">
        <f>IFERROR(IF(Loan_Not_Paid*Values_Entered,Ending_Balance,""), "")</f>
        <v/>
      </c>
    </row>
    <row r="15" spans="1:8">
      <c r="A15" s="296">
        <v>3</v>
      </c>
      <c r="B15" s="281" t="str">
        <f>IFERROR(IF(Loan_Not_Paid*Values_Entered,Payment_Number,""), "")</f>
        <v/>
      </c>
      <c r="C15" s="282" t="str">
        <f>IFERROR(IF(Loan_Not_Paid*Values_Entered,Payment_Date,""), "")</f>
        <v/>
      </c>
      <c r="D15" s="283" t="str">
        <f>IFERROR(IF(Loan_Not_Paid*Values_Entered,Beginning_Balance,""), "")</f>
        <v/>
      </c>
      <c r="E15" s="283" t="str">
        <f>IFERROR(IF(Loan_Not_Paid*Values_Entered,Monthly_Payment,""), "")</f>
        <v/>
      </c>
      <c r="F15" s="283" t="str">
        <f>IFERROR(IF(Loan_Not_Paid*Values_Entered,Principal,""), "")</f>
        <v/>
      </c>
      <c r="G15" s="283" t="str">
        <f>IFERROR(IF(Loan_Not_Paid*Values_Entered,Interest,""), "")</f>
        <v/>
      </c>
      <c r="H15" s="283" t="str">
        <f>IFERROR(IF(Loan_Not_Paid*Values_Entered,Ending_Balance,""), "")</f>
        <v/>
      </c>
    </row>
    <row r="16" spans="1:8">
      <c r="A16" s="296">
        <v>4</v>
      </c>
      <c r="B16" s="281" t="str">
        <f>IFERROR(IF(Loan_Not_Paid*Values_Entered,Payment_Number,""), "")</f>
        <v/>
      </c>
      <c r="C16" s="282" t="str">
        <f>IFERROR(IF(Loan_Not_Paid*Values_Entered,Payment_Date,""), "")</f>
        <v/>
      </c>
      <c r="D16" s="283" t="str">
        <f>IFERROR(IF(Loan_Not_Paid*Values_Entered,Beginning_Balance,""), "")</f>
        <v/>
      </c>
      <c r="E16" s="283" t="str">
        <f>IFERROR(IF(Loan_Not_Paid*Values_Entered,Monthly_Payment,""), "")</f>
        <v/>
      </c>
      <c r="F16" s="283" t="str">
        <f>IFERROR(IF(Loan_Not_Paid*Values_Entered,Principal,""), "")</f>
        <v/>
      </c>
      <c r="G16" s="283" t="str">
        <f>IFERROR(IF(Loan_Not_Paid*Values_Entered,Interest,""), "")</f>
        <v/>
      </c>
      <c r="H16" s="283" t="str">
        <f>IFERROR(IF(Loan_Not_Paid*Values_Entered,Ending_Balance,""), "")</f>
        <v/>
      </c>
    </row>
    <row r="17" spans="1:8">
      <c r="A17" s="296">
        <v>5</v>
      </c>
      <c r="B17" s="281" t="str">
        <f>IFERROR(IF(Loan_Not_Paid*Values_Entered,Payment_Number,""), "")</f>
        <v/>
      </c>
      <c r="C17" s="282" t="str">
        <f>IFERROR(IF(Loan_Not_Paid*Values_Entered,Payment_Date,""), "")</f>
        <v/>
      </c>
      <c r="D17" s="283" t="str">
        <f>IFERROR(IF(Loan_Not_Paid*Values_Entered,Beginning_Balance,""), "")</f>
        <v/>
      </c>
      <c r="E17" s="283" t="str">
        <f>IFERROR(IF(Loan_Not_Paid*Values_Entered,Monthly_Payment,""), "")</f>
        <v/>
      </c>
      <c r="F17" s="283" t="str">
        <f>IFERROR(IF(Loan_Not_Paid*Values_Entered,Principal,""), "")</f>
        <v/>
      </c>
      <c r="G17" s="283" t="str">
        <f>IFERROR(IF(Loan_Not_Paid*Values_Entered,Interest,""), "")</f>
        <v/>
      </c>
      <c r="H17" s="283" t="str">
        <f>IFERROR(IF(Loan_Not_Paid*Values_Entered,Ending_Balance,""), "")</f>
        <v/>
      </c>
    </row>
    <row r="18" spans="1:8">
      <c r="A18" s="296">
        <v>6</v>
      </c>
      <c r="B18" s="281" t="str">
        <f>IFERROR(IF(Loan_Not_Paid*Values_Entered,Payment_Number,""), "")</f>
        <v/>
      </c>
      <c r="C18" s="282" t="str">
        <f>IFERROR(IF(Loan_Not_Paid*Values_Entered,Payment_Date,""), "")</f>
        <v/>
      </c>
      <c r="D18" s="283" t="str">
        <f>IFERROR(IF(Loan_Not_Paid*Values_Entered,Beginning_Balance,""), "")</f>
        <v/>
      </c>
      <c r="E18" s="283" t="str">
        <f>IFERROR(IF(Loan_Not_Paid*Values_Entered,Monthly_Payment,""), "")</f>
        <v/>
      </c>
      <c r="F18" s="283" t="str">
        <f>IFERROR(IF(Loan_Not_Paid*Values_Entered,Principal,""), "")</f>
        <v/>
      </c>
      <c r="G18" s="283" t="str">
        <f>IFERROR(IF(Loan_Not_Paid*Values_Entered,Interest,""), "")</f>
        <v/>
      </c>
      <c r="H18" s="283" t="str">
        <f>IFERROR(IF(Loan_Not_Paid*Values_Entered,Ending_Balance,""), "")</f>
        <v/>
      </c>
    </row>
    <row r="19" spans="1:8">
      <c r="A19" s="296">
        <v>7</v>
      </c>
      <c r="B19" s="281" t="str">
        <f>IFERROR(IF(Loan_Not_Paid*Values_Entered,Payment_Number,""), "")</f>
        <v/>
      </c>
      <c r="C19" s="282" t="str">
        <f>IFERROR(IF(Loan_Not_Paid*Values_Entered,Payment_Date,""), "")</f>
        <v/>
      </c>
      <c r="D19" s="283" t="str">
        <f>IFERROR(IF(Loan_Not_Paid*Values_Entered,Beginning_Balance,""), "")</f>
        <v/>
      </c>
      <c r="E19" s="283" t="str">
        <f>IFERROR(IF(Loan_Not_Paid*Values_Entered,Monthly_Payment,""), "")</f>
        <v/>
      </c>
      <c r="F19" s="283" t="str">
        <f>IFERROR(IF(Loan_Not_Paid*Values_Entered,Principal,""), "")</f>
        <v/>
      </c>
      <c r="G19" s="283" t="str">
        <f>IFERROR(IF(Loan_Not_Paid*Values_Entered,Interest,""), "")</f>
        <v/>
      </c>
      <c r="H19" s="283" t="str">
        <f>IFERROR(IF(Loan_Not_Paid*Values_Entered,Ending_Balance,""), "")</f>
        <v/>
      </c>
    </row>
    <row r="20" spans="1:8">
      <c r="A20" s="296">
        <v>8</v>
      </c>
      <c r="B20" s="281" t="str">
        <f>IFERROR(IF(Loan_Not_Paid*Values_Entered,Payment_Number,""), "")</f>
        <v/>
      </c>
      <c r="C20" s="282" t="str">
        <f>IFERROR(IF(Loan_Not_Paid*Values_Entered,Payment_Date,""), "")</f>
        <v/>
      </c>
      <c r="D20" s="283" t="str">
        <f>IFERROR(IF(Loan_Not_Paid*Values_Entered,Beginning_Balance,""), "")</f>
        <v/>
      </c>
      <c r="E20" s="283" t="str">
        <f>IFERROR(IF(Loan_Not_Paid*Values_Entered,Monthly_Payment,""), "")</f>
        <v/>
      </c>
      <c r="F20" s="283" t="str">
        <f>IFERROR(IF(Loan_Not_Paid*Values_Entered,Principal,""), "")</f>
        <v/>
      </c>
      <c r="G20" s="283" t="str">
        <f>IFERROR(IF(Loan_Not_Paid*Values_Entered,Interest,""), "")</f>
        <v/>
      </c>
      <c r="H20" s="283" t="str">
        <f>IFERROR(IF(Loan_Not_Paid*Values_Entered,Ending_Balance,""), "")</f>
        <v/>
      </c>
    </row>
    <row r="21" spans="1:8">
      <c r="A21" s="296">
        <v>9</v>
      </c>
      <c r="B21" s="281" t="str">
        <f>IFERROR(IF(Loan_Not_Paid*Values_Entered,Payment_Number,""), "")</f>
        <v/>
      </c>
      <c r="C21" s="282" t="str">
        <f>IFERROR(IF(Loan_Not_Paid*Values_Entered,Payment_Date,""), "")</f>
        <v/>
      </c>
      <c r="D21" s="283" t="str">
        <f>IFERROR(IF(Loan_Not_Paid*Values_Entered,Beginning_Balance,""), "")</f>
        <v/>
      </c>
      <c r="E21" s="283" t="str">
        <f>IFERROR(IF(Loan_Not_Paid*Values_Entered,Monthly_Payment,""), "")</f>
        <v/>
      </c>
      <c r="F21" s="283" t="str">
        <f>IFERROR(IF(Loan_Not_Paid*Values_Entered,Principal,""), "")</f>
        <v/>
      </c>
      <c r="G21" s="283" t="str">
        <f>IFERROR(IF(Loan_Not_Paid*Values_Entered,Interest,""), "")</f>
        <v/>
      </c>
      <c r="H21" s="283" t="str">
        <f>IFERROR(IF(Loan_Not_Paid*Values_Entered,Ending_Balance,""), "")</f>
        <v/>
      </c>
    </row>
    <row r="22" spans="1:8">
      <c r="A22" s="296">
        <v>10</v>
      </c>
      <c r="B22" s="281" t="str">
        <f>IFERROR(IF(Loan_Not_Paid*Values_Entered,Payment_Number,""), "")</f>
        <v/>
      </c>
      <c r="C22" s="282" t="str">
        <f>IFERROR(IF(Loan_Not_Paid*Values_Entered,Payment_Date,""), "")</f>
        <v/>
      </c>
      <c r="D22" s="283" t="str">
        <f>IFERROR(IF(Loan_Not_Paid*Values_Entered,Beginning_Balance,""), "")</f>
        <v/>
      </c>
      <c r="E22" s="283" t="str">
        <f>IFERROR(IF(Loan_Not_Paid*Values_Entered,Monthly_Payment,""), "")</f>
        <v/>
      </c>
      <c r="F22" s="283" t="str">
        <f>IFERROR(IF(Loan_Not_Paid*Values_Entered,Principal,""), "")</f>
        <v/>
      </c>
      <c r="G22" s="283" t="str">
        <f>IFERROR(IF(Loan_Not_Paid*Values_Entered,Interest,""), "")</f>
        <v/>
      </c>
      <c r="H22" s="283" t="str">
        <f>IFERROR(IF(Loan_Not_Paid*Values_Entered,Ending_Balance,""), "")</f>
        <v/>
      </c>
    </row>
    <row r="23" spans="1:8">
      <c r="A23" s="296">
        <v>11</v>
      </c>
      <c r="B23" s="281" t="str">
        <f>IFERROR(IF(Loan_Not_Paid*Values_Entered,Payment_Number,""), "")</f>
        <v/>
      </c>
      <c r="C23" s="282" t="str">
        <f>IFERROR(IF(Loan_Not_Paid*Values_Entered,Payment_Date,""), "")</f>
        <v/>
      </c>
      <c r="D23" s="283" t="str">
        <f>IFERROR(IF(Loan_Not_Paid*Values_Entered,Beginning_Balance,""), "")</f>
        <v/>
      </c>
      <c r="E23" s="283" t="str">
        <f>IFERROR(IF(Loan_Not_Paid*Values_Entered,Monthly_Payment,""), "")</f>
        <v/>
      </c>
      <c r="F23" s="283" t="str">
        <f>IFERROR(IF(Loan_Not_Paid*Values_Entered,Principal,""), "")</f>
        <v/>
      </c>
      <c r="G23" s="283" t="str">
        <f>IFERROR(IF(Loan_Not_Paid*Values_Entered,Interest,""), "")</f>
        <v/>
      </c>
      <c r="H23" s="283" t="str">
        <f>IFERROR(IF(Loan_Not_Paid*Values_Entered,Ending_Balance,""), "")</f>
        <v/>
      </c>
    </row>
    <row r="24" spans="1:8">
      <c r="A24" s="296">
        <v>12</v>
      </c>
      <c r="B24" s="281" t="str">
        <f>IFERROR(IF(Loan_Not_Paid*Values_Entered,Payment_Number,""), "")</f>
        <v/>
      </c>
      <c r="C24" s="282" t="str">
        <f>IFERROR(IF(Loan_Not_Paid*Values_Entered,Payment_Date,""), "")</f>
        <v/>
      </c>
      <c r="D24" s="283" t="str">
        <f>IFERROR(IF(Loan_Not_Paid*Values_Entered,Beginning_Balance,""), "")</f>
        <v/>
      </c>
      <c r="E24" s="283" t="str">
        <f>IFERROR(IF(Loan_Not_Paid*Values_Entered,Monthly_Payment,""), "")</f>
        <v/>
      </c>
      <c r="F24" s="283" t="str">
        <f>IFERROR(IF(Loan_Not_Paid*Values_Entered,Principal,""), "")</f>
        <v/>
      </c>
      <c r="G24" s="283" t="str">
        <f>IFERROR(IF(Loan_Not_Paid*Values_Entered,Interest,""), "")</f>
        <v/>
      </c>
      <c r="H24" s="283" t="str">
        <f>IFERROR(IF(Loan_Not_Paid*Values_Entered,Ending_Balance,""), "")</f>
        <v/>
      </c>
    </row>
    <row r="25" spans="1:8">
      <c r="A25" s="297">
        <v>13</v>
      </c>
      <c r="B25" s="96" t="str">
        <f>IFERROR(IF(Loan_Not_Paid*Values_Entered,Payment_Number,""), "")</f>
        <v/>
      </c>
      <c r="C25" s="97" t="str">
        <f>IFERROR(IF(Loan_Not_Paid*Values_Entered,Payment_Date,""), "")</f>
        <v/>
      </c>
      <c r="D25" s="236" t="str">
        <f>IFERROR(IF(Loan_Not_Paid*Values_Entered,Beginning_Balance,""), "")</f>
        <v/>
      </c>
      <c r="E25" s="236" t="str">
        <f>IFERROR(IF(Loan_Not_Paid*Values_Entered,Monthly_Payment,""), "")</f>
        <v/>
      </c>
      <c r="F25" s="236" t="str">
        <f>IFERROR(IF(Loan_Not_Paid*Values_Entered,Principal,""), "")</f>
        <v/>
      </c>
      <c r="G25" s="236" t="str">
        <f>IFERROR(IF(Loan_Not_Paid*Values_Entered,Interest,""), "")</f>
        <v/>
      </c>
      <c r="H25" s="236" t="str">
        <f>IFERROR(IF(Loan_Not_Paid*Values_Entered,Ending_Balance,""), "")</f>
        <v/>
      </c>
    </row>
    <row r="26" spans="1:8">
      <c r="A26" s="297">
        <v>14</v>
      </c>
      <c r="B26" s="96" t="str">
        <f>IFERROR(IF(Loan_Not_Paid*Values_Entered,Payment_Number,""), "")</f>
        <v/>
      </c>
      <c r="C26" s="97" t="str">
        <f>IFERROR(IF(Loan_Not_Paid*Values_Entered,Payment_Date,""), "")</f>
        <v/>
      </c>
      <c r="D26" s="236" t="str">
        <f>IFERROR(IF(Loan_Not_Paid*Values_Entered,Beginning_Balance,""), "")</f>
        <v/>
      </c>
      <c r="E26" s="236" t="str">
        <f>IFERROR(IF(Loan_Not_Paid*Values_Entered,Monthly_Payment,""), "")</f>
        <v/>
      </c>
      <c r="F26" s="236" t="str">
        <f>IFERROR(IF(Loan_Not_Paid*Values_Entered,Principal,""), "")</f>
        <v/>
      </c>
      <c r="G26" s="236" t="str">
        <f>IFERROR(IF(Loan_Not_Paid*Values_Entered,Interest,""), "")</f>
        <v/>
      </c>
      <c r="H26" s="236" t="str">
        <f>IFERROR(IF(Loan_Not_Paid*Values_Entered,Ending_Balance,""), "")</f>
        <v/>
      </c>
    </row>
    <row r="27" spans="1:8">
      <c r="A27" s="297">
        <v>15</v>
      </c>
      <c r="B27" s="96" t="str">
        <f>IFERROR(IF(Loan_Not_Paid*Values_Entered,Payment_Number,""), "")</f>
        <v/>
      </c>
      <c r="C27" s="97" t="str">
        <f>IFERROR(IF(Loan_Not_Paid*Values_Entered,Payment_Date,""), "")</f>
        <v/>
      </c>
      <c r="D27" s="236" t="str">
        <f>IFERROR(IF(Loan_Not_Paid*Values_Entered,Beginning_Balance,""), "")</f>
        <v/>
      </c>
      <c r="E27" s="236" t="str">
        <f>IFERROR(IF(Loan_Not_Paid*Values_Entered,Monthly_Payment,""), "")</f>
        <v/>
      </c>
      <c r="F27" s="236" t="str">
        <f>IFERROR(IF(Loan_Not_Paid*Values_Entered,Principal,""), "")</f>
        <v/>
      </c>
      <c r="G27" s="236" t="str">
        <f>IFERROR(IF(Loan_Not_Paid*Values_Entered,Interest,""), "")</f>
        <v/>
      </c>
      <c r="H27" s="236" t="str">
        <f>IFERROR(IF(Loan_Not_Paid*Values_Entered,Ending_Balance,""), "")</f>
        <v/>
      </c>
    </row>
    <row r="28" spans="1:8">
      <c r="A28" s="297">
        <v>16</v>
      </c>
      <c r="B28" s="96" t="str">
        <f>IFERROR(IF(Loan_Not_Paid*Values_Entered,Payment_Number,""), "")</f>
        <v/>
      </c>
      <c r="C28" s="97" t="str">
        <f>IFERROR(IF(Loan_Not_Paid*Values_Entered,Payment_Date,""), "")</f>
        <v/>
      </c>
      <c r="D28" s="236" t="str">
        <f>IFERROR(IF(Loan_Not_Paid*Values_Entered,Beginning_Balance,""), "")</f>
        <v/>
      </c>
      <c r="E28" s="236" t="str">
        <f>IFERROR(IF(Loan_Not_Paid*Values_Entered,Monthly_Payment,""), "")</f>
        <v/>
      </c>
      <c r="F28" s="236" t="str">
        <f>IFERROR(IF(Loan_Not_Paid*Values_Entered,Principal,""), "")</f>
        <v/>
      </c>
      <c r="G28" s="236" t="str">
        <f>IFERROR(IF(Loan_Not_Paid*Values_Entered,Interest,""), "")</f>
        <v/>
      </c>
      <c r="H28" s="236" t="str">
        <f>IFERROR(IF(Loan_Not_Paid*Values_Entered,Ending_Balance,""), "")</f>
        <v/>
      </c>
    </row>
    <row r="29" spans="1:8">
      <c r="A29" s="297">
        <v>17</v>
      </c>
      <c r="B29" s="96" t="str">
        <f>IFERROR(IF(Loan_Not_Paid*Values_Entered,Payment_Number,""), "")</f>
        <v/>
      </c>
      <c r="C29" s="97" t="str">
        <f>IFERROR(IF(Loan_Not_Paid*Values_Entered,Payment_Date,""), "")</f>
        <v/>
      </c>
      <c r="D29" s="236" t="str">
        <f>IFERROR(IF(Loan_Not_Paid*Values_Entered,Beginning_Balance,""), "")</f>
        <v/>
      </c>
      <c r="E29" s="236" t="str">
        <f>IFERROR(IF(Loan_Not_Paid*Values_Entered,Monthly_Payment,""), "")</f>
        <v/>
      </c>
      <c r="F29" s="236" t="str">
        <f>IFERROR(IF(Loan_Not_Paid*Values_Entered,Principal,""), "")</f>
        <v/>
      </c>
      <c r="G29" s="236" t="str">
        <f>IFERROR(IF(Loan_Not_Paid*Values_Entered,Interest,""), "")</f>
        <v/>
      </c>
      <c r="H29" s="236" t="str">
        <f>IFERROR(IF(Loan_Not_Paid*Values_Entered,Ending_Balance,""), "")</f>
        <v/>
      </c>
    </row>
    <row r="30" spans="1:8">
      <c r="A30" s="297">
        <v>18</v>
      </c>
      <c r="B30" s="96" t="str">
        <f>IFERROR(IF(Loan_Not_Paid*Values_Entered,Payment_Number,""), "")</f>
        <v/>
      </c>
      <c r="C30" s="97" t="str">
        <f>IFERROR(IF(Loan_Not_Paid*Values_Entered,Payment_Date,""), "")</f>
        <v/>
      </c>
      <c r="D30" s="236" t="str">
        <f>IFERROR(IF(Loan_Not_Paid*Values_Entered,Beginning_Balance,""), "")</f>
        <v/>
      </c>
      <c r="E30" s="236" t="str">
        <f>IFERROR(IF(Loan_Not_Paid*Values_Entered,Monthly_Payment,""), "")</f>
        <v/>
      </c>
      <c r="F30" s="236" t="str">
        <f>IFERROR(IF(Loan_Not_Paid*Values_Entered,Principal,""), "")</f>
        <v/>
      </c>
      <c r="G30" s="236" t="str">
        <f>IFERROR(IF(Loan_Not_Paid*Values_Entered,Interest,""), "")</f>
        <v/>
      </c>
      <c r="H30" s="236" t="str">
        <f>IFERROR(IF(Loan_Not_Paid*Values_Entered,Ending_Balance,""), "")</f>
        <v/>
      </c>
    </row>
    <row r="31" spans="1:8">
      <c r="A31" s="297">
        <v>19</v>
      </c>
      <c r="B31" s="96" t="str">
        <f>IFERROR(IF(Loan_Not_Paid*Values_Entered,Payment_Number,""), "")</f>
        <v/>
      </c>
      <c r="C31" s="97" t="str">
        <f>IFERROR(IF(Loan_Not_Paid*Values_Entered,Payment_Date,""), "")</f>
        <v/>
      </c>
      <c r="D31" s="236" t="str">
        <f>IFERROR(IF(Loan_Not_Paid*Values_Entered,Beginning_Balance,""), "")</f>
        <v/>
      </c>
      <c r="E31" s="236" t="str">
        <f>IFERROR(IF(Loan_Not_Paid*Values_Entered,Monthly_Payment,""), "")</f>
        <v/>
      </c>
      <c r="F31" s="236" t="str">
        <f>IFERROR(IF(Loan_Not_Paid*Values_Entered,Principal,""), "")</f>
        <v/>
      </c>
      <c r="G31" s="236" t="str">
        <f>IFERROR(IF(Loan_Not_Paid*Values_Entered,Interest,""), "")</f>
        <v/>
      </c>
      <c r="H31" s="236" t="str">
        <f>IFERROR(IF(Loan_Not_Paid*Values_Entered,Ending_Balance,""), "")</f>
        <v/>
      </c>
    </row>
    <row r="32" spans="1:8">
      <c r="A32" s="297">
        <v>20</v>
      </c>
      <c r="B32" s="96" t="str">
        <f>IFERROR(IF(Loan_Not_Paid*Values_Entered,Payment_Number,""), "")</f>
        <v/>
      </c>
      <c r="C32" s="97" t="str">
        <f>IFERROR(IF(Loan_Not_Paid*Values_Entered,Payment_Date,""), "")</f>
        <v/>
      </c>
      <c r="D32" s="236" t="str">
        <f>IFERROR(IF(Loan_Not_Paid*Values_Entered,Beginning_Balance,""), "")</f>
        <v/>
      </c>
      <c r="E32" s="236" t="str">
        <f>IFERROR(IF(Loan_Not_Paid*Values_Entered,Monthly_Payment,""), "")</f>
        <v/>
      </c>
      <c r="F32" s="236" t="str">
        <f>IFERROR(IF(Loan_Not_Paid*Values_Entered,Principal,""), "")</f>
        <v/>
      </c>
      <c r="G32" s="236" t="str">
        <f>IFERROR(IF(Loan_Not_Paid*Values_Entered,Interest,""), "")</f>
        <v/>
      </c>
      <c r="H32" s="236" t="str">
        <f>IFERROR(IF(Loan_Not_Paid*Values_Entered,Ending_Balance,""), "")</f>
        <v/>
      </c>
    </row>
    <row r="33" spans="1:8">
      <c r="A33" s="297">
        <v>21</v>
      </c>
      <c r="B33" s="96" t="str">
        <f>IFERROR(IF(Loan_Not_Paid*Values_Entered,Payment_Number,""), "")</f>
        <v/>
      </c>
      <c r="C33" s="97" t="str">
        <f>IFERROR(IF(Loan_Not_Paid*Values_Entered,Payment_Date,""), "")</f>
        <v/>
      </c>
      <c r="D33" s="236" t="str">
        <f>IFERROR(IF(Loan_Not_Paid*Values_Entered,Beginning_Balance,""), "")</f>
        <v/>
      </c>
      <c r="E33" s="236" t="str">
        <f>IFERROR(IF(Loan_Not_Paid*Values_Entered,Monthly_Payment,""), "")</f>
        <v/>
      </c>
      <c r="F33" s="236" t="str">
        <f>IFERROR(IF(Loan_Not_Paid*Values_Entered,Principal,""), "")</f>
        <v/>
      </c>
      <c r="G33" s="236" t="str">
        <f>IFERROR(IF(Loan_Not_Paid*Values_Entered,Interest,""), "")</f>
        <v/>
      </c>
      <c r="H33" s="236" t="str">
        <f>IFERROR(IF(Loan_Not_Paid*Values_Entered,Ending_Balance,""), "")</f>
        <v/>
      </c>
    </row>
    <row r="34" spans="1:8">
      <c r="A34" s="297">
        <v>22</v>
      </c>
      <c r="B34" s="96" t="str">
        <f>IFERROR(IF(Loan_Not_Paid*Values_Entered,Payment_Number,""), "")</f>
        <v/>
      </c>
      <c r="C34" s="97" t="str">
        <f>IFERROR(IF(Loan_Not_Paid*Values_Entered,Payment_Date,""), "")</f>
        <v/>
      </c>
      <c r="D34" s="236" t="str">
        <f>IFERROR(IF(Loan_Not_Paid*Values_Entered,Beginning_Balance,""), "")</f>
        <v/>
      </c>
      <c r="E34" s="236" t="str">
        <f>IFERROR(IF(Loan_Not_Paid*Values_Entered,Monthly_Payment,""), "")</f>
        <v/>
      </c>
      <c r="F34" s="236" t="str">
        <f>IFERROR(IF(Loan_Not_Paid*Values_Entered,Principal,""), "")</f>
        <v/>
      </c>
      <c r="G34" s="236" t="str">
        <f>IFERROR(IF(Loan_Not_Paid*Values_Entered,Interest,""), "")</f>
        <v/>
      </c>
      <c r="H34" s="236" t="str">
        <f>IFERROR(IF(Loan_Not_Paid*Values_Entered,Ending_Balance,""), "")</f>
        <v/>
      </c>
    </row>
    <row r="35" spans="1:8">
      <c r="A35" s="297">
        <v>23</v>
      </c>
      <c r="B35" s="96" t="str">
        <f>IFERROR(IF(Loan_Not_Paid*Values_Entered,Payment_Number,""), "")</f>
        <v/>
      </c>
      <c r="C35" s="97" t="str">
        <f>IFERROR(IF(Loan_Not_Paid*Values_Entered,Payment_Date,""), "")</f>
        <v/>
      </c>
      <c r="D35" s="236" t="str">
        <f>IFERROR(IF(Loan_Not_Paid*Values_Entered,Beginning_Balance,""), "")</f>
        <v/>
      </c>
      <c r="E35" s="236" t="str">
        <f>IFERROR(IF(Loan_Not_Paid*Values_Entered,Monthly_Payment,""), "")</f>
        <v/>
      </c>
      <c r="F35" s="236" t="str">
        <f>IFERROR(IF(Loan_Not_Paid*Values_Entered,Principal,""), "")</f>
        <v/>
      </c>
      <c r="G35" s="236" t="str">
        <f>IFERROR(IF(Loan_Not_Paid*Values_Entered,Interest,""), "")</f>
        <v/>
      </c>
      <c r="H35" s="236" t="str">
        <f>IFERROR(IF(Loan_Not_Paid*Values_Entered,Ending_Balance,""), "")</f>
        <v/>
      </c>
    </row>
    <row r="36" spans="1:8">
      <c r="A36" s="297">
        <v>24</v>
      </c>
      <c r="B36" s="96" t="str">
        <f>IFERROR(IF(Loan_Not_Paid*Values_Entered,Payment_Number,""), "")</f>
        <v/>
      </c>
      <c r="C36" s="97" t="str">
        <f>IFERROR(IF(Loan_Not_Paid*Values_Entered,Payment_Date,""), "")</f>
        <v/>
      </c>
      <c r="D36" s="236" t="str">
        <f>IFERROR(IF(Loan_Not_Paid*Values_Entered,Beginning_Balance,""), "")</f>
        <v/>
      </c>
      <c r="E36" s="236" t="str">
        <f>IFERROR(IF(Loan_Not_Paid*Values_Entered,Monthly_Payment,""), "")</f>
        <v/>
      </c>
      <c r="F36" s="236" t="str">
        <f>IFERROR(IF(Loan_Not_Paid*Values_Entered,Principal,""), "")</f>
        <v/>
      </c>
      <c r="G36" s="236" t="str">
        <f>IFERROR(IF(Loan_Not_Paid*Values_Entered,Interest,""), "")</f>
        <v/>
      </c>
      <c r="H36" s="236" t="str">
        <f>IFERROR(IF(Loan_Not_Paid*Values_Entered,Ending_Balance,""), "")</f>
        <v/>
      </c>
    </row>
    <row r="37" spans="1:8">
      <c r="A37" s="296">
        <v>25</v>
      </c>
      <c r="B37" s="281" t="str">
        <f>IFERROR(IF(Loan_Not_Paid*Values_Entered,Payment_Number,""), "")</f>
        <v/>
      </c>
      <c r="C37" s="282" t="str">
        <f>IFERROR(IF(Loan_Not_Paid*Values_Entered,Payment_Date,""), "")</f>
        <v/>
      </c>
      <c r="D37" s="283" t="str">
        <f>IFERROR(IF(Loan_Not_Paid*Values_Entered,Beginning_Balance,""), "")</f>
        <v/>
      </c>
      <c r="E37" s="283" t="str">
        <f>IFERROR(IF(Loan_Not_Paid*Values_Entered,Monthly_Payment,""), "")</f>
        <v/>
      </c>
      <c r="F37" s="283" t="str">
        <f>IFERROR(IF(Loan_Not_Paid*Values_Entered,Principal,""), "")</f>
        <v/>
      </c>
      <c r="G37" s="283" t="str">
        <f>IFERROR(IF(Loan_Not_Paid*Values_Entered,Interest,""), "")</f>
        <v/>
      </c>
      <c r="H37" s="283" t="str">
        <f>IFERROR(IF(Loan_Not_Paid*Values_Entered,Ending_Balance,""), "")</f>
        <v/>
      </c>
    </row>
    <row r="38" spans="1:8">
      <c r="A38" s="296">
        <v>26</v>
      </c>
      <c r="B38" s="281" t="str">
        <f>IFERROR(IF(Loan_Not_Paid*Values_Entered,Payment_Number,""), "")</f>
        <v/>
      </c>
      <c r="C38" s="282" t="str">
        <f>IFERROR(IF(Loan_Not_Paid*Values_Entered,Payment_Date,""), "")</f>
        <v/>
      </c>
      <c r="D38" s="283" t="str">
        <f>IFERROR(IF(Loan_Not_Paid*Values_Entered,Beginning_Balance,""), "")</f>
        <v/>
      </c>
      <c r="E38" s="283" t="str">
        <f>IFERROR(IF(Loan_Not_Paid*Values_Entered,Monthly_Payment,""), "")</f>
        <v/>
      </c>
      <c r="F38" s="283" t="str">
        <f>IFERROR(IF(Loan_Not_Paid*Values_Entered,Principal,""), "")</f>
        <v/>
      </c>
      <c r="G38" s="283" t="str">
        <f>IFERROR(IF(Loan_Not_Paid*Values_Entered,Interest,""), "")</f>
        <v/>
      </c>
      <c r="H38" s="283" t="str">
        <f>IFERROR(IF(Loan_Not_Paid*Values_Entered,Ending_Balance,""), "")</f>
        <v/>
      </c>
    </row>
    <row r="39" spans="1:8">
      <c r="A39" s="296">
        <v>27</v>
      </c>
      <c r="B39" s="281" t="str">
        <f>IFERROR(IF(Loan_Not_Paid*Values_Entered,Payment_Number,""), "")</f>
        <v/>
      </c>
      <c r="C39" s="282" t="str">
        <f>IFERROR(IF(Loan_Not_Paid*Values_Entered,Payment_Date,""), "")</f>
        <v/>
      </c>
      <c r="D39" s="283" t="str">
        <f>IFERROR(IF(Loan_Not_Paid*Values_Entered,Beginning_Balance,""), "")</f>
        <v/>
      </c>
      <c r="E39" s="283" t="str">
        <f>IFERROR(IF(Loan_Not_Paid*Values_Entered,Monthly_Payment,""), "")</f>
        <v/>
      </c>
      <c r="F39" s="283" t="str">
        <f>IFERROR(IF(Loan_Not_Paid*Values_Entered,Principal,""), "")</f>
        <v/>
      </c>
      <c r="G39" s="283" t="str">
        <f>IFERROR(IF(Loan_Not_Paid*Values_Entered,Interest,""), "")</f>
        <v/>
      </c>
      <c r="H39" s="283" t="str">
        <f>IFERROR(IF(Loan_Not_Paid*Values_Entered,Ending_Balance,""), "")</f>
        <v/>
      </c>
    </row>
    <row r="40" spans="1:8">
      <c r="A40" s="296">
        <v>28</v>
      </c>
      <c r="B40" s="281" t="str">
        <f>IFERROR(IF(Loan_Not_Paid*Values_Entered,Payment_Number,""), "")</f>
        <v/>
      </c>
      <c r="C40" s="282" t="str">
        <f>IFERROR(IF(Loan_Not_Paid*Values_Entered,Payment_Date,""), "")</f>
        <v/>
      </c>
      <c r="D40" s="283" t="str">
        <f>IFERROR(IF(Loan_Not_Paid*Values_Entered,Beginning_Balance,""), "")</f>
        <v/>
      </c>
      <c r="E40" s="283" t="str">
        <f>IFERROR(IF(Loan_Not_Paid*Values_Entered,Monthly_Payment,""), "")</f>
        <v/>
      </c>
      <c r="F40" s="283" t="str">
        <f>IFERROR(IF(Loan_Not_Paid*Values_Entered,Principal,""), "")</f>
        <v/>
      </c>
      <c r="G40" s="283" t="str">
        <f>IFERROR(IF(Loan_Not_Paid*Values_Entered,Interest,""), "")</f>
        <v/>
      </c>
      <c r="H40" s="283" t="str">
        <f>IFERROR(IF(Loan_Not_Paid*Values_Entered,Ending_Balance,""), "")</f>
        <v/>
      </c>
    </row>
    <row r="41" spans="1:8">
      <c r="A41" s="296">
        <v>29</v>
      </c>
      <c r="B41" s="281" t="str">
        <f>IFERROR(IF(Loan_Not_Paid*Values_Entered,Payment_Number,""), "")</f>
        <v/>
      </c>
      <c r="C41" s="282" t="str">
        <f>IFERROR(IF(Loan_Not_Paid*Values_Entered,Payment_Date,""), "")</f>
        <v/>
      </c>
      <c r="D41" s="283" t="str">
        <f>IFERROR(IF(Loan_Not_Paid*Values_Entered,Beginning_Balance,""), "")</f>
        <v/>
      </c>
      <c r="E41" s="283" t="str">
        <f>IFERROR(IF(Loan_Not_Paid*Values_Entered,Monthly_Payment,""), "")</f>
        <v/>
      </c>
      <c r="F41" s="283" t="str">
        <f>IFERROR(IF(Loan_Not_Paid*Values_Entered,Principal,""), "")</f>
        <v/>
      </c>
      <c r="G41" s="283" t="str">
        <f>IFERROR(IF(Loan_Not_Paid*Values_Entered,Interest,""), "")</f>
        <v/>
      </c>
      <c r="H41" s="283" t="str">
        <f>IFERROR(IF(Loan_Not_Paid*Values_Entered,Ending_Balance,""), "")</f>
        <v/>
      </c>
    </row>
    <row r="42" spans="1:8">
      <c r="A42" s="296">
        <v>30</v>
      </c>
      <c r="B42" s="281" t="str">
        <f>IFERROR(IF(Loan_Not_Paid*Values_Entered,Payment_Number,""), "")</f>
        <v/>
      </c>
      <c r="C42" s="282" t="str">
        <f>IFERROR(IF(Loan_Not_Paid*Values_Entered,Payment_Date,""), "")</f>
        <v/>
      </c>
      <c r="D42" s="283" t="str">
        <f>IFERROR(IF(Loan_Not_Paid*Values_Entered,Beginning_Balance,""), "")</f>
        <v/>
      </c>
      <c r="E42" s="283" t="str">
        <f>IFERROR(IF(Loan_Not_Paid*Values_Entered,Monthly_Payment,""), "")</f>
        <v/>
      </c>
      <c r="F42" s="283" t="str">
        <f>IFERROR(IF(Loan_Not_Paid*Values_Entered,Principal,""), "")</f>
        <v/>
      </c>
      <c r="G42" s="283" t="str">
        <f>IFERROR(IF(Loan_Not_Paid*Values_Entered,Interest,""), "")</f>
        <v/>
      </c>
      <c r="H42" s="283" t="str">
        <f>IFERROR(IF(Loan_Not_Paid*Values_Entered,Ending_Balance,""), "")</f>
        <v/>
      </c>
    </row>
    <row r="43" spans="1:8">
      <c r="A43" s="296">
        <v>31</v>
      </c>
      <c r="B43" s="281" t="str">
        <f>IFERROR(IF(Loan_Not_Paid*Values_Entered,Payment_Number,""), "")</f>
        <v/>
      </c>
      <c r="C43" s="282" t="str">
        <f>IFERROR(IF(Loan_Not_Paid*Values_Entered,Payment_Date,""), "")</f>
        <v/>
      </c>
      <c r="D43" s="283" t="str">
        <f>IFERROR(IF(Loan_Not_Paid*Values_Entered,Beginning_Balance,""), "")</f>
        <v/>
      </c>
      <c r="E43" s="283" t="str">
        <f>IFERROR(IF(Loan_Not_Paid*Values_Entered,Monthly_Payment,""), "")</f>
        <v/>
      </c>
      <c r="F43" s="283" t="str">
        <f>IFERROR(IF(Loan_Not_Paid*Values_Entered,Principal,""), "")</f>
        <v/>
      </c>
      <c r="G43" s="283" t="str">
        <f>IFERROR(IF(Loan_Not_Paid*Values_Entered,Interest,""), "")</f>
        <v/>
      </c>
      <c r="H43" s="283" t="str">
        <f>IFERROR(IF(Loan_Not_Paid*Values_Entered,Ending_Balance,""), "")</f>
        <v/>
      </c>
    </row>
    <row r="44" spans="1:8">
      <c r="A44" s="296">
        <v>32</v>
      </c>
      <c r="B44" s="281" t="str">
        <f>IFERROR(IF(Loan_Not_Paid*Values_Entered,Payment_Number,""), "")</f>
        <v/>
      </c>
      <c r="C44" s="282" t="str">
        <f>IFERROR(IF(Loan_Not_Paid*Values_Entered,Payment_Date,""), "")</f>
        <v/>
      </c>
      <c r="D44" s="283" t="str">
        <f>IFERROR(IF(Loan_Not_Paid*Values_Entered,Beginning_Balance,""), "")</f>
        <v/>
      </c>
      <c r="E44" s="283" t="str">
        <f>IFERROR(IF(Loan_Not_Paid*Values_Entered,Monthly_Payment,""), "")</f>
        <v/>
      </c>
      <c r="F44" s="283" t="str">
        <f>IFERROR(IF(Loan_Not_Paid*Values_Entered,Principal,""), "")</f>
        <v/>
      </c>
      <c r="G44" s="283" t="str">
        <f>IFERROR(IF(Loan_Not_Paid*Values_Entered,Interest,""), "")</f>
        <v/>
      </c>
      <c r="H44" s="283" t="str">
        <f>IFERROR(IF(Loan_Not_Paid*Values_Entered,Ending_Balance,""), "")</f>
        <v/>
      </c>
    </row>
    <row r="45" spans="1:8">
      <c r="A45" s="296">
        <v>33</v>
      </c>
      <c r="B45" s="281" t="str">
        <f>IFERROR(IF(Loan_Not_Paid*Values_Entered,Payment_Number,""), "")</f>
        <v/>
      </c>
      <c r="C45" s="282" t="str">
        <f>IFERROR(IF(Loan_Not_Paid*Values_Entered,Payment_Date,""), "")</f>
        <v/>
      </c>
      <c r="D45" s="283" t="str">
        <f>IFERROR(IF(Loan_Not_Paid*Values_Entered,Beginning_Balance,""), "")</f>
        <v/>
      </c>
      <c r="E45" s="283" t="str">
        <f>IFERROR(IF(Loan_Not_Paid*Values_Entered,Monthly_Payment,""), "")</f>
        <v/>
      </c>
      <c r="F45" s="283" t="str">
        <f>IFERROR(IF(Loan_Not_Paid*Values_Entered,Principal,""), "")</f>
        <v/>
      </c>
      <c r="G45" s="283" t="str">
        <f>IFERROR(IF(Loan_Not_Paid*Values_Entered,Interest,""), "")</f>
        <v/>
      </c>
      <c r="H45" s="283" t="str">
        <f>IFERROR(IF(Loan_Not_Paid*Values_Entered,Ending_Balance,""), "")</f>
        <v/>
      </c>
    </row>
    <row r="46" spans="1:8">
      <c r="A46" s="296">
        <v>34</v>
      </c>
      <c r="B46" s="281" t="str">
        <f>IFERROR(IF(Loan_Not_Paid*Values_Entered,Payment_Number,""), "")</f>
        <v/>
      </c>
      <c r="C46" s="282" t="str">
        <f>IFERROR(IF(Loan_Not_Paid*Values_Entered,Payment_Date,""), "")</f>
        <v/>
      </c>
      <c r="D46" s="283" t="str">
        <f>IFERROR(IF(Loan_Not_Paid*Values_Entered,Beginning_Balance,""), "")</f>
        <v/>
      </c>
      <c r="E46" s="283" t="str">
        <f>IFERROR(IF(Loan_Not_Paid*Values_Entered,Monthly_Payment,""), "")</f>
        <v/>
      </c>
      <c r="F46" s="283" t="str">
        <f>IFERROR(IF(Loan_Not_Paid*Values_Entered,Principal,""), "")</f>
        <v/>
      </c>
      <c r="G46" s="283" t="str">
        <f>IFERROR(IF(Loan_Not_Paid*Values_Entered,Interest,""), "")</f>
        <v/>
      </c>
      <c r="H46" s="283" t="str">
        <f>IFERROR(IF(Loan_Not_Paid*Values_Entered,Ending_Balance,""), "")</f>
        <v/>
      </c>
    </row>
    <row r="47" spans="1:8">
      <c r="A47" s="296">
        <v>35</v>
      </c>
      <c r="B47" s="281" t="str">
        <f>IFERROR(IF(Loan_Not_Paid*Values_Entered,Payment_Number,""), "")</f>
        <v/>
      </c>
      <c r="C47" s="282" t="str">
        <f>IFERROR(IF(Loan_Not_Paid*Values_Entered,Payment_Date,""), "")</f>
        <v/>
      </c>
      <c r="D47" s="283" t="str">
        <f>IFERROR(IF(Loan_Not_Paid*Values_Entered,Beginning_Balance,""), "")</f>
        <v/>
      </c>
      <c r="E47" s="283" t="str">
        <f>IFERROR(IF(Loan_Not_Paid*Values_Entered,Monthly_Payment,""), "")</f>
        <v/>
      </c>
      <c r="F47" s="283" t="str">
        <f>IFERROR(IF(Loan_Not_Paid*Values_Entered,Principal,""), "")</f>
        <v/>
      </c>
      <c r="G47" s="283" t="str">
        <f>IFERROR(IF(Loan_Not_Paid*Values_Entered,Interest,""), "")</f>
        <v/>
      </c>
      <c r="H47" s="283" t="str">
        <f>IFERROR(IF(Loan_Not_Paid*Values_Entered,Ending_Balance,""), "")</f>
        <v/>
      </c>
    </row>
    <row r="48" spans="1:8">
      <c r="A48" s="296">
        <v>36</v>
      </c>
      <c r="B48" s="281" t="str">
        <f>IFERROR(IF(Loan_Not_Paid*Values_Entered,Payment_Number,""), "")</f>
        <v/>
      </c>
      <c r="C48" s="282" t="str">
        <f>IFERROR(IF(Loan_Not_Paid*Values_Entered,Payment_Date,""), "")</f>
        <v/>
      </c>
      <c r="D48" s="283" t="str">
        <f>IFERROR(IF(Loan_Not_Paid*Values_Entered,Beginning_Balance,""), "")</f>
        <v/>
      </c>
      <c r="E48" s="283" t="str">
        <f>IFERROR(IF(Loan_Not_Paid*Values_Entered,Monthly_Payment,""), "")</f>
        <v/>
      </c>
      <c r="F48" s="283" t="str">
        <f>IFERROR(IF(Loan_Not_Paid*Values_Entered,Principal,""), "")</f>
        <v/>
      </c>
      <c r="G48" s="283" t="str">
        <f>IFERROR(IF(Loan_Not_Paid*Values_Entered,Interest,""), "")</f>
        <v/>
      </c>
      <c r="H48" s="283" t="str">
        <f>IFERROR(IF(Loan_Not_Paid*Values_Entered,Ending_Balance,""), "")</f>
        <v/>
      </c>
    </row>
    <row r="49" spans="1:8">
      <c r="A49" s="297">
        <v>37</v>
      </c>
      <c r="B49" s="96" t="str">
        <f>IFERROR(IF(Loan_Not_Paid*Values_Entered,Payment_Number,""), "")</f>
        <v/>
      </c>
      <c r="C49" s="97" t="str">
        <f>IFERROR(IF(Loan_Not_Paid*Values_Entered,Payment_Date,""), "")</f>
        <v/>
      </c>
      <c r="D49" s="236" t="str">
        <f>IFERROR(IF(Loan_Not_Paid*Values_Entered,Beginning_Balance,""), "")</f>
        <v/>
      </c>
      <c r="E49" s="236" t="str">
        <f>IFERROR(IF(Loan_Not_Paid*Values_Entered,Monthly_Payment,""), "")</f>
        <v/>
      </c>
      <c r="F49" s="236" t="str">
        <f>IFERROR(IF(Loan_Not_Paid*Values_Entered,Principal,""), "")</f>
        <v/>
      </c>
      <c r="G49" s="236" t="str">
        <f>IFERROR(IF(Loan_Not_Paid*Values_Entered,Interest,""), "")</f>
        <v/>
      </c>
      <c r="H49" s="236" t="str">
        <f>IFERROR(IF(Loan_Not_Paid*Values_Entered,Ending_Balance,""), "")</f>
        <v/>
      </c>
    </row>
    <row r="50" spans="1:8">
      <c r="A50" s="297">
        <v>38</v>
      </c>
      <c r="B50" s="96" t="str">
        <f>IFERROR(IF(Loan_Not_Paid*Values_Entered,Payment_Number,""), "")</f>
        <v/>
      </c>
      <c r="C50" s="97" t="str">
        <f>IFERROR(IF(Loan_Not_Paid*Values_Entered,Payment_Date,""), "")</f>
        <v/>
      </c>
      <c r="D50" s="236" t="str">
        <f>IFERROR(IF(Loan_Not_Paid*Values_Entered,Beginning_Balance,""), "")</f>
        <v/>
      </c>
      <c r="E50" s="236" t="str">
        <f>IFERROR(IF(Loan_Not_Paid*Values_Entered,Monthly_Payment,""), "")</f>
        <v/>
      </c>
      <c r="F50" s="236" t="str">
        <f>IFERROR(IF(Loan_Not_Paid*Values_Entered,Principal,""), "")</f>
        <v/>
      </c>
      <c r="G50" s="236" t="str">
        <f>IFERROR(IF(Loan_Not_Paid*Values_Entered,Interest,""), "")</f>
        <v/>
      </c>
      <c r="H50" s="236" t="str">
        <f>IFERROR(IF(Loan_Not_Paid*Values_Entered,Ending_Balance,""), "")</f>
        <v/>
      </c>
    </row>
    <row r="51" spans="1:8">
      <c r="A51" s="297">
        <v>39</v>
      </c>
      <c r="B51" s="96" t="str">
        <f>IFERROR(IF(Loan_Not_Paid*Values_Entered,Payment_Number,""), "")</f>
        <v/>
      </c>
      <c r="C51" s="97" t="str">
        <f>IFERROR(IF(Loan_Not_Paid*Values_Entered,Payment_Date,""), "")</f>
        <v/>
      </c>
      <c r="D51" s="236" t="str">
        <f>IFERROR(IF(Loan_Not_Paid*Values_Entered,Beginning_Balance,""), "")</f>
        <v/>
      </c>
      <c r="E51" s="236" t="str">
        <f>IFERROR(IF(Loan_Not_Paid*Values_Entered,Monthly_Payment,""), "")</f>
        <v/>
      </c>
      <c r="F51" s="236" t="str">
        <f>IFERROR(IF(Loan_Not_Paid*Values_Entered,Principal,""), "")</f>
        <v/>
      </c>
      <c r="G51" s="236" t="str">
        <f>IFERROR(IF(Loan_Not_Paid*Values_Entered,Interest,""), "")</f>
        <v/>
      </c>
      <c r="H51" s="236" t="str">
        <f>IFERROR(IF(Loan_Not_Paid*Values_Entered,Ending_Balance,""), "")</f>
        <v/>
      </c>
    </row>
    <row r="52" spans="1:8">
      <c r="A52" s="297">
        <v>40</v>
      </c>
      <c r="B52" s="96" t="str">
        <f>IFERROR(IF(Loan_Not_Paid*Values_Entered,Payment_Number,""), "")</f>
        <v/>
      </c>
      <c r="C52" s="97" t="str">
        <f>IFERROR(IF(Loan_Not_Paid*Values_Entered,Payment_Date,""), "")</f>
        <v/>
      </c>
      <c r="D52" s="236" t="str">
        <f>IFERROR(IF(Loan_Not_Paid*Values_Entered,Beginning_Balance,""), "")</f>
        <v/>
      </c>
      <c r="E52" s="236" t="str">
        <f>IFERROR(IF(Loan_Not_Paid*Values_Entered,Monthly_Payment,""), "")</f>
        <v/>
      </c>
      <c r="F52" s="236" t="str">
        <f>IFERROR(IF(Loan_Not_Paid*Values_Entered,Principal,""), "")</f>
        <v/>
      </c>
      <c r="G52" s="236" t="str">
        <f>IFERROR(IF(Loan_Not_Paid*Values_Entered,Interest,""), "")</f>
        <v/>
      </c>
      <c r="H52" s="236" t="str">
        <f>IFERROR(IF(Loan_Not_Paid*Values_Entered,Ending_Balance,""), "")</f>
        <v/>
      </c>
    </row>
    <row r="53" spans="1:8">
      <c r="A53" s="297">
        <v>41</v>
      </c>
      <c r="B53" s="96" t="str">
        <f>IFERROR(IF(Loan_Not_Paid*Values_Entered,Payment_Number,""), "")</f>
        <v/>
      </c>
      <c r="C53" s="97" t="str">
        <f>IFERROR(IF(Loan_Not_Paid*Values_Entered,Payment_Date,""), "")</f>
        <v/>
      </c>
      <c r="D53" s="236" t="str">
        <f>IFERROR(IF(Loan_Not_Paid*Values_Entered,Beginning_Balance,""), "")</f>
        <v/>
      </c>
      <c r="E53" s="236" t="str">
        <f>IFERROR(IF(Loan_Not_Paid*Values_Entered,Monthly_Payment,""), "")</f>
        <v/>
      </c>
      <c r="F53" s="236" t="str">
        <f>IFERROR(IF(Loan_Not_Paid*Values_Entered,Principal,""), "")</f>
        <v/>
      </c>
      <c r="G53" s="236" t="str">
        <f>IFERROR(IF(Loan_Not_Paid*Values_Entered,Interest,""), "")</f>
        <v/>
      </c>
      <c r="H53" s="236" t="str">
        <f>IFERROR(IF(Loan_Not_Paid*Values_Entered,Ending_Balance,""), "")</f>
        <v/>
      </c>
    </row>
    <row r="54" spans="1:8">
      <c r="A54" s="297">
        <v>42</v>
      </c>
      <c r="B54" s="96" t="str">
        <f>IFERROR(IF(Loan_Not_Paid*Values_Entered,Payment_Number,""), "")</f>
        <v/>
      </c>
      <c r="C54" s="97" t="str">
        <f>IFERROR(IF(Loan_Not_Paid*Values_Entered,Payment_Date,""), "")</f>
        <v/>
      </c>
      <c r="D54" s="236" t="str">
        <f>IFERROR(IF(Loan_Not_Paid*Values_Entered,Beginning_Balance,""), "")</f>
        <v/>
      </c>
      <c r="E54" s="236" t="str">
        <f>IFERROR(IF(Loan_Not_Paid*Values_Entered,Monthly_Payment,""), "")</f>
        <v/>
      </c>
      <c r="F54" s="236" t="str">
        <f>IFERROR(IF(Loan_Not_Paid*Values_Entered,Principal,""), "")</f>
        <v/>
      </c>
      <c r="G54" s="236" t="str">
        <f>IFERROR(IF(Loan_Not_Paid*Values_Entered,Interest,""), "")</f>
        <v/>
      </c>
      <c r="H54" s="236" t="str">
        <f>IFERROR(IF(Loan_Not_Paid*Values_Entered,Ending_Balance,""), "")</f>
        <v/>
      </c>
    </row>
    <row r="55" spans="1:8">
      <c r="A55" s="297">
        <v>43</v>
      </c>
      <c r="B55" s="96" t="str">
        <f>IFERROR(IF(Loan_Not_Paid*Values_Entered,Payment_Number,""), "")</f>
        <v/>
      </c>
      <c r="C55" s="97" t="str">
        <f>IFERROR(IF(Loan_Not_Paid*Values_Entered,Payment_Date,""), "")</f>
        <v/>
      </c>
      <c r="D55" s="236" t="str">
        <f>IFERROR(IF(Loan_Not_Paid*Values_Entered,Beginning_Balance,""), "")</f>
        <v/>
      </c>
      <c r="E55" s="236" t="str">
        <f>IFERROR(IF(Loan_Not_Paid*Values_Entered,Monthly_Payment,""), "")</f>
        <v/>
      </c>
      <c r="F55" s="236" t="str">
        <f>IFERROR(IF(Loan_Not_Paid*Values_Entered,Principal,""), "")</f>
        <v/>
      </c>
      <c r="G55" s="236" t="str">
        <f>IFERROR(IF(Loan_Not_Paid*Values_Entered,Interest,""), "")</f>
        <v/>
      </c>
      <c r="H55" s="236" t="str">
        <f>IFERROR(IF(Loan_Not_Paid*Values_Entered,Ending_Balance,""), "")</f>
        <v/>
      </c>
    </row>
    <row r="56" spans="1:8">
      <c r="A56" s="297">
        <v>44</v>
      </c>
      <c r="B56" s="96" t="str">
        <f>IFERROR(IF(Loan_Not_Paid*Values_Entered,Payment_Number,""), "")</f>
        <v/>
      </c>
      <c r="C56" s="97" t="str">
        <f>IFERROR(IF(Loan_Not_Paid*Values_Entered,Payment_Date,""), "")</f>
        <v/>
      </c>
      <c r="D56" s="236" t="str">
        <f>IFERROR(IF(Loan_Not_Paid*Values_Entered,Beginning_Balance,""), "")</f>
        <v/>
      </c>
      <c r="E56" s="236" t="str">
        <f>IFERROR(IF(Loan_Not_Paid*Values_Entered,Monthly_Payment,""), "")</f>
        <v/>
      </c>
      <c r="F56" s="236" t="str">
        <f>IFERROR(IF(Loan_Not_Paid*Values_Entered,Principal,""), "")</f>
        <v/>
      </c>
      <c r="G56" s="236" t="str">
        <f>IFERROR(IF(Loan_Not_Paid*Values_Entered,Interest,""), "")</f>
        <v/>
      </c>
      <c r="H56" s="236" t="str">
        <f>IFERROR(IF(Loan_Not_Paid*Values_Entered,Ending_Balance,""), "")</f>
        <v/>
      </c>
    </row>
    <row r="57" spans="1:8">
      <c r="A57" s="297">
        <v>45</v>
      </c>
      <c r="B57" s="96" t="str">
        <f>IFERROR(IF(Loan_Not_Paid*Values_Entered,Payment_Number,""), "")</f>
        <v/>
      </c>
      <c r="C57" s="97" t="str">
        <f>IFERROR(IF(Loan_Not_Paid*Values_Entered,Payment_Date,""), "")</f>
        <v/>
      </c>
      <c r="D57" s="236" t="str">
        <f>IFERROR(IF(Loan_Not_Paid*Values_Entered,Beginning_Balance,""), "")</f>
        <v/>
      </c>
      <c r="E57" s="236" t="str">
        <f>IFERROR(IF(Loan_Not_Paid*Values_Entered,Monthly_Payment,""), "")</f>
        <v/>
      </c>
      <c r="F57" s="236" t="str">
        <f>IFERROR(IF(Loan_Not_Paid*Values_Entered,Principal,""), "")</f>
        <v/>
      </c>
      <c r="G57" s="236" t="str">
        <f>IFERROR(IF(Loan_Not_Paid*Values_Entered,Interest,""), "")</f>
        <v/>
      </c>
      <c r="H57" s="236" t="str">
        <f>IFERROR(IF(Loan_Not_Paid*Values_Entered,Ending_Balance,""), "")</f>
        <v/>
      </c>
    </row>
    <row r="58" spans="1:8">
      <c r="A58" s="297">
        <v>46</v>
      </c>
      <c r="B58" s="96" t="str">
        <f>IFERROR(IF(Loan_Not_Paid*Values_Entered,Payment_Number,""), "")</f>
        <v/>
      </c>
      <c r="C58" s="97" t="str">
        <f>IFERROR(IF(Loan_Not_Paid*Values_Entered,Payment_Date,""), "")</f>
        <v/>
      </c>
      <c r="D58" s="236" t="str">
        <f>IFERROR(IF(Loan_Not_Paid*Values_Entered,Beginning_Balance,""), "")</f>
        <v/>
      </c>
      <c r="E58" s="236" t="str">
        <f>IFERROR(IF(Loan_Not_Paid*Values_Entered,Monthly_Payment,""), "")</f>
        <v/>
      </c>
      <c r="F58" s="236" t="str">
        <f>IFERROR(IF(Loan_Not_Paid*Values_Entered,Principal,""), "")</f>
        <v/>
      </c>
      <c r="G58" s="236" t="str">
        <f>IFERROR(IF(Loan_Not_Paid*Values_Entered,Interest,""), "")</f>
        <v/>
      </c>
      <c r="H58" s="236" t="str">
        <f>IFERROR(IF(Loan_Not_Paid*Values_Entered,Ending_Balance,""), "")</f>
        <v/>
      </c>
    </row>
    <row r="59" spans="1:8">
      <c r="A59" s="297">
        <v>47</v>
      </c>
      <c r="B59" s="96" t="str">
        <f>IFERROR(IF(Loan_Not_Paid*Values_Entered,Payment_Number,""), "")</f>
        <v/>
      </c>
      <c r="C59" s="97" t="str">
        <f>IFERROR(IF(Loan_Not_Paid*Values_Entered,Payment_Date,""), "")</f>
        <v/>
      </c>
      <c r="D59" s="236" t="str">
        <f>IFERROR(IF(Loan_Not_Paid*Values_Entered,Beginning_Balance,""), "")</f>
        <v/>
      </c>
      <c r="E59" s="236" t="str">
        <f>IFERROR(IF(Loan_Not_Paid*Values_Entered,Monthly_Payment,""), "")</f>
        <v/>
      </c>
      <c r="F59" s="236" t="str">
        <f>IFERROR(IF(Loan_Not_Paid*Values_Entered,Principal,""), "")</f>
        <v/>
      </c>
      <c r="G59" s="236" t="str">
        <f>IFERROR(IF(Loan_Not_Paid*Values_Entered,Interest,""), "")</f>
        <v/>
      </c>
      <c r="H59" s="236" t="str">
        <f>IFERROR(IF(Loan_Not_Paid*Values_Entered,Ending_Balance,""), "")</f>
        <v/>
      </c>
    </row>
    <row r="60" spans="1:8">
      <c r="A60" s="297">
        <v>48</v>
      </c>
      <c r="B60" s="96" t="str">
        <f>IFERROR(IF(Loan_Not_Paid*Values_Entered,Payment_Number,""), "")</f>
        <v/>
      </c>
      <c r="C60" s="97" t="str">
        <f>IFERROR(IF(Loan_Not_Paid*Values_Entered,Payment_Date,""), "")</f>
        <v/>
      </c>
      <c r="D60" s="236" t="str">
        <f>IFERROR(IF(Loan_Not_Paid*Values_Entered,Beginning_Balance,""), "")</f>
        <v/>
      </c>
      <c r="E60" s="236" t="str">
        <f>IFERROR(IF(Loan_Not_Paid*Values_Entered,Monthly_Payment,""), "")</f>
        <v/>
      </c>
      <c r="F60" s="236" t="str">
        <f>IFERROR(IF(Loan_Not_Paid*Values_Entered,Principal,""), "")</f>
        <v/>
      </c>
      <c r="G60" s="236" t="str">
        <f>IFERROR(IF(Loan_Not_Paid*Values_Entered,Interest,""), "")</f>
        <v/>
      </c>
      <c r="H60" s="236" t="str">
        <f>IFERROR(IF(Loan_Not_Paid*Values_Entered,Ending_Balance,""), "")</f>
        <v/>
      </c>
    </row>
    <row r="61" spans="1:8">
      <c r="A61" s="296">
        <v>49</v>
      </c>
      <c r="B61" s="281" t="str">
        <f>IFERROR(IF(Loan_Not_Paid*Values_Entered,Payment_Number,""), "")</f>
        <v/>
      </c>
      <c r="C61" s="282" t="str">
        <f>IFERROR(IF(Loan_Not_Paid*Values_Entered,Payment_Date,""), "")</f>
        <v/>
      </c>
      <c r="D61" s="283" t="str">
        <f>IFERROR(IF(Loan_Not_Paid*Values_Entered,Beginning_Balance,""), "")</f>
        <v/>
      </c>
      <c r="E61" s="283" t="str">
        <f>IFERROR(IF(Loan_Not_Paid*Values_Entered,Monthly_Payment,""), "")</f>
        <v/>
      </c>
      <c r="F61" s="283" t="str">
        <f>IFERROR(IF(Loan_Not_Paid*Values_Entered,Principal,""), "")</f>
        <v/>
      </c>
      <c r="G61" s="283" t="str">
        <f>IFERROR(IF(Loan_Not_Paid*Values_Entered,Interest,""), "")</f>
        <v/>
      </c>
      <c r="H61" s="283" t="str">
        <f>IFERROR(IF(Loan_Not_Paid*Values_Entered,Ending_Balance,""), "")</f>
        <v/>
      </c>
    </row>
    <row r="62" spans="1:8">
      <c r="A62" s="296">
        <v>50</v>
      </c>
      <c r="B62" s="281" t="str">
        <f>IFERROR(IF(Loan_Not_Paid*Values_Entered,Payment_Number,""), "")</f>
        <v/>
      </c>
      <c r="C62" s="282" t="str">
        <f>IFERROR(IF(Loan_Not_Paid*Values_Entered,Payment_Date,""), "")</f>
        <v/>
      </c>
      <c r="D62" s="283" t="str">
        <f>IFERROR(IF(Loan_Not_Paid*Values_Entered,Beginning_Balance,""), "")</f>
        <v/>
      </c>
      <c r="E62" s="283" t="str">
        <f>IFERROR(IF(Loan_Not_Paid*Values_Entered,Monthly_Payment,""), "")</f>
        <v/>
      </c>
      <c r="F62" s="283" t="str">
        <f>IFERROR(IF(Loan_Not_Paid*Values_Entered,Principal,""), "")</f>
        <v/>
      </c>
      <c r="G62" s="283" t="str">
        <f>IFERROR(IF(Loan_Not_Paid*Values_Entered,Interest,""), "")</f>
        <v/>
      </c>
      <c r="H62" s="283" t="str">
        <f>IFERROR(IF(Loan_Not_Paid*Values_Entered,Ending_Balance,""), "")</f>
        <v/>
      </c>
    </row>
    <row r="63" spans="1:8">
      <c r="A63" s="296">
        <v>51</v>
      </c>
      <c r="B63" s="281" t="str">
        <f>IFERROR(IF(Loan_Not_Paid*Values_Entered,Payment_Number,""), "")</f>
        <v/>
      </c>
      <c r="C63" s="282" t="str">
        <f>IFERROR(IF(Loan_Not_Paid*Values_Entered,Payment_Date,""), "")</f>
        <v/>
      </c>
      <c r="D63" s="283" t="str">
        <f>IFERROR(IF(Loan_Not_Paid*Values_Entered,Beginning_Balance,""), "")</f>
        <v/>
      </c>
      <c r="E63" s="283" t="str">
        <f>IFERROR(IF(Loan_Not_Paid*Values_Entered,Monthly_Payment,""), "")</f>
        <v/>
      </c>
      <c r="F63" s="283" t="str">
        <f>IFERROR(IF(Loan_Not_Paid*Values_Entered,Principal,""), "")</f>
        <v/>
      </c>
      <c r="G63" s="283" t="str">
        <f>IFERROR(IF(Loan_Not_Paid*Values_Entered,Interest,""), "")</f>
        <v/>
      </c>
      <c r="H63" s="283" t="str">
        <f>IFERROR(IF(Loan_Not_Paid*Values_Entered,Ending_Balance,""), "")</f>
        <v/>
      </c>
    </row>
    <row r="64" spans="1:8">
      <c r="A64" s="296">
        <v>52</v>
      </c>
      <c r="B64" s="281" t="str">
        <f>IFERROR(IF(Loan_Not_Paid*Values_Entered,Payment_Number,""), "")</f>
        <v/>
      </c>
      <c r="C64" s="282" t="str">
        <f>IFERROR(IF(Loan_Not_Paid*Values_Entered,Payment_Date,""), "")</f>
        <v/>
      </c>
      <c r="D64" s="283" t="str">
        <f>IFERROR(IF(Loan_Not_Paid*Values_Entered,Beginning_Balance,""), "")</f>
        <v/>
      </c>
      <c r="E64" s="283" t="str">
        <f>IFERROR(IF(Loan_Not_Paid*Values_Entered,Monthly_Payment,""), "")</f>
        <v/>
      </c>
      <c r="F64" s="283" t="str">
        <f>IFERROR(IF(Loan_Not_Paid*Values_Entered,Principal,""), "")</f>
        <v/>
      </c>
      <c r="G64" s="283" t="str">
        <f>IFERROR(IF(Loan_Not_Paid*Values_Entered,Interest,""), "")</f>
        <v/>
      </c>
      <c r="H64" s="283" t="str">
        <f>IFERROR(IF(Loan_Not_Paid*Values_Entered,Ending_Balance,""), "")</f>
        <v/>
      </c>
    </row>
    <row r="65" spans="1:8">
      <c r="A65" s="296">
        <v>53</v>
      </c>
      <c r="B65" s="281" t="str">
        <f>IFERROR(IF(Loan_Not_Paid*Values_Entered,Payment_Number,""), "")</f>
        <v/>
      </c>
      <c r="C65" s="282" t="str">
        <f>IFERROR(IF(Loan_Not_Paid*Values_Entered,Payment_Date,""), "")</f>
        <v/>
      </c>
      <c r="D65" s="283" t="str">
        <f>IFERROR(IF(Loan_Not_Paid*Values_Entered,Beginning_Balance,""), "")</f>
        <v/>
      </c>
      <c r="E65" s="283" t="str">
        <f>IFERROR(IF(Loan_Not_Paid*Values_Entered,Monthly_Payment,""), "")</f>
        <v/>
      </c>
      <c r="F65" s="283" t="str">
        <f>IFERROR(IF(Loan_Not_Paid*Values_Entered,Principal,""), "")</f>
        <v/>
      </c>
      <c r="G65" s="283" t="str">
        <f>IFERROR(IF(Loan_Not_Paid*Values_Entered,Interest,""), "")</f>
        <v/>
      </c>
      <c r="H65" s="283" t="str">
        <f>IFERROR(IF(Loan_Not_Paid*Values_Entered,Ending_Balance,""), "")</f>
        <v/>
      </c>
    </row>
    <row r="66" spans="1:8">
      <c r="A66" s="296">
        <v>54</v>
      </c>
      <c r="B66" s="281" t="str">
        <f>IFERROR(IF(Loan_Not_Paid*Values_Entered,Payment_Number,""), "")</f>
        <v/>
      </c>
      <c r="C66" s="282" t="str">
        <f>IFERROR(IF(Loan_Not_Paid*Values_Entered,Payment_Date,""), "")</f>
        <v/>
      </c>
      <c r="D66" s="283" t="str">
        <f>IFERROR(IF(Loan_Not_Paid*Values_Entered,Beginning_Balance,""), "")</f>
        <v/>
      </c>
      <c r="E66" s="283" t="str">
        <f>IFERROR(IF(Loan_Not_Paid*Values_Entered,Monthly_Payment,""), "")</f>
        <v/>
      </c>
      <c r="F66" s="283" t="str">
        <f>IFERROR(IF(Loan_Not_Paid*Values_Entered,Principal,""), "")</f>
        <v/>
      </c>
      <c r="G66" s="283" t="str">
        <f>IFERROR(IF(Loan_Not_Paid*Values_Entered,Interest,""), "")</f>
        <v/>
      </c>
      <c r="H66" s="283" t="str">
        <f>IFERROR(IF(Loan_Not_Paid*Values_Entered,Ending_Balance,""), "")</f>
        <v/>
      </c>
    </row>
    <row r="67" spans="1:8">
      <c r="A67" s="296">
        <v>55</v>
      </c>
      <c r="B67" s="281" t="str">
        <f>IFERROR(IF(Loan_Not_Paid*Values_Entered,Payment_Number,""), "")</f>
        <v/>
      </c>
      <c r="C67" s="282" t="str">
        <f>IFERROR(IF(Loan_Not_Paid*Values_Entered,Payment_Date,""), "")</f>
        <v/>
      </c>
      <c r="D67" s="283" t="str">
        <f>IFERROR(IF(Loan_Not_Paid*Values_Entered,Beginning_Balance,""), "")</f>
        <v/>
      </c>
      <c r="E67" s="283" t="str">
        <f>IFERROR(IF(Loan_Not_Paid*Values_Entered,Monthly_Payment,""), "")</f>
        <v/>
      </c>
      <c r="F67" s="283" t="str">
        <f>IFERROR(IF(Loan_Not_Paid*Values_Entered,Principal,""), "")</f>
        <v/>
      </c>
      <c r="G67" s="283" t="str">
        <f>IFERROR(IF(Loan_Not_Paid*Values_Entered,Interest,""), "")</f>
        <v/>
      </c>
      <c r="H67" s="283" t="str">
        <f>IFERROR(IF(Loan_Not_Paid*Values_Entered,Ending_Balance,""), "")</f>
        <v/>
      </c>
    </row>
    <row r="68" spans="1:8">
      <c r="A68" s="296">
        <v>56</v>
      </c>
      <c r="B68" s="281" t="str">
        <f>IFERROR(IF(Loan_Not_Paid*Values_Entered,Payment_Number,""), "")</f>
        <v/>
      </c>
      <c r="C68" s="282" t="str">
        <f>IFERROR(IF(Loan_Not_Paid*Values_Entered,Payment_Date,""), "")</f>
        <v/>
      </c>
      <c r="D68" s="283" t="str">
        <f>IFERROR(IF(Loan_Not_Paid*Values_Entered,Beginning_Balance,""), "")</f>
        <v/>
      </c>
      <c r="E68" s="283" t="str">
        <f>IFERROR(IF(Loan_Not_Paid*Values_Entered,Monthly_Payment,""), "")</f>
        <v/>
      </c>
      <c r="F68" s="283" t="str">
        <f>IFERROR(IF(Loan_Not_Paid*Values_Entered,Principal,""), "")</f>
        <v/>
      </c>
      <c r="G68" s="283" t="str">
        <f>IFERROR(IF(Loan_Not_Paid*Values_Entered,Interest,""), "")</f>
        <v/>
      </c>
      <c r="H68" s="283" t="str">
        <f>IFERROR(IF(Loan_Not_Paid*Values_Entered,Ending_Balance,""), "")</f>
        <v/>
      </c>
    </row>
    <row r="69" spans="1:8">
      <c r="A69" s="296">
        <v>57</v>
      </c>
      <c r="B69" s="281" t="str">
        <f>IFERROR(IF(Loan_Not_Paid*Values_Entered,Payment_Number,""), "")</f>
        <v/>
      </c>
      <c r="C69" s="282" t="str">
        <f>IFERROR(IF(Loan_Not_Paid*Values_Entered,Payment_Date,""), "")</f>
        <v/>
      </c>
      <c r="D69" s="283" t="str">
        <f>IFERROR(IF(Loan_Not_Paid*Values_Entered,Beginning_Balance,""), "")</f>
        <v/>
      </c>
      <c r="E69" s="283" t="str">
        <f>IFERROR(IF(Loan_Not_Paid*Values_Entered,Monthly_Payment,""), "")</f>
        <v/>
      </c>
      <c r="F69" s="283" t="str">
        <f>IFERROR(IF(Loan_Not_Paid*Values_Entered,Principal,""), "")</f>
        <v/>
      </c>
      <c r="G69" s="283" t="str">
        <f>IFERROR(IF(Loan_Not_Paid*Values_Entered,Interest,""), "")</f>
        <v/>
      </c>
      <c r="H69" s="283" t="str">
        <f>IFERROR(IF(Loan_Not_Paid*Values_Entered,Ending_Balance,""), "")</f>
        <v/>
      </c>
    </row>
    <row r="70" spans="1:8">
      <c r="A70" s="296">
        <v>58</v>
      </c>
      <c r="B70" s="281" t="str">
        <f>IFERROR(IF(Loan_Not_Paid*Values_Entered,Payment_Number,""), "")</f>
        <v/>
      </c>
      <c r="C70" s="282" t="str">
        <f>IFERROR(IF(Loan_Not_Paid*Values_Entered,Payment_Date,""), "")</f>
        <v/>
      </c>
      <c r="D70" s="283" t="str">
        <f>IFERROR(IF(Loan_Not_Paid*Values_Entered,Beginning_Balance,""), "")</f>
        <v/>
      </c>
      <c r="E70" s="283" t="str">
        <f>IFERROR(IF(Loan_Not_Paid*Values_Entered,Monthly_Payment,""), "")</f>
        <v/>
      </c>
      <c r="F70" s="283" t="str">
        <f>IFERROR(IF(Loan_Not_Paid*Values_Entered,Principal,""), "")</f>
        <v/>
      </c>
      <c r="G70" s="283" t="str">
        <f>IFERROR(IF(Loan_Not_Paid*Values_Entered,Interest,""), "")</f>
        <v/>
      </c>
      <c r="H70" s="283" t="str">
        <f>IFERROR(IF(Loan_Not_Paid*Values_Entered,Ending_Balance,""), "")</f>
        <v/>
      </c>
    </row>
    <row r="71" spans="1:8">
      <c r="A71" s="296">
        <v>59</v>
      </c>
      <c r="B71" s="281" t="str">
        <f>IFERROR(IF(Loan_Not_Paid*Values_Entered,Payment_Number,""), "")</f>
        <v/>
      </c>
      <c r="C71" s="282" t="str">
        <f>IFERROR(IF(Loan_Not_Paid*Values_Entered,Payment_Date,""), "")</f>
        <v/>
      </c>
      <c r="D71" s="283" t="str">
        <f>IFERROR(IF(Loan_Not_Paid*Values_Entered,Beginning_Balance,""), "")</f>
        <v/>
      </c>
      <c r="E71" s="283" t="str">
        <f>IFERROR(IF(Loan_Not_Paid*Values_Entered,Monthly_Payment,""), "")</f>
        <v/>
      </c>
      <c r="F71" s="283" t="str">
        <f>IFERROR(IF(Loan_Not_Paid*Values_Entered,Principal,""), "")</f>
        <v/>
      </c>
      <c r="G71" s="283" t="str">
        <f>IFERROR(IF(Loan_Not_Paid*Values_Entered,Interest,""), "")</f>
        <v/>
      </c>
      <c r="H71" s="283" t="str">
        <f>IFERROR(IF(Loan_Not_Paid*Values_Entered,Ending_Balance,""), "")</f>
        <v/>
      </c>
    </row>
    <row r="72" spans="1:8">
      <c r="A72" s="296">
        <v>60</v>
      </c>
      <c r="B72" s="281" t="str">
        <f>IFERROR(IF(Loan_Not_Paid*Values_Entered,Payment_Number,""), "")</f>
        <v/>
      </c>
      <c r="C72" s="282" t="str">
        <f>IFERROR(IF(Loan_Not_Paid*Values_Entered,Payment_Date,""), "")</f>
        <v/>
      </c>
      <c r="D72" s="283" t="str">
        <f>IFERROR(IF(Loan_Not_Paid*Values_Entered,Beginning_Balance,""), "")</f>
        <v/>
      </c>
      <c r="E72" s="283" t="str">
        <f>IFERROR(IF(Loan_Not_Paid*Values_Entered,Monthly_Payment,""), "")</f>
        <v/>
      </c>
      <c r="F72" s="283" t="str">
        <f>IFERROR(IF(Loan_Not_Paid*Values_Entered,Principal,""), "")</f>
        <v/>
      </c>
      <c r="G72" s="283" t="str">
        <f>IFERROR(IF(Loan_Not_Paid*Values_Entered,Interest,""), "")</f>
        <v/>
      </c>
      <c r="H72" s="283" t="str">
        <f>IFERROR(IF(Loan_Not_Paid*Values_Entered,Ending_Balance,""), "")</f>
        <v/>
      </c>
    </row>
    <row r="73" spans="1:8">
      <c r="A73" s="297">
        <v>61</v>
      </c>
      <c r="B73" s="96" t="str">
        <f>IFERROR(IF(Loan_Not_Paid*Values_Entered,Payment_Number,""), "")</f>
        <v/>
      </c>
      <c r="C73" s="97" t="str">
        <f>IFERROR(IF(Loan_Not_Paid*Values_Entered,Payment_Date,""), "")</f>
        <v/>
      </c>
      <c r="D73" s="236" t="str">
        <f>IFERROR(IF(Loan_Not_Paid*Values_Entered,Beginning_Balance,""), "")</f>
        <v/>
      </c>
      <c r="E73" s="236" t="str">
        <f>IFERROR(IF(Loan_Not_Paid*Values_Entered,Monthly_Payment,""), "")</f>
        <v/>
      </c>
      <c r="F73" s="236" t="str">
        <f>IFERROR(IF(Loan_Not_Paid*Values_Entered,Principal,""), "")</f>
        <v/>
      </c>
      <c r="G73" s="236" t="str">
        <f>IFERROR(IF(Loan_Not_Paid*Values_Entered,Interest,""), "")</f>
        <v/>
      </c>
      <c r="H73" s="236" t="str">
        <f>IFERROR(IF(Loan_Not_Paid*Values_Entered,Ending_Balance,""), "")</f>
        <v/>
      </c>
    </row>
    <row r="74" spans="1:8">
      <c r="A74" s="297">
        <v>62</v>
      </c>
      <c r="B74" s="96" t="str">
        <f>IFERROR(IF(Loan_Not_Paid*Values_Entered,Payment_Number,""), "")</f>
        <v/>
      </c>
      <c r="C74" s="97" t="str">
        <f>IFERROR(IF(Loan_Not_Paid*Values_Entered,Payment_Date,""), "")</f>
        <v/>
      </c>
      <c r="D74" s="236" t="str">
        <f>IFERROR(IF(Loan_Not_Paid*Values_Entered,Beginning_Balance,""), "")</f>
        <v/>
      </c>
      <c r="E74" s="236" t="str">
        <f>IFERROR(IF(Loan_Not_Paid*Values_Entered,Monthly_Payment,""), "")</f>
        <v/>
      </c>
      <c r="F74" s="236" t="str">
        <f>IFERROR(IF(Loan_Not_Paid*Values_Entered,Principal,""), "")</f>
        <v/>
      </c>
      <c r="G74" s="236" t="str">
        <f>IFERROR(IF(Loan_Not_Paid*Values_Entered,Interest,""), "")</f>
        <v/>
      </c>
      <c r="H74" s="236" t="str">
        <f>IFERROR(IF(Loan_Not_Paid*Values_Entered,Ending_Balance,""), "")</f>
        <v/>
      </c>
    </row>
    <row r="75" spans="1:8">
      <c r="A75" s="297">
        <v>63</v>
      </c>
      <c r="B75" s="96" t="str">
        <f>IFERROR(IF(Loan_Not_Paid*Values_Entered,Payment_Number,""), "")</f>
        <v/>
      </c>
      <c r="C75" s="97" t="str">
        <f>IFERROR(IF(Loan_Not_Paid*Values_Entered,Payment_Date,""), "")</f>
        <v/>
      </c>
      <c r="D75" s="236" t="str">
        <f>IFERROR(IF(Loan_Not_Paid*Values_Entered,Beginning_Balance,""), "")</f>
        <v/>
      </c>
      <c r="E75" s="236" t="str">
        <f>IFERROR(IF(Loan_Not_Paid*Values_Entered,Monthly_Payment,""), "")</f>
        <v/>
      </c>
      <c r="F75" s="236" t="str">
        <f>IFERROR(IF(Loan_Not_Paid*Values_Entered,Principal,""), "")</f>
        <v/>
      </c>
      <c r="G75" s="236" t="str">
        <f>IFERROR(IF(Loan_Not_Paid*Values_Entered,Interest,""), "")</f>
        <v/>
      </c>
      <c r="H75" s="236" t="str">
        <f>IFERROR(IF(Loan_Not_Paid*Values_Entered,Ending_Balance,""), "")</f>
        <v/>
      </c>
    </row>
    <row r="76" spans="1:8">
      <c r="A76" s="297">
        <v>64</v>
      </c>
      <c r="B76" s="96" t="str">
        <f>IFERROR(IF(Loan_Not_Paid*Values_Entered,Payment_Number,""), "")</f>
        <v/>
      </c>
      <c r="C76" s="97" t="str">
        <f>IFERROR(IF(Loan_Not_Paid*Values_Entered,Payment_Date,""), "")</f>
        <v/>
      </c>
      <c r="D76" s="236" t="str">
        <f>IFERROR(IF(Loan_Not_Paid*Values_Entered,Beginning_Balance,""), "")</f>
        <v/>
      </c>
      <c r="E76" s="236" t="str">
        <f>IFERROR(IF(Loan_Not_Paid*Values_Entered,Monthly_Payment,""), "")</f>
        <v/>
      </c>
      <c r="F76" s="236" t="str">
        <f>IFERROR(IF(Loan_Not_Paid*Values_Entered,Principal,""), "")</f>
        <v/>
      </c>
      <c r="G76" s="236" t="str">
        <f>IFERROR(IF(Loan_Not_Paid*Values_Entered,Interest,""), "")</f>
        <v/>
      </c>
      <c r="H76" s="236" t="str">
        <f>IFERROR(IF(Loan_Not_Paid*Values_Entered,Ending_Balance,""), "")</f>
        <v/>
      </c>
    </row>
    <row r="77" spans="1:8">
      <c r="A77" s="297">
        <v>65</v>
      </c>
      <c r="B77" s="96" t="str">
        <f>IFERROR(IF(Loan_Not_Paid*Values_Entered,Payment_Number,""), "")</f>
        <v/>
      </c>
      <c r="C77" s="97" t="str">
        <f>IFERROR(IF(Loan_Not_Paid*Values_Entered,Payment_Date,""), "")</f>
        <v/>
      </c>
      <c r="D77" s="236" t="str">
        <f>IFERROR(IF(Loan_Not_Paid*Values_Entered,Beginning_Balance,""), "")</f>
        <v/>
      </c>
      <c r="E77" s="236" t="str">
        <f>IFERROR(IF(Loan_Not_Paid*Values_Entered,Monthly_Payment,""), "")</f>
        <v/>
      </c>
      <c r="F77" s="236" t="str">
        <f>IFERROR(IF(Loan_Not_Paid*Values_Entered,Principal,""), "")</f>
        <v/>
      </c>
      <c r="G77" s="236" t="str">
        <f>IFERROR(IF(Loan_Not_Paid*Values_Entered,Interest,""), "")</f>
        <v/>
      </c>
      <c r="H77" s="236" t="str">
        <f>IFERROR(IF(Loan_Not_Paid*Values_Entered,Ending_Balance,""), "")</f>
        <v/>
      </c>
    </row>
    <row r="78" spans="1:8">
      <c r="A78" s="297">
        <v>66</v>
      </c>
      <c r="B78" s="96" t="str">
        <f>IFERROR(IF(Loan_Not_Paid*Values_Entered,Payment_Number,""), "")</f>
        <v/>
      </c>
      <c r="C78" s="97" t="str">
        <f>IFERROR(IF(Loan_Not_Paid*Values_Entered,Payment_Date,""), "")</f>
        <v/>
      </c>
      <c r="D78" s="236" t="str">
        <f>IFERROR(IF(Loan_Not_Paid*Values_Entered,Beginning_Balance,""), "")</f>
        <v/>
      </c>
      <c r="E78" s="236" t="str">
        <f>IFERROR(IF(Loan_Not_Paid*Values_Entered,Monthly_Payment,""), "")</f>
        <v/>
      </c>
      <c r="F78" s="236" t="str">
        <f>IFERROR(IF(Loan_Not_Paid*Values_Entered,Principal,""), "")</f>
        <v/>
      </c>
      <c r="G78" s="236" t="str">
        <f>IFERROR(IF(Loan_Not_Paid*Values_Entered,Interest,""), "")</f>
        <v/>
      </c>
      <c r="H78" s="236" t="str">
        <f>IFERROR(IF(Loan_Not_Paid*Values_Entered,Ending_Balance,""), "")</f>
        <v/>
      </c>
    </row>
    <row r="79" spans="1:8">
      <c r="A79" s="297">
        <v>67</v>
      </c>
      <c r="B79" s="96" t="str">
        <f>IFERROR(IF(Loan_Not_Paid*Values_Entered,Payment_Number,""), "")</f>
        <v/>
      </c>
      <c r="C79" s="97" t="str">
        <f>IFERROR(IF(Loan_Not_Paid*Values_Entered,Payment_Date,""), "")</f>
        <v/>
      </c>
      <c r="D79" s="236" t="str">
        <f>IFERROR(IF(Loan_Not_Paid*Values_Entered,Beginning_Balance,""), "")</f>
        <v/>
      </c>
      <c r="E79" s="236" t="str">
        <f>IFERROR(IF(Loan_Not_Paid*Values_Entered,Monthly_Payment,""), "")</f>
        <v/>
      </c>
      <c r="F79" s="236" t="str">
        <f>IFERROR(IF(Loan_Not_Paid*Values_Entered,Principal,""), "")</f>
        <v/>
      </c>
      <c r="G79" s="236" t="str">
        <f>IFERROR(IF(Loan_Not_Paid*Values_Entered,Interest,""), "")</f>
        <v/>
      </c>
      <c r="H79" s="236" t="str">
        <f>IFERROR(IF(Loan_Not_Paid*Values_Entered,Ending_Balance,""), "")</f>
        <v/>
      </c>
    </row>
    <row r="80" spans="1:8">
      <c r="A80" s="297">
        <v>68</v>
      </c>
      <c r="B80" s="96" t="str">
        <f>IFERROR(IF(Loan_Not_Paid*Values_Entered,Payment_Number,""), "")</f>
        <v/>
      </c>
      <c r="C80" s="97" t="str">
        <f>IFERROR(IF(Loan_Not_Paid*Values_Entered,Payment_Date,""), "")</f>
        <v/>
      </c>
      <c r="D80" s="236" t="str">
        <f>IFERROR(IF(Loan_Not_Paid*Values_Entered,Beginning_Balance,""), "")</f>
        <v/>
      </c>
      <c r="E80" s="236" t="str">
        <f>IFERROR(IF(Loan_Not_Paid*Values_Entered,Monthly_Payment,""), "")</f>
        <v/>
      </c>
      <c r="F80" s="236" t="str">
        <f>IFERROR(IF(Loan_Not_Paid*Values_Entered,Principal,""), "")</f>
        <v/>
      </c>
      <c r="G80" s="236" t="str">
        <f>IFERROR(IF(Loan_Not_Paid*Values_Entered,Interest,""), "")</f>
        <v/>
      </c>
      <c r="H80" s="236" t="str">
        <f>IFERROR(IF(Loan_Not_Paid*Values_Entered,Ending_Balance,""), "")</f>
        <v/>
      </c>
    </row>
    <row r="81" spans="1:8">
      <c r="A81" s="297">
        <v>69</v>
      </c>
      <c r="B81" s="96" t="str">
        <f>IFERROR(IF(Loan_Not_Paid*Values_Entered,Payment_Number,""), "")</f>
        <v/>
      </c>
      <c r="C81" s="97" t="str">
        <f>IFERROR(IF(Loan_Not_Paid*Values_Entered,Payment_Date,""), "")</f>
        <v/>
      </c>
      <c r="D81" s="236" t="str">
        <f>IFERROR(IF(Loan_Not_Paid*Values_Entered,Beginning_Balance,""), "")</f>
        <v/>
      </c>
      <c r="E81" s="236" t="str">
        <f>IFERROR(IF(Loan_Not_Paid*Values_Entered,Monthly_Payment,""), "")</f>
        <v/>
      </c>
      <c r="F81" s="236" t="str">
        <f>IFERROR(IF(Loan_Not_Paid*Values_Entered,Principal,""), "")</f>
        <v/>
      </c>
      <c r="G81" s="236" t="str">
        <f>IFERROR(IF(Loan_Not_Paid*Values_Entered,Interest,""), "")</f>
        <v/>
      </c>
      <c r="H81" s="236" t="str">
        <f>IFERROR(IF(Loan_Not_Paid*Values_Entered,Ending_Balance,""), "")</f>
        <v/>
      </c>
    </row>
    <row r="82" spans="1:8">
      <c r="A82" s="297">
        <v>70</v>
      </c>
      <c r="B82" s="96" t="str">
        <f>IFERROR(IF(Loan_Not_Paid*Values_Entered,Payment_Number,""), "")</f>
        <v/>
      </c>
      <c r="C82" s="97" t="str">
        <f>IFERROR(IF(Loan_Not_Paid*Values_Entered,Payment_Date,""), "")</f>
        <v/>
      </c>
      <c r="D82" s="236" t="str">
        <f>IFERROR(IF(Loan_Not_Paid*Values_Entered,Beginning_Balance,""), "")</f>
        <v/>
      </c>
      <c r="E82" s="236" t="str">
        <f>IFERROR(IF(Loan_Not_Paid*Values_Entered,Monthly_Payment,""), "")</f>
        <v/>
      </c>
      <c r="F82" s="236" t="str">
        <f>IFERROR(IF(Loan_Not_Paid*Values_Entered,Principal,""), "")</f>
        <v/>
      </c>
      <c r="G82" s="236" t="str">
        <f>IFERROR(IF(Loan_Not_Paid*Values_Entered,Interest,""), "")</f>
        <v/>
      </c>
      <c r="H82" s="236" t="str">
        <f>IFERROR(IF(Loan_Not_Paid*Values_Entered,Ending_Balance,""), "")</f>
        <v/>
      </c>
    </row>
    <row r="83" spans="1:8">
      <c r="A83" s="297">
        <v>71</v>
      </c>
      <c r="B83" s="96" t="str">
        <f>IFERROR(IF(Loan_Not_Paid*Values_Entered,Payment_Number,""), "")</f>
        <v/>
      </c>
      <c r="C83" s="97" t="str">
        <f>IFERROR(IF(Loan_Not_Paid*Values_Entered,Payment_Date,""), "")</f>
        <v/>
      </c>
      <c r="D83" s="236" t="str">
        <f>IFERROR(IF(Loan_Not_Paid*Values_Entered,Beginning_Balance,""), "")</f>
        <v/>
      </c>
      <c r="E83" s="236" t="str">
        <f>IFERROR(IF(Loan_Not_Paid*Values_Entered,Monthly_Payment,""), "")</f>
        <v/>
      </c>
      <c r="F83" s="236" t="str">
        <f>IFERROR(IF(Loan_Not_Paid*Values_Entered,Principal,""), "")</f>
        <v/>
      </c>
      <c r="G83" s="236" t="str">
        <f>IFERROR(IF(Loan_Not_Paid*Values_Entered,Interest,""), "")</f>
        <v/>
      </c>
      <c r="H83" s="236" t="str">
        <f>IFERROR(IF(Loan_Not_Paid*Values_Entered,Ending_Balance,""), "")</f>
        <v/>
      </c>
    </row>
    <row r="84" spans="1:8">
      <c r="A84" s="297">
        <v>72</v>
      </c>
      <c r="B84" s="96" t="str">
        <f>IFERROR(IF(Loan_Not_Paid*Values_Entered,Payment_Number,""), "")</f>
        <v/>
      </c>
      <c r="C84" s="97" t="str">
        <f>IFERROR(IF(Loan_Not_Paid*Values_Entered,Payment_Date,""), "")</f>
        <v/>
      </c>
      <c r="D84" s="236" t="str">
        <f>IFERROR(IF(Loan_Not_Paid*Values_Entered,Beginning_Balance,""), "")</f>
        <v/>
      </c>
      <c r="E84" s="236" t="str">
        <f>IFERROR(IF(Loan_Not_Paid*Values_Entered,Monthly_Payment,""), "")</f>
        <v/>
      </c>
      <c r="F84" s="236" t="str">
        <f>IFERROR(IF(Loan_Not_Paid*Values_Entered,Principal,""), "")</f>
        <v/>
      </c>
      <c r="G84" s="236" t="str">
        <f>IFERROR(IF(Loan_Not_Paid*Values_Entered,Interest,""), "")</f>
        <v/>
      </c>
      <c r="H84" s="236" t="str">
        <f>IFERROR(IF(Loan_Not_Paid*Values_Entered,Ending_Balance,""), "")</f>
        <v/>
      </c>
    </row>
    <row r="85" spans="1:8">
      <c r="A85" s="296">
        <v>73</v>
      </c>
      <c r="B85" s="281" t="str">
        <f>IFERROR(IF(Loan_Not_Paid*Values_Entered,Payment_Number,""), "")</f>
        <v/>
      </c>
      <c r="C85" s="282" t="str">
        <f>IFERROR(IF(Loan_Not_Paid*Values_Entered,Payment_Date,""), "")</f>
        <v/>
      </c>
      <c r="D85" s="283" t="str">
        <f>IFERROR(IF(Loan_Not_Paid*Values_Entered,Beginning_Balance,""), "")</f>
        <v/>
      </c>
      <c r="E85" s="283" t="str">
        <f>IFERROR(IF(Loan_Not_Paid*Values_Entered,Monthly_Payment,""), "")</f>
        <v/>
      </c>
      <c r="F85" s="283" t="str">
        <f>IFERROR(IF(Loan_Not_Paid*Values_Entered,Principal,""), "")</f>
        <v/>
      </c>
      <c r="G85" s="283" t="str">
        <f>IFERROR(IF(Loan_Not_Paid*Values_Entered,Interest,""), "")</f>
        <v/>
      </c>
      <c r="H85" s="283" t="str">
        <f>IFERROR(IF(Loan_Not_Paid*Values_Entered,Ending_Balance,""), "")</f>
        <v/>
      </c>
    </row>
    <row r="86" spans="1:8">
      <c r="A86" s="296">
        <v>74</v>
      </c>
      <c r="B86" s="281" t="str">
        <f>IFERROR(IF(Loan_Not_Paid*Values_Entered,Payment_Number,""), "")</f>
        <v/>
      </c>
      <c r="C86" s="282" t="str">
        <f>IFERROR(IF(Loan_Not_Paid*Values_Entered,Payment_Date,""), "")</f>
        <v/>
      </c>
      <c r="D86" s="283" t="str">
        <f>IFERROR(IF(Loan_Not_Paid*Values_Entered,Beginning_Balance,""), "")</f>
        <v/>
      </c>
      <c r="E86" s="283" t="str">
        <f>IFERROR(IF(Loan_Not_Paid*Values_Entered,Monthly_Payment,""), "")</f>
        <v/>
      </c>
      <c r="F86" s="283" t="str">
        <f>IFERROR(IF(Loan_Not_Paid*Values_Entered,Principal,""), "")</f>
        <v/>
      </c>
      <c r="G86" s="283" t="str">
        <f>IFERROR(IF(Loan_Not_Paid*Values_Entered,Interest,""), "")</f>
        <v/>
      </c>
      <c r="H86" s="283" t="str">
        <f>IFERROR(IF(Loan_Not_Paid*Values_Entered,Ending_Balance,""), "")</f>
        <v/>
      </c>
    </row>
    <row r="87" spans="1:8">
      <c r="A87" s="296">
        <v>75</v>
      </c>
      <c r="B87" s="281" t="str">
        <f>IFERROR(IF(Loan_Not_Paid*Values_Entered,Payment_Number,""), "")</f>
        <v/>
      </c>
      <c r="C87" s="282" t="str">
        <f>IFERROR(IF(Loan_Not_Paid*Values_Entered,Payment_Date,""), "")</f>
        <v/>
      </c>
      <c r="D87" s="283" t="str">
        <f>IFERROR(IF(Loan_Not_Paid*Values_Entered,Beginning_Balance,""), "")</f>
        <v/>
      </c>
      <c r="E87" s="283" t="str">
        <f>IFERROR(IF(Loan_Not_Paid*Values_Entered,Monthly_Payment,""), "")</f>
        <v/>
      </c>
      <c r="F87" s="283" t="str">
        <f>IFERROR(IF(Loan_Not_Paid*Values_Entered,Principal,""), "")</f>
        <v/>
      </c>
      <c r="G87" s="283" t="str">
        <f>IFERROR(IF(Loan_Not_Paid*Values_Entered,Interest,""), "")</f>
        <v/>
      </c>
      <c r="H87" s="283" t="str">
        <f>IFERROR(IF(Loan_Not_Paid*Values_Entered,Ending_Balance,""), "")</f>
        <v/>
      </c>
    </row>
    <row r="88" spans="1:8">
      <c r="A88" s="296">
        <v>76</v>
      </c>
      <c r="B88" s="281" t="str">
        <f>IFERROR(IF(Loan_Not_Paid*Values_Entered,Payment_Number,""), "")</f>
        <v/>
      </c>
      <c r="C88" s="282" t="str">
        <f>IFERROR(IF(Loan_Not_Paid*Values_Entered,Payment_Date,""), "")</f>
        <v/>
      </c>
      <c r="D88" s="283" t="str">
        <f>IFERROR(IF(Loan_Not_Paid*Values_Entered,Beginning_Balance,""), "")</f>
        <v/>
      </c>
      <c r="E88" s="283" t="str">
        <f>IFERROR(IF(Loan_Not_Paid*Values_Entered,Monthly_Payment,""), "")</f>
        <v/>
      </c>
      <c r="F88" s="283" t="str">
        <f>IFERROR(IF(Loan_Not_Paid*Values_Entered,Principal,""), "")</f>
        <v/>
      </c>
      <c r="G88" s="283" t="str">
        <f>IFERROR(IF(Loan_Not_Paid*Values_Entered,Interest,""), "")</f>
        <v/>
      </c>
      <c r="H88" s="283" t="str">
        <f>IFERROR(IF(Loan_Not_Paid*Values_Entered,Ending_Balance,""), "")</f>
        <v/>
      </c>
    </row>
    <row r="89" spans="1:8">
      <c r="A89" s="296">
        <v>77</v>
      </c>
      <c r="B89" s="281" t="str">
        <f>IFERROR(IF(Loan_Not_Paid*Values_Entered,Payment_Number,""), "")</f>
        <v/>
      </c>
      <c r="C89" s="282" t="str">
        <f>IFERROR(IF(Loan_Not_Paid*Values_Entered,Payment_Date,""), "")</f>
        <v/>
      </c>
      <c r="D89" s="283" t="str">
        <f>IFERROR(IF(Loan_Not_Paid*Values_Entered,Beginning_Balance,""), "")</f>
        <v/>
      </c>
      <c r="E89" s="283" t="str">
        <f>IFERROR(IF(Loan_Not_Paid*Values_Entered,Monthly_Payment,""), "")</f>
        <v/>
      </c>
      <c r="F89" s="283" t="str">
        <f>IFERROR(IF(Loan_Not_Paid*Values_Entered,Principal,""), "")</f>
        <v/>
      </c>
      <c r="G89" s="283" t="str">
        <f>IFERROR(IF(Loan_Not_Paid*Values_Entered,Interest,""), "")</f>
        <v/>
      </c>
      <c r="H89" s="283" t="str">
        <f>IFERROR(IF(Loan_Not_Paid*Values_Entered,Ending_Balance,""), "")</f>
        <v/>
      </c>
    </row>
    <row r="90" spans="1:8">
      <c r="A90" s="296">
        <v>78</v>
      </c>
      <c r="B90" s="281" t="str">
        <f>IFERROR(IF(Loan_Not_Paid*Values_Entered,Payment_Number,""), "")</f>
        <v/>
      </c>
      <c r="C90" s="282" t="str">
        <f>IFERROR(IF(Loan_Not_Paid*Values_Entered,Payment_Date,""), "")</f>
        <v/>
      </c>
      <c r="D90" s="283" t="str">
        <f>IFERROR(IF(Loan_Not_Paid*Values_Entered,Beginning_Balance,""), "")</f>
        <v/>
      </c>
      <c r="E90" s="283" t="str">
        <f>IFERROR(IF(Loan_Not_Paid*Values_Entered,Monthly_Payment,""), "")</f>
        <v/>
      </c>
      <c r="F90" s="283" t="str">
        <f>IFERROR(IF(Loan_Not_Paid*Values_Entered,Principal,""), "")</f>
        <v/>
      </c>
      <c r="G90" s="283" t="str">
        <f>IFERROR(IF(Loan_Not_Paid*Values_Entered,Interest,""), "")</f>
        <v/>
      </c>
      <c r="H90" s="283" t="str">
        <f>IFERROR(IF(Loan_Not_Paid*Values_Entered,Ending_Balance,""), "")</f>
        <v/>
      </c>
    </row>
    <row r="91" spans="1:8">
      <c r="A91" s="296">
        <v>79</v>
      </c>
      <c r="B91" s="281" t="str">
        <f>IFERROR(IF(Loan_Not_Paid*Values_Entered,Payment_Number,""), "")</f>
        <v/>
      </c>
      <c r="C91" s="282" t="str">
        <f>IFERROR(IF(Loan_Not_Paid*Values_Entered,Payment_Date,""), "")</f>
        <v/>
      </c>
      <c r="D91" s="283" t="str">
        <f>IFERROR(IF(Loan_Not_Paid*Values_Entered,Beginning_Balance,""), "")</f>
        <v/>
      </c>
      <c r="E91" s="283" t="str">
        <f>IFERROR(IF(Loan_Not_Paid*Values_Entered,Monthly_Payment,""), "")</f>
        <v/>
      </c>
      <c r="F91" s="283" t="str">
        <f>IFERROR(IF(Loan_Not_Paid*Values_Entered,Principal,""), "")</f>
        <v/>
      </c>
      <c r="G91" s="283" t="str">
        <f>IFERROR(IF(Loan_Not_Paid*Values_Entered,Interest,""), "")</f>
        <v/>
      </c>
      <c r="H91" s="283" t="str">
        <f>IFERROR(IF(Loan_Not_Paid*Values_Entered,Ending_Balance,""), "")</f>
        <v/>
      </c>
    </row>
    <row r="92" spans="1:8">
      <c r="A92" s="296">
        <v>80</v>
      </c>
      <c r="B92" s="281" t="str">
        <f>IFERROR(IF(Loan_Not_Paid*Values_Entered,Payment_Number,""), "")</f>
        <v/>
      </c>
      <c r="C92" s="282" t="str">
        <f>IFERROR(IF(Loan_Not_Paid*Values_Entered,Payment_Date,""), "")</f>
        <v/>
      </c>
      <c r="D92" s="283" t="str">
        <f>IFERROR(IF(Loan_Not_Paid*Values_Entered,Beginning_Balance,""), "")</f>
        <v/>
      </c>
      <c r="E92" s="283" t="str">
        <f>IFERROR(IF(Loan_Not_Paid*Values_Entered,Monthly_Payment,""), "")</f>
        <v/>
      </c>
      <c r="F92" s="283" t="str">
        <f>IFERROR(IF(Loan_Not_Paid*Values_Entered,Principal,""), "")</f>
        <v/>
      </c>
      <c r="G92" s="283" t="str">
        <f>IFERROR(IF(Loan_Not_Paid*Values_Entered,Interest,""), "")</f>
        <v/>
      </c>
      <c r="H92" s="283" t="str">
        <f>IFERROR(IF(Loan_Not_Paid*Values_Entered,Ending_Balance,""), "")</f>
        <v/>
      </c>
    </row>
    <row r="93" spans="1:8">
      <c r="A93" s="296">
        <v>81</v>
      </c>
      <c r="B93" s="281" t="str">
        <f>IFERROR(IF(Loan_Not_Paid*Values_Entered,Payment_Number,""), "")</f>
        <v/>
      </c>
      <c r="C93" s="282" t="str">
        <f>IFERROR(IF(Loan_Not_Paid*Values_Entered,Payment_Date,""), "")</f>
        <v/>
      </c>
      <c r="D93" s="283" t="str">
        <f>IFERROR(IF(Loan_Not_Paid*Values_Entered,Beginning_Balance,""), "")</f>
        <v/>
      </c>
      <c r="E93" s="283" t="str">
        <f>IFERROR(IF(Loan_Not_Paid*Values_Entered,Monthly_Payment,""), "")</f>
        <v/>
      </c>
      <c r="F93" s="283" t="str">
        <f>IFERROR(IF(Loan_Not_Paid*Values_Entered,Principal,""), "")</f>
        <v/>
      </c>
      <c r="G93" s="283" t="str">
        <f>IFERROR(IF(Loan_Not_Paid*Values_Entered,Interest,""), "")</f>
        <v/>
      </c>
      <c r="H93" s="283" t="str">
        <f>IFERROR(IF(Loan_Not_Paid*Values_Entered,Ending_Balance,""), "")</f>
        <v/>
      </c>
    </row>
    <row r="94" spans="1:8">
      <c r="A94" s="296">
        <v>82</v>
      </c>
      <c r="B94" s="281" t="str">
        <f>IFERROR(IF(Loan_Not_Paid*Values_Entered,Payment_Number,""), "")</f>
        <v/>
      </c>
      <c r="C94" s="282" t="str">
        <f>IFERROR(IF(Loan_Not_Paid*Values_Entered,Payment_Date,""), "")</f>
        <v/>
      </c>
      <c r="D94" s="283" t="str">
        <f>IFERROR(IF(Loan_Not_Paid*Values_Entered,Beginning_Balance,""), "")</f>
        <v/>
      </c>
      <c r="E94" s="283" t="str">
        <f>IFERROR(IF(Loan_Not_Paid*Values_Entered,Monthly_Payment,""), "")</f>
        <v/>
      </c>
      <c r="F94" s="283" t="str">
        <f>IFERROR(IF(Loan_Not_Paid*Values_Entered,Principal,""), "")</f>
        <v/>
      </c>
      <c r="G94" s="283" t="str">
        <f>IFERROR(IF(Loan_Not_Paid*Values_Entered,Interest,""), "")</f>
        <v/>
      </c>
      <c r="H94" s="283" t="str">
        <f>IFERROR(IF(Loan_Not_Paid*Values_Entered,Ending_Balance,""), "")</f>
        <v/>
      </c>
    </row>
    <row r="95" spans="1:8">
      <c r="A95" s="296">
        <v>83</v>
      </c>
      <c r="B95" s="281" t="str">
        <f>IFERROR(IF(Loan_Not_Paid*Values_Entered,Payment_Number,""), "")</f>
        <v/>
      </c>
      <c r="C95" s="282" t="str">
        <f>IFERROR(IF(Loan_Not_Paid*Values_Entered,Payment_Date,""), "")</f>
        <v/>
      </c>
      <c r="D95" s="283" t="str">
        <f>IFERROR(IF(Loan_Not_Paid*Values_Entered,Beginning_Balance,""), "")</f>
        <v/>
      </c>
      <c r="E95" s="283" t="str">
        <f>IFERROR(IF(Loan_Not_Paid*Values_Entered,Monthly_Payment,""), "")</f>
        <v/>
      </c>
      <c r="F95" s="283" t="str">
        <f>IFERROR(IF(Loan_Not_Paid*Values_Entered,Principal,""), "")</f>
        <v/>
      </c>
      <c r="G95" s="283" t="str">
        <f>IFERROR(IF(Loan_Not_Paid*Values_Entered,Interest,""), "")</f>
        <v/>
      </c>
      <c r="H95" s="283" t="str">
        <f>IFERROR(IF(Loan_Not_Paid*Values_Entered,Ending_Balance,""), "")</f>
        <v/>
      </c>
    </row>
    <row r="96" spans="1:8">
      <c r="A96" s="296">
        <v>84</v>
      </c>
      <c r="B96" s="281" t="str">
        <f>IFERROR(IF(Loan_Not_Paid*Values_Entered,Payment_Number,""), "")</f>
        <v/>
      </c>
      <c r="C96" s="282" t="str">
        <f>IFERROR(IF(Loan_Not_Paid*Values_Entered,Payment_Date,""), "")</f>
        <v/>
      </c>
      <c r="D96" s="283" t="str">
        <f>IFERROR(IF(Loan_Not_Paid*Values_Entered,Beginning_Balance,""), "")</f>
        <v/>
      </c>
      <c r="E96" s="283" t="str">
        <f>IFERROR(IF(Loan_Not_Paid*Values_Entered,Monthly_Payment,""), "")</f>
        <v/>
      </c>
      <c r="F96" s="283" t="str">
        <f>IFERROR(IF(Loan_Not_Paid*Values_Entered,Principal,""), "")</f>
        <v/>
      </c>
      <c r="G96" s="283" t="str">
        <f>IFERROR(IF(Loan_Not_Paid*Values_Entered,Interest,""), "")</f>
        <v/>
      </c>
      <c r="H96" s="283" t="str">
        <f>IFERROR(IF(Loan_Not_Paid*Values_Entered,Ending_Balance,""), "")</f>
        <v/>
      </c>
    </row>
    <row r="97" spans="1:8">
      <c r="A97" s="297">
        <v>85</v>
      </c>
      <c r="B97" s="96" t="str">
        <f>IFERROR(IF(Loan_Not_Paid*Values_Entered,Payment_Number,""), "")</f>
        <v/>
      </c>
      <c r="C97" s="97" t="str">
        <f>IFERROR(IF(Loan_Not_Paid*Values_Entered,Payment_Date,""), "")</f>
        <v/>
      </c>
      <c r="D97" s="236" t="str">
        <f>IFERROR(IF(Loan_Not_Paid*Values_Entered,Beginning_Balance,""), "")</f>
        <v/>
      </c>
      <c r="E97" s="236" t="str">
        <f>IFERROR(IF(Loan_Not_Paid*Values_Entered,Monthly_Payment,""), "")</f>
        <v/>
      </c>
      <c r="F97" s="236" t="str">
        <f>IFERROR(IF(Loan_Not_Paid*Values_Entered,Principal,""), "")</f>
        <v/>
      </c>
      <c r="G97" s="236" t="str">
        <f>IFERROR(IF(Loan_Not_Paid*Values_Entered,Interest,""), "")</f>
        <v/>
      </c>
      <c r="H97" s="236" t="str">
        <f>IFERROR(IF(Loan_Not_Paid*Values_Entered,Ending_Balance,""), "")</f>
        <v/>
      </c>
    </row>
    <row r="98" spans="1:8">
      <c r="A98" s="297">
        <v>86</v>
      </c>
      <c r="B98" s="96" t="str">
        <f>IFERROR(IF(Loan_Not_Paid*Values_Entered,Payment_Number,""), "")</f>
        <v/>
      </c>
      <c r="C98" s="97" t="str">
        <f>IFERROR(IF(Loan_Not_Paid*Values_Entered,Payment_Date,""), "")</f>
        <v/>
      </c>
      <c r="D98" s="236" t="str">
        <f>IFERROR(IF(Loan_Not_Paid*Values_Entered,Beginning_Balance,""), "")</f>
        <v/>
      </c>
      <c r="E98" s="236" t="str">
        <f>IFERROR(IF(Loan_Not_Paid*Values_Entered,Monthly_Payment,""), "")</f>
        <v/>
      </c>
      <c r="F98" s="236" t="str">
        <f>IFERROR(IF(Loan_Not_Paid*Values_Entered,Principal,""), "")</f>
        <v/>
      </c>
      <c r="G98" s="236" t="str">
        <f>IFERROR(IF(Loan_Not_Paid*Values_Entered,Interest,""), "")</f>
        <v/>
      </c>
      <c r="H98" s="236" t="str">
        <f>IFERROR(IF(Loan_Not_Paid*Values_Entered,Ending_Balance,""), "")</f>
        <v/>
      </c>
    </row>
    <row r="99" spans="1:8">
      <c r="A99" s="297">
        <v>87</v>
      </c>
      <c r="B99" s="96" t="str">
        <f>IFERROR(IF(Loan_Not_Paid*Values_Entered,Payment_Number,""), "")</f>
        <v/>
      </c>
      <c r="C99" s="97" t="str">
        <f>IFERROR(IF(Loan_Not_Paid*Values_Entered,Payment_Date,""), "")</f>
        <v/>
      </c>
      <c r="D99" s="236" t="str">
        <f>IFERROR(IF(Loan_Not_Paid*Values_Entered,Beginning_Balance,""), "")</f>
        <v/>
      </c>
      <c r="E99" s="236" t="str">
        <f>IFERROR(IF(Loan_Not_Paid*Values_Entered,Monthly_Payment,""), "")</f>
        <v/>
      </c>
      <c r="F99" s="236" t="str">
        <f>IFERROR(IF(Loan_Not_Paid*Values_Entered,Principal,""), "")</f>
        <v/>
      </c>
      <c r="G99" s="236" t="str">
        <f>IFERROR(IF(Loan_Not_Paid*Values_Entered,Interest,""), "")</f>
        <v/>
      </c>
      <c r="H99" s="236" t="str">
        <f>IFERROR(IF(Loan_Not_Paid*Values_Entered,Ending_Balance,""), "")</f>
        <v/>
      </c>
    </row>
    <row r="100" spans="1:8">
      <c r="A100" s="297">
        <v>88</v>
      </c>
      <c r="B100" s="96" t="str">
        <f>IFERROR(IF(Loan_Not_Paid*Values_Entered,Payment_Number,""), "")</f>
        <v/>
      </c>
      <c r="C100" s="97" t="str">
        <f>IFERROR(IF(Loan_Not_Paid*Values_Entered,Payment_Date,""), "")</f>
        <v/>
      </c>
      <c r="D100" s="236" t="str">
        <f>IFERROR(IF(Loan_Not_Paid*Values_Entered,Beginning_Balance,""), "")</f>
        <v/>
      </c>
      <c r="E100" s="236" t="str">
        <f>IFERROR(IF(Loan_Not_Paid*Values_Entered,Monthly_Payment,""), "")</f>
        <v/>
      </c>
      <c r="F100" s="236" t="str">
        <f>IFERROR(IF(Loan_Not_Paid*Values_Entered,Principal,""), "")</f>
        <v/>
      </c>
      <c r="G100" s="236" t="str">
        <f>IFERROR(IF(Loan_Not_Paid*Values_Entered,Interest,""), "")</f>
        <v/>
      </c>
      <c r="H100" s="236" t="str">
        <f>IFERROR(IF(Loan_Not_Paid*Values_Entered,Ending_Balance,""), "")</f>
        <v/>
      </c>
    </row>
    <row r="101" spans="1:8">
      <c r="A101" s="297">
        <v>89</v>
      </c>
      <c r="B101" s="96" t="str">
        <f>IFERROR(IF(Loan_Not_Paid*Values_Entered,Payment_Number,""), "")</f>
        <v/>
      </c>
      <c r="C101" s="97" t="str">
        <f>IFERROR(IF(Loan_Not_Paid*Values_Entered,Payment_Date,""), "")</f>
        <v/>
      </c>
      <c r="D101" s="236" t="str">
        <f>IFERROR(IF(Loan_Not_Paid*Values_Entered,Beginning_Balance,""), "")</f>
        <v/>
      </c>
      <c r="E101" s="236" t="str">
        <f>IFERROR(IF(Loan_Not_Paid*Values_Entered,Monthly_Payment,""), "")</f>
        <v/>
      </c>
      <c r="F101" s="236" t="str">
        <f>IFERROR(IF(Loan_Not_Paid*Values_Entered,Principal,""), "")</f>
        <v/>
      </c>
      <c r="G101" s="236" t="str">
        <f>IFERROR(IF(Loan_Not_Paid*Values_Entered,Interest,""), "")</f>
        <v/>
      </c>
      <c r="H101" s="236" t="str">
        <f>IFERROR(IF(Loan_Not_Paid*Values_Entered,Ending_Balance,""), "")</f>
        <v/>
      </c>
    </row>
    <row r="102" spans="1:8">
      <c r="A102" s="297">
        <v>90</v>
      </c>
      <c r="B102" s="96" t="str">
        <f>IFERROR(IF(Loan_Not_Paid*Values_Entered,Payment_Number,""), "")</f>
        <v/>
      </c>
      <c r="C102" s="97" t="str">
        <f>IFERROR(IF(Loan_Not_Paid*Values_Entered,Payment_Date,""), "")</f>
        <v/>
      </c>
      <c r="D102" s="236" t="str">
        <f>IFERROR(IF(Loan_Not_Paid*Values_Entered,Beginning_Balance,""), "")</f>
        <v/>
      </c>
      <c r="E102" s="236" t="str">
        <f>IFERROR(IF(Loan_Not_Paid*Values_Entered,Monthly_Payment,""), "")</f>
        <v/>
      </c>
      <c r="F102" s="236" t="str">
        <f>IFERROR(IF(Loan_Not_Paid*Values_Entered,Principal,""), "")</f>
        <v/>
      </c>
      <c r="G102" s="236" t="str">
        <f>IFERROR(IF(Loan_Not_Paid*Values_Entered,Interest,""), "")</f>
        <v/>
      </c>
      <c r="H102" s="236" t="str">
        <f>IFERROR(IF(Loan_Not_Paid*Values_Entered,Ending_Balance,""), "")</f>
        <v/>
      </c>
    </row>
    <row r="103" spans="1:8">
      <c r="A103" s="297">
        <v>91</v>
      </c>
      <c r="B103" s="96" t="str">
        <f>IFERROR(IF(Loan_Not_Paid*Values_Entered,Payment_Number,""), "")</f>
        <v/>
      </c>
      <c r="C103" s="97" t="str">
        <f>IFERROR(IF(Loan_Not_Paid*Values_Entered,Payment_Date,""), "")</f>
        <v/>
      </c>
      <c r="D103" s="236" t="str">
        <f>IFERROR(IF(Loan_Not_Paid*Values_Entered,Beginning_Balance,""), "")</f>
        <v/>
      </c>
      <c r="E103" s="236" t="str">
        <f>IFERROR(IF(Loan_Not_Paid*Values_Entered,Monthly_Payment,""), "")</f>
        <v/>
      </c>
      <c r="F103" s="236" t="str">
        <f>IFERROR(IF(Loan_Not_Paid*Values_Entered,Principal,""), "")</f>
        <v/>
      </c>
      <c r="G103" s="236" t="str">
        <f>IFERROR(IF(Loan_Not_Paid*Values_Entered,Interest,""), "")</f>
        <v/>
      </c>
      <c r="H103" s="236" t="str">
        <f>IFERROR(IF(Loan_Not_Paid*Values_Entered,Ending_Balance,""), "")</f>
        <v/>
      </c>
    </row>
    <row r="104" spans="1:8">
      <c r="A104" s="297">
        <v>92</v>
      </c>
      <c r="B104" s="96" t="str">
        <f>IFERROR(IF(Loan_Not_Paid*Values_Entered,Payment_Number,""), "")</f>
        <v/>
      </c>
      <c r="C104" s="97" t="str">
        <f>IFERROR(IF(Loan_Not_Paid*Values_Entered,Payment_Date,""), "")</f>
        <v/>
      </c>
      <c r="D104" s="236" t="str">
        <f>IFERROR(IF(Loan_Not_Paid*Values_Entered,Beginning_Balance,""), "")</f>
        <v/>
      </c>
      <c r="E104" s="236" t="str">
        <f>IFERROR(IF(Loan_Not_Paid*Values_Entered,Monthly_Payment,""), "")</f>
        <v/>
      </c>
      <c r="F104" s="236" t="str">
        <f>IFERROR(IF(Loan_Not_Paid*Values_Entered,Principal,""), "")</f>
        <v/>
      </c>
      <c r="G104" s="236" t="str">
        <f>IFERROR(IF(Loan_Not_Paid*Values_Entered,Interest,""), "")</f>
        <v/>
      </c>
      <c r="H104" s="236" t="str">
        <f>IFERROR(IF(Loan_Not_Paid*Values_Entered,Ending_Balance,""), "")</f>
        <v/>
      </c>
    </row>
    <row r="105" spans="1:8">
      <c r="A105" s="297">
        <v>93</v>
      </c>
      <c r="B105" s="96" t="str">
        <f>IFERROR(IF(Loan_Not_Paid*Values_Entered,Payment_Number,""), "")</f>
        <v/>
      </c>
      <c r="C105" s="97" t="str">
        <f>IFERROR(IF(Loan_Not_Paid*Values_Entered,Payment_Date,""), "")</f>
        <v/>
      </c>
      <c r="D105" s="236" t="str">
        <f>IFERROR(IF(Loan_Not_Paid*Values_Entered,Beginning_Balance,""), "")</f>
        <v/>
      </c>
      <c r="E105" s="236" t="str">
        <f>IFERROR(IF(Loan_Not_Paid*Values_Entered,Monthly_Payment,""), "")</f>
        <v/>
      </c>
      <c r="F105" s="236" t="str">
        <f>IFERROR(IF(Loan_Not_Paid*Values_Entered,Principal,""), "")</f>
        <v/>
      </c>
      <c r="G105" s="236" t="str">
        <f>IFERROR(IF(Loan_Not_Paid*Values_Entered,Interest,""), "")</f>
        <v/>
      </c>
      <c r="H105" s="236" t="str">
        <f>IFERROR(IF(Loan_Not_Paid*Values_Entered,Ending_Balance,""), "")</f>
        <v/>
      </c>
    </row>
    <row r="106" spans="1:8">
      <c r="A106" s="297">
        <v>94</v>
      </c>
      <c r="B106" s="96" t="str">
        <f>IFERROR(IF(Loan_Not_Paid*Values_Entered,Payment_Number,""), "")</f>
        <v/>
      </c>
      <c r="C106" s="97" t="str">
        <f>IFERROR(IF(Loan_Not_Paid*Values_Entered,Payment_Date,""), "")</f>
        <v/>
      </c>
      <c r="D106" s="236" t="str">
        <f>IFERROR(IF(Loan_Not_Paid*Values_Entered,Beginning_Balance,""), "")</f>
        <v/>
      </c>
      <c r="E106" s="236" t="str">
        <f>IFERROR(IF(Loan_Not_Paid*Values_Entered,Monthly_Payment,""), "")</f>
        <v/>
      </c>
      <c r="F106" s="236" t="str">
        <f>IFERROR(IF(Loan_Not_Paid*Values_Entered,Principal,""), "")</f>
        <v/>
      </c>
      <c r="G106" s="236" t="str">
        <f>IFERROR(IF(Loan_Not_Paid*Values_Entered,Interest,""), "")</f>
        <v/>
      </c>
      <c r="H106" s="236" t="str">
        <f>IFERROR(IF(Loan_Not_Paid*Values_Entered,Ending_Balance,""), "")</f>
        <v/>
      </c>
    </row>
    <row r="107" spans="1:8">
      <c r="A107" s="297">
        <v>95</v>
      </c>
      <c r="B107" s="96" t="str">
        <f>IFERROR(IF(Loan_Not_Paid*Values_Entered,Payment_Number,""), "")</f>
        <v/>
      </c>
      <c r="C107" s="97" t="str">
        <f>IFERROR(IF(Loan_Not_Paid*Values_Entered,Payment_Date,""), "")</f>
        <v/>
      </c>
      <c r="D107" s="236" t="str">
        <f>IFERROR(IF(Loan_Not_Paid*Values_Entered,Beginning_Balance,""), "")</f>
        <v/>
      </c>
      <c r="E107" s="236" t="str">
        <f>IFERROR(IF(Loan_Not_Paid*Values_Entered,Monthly_Payment,""), "")</f>
        <v/>
      </c>
      <c r="F107" s="236" t="str">
        <f>IFERROR(IF(Loan_Not_Paid*Values_Entered,Principal,""), "")</f>
        <v/>
      </c>
      <c r="G107" s="236" t="str">
        <f>IFERROR(IF(Loan_Not_Paid*Values_Entered,Interest,""), "")</f>
        <v/>
      </c>
      <c r="H107" s="236" t="str">
        <f>IFERROR(IF(Loan_Not_Paid*Values_Entered,Ending_Balance,""), "")</f>
        <v/>
      </c>
    </row>
    <row r="108" spans="1:8">
      <c r="A108" s="297">
        <v>96</v>
      </c>
      <c r="B108" s="96" t="str">
        <f>IFERROR(IF(Loan_Not_Paid*Values_Entered,Payment_Number,""), "")</f>
        <v/>
      </c>
      <c r="C108" s="97" t="str">
        <f>IFERROR(IF(Loan_Not_Paid*Values_Entered,Payment_Date,""), "")</f>
        <v/>
      </c>
      <c r="D108" s="236" t="str">
        <f>IFERROR(IF(Loan_Not_Paid*Values_Entered,Beginning_Balance,""), "")</f>
        <v/>
      </c>
      <c r="E108" s="236" t="str">
        <f>IFERROR(IF(Loan_Not_Paid*Values_Entered,Monthly_Payment,""), "")</f>
        <v/>
      </c>
      <c r="F108" s="236" t="str">
        <f>IFERROR(IF(Loan_Not_Paid*Values_Entered,Principal,""), "")</f>
        <v/>
      </c>
      <c r="G108" s="236" t="str">
        <f>IFERROR(IF(Loan_Not_Paid*Values_Entered,Interest,""), "")</f>
        <v/>
      </c>
      <c r="H108" s="236" t="str">
        <f>IFERROR(IF(Loan_Not_Paid*Values_Entered,Ending_Balance,""), "")</f>
        <v/>
      </c>
    </row>
    <row r="109" spans="1:8">
      <c r="A109" s="296">
        <v>97</v>
      </c>
      <c r="B109" s="281" t="str">
        <f>IFERROR(IF(Loan_Not_Paid*Values_Entered,Payment_Number,""), "")</f>
        <v/>
      </c>
      <c r="C109" s="282" t="str">
        <f>IFERROR(IF(Loan_Not_Paid*Values_Entered,Payment_Date,""), "")</f>
        <v/>
      </c>
      <c r="D109" s="283" t="str">
        <f>IFERROR(IF(Loan_Not_Paid*Values_Entered,Beginning_Balance,""), "")</f>
        <v/>
      </c>
      <c r="E109" s="283" t="str">
        <f>IFERROR(IF(Loan_Not_Paid*Values_Entered,Monthly_Payment,""), "")</f>
        <v/>
      </c>
      <c r="F109" s="283" t="str">
        <f>IFERROR(IF(Loan_Not_Paid*Values_Entered,Principal,""), "")</f>
        <v/>
      </c>
      <c r="G109" s="283" t="str">
        <f>IFERROR(IF(Loan_Not_Paid*Values_Entered,Interest,""), "")</f>
        <v/>
      </c>
      <c r="H109" s="283" t="str">
        <f>IFERROR(IF(Loan_Not_Paid*Values_Entered,Ending_Balance,""), "")</f>
        <v/>
      </c>
    </row>
    <row r="110" spans="1:8">
      <c r="A110" s="296">
        <v>98</v>
      </c>
      <c r="B110" s="281" t="str">
        <f>IFERROR(IF(Loan_Not_Paid*Values_Entered,Payment_Number,""), "")</f>
        <v/>
      </c>
      <c r="C110" s="282" t="str">
        <f>IFERROR(IF(Loan_Not_Paid*Values_Entered,Payment_Date,""), "")</f>
        <v/>
      </c>
      <c r="D110" s="283" t="str">
        <f>IFERROR(IF(Loan_Not_Paid*Values_Entered,Beginning_Balance,""), "")</f>
        <v/>
      </c>
      <c r="E110" s="283" t="str">
        <f>IFERROR(IF(Loan_Not_Paid*Values_Entered,Monthly_Payment,""), "")</f>
        <v/>
      </c>
      <c r="F110" s="283" t="str">
        <f>IFERROR(IF(Loan_Not_Paid*Values_Entered,Principal,""), "")</f>
        <v/>
      </c>
      <c r="G110" s="283" t="str">
        <f>IFERROR(IF(Loan_Not_Paid*Values_Entered,Interest,""), "")</f>
        <v/>
      </c>
      <c r="H110" s="283" t="str">
        <f>IFERROR(IF(Loan_Not_Paid*Values_Entered,Ending_Balance,""), "")</f>
        <v/>
      </c>
    </row>
    <row r="111" spans="1:8">
      <c r="A111" s="296">
        <v>99</v>
      </c>
      <c r="B111" s="281" t="str">
        <f>IFERROR(IF(Loan_Not_Paid*Values_Entered,Payment_Number,""), "")</f>
        <v/>
      </c>
      <c r="C111" s="282" t="str">
        <f>IFERROR(IF(Loan_Not_Paid*Values_Entered,Payment_Date,""), "")</f>
        <v/>
      </c>
      <c r="D111" s="283" t="str">
        <f>IFERROR(IF(Loan_Not_Paid*Values_Entered,Beginning_Balance,""), "")</f>
        <v/>
      </c>
      <c r="E111" s="283" t="str">
        <f>IFERROR(IF(Loan_Not_Paid*Values_Entered,Monthly_Payment,""), "")</f>
        <v/>
      </c>
      <c r="F111" s="283" t="str">
        <f>IFERROR(IF(Loan_Not_Paid*Values_Entered,Principal,""), "")</f>
        <v/>
      </c>
      <c r="G111" s="283" t="str">
        <f>IFERROR(IF(Loan_Not_Paid*Values_Entered,Interest,""), "")</f>
        <v/>
      </c>
      <c r="H111" s="283" t="str">
        <f>IFERROR(IF(Loan_Not_Paid*Values_Entered,Ending_Balance,""), "")</f>
        <v/>
      </c>
    </row>
    <row r="112" spans="1:8">
      <c r="A112" s="296">
        <v>100</v>
      </c>
      <c r="B112" s="281" t="str">
        <f>IFERROR(IF(Loan_Not_Paid*Values_Entered,Payment_Number,""), "")</f>
        <v/>
      </c>
      <c r="C112" s="282" t="str">
        <f>IFERROR(IF(Loan_Not_Paid*Values_Entered,Payment_Date,""), "")</f>
        <v/>
      </c>
      <c r="D112" s="283" t="str">
        <f>IFERROR(IF(Loan_Not_Paid*Values_Entered,Beginning_Balance,""), "")</f>
        <v/>
      </c>
      <c r="E112" s="283" t="str">
        <f>IFERROR(IF(Loan_Not_Paid*Values_Entered,Monthly_Payment,""), "")</f>
        <v/>
      </c>
      <c r="F112" s="283" t="str">
        <f>IFERROR(IF(Loan_Not_Paid*Values_Entered,Principal,""), "")</f>
        <v/>
      </c>
      <c r="G112" s="283" t="str">
        <f>IFERROR(IF(Loan_Not_Paid*Values_Entered,Interest,""), "")</f>
        <v/>
      </c>
      <c r="H112" s="283" t="str">
        <f>IFERROR(IF(Loan_Not_Paid*Values_Entered,Ending_Balance,""), "")</f>
        <v/>
      </c>
    </row>
    <row r="113" spans="1:8">
      <c r="A113" s="296">
        <v>101</v>
      </c>
      <c r="B113" s="281" t="str">
        <f>IFERROR(IF(Loan_Not_Paid*Values_Entered,Payment_Number,""), "")</f>
        <v/>
      </c>
      <c r="C113" s="282" t="str">
        <f>IFERROR(IF(Loan_Not_Paid*Values_Entered,Payment_Date,""), "")</f>
        <v/>
      </c>
      <c r="D113" s="283" t="str">
        <f>IFERROR(IF(Loan_Not_Paid*Values_Entered,Beginning_Balance,""), "")</f>
        <v/>
      </c>
      <c r="E113" s="283" t="str">
        <f>IFERROR(IF(Loan_Not_Paid*Values_Entered,Monthly_Payment,""), "")</f>
        <v/>
      </c>
      <c r="F113" s="283" t="str">
        <f>IFERROR(IF(Loan_Not_Paid*Values_Entered,Principal,""), "")</f>
        <v/>
      </c>
      <c r="G113" s="283" t="str">
        <f>IFERROR(IF(Loan_Not_Paid*Values_Entered,Interest,""), "")</f>
        <v/>
      </c>
      <c r="H113" s="283" t="str">
        <f>IFERROR(IF(Loan_Not_Paid*Values_Entered,Ending_Balance,""), "")</f>
        <v/>
      </c>
    </row>
    <row r="114" spans="1:8">
      <c r="A114" s="296">
        <v>102</v>
      </c>
      <c r="B114" s="281" t="str">
        <f>IFERROR(IF(Loan_Not_Paid*Values_Entered,Payment_Number,""), "")</f>
        <v/>
      </c>
      <c r="C114" s="282" t="str">
        <f>IFERROR(IF(Loan_Not_Paid*Values_Entered,Payment_Date,""), "")</f>
        <v/>
      </c>
      <c r="D114" s="283" t="str">
        <f>IFERROR(IF(Loan_Not_Paid*Values_Entered,Beginning_Balance,""), "")</f>
        <v/>
      </c>
      <c r="E114" s="283" t="str">
        <f>IFERROR(IF(Loan_Not_Paid*Values_Entered,Monthly_Payment,""), "")</f>
        <v/>
      </c>
      <c r="F114" s="283" t="str">
        <f>IFERROR(IF(Loan_Not_Paid*Values_Entered,Principal,""), "")</f>
        <v/>
      </c>
      <c r="G114" s="283" t="str">
        <f>IFERROR(IF(Loan_Not_Paid*Values_Entered,Interest,""), "")</f>
        <v/>
      </c>
      <c r="H114" s="283" t="str">
        <f>IFERROR(IF(Loan_Not_Paid*Values_Entered,Ending_Balance,""), "")</f>
        <v/>
      </c>
    </row>
    <row r="115" spans="1:8">
      <c r="A115" s="296">
        <v>103</v>
      </c>
      <c r="B115" s="281" t="str">
        <f>IFERROR(IF(Loan_Not_Paid*Values_Entered,Payment_Number,""), "")</f>
        <v/>
      </c>
      <c r="C115" s="282" t="str">
        <f>IFERROR(IF(Loan_Not_Paid*Values_Entered,Payment_Date,""), "")</f>
        <v/>
      </c>
      <c r="D115" s="283" t="str">
        <f>IFERROR(IF(Loan_Not_Paid*Values_Entered,Beginning_Balance,""), "")</f>
        <v/>
      </c>
      <c r="E115" s="283" t="str">
        <f>IFERROR(IF(Loan_Not_Paid*Values_Entered,Monthly_Payment,""), "")</f>
        <v/>
      </c>
      <c r="F115" s="283" t="str">
        <f>IFERROR(IF(Loan_Not_Paid*Values_Entered,Principal,""), "")</f>
        <v/>
      </c>
      <c r="G115" s="283" t="str">
        <f>IFERROR(IF(Loan_Not_Paid*Values_Entered,Interest,""), "")</f>
        <v/>
      </c>
      <c r="H115" s="283" t="str">
        <f>IFERROR(IF(Loan_Not_Paid*Values_Entered,Ending_Balance,""), "")</f>
        <v/>
      </c>
    </row>
    <row r="116" spans="1:8">
      <c r="A116" s="296">
        <v>104</v>
      </c>
      <c r="B116" s="281" t="str">
        <f>IFERROR(IF(Loan_Not_Paid*Values_Entered,Payment_Number,""), "")</f>
        <v/>
      </c>
      <c r="C116" s="282" t="str">
        <f>IFERROR(IF(Loan_Not_Paid*Values_Entered,Payment_Date,""), "")</f>
        <v/>
      </c>
      <c r="D116" s="283" t="str">
        <f>IFERROR(IF(Loan_Not_Paid*Values_Entered,Beginning_Balance,""), "")</f>
        <v/>
      </c>
      <c r="E116" s="283" t="str">
        <f>IFERROR(IF(Loan_Not_Paid*Values_Entered,Monthly_Payment,""), "")</f>
        <v/>
      </c>
      <c r="F116" s="283" t="str">
        <f>IFERROR(IF(Loan_Not_Paid*Values_Entered,Principal,""), "")</f>
        <v/>
      </c>
      <c r="G116" s="283" t="str">
        <f>IFERROR(IF(Loan_Not_Paid*Values_Entered,Interest,""), "")</f>
        <v/>
      </c>
      <c r="H116" s="283" t="str">
        <f>IFERROR(IF(Loan_Not_Paid*Values_Entered,Ending_Balance,""), "")</f>
        <v/>
      </c>
    </row>
    <row r="117" spans="1:8">
      <c r="A117" s="296">
        <v>105</v>
      </c>
      <c r="B117" s="281" t="str">
        <f>IFERROR(IF(Loan_Not_Paid*Values_Entered,Payment_Number,""), "")</f>
        <v/>
      </c>
      <c r="C117" s="282" t="str">
        <f>IFERROR(IF(Loan_Not_Paid*Values_Entered,Payment_Date,""), "")</f>
        <v/>
      </c>
      <c r="D117" s="283" t="str">
        <f>IFERROR(IF(Loan_Not_Paid*Values_Entered,Beginning_Balance,""), "")</f>
        <v/>
      </c>
      <c r="E117" s="283" t="str">
        <f>IFERROR(IF(Loan_Not_Paid*Values_Entered,Monthly_Payment,""), "")</f>
        <v/>
      </c>
      <c r="F117" s="283" t="str">
        <f>IFERROR(IF(Loan_Not_Paid*Values_Entered,Principal,""), "")</f>
        <v/>
      </c>
      <c r="G117" s="283" t="str">
        <f>IFERROR(IF(Loan_Not_Paid*Values_Entered,Interest,""), "")</f>
        <v/>
      </c>
      <c r="H117" s="283" t="str">
        <f>IFERROR(IF(Loan_Not_Paid*Values_Entered,Ending_Balance,""), "")</f>
        <v/>
      </c>
    </row>
    <row r="118" spans="1:8">
      <c r="A118" s="296">
        <v>106</v>
      </c>
      <c r="B118" s="281" t="str">
        <f>IFERROR(IF(Loan_Not_Paid*Values_Entered,Payment_Number,""), "")</f>
        <v/>
      </c>
      <c r="C118" s="282" t="str">
        <f>IFERROR(IF(Loan_Not_Paid*Values_Entered,Payment_Date,""), "")</f>
        <v/>
      </c>
      <c r="D118" s="283" t="str">
        <f>IFERROR(IF(Loan_Not_Paid*Values_Entered,Beginning_Balance,""), "")</f>
        <v/>
      </c>
      <c r="E118" s="283" t="str">
        <f>IFERROR(IF(Loan_Not_Paid*Values_Entered,Monthly_Payment,""), "")</f>
        <v/>
      </c>
      <c r="F118" s="283" t="str">
        <f>IFERROR(IF(Loan_Not_Paid*Values_Entered,Principal,""), "")</f>
        <v/>
      </c>
      <c r="G118" s="283" t="str">
        <f>IFERROR(IF(Loan_Not_Paid*Values_Entered,Interest,""), "")</f>
        <v/>
      </c>
      <c r="H118" s="283" t="str">
        <f>IFERROR(IF(Loan_Not_Paid*Values_Entered,Ending_Balance,""), "")</f>
        <v/>
      </c>
    </row>
    <row r="119" spans="1:8">
      <c r="A119" s="296">
        <v>107</v>
      </c>
      <c r="B119" s="281" t="str">
        <f>IFERROR(IF(Loan_Not_Paid*Values_Entered,Payment_Number,""), "")</f>
        <v/>
      </c>
      <c r="C119" s="282" t="str">
        <f>IFERROR(IF(Loan_Not_Paid*Values_Entered,Payment_Date,""), "")</f>
        <v/>
      </c>
      <c r="D119" s="283" t="str">
        <f>IFERROR(IF(Loan_Not_Paid*Values_Entered,Beginning_Balance,""), "")</f>
        <v/>
      </c>
      <c r="E119" s="283" t="str">
        <f>IFERROR(IF(Loan_Not_Paid*Values_Entered,Monthly_Payment,""), "")</f>
        <v/>
      </c>
      <c r="F119" s="283" t="str">
        <f>IFERROR(IF(Loan_Not_Paid*Values_Entered,Principal,""), "")</f>
        <v/>
      </c>
      <c r="G119" s="283" t="str">
        <f>IFERROR(IF(Loan_Not_Paid*Values_Entered,Interest,""), "")</f>
        <v/>
      </c>
      <c r="H119" s="283" t="str">
        <f>IFERROR(IF(Loan_Not_Paid*Values_Entered,Ending_Balance,""), "")</f>
        <v/>
      </c>
    </row>
    <row r="120" spans="1:8">
      <c r="A120" s="296">
        <v>108</v>
      </c>
      <c r="B120" s="281" t="str">
        <f>IFERROR(IF(Loan_Not_Paid*Values_Entered,Payment_Number,""), "")</f>
        <v/>
      </c>
      <c r="C120" s="282" t="str">
        <f>IFERROR(IF(Loan_Not_Paid*Values_Entered,Payment_Date,""), "")</f>
        <v/>
      </c>
      <c r="D120" s="283" t="str">
        <f>IFERROR(IF(Loan_Not_Paid*Values_Entered,Beginning_Balance,""), "")</f>
        <v/>
      </c>
      <c r="E120" s="283" t="str">
        <f>IFERROR(IF(Loan_Not_Paid*Values_Entered,Monthly_Payment,""), "")</f>
        <v/>
      </c>
      <c r="F120" s="283" t="str">
        <f>IFERROR(IF(Loan_Not_Paid*Values_Entered,Principal,""), "")</f>
        <v/>
      </c>
      <c r="G120" s="283" t="str">
        <f>IFERROR(IF(Loan_Not_Paid*Values_Entered,Interest,""), "")</f>
        <v/>
      </c>
      <c r="H120" s="283" t="str">
        <f>IFERROR(IF(Loan_Not_Paid*Values_Entered,Ending_Balance,""), "")</f>
        <v/>
      </c>
    </row>
    <row r="121" spans="1:8">
      <c r="A121" s="297">
        <v>109</v>
      </c>
      <c r="B121" s="96" t="str">
        <f>IFERROR(IF(Loan_Not_Paid*Values_Entered,Payment_Number,""), "")</f>
        <v/>
      </c>
      <c r="C121" s="97" t="str">
        <f>IFERROR(IF(Loan_Not_Paid*Values_Entered,Payment_Date,""), "")</f>
        <v/>
      </c>
      <c r="D121" s="236" t="str">
        <f>IFERROR(IF(Loan_Not_Paid*Values_Entered,Beginning_Balance,""), "")</f>
        <v/>
      </c>
      <c r="E121" s="236" t="str">
        <f>IFERROR(IF(Loan_Not_Paid*Values_Entered,Monthly_Payment,""), "")</f>
        <v/>
      </c>
      <c r="F121" s="236" t="str">
        <f>IFERROR(IF(Loan_Not_Paid*Values_Entered,Principal,""), "")</f>
        <v/>
      </c>
      <c r="G121" s="236" t="str">
        <f>IFERROR(IF(Loan_Not_Paid*Values_Entered,Interest,""), "")</f>
        <v/>
      </c>
      <c r="H121" s="236" t="str">
        <f>IFERROR(IF(Loan_Not_Paid*Values_Entered,Ending_Balance,""), "")</f>
        <v/>
      </c>
    </row>
    <row r="122" spans="1:8">
      <c r="A122" s="297">
        <v>110</v>
      </c>
      <c r="B122" s="96" t="str">
        <f>IFERROR(IF(Loan_Not_Paid*Values_Entered,Payment_Number,""), "")</f>
        <v/>
      </c>
      <c r="C122" s="97" t="str">
        <f>IFERROR(IF(Loan_Not_Paid*Values_Entered,Payment_Date,""), "")</f>
        <v/>
      </c>
      <c r="D122" s="236" t="str">
        <f>IFERROR(IF(Loan_Not_Paid*Values_Entered,Beginning_Balance,""), "")</f>
        <v/>
      </c>
      <c r="E122" s="236" t="str">
        <f>IFERROR(IF(Loan_Not_Paid*Values_Entered,Monthly_Payment,""), "")</f>
        <v/>
      </c>
      <c r="F122" s="236" t="str">
        <f>IFERROR(IF(Loan_Not_Paid*Values_Entered,Principal,""), "")</f>
        <v/>
      </c>
      <c r="G122" s="236" t="str">
        <f>IFERROR(IF(Loan_Not_Paid*Values_Entered,Interest,""), "")</f>
        <v/>
      </c>
      <c r="H122" s="236" t="str">
        <f>IFERROR(IF(Loan_Not_Paid*Values_Entered,Ending_Balance,""), "")</f>
        <v/>
      </c>
    </row>
    <row r="123" spans="1:8">
      <c r="A123" s="297">
        <v>111</v>
      </c>
      <c r="B123" s="96" t="str">
        <f>IFERROR(IF(Loan_Not_Paid*Values_Entered,Payment_Number,""), "")</f>
        <v/>
      </c>
      <c r="C123" s="97" t="str">
        <f>IFERROR(IF(Loan_Not_Paid*Values_Entered,Payment_Date,""), "")</f>
        <v/>
      </c>
      <c r="D123" s="236" t="str">
        <f>IFERROR(IF(Loan_Not_Paid*Values_Entered,Beginning_Balance,""), "")</f>
        <v/>
      </c>
      <c r="E123" s="236" t="str">
        <f>IFERROR(IF(Loan_Not_Paid*Values_Entered,Monthly_Payment,""), "")</f>
        <v/>
      </c>
      <c r="F123" s="236" t="str">
        <f>IFERROR(IF(Loan_Not_Paid*Values_Entered,Principal,""), "")</f>
        <v/>
      </c>
      <c r="G123" s="236" t="str">
        <f>IFERROR(IF(Loan_Not_Paid*Values_Entered,Interest,""), "")</f>
        <v/>
      </c>
      <c r="H123" s="236" t="str">
        <f>IFERROR(IF(Loan_Not_Paid*Values_Entered,Ending_Balance,""), "")</f>
        <v/>
      </c>
    </row>
    <row r="124" spans="1:8">
      <c r="A124" s="297">
        <v>112</v>
      </c>
      <c r="B124" s="96" t="str">
        <f>IFERROR(IF(Loan_Not_Paid*Values_Entered,Payment_Number,""), "")</f>
        <v/>
      </c>
      <c r="C124" s="97" t="str">
        <f>IFERROR(IF(Loan_Not_Paid*Values_Entered,Payment_Date,""), "")</f>
        <v/>
      </c>
      <c r="D124" s="236" t="str">
        <f>IFERROR(IF(Loan_Not_Paid*Values_Entered,Beginning_Balance,""), "")</f>
        <v/>
      </c>
      <c r="E124" s="236" t="str">
        <f>IFERROR(IF(Loan_Not_Paid*Values_Entered,Monthly_Payment,""), "")</f>
        <v/>
      </c>
      <c r="F124" s="236" t="str">
        <f>IFERROR(IF(Loan_Not_Paid*Values_Entered,Principal,""), "")</f>
        <v/>
      </c>
      <c r="G124" s="236" t="str">
        <f>IFERROR(IF(Loan_Not_Paid*Values_Entered,Interest,""), "")</f>
        <v/>
      </c>
      <c r="H124" s="236" t="str">
        <f>IFERROR(IF(Loan_Not_Paid*Values_Entered,Ending_Balance,""), "")</f>
        <v/>
      </c>
    </row>
    <row r="125" spans="1:8">
      <c r="A125" s="297">
        <v>113</v>
      </c>
      <c r="B125" s="96" t="str">
        <f>IFERROR(IF(Loan_Not_Paid*Values_Entered,Payment_Number,""), "")</f>
        <v/>
      </c>
      <c r="C125" s="97" t="str">
        <f>IFERROR(IF(Loan_Not_Paid*Values_Entered,Payment_Date,""), "")</f>
        <v/>
      </c>
      <c r="D125" s="236" t="str">
        <f>IFERROR(IF(Loan_Not_Paid*Values_Entered,Beginning_Balance,""), "")</f>
        <v/>
      </c>
      <c r="E125" s="236" t="str">
        <f>IFERROR(IF(Loan_Not_Paid*Values_Entered,Monthly_Payment,""), "")</f>
        <v/>
      </c>
      <c r="F125" s="236" t="str">
        <f>IFERROR(IF(Loan_Not_Paid*Values_Entered,Principal,""), "")</f>
        <v/>
      </c>
      <c r="G125" s="236" t="str">
        <f>IFERROR(IF(Loan_Not_Paid*Values_Entered,Interest,""), "")</f>
        <v/>
      </c>
      <c r="H125" s="236" t="str">
        <f>IFERROR(IF(Loan_Not_Paid*Values_Entered,Ending_Balance,""), "")</f>
        <v/>
      </c>
    </row>
    <row r="126" spans="1:8">
      <c r="A126" s="297">
        <v>114</v>
      </c>
      <c r="B126" s="96" t="str">
        <f>IFERROR(IF(Loan_Not_Paid*Values_Entered,Payment_Number,""), "")</f>
        <v/>
      </c>
      <c r="C126" s="97" t="str">
        <f>IFERROR(IF(Loan_Not_Paid*Values_Entered,Payment_Date,""), "")</f>
        <v/>
      </c>
      <c r="D126" s="236" t="str">
        <f>IFERROR(IF(Loan_Not_Paid*Values_Entered,Beginning_Balance,""), "")</f>
        <v/>
      </c>
      <c r="E126" s="236" t="str">
        <f>IFERROR(IF(Loan_Not_Paid*Values_Entered,Monthly_Payment,""), "")</f>
        <v/>
      </c>
      <c r="F126" s="236" t="str">
        <f>IFERROR(IF(Loan_Not_Paid*Values_Entered,Principal,""), "")</f>
        <v/>
      </c>
      <c r="G126" s="236" t="str">
        <f>IFERROR(IF(Loan_Not_Paid*Values_Entered,Interest,""), "")</f>
        <v/>
      </c>
      <c r="H126" s="236" t="str">
        <f>IFERROR(IF(Loan_Not_Paid*Values_Entered,Ending_Balance,""), "")</f>
        <v/>
      </c>
    </row>
    <row r="127" spans="1:8">
      <c r="A127" s="297">
        <v>115</v>
      </c>
      <c r="B127" s="96" t="str">
        <f>IFERROR(IF(Loan_Not_Paid*Values_Entered,Payment_Number,""), "")</f>
        <v/>
      </c>
      <c r="C127" s="97" t="str">
        <f>IFERROR(IF(Loan_Not_Paid*Values_Entered,Payment_Date,""), "")</f>
        <v/>
      </c>
      <c r="D127" s="236" t="str">
        <f>IFERROR(IF(Loan_Not_Paid*Values_Entered,Beginning_Balance,""), "")</f>
        <v/>
      </c>
      <c r="E127" s="236" t="str">
        <f>IFERROR(IF(Loan_Not_Paid*Values_Entered,Monthly_Payment,""), "")</f>
        <v/>
      </c>
      <c r="F127" s="236" t="str">
        <f>IFERROR(IF(Loan_Not_Paid*Values_Entered,Principal,""), "")</f>
        <v/>
      </c>
      <c r="G127" s="236" t="str">
        <f>IFERROR(IF(Loan_Not_Paid*Values_Entered,Interest,""), "")</f>
        <v/>
      </c>
      <c r="H127" s="236" t="str">
        <f>IFERROR(IF(Loan_Not_Paid*Values_Entered,Ending_Balance,""), "")</f>
        <v/>
      </c>
    </row>
    <row r="128" spans="1:8">
      <c r="A128" s="297">
        <v>116</v>
      </c>
      <c r="B128" s="96" t="str">
        <f>IFERROR(IF(Loan_Not_Paid*Values_Entered,Payment_Number,""), "")</f>
        <v/>
      </c>
      <c r="C128" s="97" t="str">
        <f>IFERROR(IF(Loan_Not_Paid*Values_Entered,Payment_Date,""), "")</f>
        <v/>
      </c>
      <c r="D128" s="236" t="str">
        <f>IFERROR(IF(Loan_Not_Paid*Values_Entered,Beginning_Balance,""), "")</f>
        <v/>
      </c>
      <c r="E128" s="236" t="str">
        <f>IFERROR(IF(Loan_Not_Paid*Values_Entered,Monthly_Payment,""), "")</f>
        <v/>
      </c>
      <c r="F128" s="236" t="str">
        <f>IFERROR(IF(Loan_Not_Paid*Values_Entered,Principal,""), "")</f>
        <v/>
      </c>
      <c r="G128" s="236" t="str">
        <f>IFERROR(IF(Loan_Not_Paid*Values_Entered,Interest,""), "")</f>
        <v/>
      </c>
      <c r="H128" s="236" t="str">
        <f>IFERROR(IF(Loan_Not_Paid*Values_Entered,Ending_Balance,""), "")</f>
        <v/>
      </c>
    </row>
    <row r="129" spans="1:8">
      <c r="A129" s="297">
        <v>117</v>
      </c>
      <c r="B129" s="96" t="str">
        <f>IFERROR(IF(Loan_Not_Paid*Values_Entered,Payment_Number,""), "")</f>
        <v/>
      </c>
      <c r="C129" s="97" t="str">
        <f>IFERROR(IF(Loan_Not_Paid*Values_Entered,Payment_Date,""), "")</f>
        <v/>
      </c>
      <c r="D129" s="236" t="str">
        <f>IFERROR(IF(Loan_Not_Paid*Values_Entered,Beginning_Balance,""), "")</f>
        <v/>
      </c>
      <c r="E129" s="236" t="str">
        <f>IFERROR(IF(Loan_Not_Paid*Values_Entered,Monthly_Payment,""), "")</f>
        <v/>
      </c>
      <c r="F129" s="236" t="str">
        <f>IFERROR(IF(Loan_Not_Paid*Values_Entered,Principal,""), "")</f>
        <v/>
      </c>
      <c r="G129" s="236" t="str">
        <f>IFERROR(IF(Loan_Not_Paid*Values_Entered,Interest,""), "")</f>
        <v/>
      </c>
      <c r="H129" s="236" t="str">
        <f>IFERROR(IF(Loan_Not_Paid*Values_Entered,Ending_Balance,""), "")</f>
        <v/>
      </c>
    </row>
    <row r="130" spans="1:8">
      <c r="A130" s="297">
        <v>118</v>
      </c>
      <c r="B130" s="96" t="str">
        <f>IFERROR(IF(Loan_Not_Paid*Values_Entered,Payment_Number,""), "")</f>
        <v/>
      </c>
      <c r="C130" s="97" t="str">
        <f>IFERROR(IF(Loan_Not_Paid*Values_Entered,Payment_Date,""), "")</f>
        <v/>
      </c>
      <c r="D130" s="236" t="str">
        <f>IFERROR(IF(Loan_Not_Paid*Values_Entered,Beginning_Balance,""), "")</f>
        <v/>
      </c>
      <c r="E130" s="236" t="str">
        <f>IFERROR(IF(Loan_Not_Paid*Values_Entered,Monthly_Payment,""), "")</f>
        <v/>
      </c>
      <c r="F130" s="236" t="str">
        <f>IFERROR(IF(Loan_Not_Paid*Values_Entered,Principal,""), "")</f>
        <v/>
      </c>
      <c r="G130" s="236" t="str">
        <f>IFERROR(IF(Loan_Not_Paid*Values_Entered,Interest,""), "")</f>
        <v/>
      </c>
      <c r="H130" s="236" t="str">
        <f>IFERROR(IF(Loan_Not_Paid*Values_Entered,Ending_Balance,""), "")</f>
        <v/>
      </c>
    </row>
    <row r="131" spans="1:8">
      <c r="A131" s="297">
        <v>119</v>
      </c>
      <c r="B131" s="96" t="str">
        <f>IFERROR(IF(Loan_Not_Paid*Values_Entered,Payment_Number,""), "")</f>
        <v/>
      </c>
      <c r="C131" s="97" t="str">
        <f>IFERROR(IF(Loan_Not_Paid*Values_Entered,Payment_Date,""), "")</f>
        <v/>
      </c>
      <c r="D131" s="236" t="str">
        <f>IFERROR(IF(Loan_Not_Paid*Values_Entered,Beginning_Balance,""), "")</f>
        <v/>
      </c>
      <c r="E131" s="236" t="str">
        <f>IFERROR(IF(Loan_Not_Paid*Values_Entered,Monthly_Payment,""), "")</f>
        <v/>
      </c>
      <c r="F131" s="236" t="str">
        <f>IFERROR(IF(Loan_Not_Paid*Values_Entered,Principal,""), "")</f>
        <v/>
      </c>
      <c r="G131" s="236" t="str">
        <f>IFERROR(IF(Loan_Not_Paid*Values_Entered,Interest,""), "")</f>
        <v/>
      </c>
      <c r="H131" s="236" t="str">
        <f>IFERROR(IF(Loan_Not_Paid*Values_Entered,Ending_Balance,""), "")</f>
        <v/>
      </c>
    </row>
    <row r="132" spans="1:8">
      <c r="A132" s="297">
        <v>120</v>
      </c>
      <c r="B132" s="96" t="str">
        <f>IFERROR(IF(Loan_Not_Paid*Values_Entered,Payment_Number,""), "")</f>
        <v/>
      </c>
      <c r="C132" s="97" t="str">
        <f>IFERROR(IF(Loan_Not_Paid*Values_Entered,Payment_Date,""), "")</f>
        <v/>
      </c>
      <c r="D132" s="236" t="str">
        <f>IFERROR(IF(Loan_Not_Paid*Values_Entered,Beginning_Balance,""), "")</f>
        <v/>
      </c>
      <c r="E132" s="236" t="str">
        <f>IFERROR(IF(Loan_Not_Paid*Values_Entered,Monthly_Payment,""), "")</f>
        <v/>
      </c>
      <c r="F132" s="236" t="str">
        <f>IFERROR(IF(Loan_Not_Paid*Values_Entered,Principal,""), "")</f>
        <v/>
      </c>
      <c r="G132" s="236" t="str">
        <f>IFERROR(IF(Loan_Not_Paid*Values_Entered,Interest,""), "")</f>
        <v/>
      </c>
      <c r="H132" s="236" t="str">
        <f>IFERROR(IF(Loan_Not_Paid*Values_Entered,Ending_Balance,""), "")</f>
        <v/>
      </c>
    </row>
    <row r="133" spans="1:8">
      <c r="B133" s="96" t="str">
        <f>IFERROR(IF(Loan_Not_Paid*Values_Entered,Payment_Number,""), "")</f>
        <v/>
      </c>
      <c r="C133" s="97" t="str">
        <f>IFERROR(IF(Loan_Not_Paid*Values_Entered,Payment_Date,""), "")</f>
        <v/>
      </c>
      <c r="D133" s="98" t="str">
        <f>IFERROR(IF(Loan_Not_Paid*Values_Entered,Beginning_Balance,""), "")</f>
        <v/>
      </c>
      <c r="E133" s="98" t="str">
        <f>IFERROR(IF(Loan_Not_Paid*Values_Entered,Monthly_Payment,""), "")</f>
        <v/>
      </c>
      <c r="F133" s="98" t="str">
        <f>IFERROR(IF(Loan_Not_Paid*Values_Entered,Principal,""), "")</f>
        <v/>
      </c>
      <c r="G133" s="98" t="str">
        <f>IFERROR(IF(Loan_Not_Paid*Values_Entered,Interest,""), "")</f>
        <v/>
      </c>
      <c r="H133" s="98" t="str">
        <f>IFERROR(IF(Loan_Not_Paid*Values_Entered,Ending_Balance,""), "")</f>
        <v/>
      </c>
    </row>
    <row r="134" spans="1:8">
      <c r="B134" s="96" t="str">
        <f>IFERROR(IF(Loan_Not_Paid*Values_Entered,Payment_Number,""), "")</f>
        <v/>
      </c>
      <c r="C134" s="97" t="str">
        <f>IFERROR(IF(Loan_Not_Paid*Values_Entered,Payment_Date,""), "")</f>
        <v/>
      </c>
      <c r="D134" s="98" t="str">
        <f>IFERROR(IF(Loan_Not_Paid*Values_Entered,Beginning_Balance,""), "")</f>
        <v/>
      </c>
      <c r="E134" s="98" t="str">
        <f>IFERROR(IF(Loan_Not_Paid*Values_Entered,Monthly_Payment,""), "")</f>
        <v/>
      </c>
      <c r="F134" s="98" t="str">
        <f>IFERROR(IF(Loan_Not_Paid*Values_Entered,Principal,""), "")</f>
        <v/>
      </c>
      <c r="G134" s="98" t="str">
        <f>IFERROR(IF(Loan_Not_Paid*Values_Entered,Interest,""), "")</f>
        <v/>
      </c>
      <c r="H134" s="98" t="str">
        <f>IFERROR(IF(Loan_Not_Paid*Values_Entered,Ending_Balance,""), "")</f>
        <v/>
      </c>
    </row>
    <row r="135" spans="1:8">
      <c r="B135" s="96" t="str">
        <f>IFERROR(IF(Loan_Not_Paid*Values_Entered,Payment_Number,""), "")</f>
        <v/>
      </c>
      <c r="C135" s="97" t="str">
        <f>IFERROR(IF(Loan_Not_Paid*Values_Entered,Payment_Date,""), "")</f>
        <v/>
      </c>
      <c r="D135" s="98" t="str">
        <f>IFERROR(IF(Loan_Not_Paid*Values_Entered,Beginning_Balance,""), "")</f>
        <v/>
      </c>
      <c r="E135" s="98" t="str">
        <f>IFERROR(IF(Loan_Not_Paid*Values_Entered,Monthly_Payment,""), "")</f>
        <v/>
      </c>
      <c r="F135" s="98" t="str">
        <f>IFERROR(IF(Loan_Not_Paid*Values_Entered,Principal,""), "")</f>
        <v/>
      </c>
      <c r="G135" s="98" t="str">
        <f>IFERROR(IF(Loan_Not_Paid*Values_Entered,Interest,""), "")</f>
        <v/>
      </c>
      <c r="H135" s="98" t="str">
        <f>IFERROR(IF(Loan_Not_Paid*Values_Entered,Ending_Balance,""), "")</f>
        <v/>
      </c>
    </row>
    <row r="136" spans="1:8">
      <c r="B136" s="96" t="str">
        <f>IFERROR(IF(Loan_Not_Paid*Values_Entered,Payment_Number,""), "")</f>
        <v/>
      </c>
      <c r="C136" s="97" t="str">
        <f>IFERROR(IF(Loan_Not_Paid*Values_Entered,Payment_Date,""), "")</f>
        <v/>
      </c>
      <c r="D136" s="98" t="str">
        <f>IFERROR(IF(Loan_Not_Paid*Values_Entered,Beginning_Balance,""), "")</f>
        <v/>
      </c>
      <c r="E136" s="98" t="str">
        <f>IFERROR(IF(Loan_Not_Paid*Values_Entered,Monthly_Payment,""), "")</f>
        <v/>
      </c>
      <c r="F136" s="98" t="str">
        <f>IFERROR(IF(Loan_Not_Paid*Values_Entered,Principal,""), "")</f>
        <v/>
      </c>
      <c r="G136" s="98" t="str">
        <f>IFERROR(IF(Loan_Not_Paid*Values_Entered,Interest,""), "")</f>
        <v/>
      </c>
      <c r="H136" s="98" t="str">
        <f>IFERROR(IF(Loan_Not_Paid*Values_Entered,Ending_Balance,""), "")</f>
        <v/>
      </c>
    </row>
    <row r="137" spans="1:8">
      <c r="B137" s="96" t="str">
        <f>IFERROR(IF(Loan_Not_Paid*Values_Entered,Payment_Number,""), "")</f>
        <v/>
      </c>
      <c r="C137" s="97" t="str">
        <f>IFERROR(IF(Loan_Not_Paid*Values_Entered,Payment_Date,""), "")</f>
        <v/>
      </c>
      <c r="D137" s="98" t="str">
        <f>IFERROR(IF(Loan_Not_Paid*Values_Entered,Beginning_Balance,""), "")</f>
        <v/>
      </c>
      <c r="E137" s="98" t="str">
        <f>IFERROR(IF(Loan_Not_Paid*Values_Entered,Monthly_Payment,""), "")</f>
        <v/>
      </c>
      <c r="F137" s="98" t="str">
        <f>IFERROR(IF(Loan_Not_Paid*Values_Entered,Principal,""), "")</f>
        <v/>
      </c>
      <c r="G137" s="98" t="str">
        <f>IFERROR(IF(Loan_Not_Paid*Values_Entered,Interest,""), "")</f>
        <v/>
      </c>
      <c r="H137" s="98" t="str">
        <f>IFERROR(IF(Loan_Not_Paid*Values_Entered,Ending_Balance,""), "")</f>
        <v/>
      </c>
    </row>
    <row r="138" spans="1:8">
      <c r="B138" s="96" t="str">
        <f>IFERROR(IF(Loan_Not_Paid*Values_Entered,Payment_Number,""), "")</f>
        <v/>
      </c>
      <c r="C138" s="97" t="str">
        <f>IFERROR(IF(Loan_Not_Paid*Values_Entered,Payment_Date,""), "")</f>
        <v/>
      </c>
      <c r="D138" s="98" t="str">
        <f>IFERROR(IF(Loan_Not_Paid*Values_Entered,Beginning_Balance,""), "")</f>
        <v/>
      </c>
      <c r="E138" s="98" t="str">
        <f>IFERROR(IF(Loan_Not_Paid*Values_Entered,Monthly_Payment,""), "")</f>
        <v/>
      </c>
      <c r="F138" s="98" t="str">
        <f>IFERROR(IF(Loan_Not_Paid*Values_Entered,Principal,""), "")</f>
        <v/>
      </c>
      <c r="G138" s="98" t="str">
        <f>IFERROR(IF(Loan_Not_Paid*Values_Entered,Interest,""), "")</f>
        <v/>
      </c>
      <c r="H138" s="98" t="str">
        <f>IFERROR(IF(Loan_Not_Paid*Values_Entered,Ending_Balance,""), "")</f>
        <v/>
      </c>
    </row>
    <row r="139" spans="1:8">
      <c r="B139" s="96" t="str">
        <f>IFERROR(IF(Loan_Not_Paid*Values_Entered,Payment_Number,""), "")</f>
        <v/>
      </c>
      <c r="C139" s="97" t="str">
        <f>IFERROR(IF(Loan_Not_Paid*Values_Entered,Payment_Date,""), "")</f>
        <v/>
      </c>
      <c r="D139" s="98" t="str">
        <f>IFERROR(IF(Loan_Not_Paid*Values_Entered,Beginning_Balance,""), "")</f>
        <v/>
      </c>
      <c r="E139" s="98" t="str">
        <f>IFERROR(IF(Loan_Not_Paid*Values_Entered,Monthly_Payment,""), "")</f>
        <v/>
      </c>
      <c r="F139" s="98" t="str">
        <f>IFERROR(IF(Loan_Not_Paid*Values_Entered,Principal,""), "")</f>
        <v/>
      </c>
      <c r="G139" s="98" t="str">
        <f>IFERROR(IF(Loan_Not_Paid*Values_Entered,Interest,""), "")</f>
        <v/>
      </c>
      <c r="H139" s="98" t="str">
        <f>IFERROR(IF(Loan_Not_Paid*Values_Entered,Ending_Balance,""), "")</f>
        <v/>
      </c>
    </row>
    <row r="140" spans="1:8">
      <c r="B140" s="96" t="str">
        <f>IFERROR(IF(Loan_Not_Paid*Values_Entered,Payment_Number,""), "")</f>
        <v/>
      </c>
      <c r="C140" s="97" t="str">
        <f>IFERROR(IF(Loan_Not_Paid*Values_Entered,Payment_Date,""), "")</f>
        <v/>
      </c>
      <c r="D140" s="98" t="str">
        <f>IFERROR(IF(Loan_Not_Paid*Values_Entered,Beginning_Balance,""), "")</f>
        <v/>
      </c>
      <c r="E140" s="98" t="str">
        <f>IFERROR(IF(Loan_Not_Paid*Values_Entered,Monthly_Payment,""), "")</f>
        <v/>
      </c>
      <c r="F140" s="98" t="str">
        <f>IFERROR(IF(Loan_Not_Paid*Values_Entered,Principal,""), "")</f>
        <v/>
      </c>
      <c r="G140" s="98" t="str">
        <f>IFERROR(IF(Loan_Not_Paid*Values_Entered,Interest,""), "")</f>
        <v/>
      </c>
      <c r="H140" s="98" t="str">
        <f>IFERROR(IF(Loan_Not_Paid*Values_Entered,Ending_Balance,""), "")</f>
        <v/>
      </c>
    </row>
    <row r="141" spans="1:8">
      <c r="B141" s="96" t="str">
        <f>IFERROR(IF(Loan_Not_Paid*Values_Entered,Payment_Number,""), "")</f>
        <v/>
      </c>
      <c r="C141" s="97" t="str">
        <f>IFERROR(IF(Loan_Not_Paid*Values_Entered,Payment_Date,""), "")</f>
        <v/>
      </c>
      <c r="D141" s="98" t="str">
        <f>IFERROR(IF(Loan_Not_Paid*Values_Entered,Beginning_Balance,""), "")</f>
        <v/>
      </c>
      <c r="E141" s="98" t="str">
        <f>IFERROR(IF(Loan_Not_Paid*Values_Entered,Monthly_Payment,""), "")</f>
        <v/>
      </c>
      <c r="F141" s="98" t="str">
        <f>IFERROR(IF(Loan_Not_Paid*Values_Entered,Principal,""), "")</f>
        <v/>
      </c>
      <c r="G141" s="98" t="str">
        <f>IFERROR(IF(Loan_Not_Paid*Values_Entered,Interest,""), "")</f>
        <v/>
      </c>
      <c r="H141" s="98" t="str">
        <f>IFERROR(IF(Loan_Not_Paid*Values_Entered,Ending_Balance,""), "")</f>
        <v/>
      </c>
    </row>
    <row r="142" spans="1:8">
      <c r="B142" s="96" t="str">
        <f>IFERROR(IF(Loan_Not_Paid*Values_Entered,Payment_Number,""), "")</f>
        <v/>
      </c>
      <c r="C142" s="97" t="str">
        <f>IFERROR(IF(Loan_Not_Paid*Values_Entered,Payment_Date,""), "")</f>
        <v/>
      </c>
      <c r="D142" s="98" t="str">
        <f>IFERROR(IF(Loan_Not_Paid*Values_Entered,Beginning_Balance,""), "")</f>
        <v/>
      </c>
      <c r="E142" s="98" t="str">
        <f>IFERROR(IF(Loan_Not_Paid*Values_Entered,Monthly_Payment,""), "")</f>
        <v/>
      </c>
      <c r="F142" s="98" t="str">
        <f>IFERROR(IF(Loan_Not_Paid*Values_Entered,Principal,""), "")</f>
        <v/>
      </c>
      <c r="G142" s="98" t="str">
        <f>IFERROR(IF(Loan_Not_Paid*Values_Entered,Interest,""), "")</f>
        <v/>
      </c>
      <c r="H142" s="98" t="str">
        <f>IFERROR(IF(Loan_Not_Paid*Values_Entered,Ending_Balance,""), "")</f>
        <v/>
      </c>
    </row>
    <row r="143" spans="1:8">
      <c r="B143" s="96" t="str">
        <f>IFERROR(IF(Loan_Not_Paid*Values_Entered,Payment_Number,""), "")</f>
        <v/>
      </c>
      <c r="C143" s="97" t="str">
        <f>IFERROR(IF(Loan_Not_Paid*Values_Entered,Payment_Date,""), "")</f>
        <v/>
      </c>
      <c r="D143" s="98" t="str">
        <f>IFERROR(IF(Loan_Not_Paid*Values_Entered,Beginning_Balance,""), "")</f>
        <v/>
      </c>
      <c r="E143" s="98" t="str">
        <f>IFERROR(IF(Loan_Not_Paid*Values_Entered,Monthly_Payment,""), "")</f>
        <v/>
      </c>
      <c r="F143" s="98" t="str">
        <f>IFERROR(IF(Loan_Not_Paid*Values_Entered,Principal,""), "")</f>
        <v/>
      </c>
      <c r="G143" s="98" t="str">
        <f>IFERROR(IF(Loan_Not_Paid*Values_Entered,Interest,""), "")</f>
        <v/>
      </c>
      <c r="H143" s="98" t="str">
        <f>IFERROR(IF(Loan_Not_Paid*Values_Entered,Ending_Balance,""), "")</f>
        <v/>
      </c>
    </row>
    <row r="144" spans="1:8">
      <c r="B144" s="96" t="str">
        <f>IFERROR(IF(Loan_Not_Paid*Values_Entered,Payment_Number,""), "")</f>
        <v/>
      </c>
      <c r="C144" s="97" t="str">
        <f>IFERROR(IF(Loan_Not_Paid*Values_Entered,Payment_Date,""), "")</f>
        <v/>
      </c>
      <c r="D144" s="98" t="str">
        <f>IFERROR(IF(Loan_Not_Paid*Values_Entered,Beginning_Balance,""), "")</f>
        <v/>
      </c>
      <c r="E144" s="98" t="str">
        <f>IFERROR(IF(Loan_Not_Paid*Values_Entered,Monthly_Payment,""), "")</f>
        <v/>
      </c>
      <c r="F144" s="98" t="str">
        <f>IFERROR(IF(Loan_Not_Paid*Values_Entered,Principal,""), "")</f>
        <v/>
      </c>
      <c r="G144" s="98" t="str">
        <f>IFERROR(IF(Loan_Not_Paid*Values_Entered,Interest,""), "")</f>
        <v/>
      </c>
      <c r="H144" s="98" t="str">
        <f>IFERROR(IF(Loan_Not_Paid*Values_Entered,Ending_Balance,""), "")</f>
        <v/>
      </c>
    </row>
    <row r="145" spans="2:8">
      <c r="B145" s="96" t="str">
        <f>IFERROR(IF(Loan_Not_Paid*Values_Entered,Payment_Number,""), "")</f>
        <v/>
      </c>
      <c r="C145" s="97" t="str">
        <f>IFERROR(IF(Loan_Not_Paid*Values_Entered,Payment_Date,""), "")</f>
        <v/>
      </c>
      <c r="D145" s="98" t="str">
        <f>IFERROR(IF(Loan_Not_Paid*Values_Entered,Beginning_Balance,""), "")</f>
        <v/>
      </c>
      <c r="E145" s="98" t="str">
        <f>IFERROR(IF(Loan_Not_Paid*Values_Entered,Monthly_Payment,""), "")</f>
        <v/>
      </c>
      <c r="F145" s="98" t="str">
        <f>IFERROR(IF(Loan_Not_Paid*Values_Entered,Principal,""), "")</f>
        <v/>
      </c>
      <c r="G145" s="98" t="str">
        <f>IFERROR(IF(Loan_Not_Paid*Values_Entered,Interest,""), "")</f>
        <v/>
      </c>
      <c r="H145" s="98" t="str">
        <f>IFERROR(IF(Loan_Not_Paid*Values_Entered,Ending_Balance,""), "")</f>
        <v/>
      </c>
    </row>
    <row r="146" spans="2:8">
      <c r="B146" s="96" t="str">
        <f>IFERROR(IF(Loan_Not_Paid*Values_Entered,Payment_Number,""), "")</f>
        <v/>
      </c>
      <c r="C146" s="97" t="str">
        <f>IFERROR(IF(Loan_Not_Paid*Values_Entered,Payment_Date,""), "")</f>
        <v/>
      </c>
      <c r="D146" s="98" t="str">
        <f>IFERROR(IF(Loan_Not_Paid*Values_Entered,Beginning_Balance,""), "")</f>
        <v/>
      </c>
      <c r="E146" s="98" t="str">
        <f>IFERROR(IF(Loan_Not_Paid*Values_Entered,Monthly_Payment,""), "")</f>
        <v/>
      </c>
      <c r="F146" s="98" t="str">
        <f>IFERROR(IF(Loan_Not_Paid*Values_Entered,Principal,""), "")</f>
        <v/>
      </c>
      <c r="G146" s="98" t="str">
        <f>IFERROR(IF(Loan_Not_Paid*Values_Entered,Interest,""), "")</f>
        <v/>
      </c>
      <c r="H146" s="98" t="str">
        <f>IFERROR(IF(Loan_Not_Paid*Values_Entered,Ending_Balance,""), "")</f>
        <v/>
      </c>
    </row>
    <row r="147" spans="2:8">
      <c r="B147" s="96" t="str">
        <f>IFERROR(IF(Loan_Not_Paid*Values_Entered,Payment_Number,""), "")</f>
        <v/>
      </c>
      <c r="C147" s="97" t="str">
        <f>IFERROR(IF(Loan_Not_Paid*Values_Entered,Payment_Date,""), "")</f>
        <v/>
      </c>
      <c r="D147" s="98" t="str">
        <f>IFERROR(IF(Loan_Not_Paid*Values_Entered,Beginning_Balance,""), "")</f>
        <v/>
      </c>
      <c r="E147" s="98" t="str">
        <f>IFERROR(IF(Loan_Not_Paid*Values_Entered,Monthly_Payment,""), "")</f>
        <v/>
      </c>
      <c r="F147" s="98" t="str">
        <f>IFERROR(IF(Loan_Not_Paid*Values_Entered,Principal,""), "")</f>
        <v/>
      </c>
      <c r="G147" s="98" t="str">
        <f>IFERROR(IF(Loan_Not_Paid*Values_Entered,Interest,""), "")</f>
        <v/>
      </c>
      <c r="H147" s="98" t="str">
        <f>IFERROR(IF(Loan_Not_Paid*Values_Entered,Ending_Balance,""), "")</f>
        <v/>
      </c>
    </row>
    <row r="148" spans="2:8">
      <c r="B148" s="96" t="str">
        <f>IFERROR(IF(Loan_Not_Paid*Values_Entered,Payment_Number,""), "")</f>
        <v/>
      </c>
      <c r="C148" s="97" t="str">
        <f>IFERROR(IF(Loan_Not_Paid*Values_Entered,Payment_Date,""), "")</f>
        <v/>
      </c>
      <c r="D148" s="98" t="str">
        <f>IFERROR(IF(Loan_Not_Paid*Values_Entered,Beginning_Balance,""), "")</f>
        <v/>
      </c>
      <c r="E148" s="98" t="str">
        <f>IFERROR(IF(Loan_Not_Paid*Values_Entered,Monthly_Payment,""), "")</f>
        <v/>
      </c>
      <c r="F148" s="98" t="str">
        <f>IFERROR(IF(Loan_Not_Paid*Values_Entered,Principal,""), "")</f>
        <v/>
      </c>
      <c r="G148" s="98" t="str">
        <f>IFERROR(IF(Loan_Not_Paid*Values_Entered,Interest,""), "")</f>
        <v/>
      </c>
      <c r="H148" s="98" t="str">
        <f>IFERROR(IF(Loan_Not_Paid*Values_Entered,Ending_Balance,""), "")</f>
        <v/>
      </c>
    </row>
    <row r="149" spans="2:8">
      <c r="B149" s="96" t="str">
        <f>IFERROR(IF(Loan_Not_Paid*Values_Entered,Payment_Number,""), "")</f>
        <v/>
      </c>
      <c r="C149" s="97" t="str">
        <f>IFERROR(IF(Loan_Not_Paid*Values_Entered,Payment_Date,""), "")</f>
        <v/>
      </c>
      <c r="D149" s="98" t="str">
        <f>IFERROR(IF(Loan_Not_Paid*Values_Entered,Beginning_Balance,""), "")</f>
        <v/>
      </c>
      <c r="E149" s="98" t="str">
        <f>IFERROR(IF(Loan_Not_Paid*Values_Entered,Monthly_Payment,""), "")</f>
        <v/>
      </c>
      <c r="F149" s="98" t="str">
        <f>IFERROR(IF(Loan_Not_Paid*Values_Entered,Principal,""), "")</f>
        <v/>
      </c>
      <c r="G149" s="98" t="str">
        <f>IFERROR(IF(Loan_Not_Paid*Values_Entered,Interest,""), "")</f>
        <v/>
      </c>
      <c r="H149" s="98" t="str">
        <f>IFERROR(IF(Loan_Not_Paid*Values_Entered,Ending_Balance,""), "")</f>
        <v/>
      </c>
    </row>
    <row r="150" spans="2:8">
      <c r="B150" s="96" t="str">
        <f>IFERROR(IF(Loan_Not_Paid*Values_Entered,Payment_Number,""), "")</f>
        <v/>
      </c>
      <c r="C150" s="97" t="str">
        <f>IFERROR(IF(Loan_Not_Paid*Values_Entered,Payment_Date,""), "")</f>
        <v/>
      </c>
      <c r="D150" s="98" t="str">
        <f>IFERROR(IF(Loan_Not_Paid*Values_Entered,Beginning_Balance,""), "")</f>
        <v/>
      </c>
      <c r="E150" s="98" t="str">
        <f>IFERROR(IF(Loan_Not_Paid*Values_Entered,Monthly_Payment,""), "")</f>
        <v/>
      </c>
      <c r="F150" s="98" t="str">
        <f>IFERROR(IF(Loan_Not_Paid*Values_Entered,Principal,""), "")</f>
        <v/>
      </c>
      <c r="G150" s="98" t="str">
        <f>IFERROR(IF(Loan_Not_Paid*Values_Entered,Interest,""), "")</f>
        <v/>
      </c>
      <c r="H150" s="98" t="str">
        <f>IFERROR(IF(Loan_Not_Paid*Values_Entered,Ending_Balance,""), "")</f>
        <v/>
      </c>
    </row>
    <row r="151" spans="2:8">
      <c r="B151" s="96" t="str">
        <f>IFERROR(IF(Loan_Not_Paid*Values_Entered,Payment_Number,""), "")</f>
        <v/>
      </c>
      <c r="C151" s="97" t="str">
        <f>IFERROR(IF(Loan_Not_Paid*Values_Entered,Payment_Date,""), "")</f>
        <v/>
      </c>
      <c r="D151" s="98" t="str">
        <f>IFERROR(IF(Loan_Not_Paid*Values_Entered,Beginning_Balance,""), "")</f>
        <v/>
      </c>
      <c r="E151" s="98" t="str">
        <f>IFERROR(IF(Loan_Not_Paid*Values_Entered,Monthly_Payment,""), "")</f>
        <v/>
      </c>
      <c r="F151" s="98" t="str">
        <f>IFERROR(IF(Loan_Not_Paid*Values_Entered,Principal,""), "")</f>
        <v/>
      </c>
      <c r="G151" s="98" t="str">
        <f>IFERROR(IF(Loan_Not_Paid*Values_Entered,Interest,""), "")</f>
        <v/>
      </c>
      <c r="H151" s="98" t="str">
        <f>IFERROR(IF(Loan_Not_Paid*Values_Entered,Ending_Balance,""), "")</f>
        <v/>
      </c>
    </row>
    <row r="152" spans="2:8">
      <c r="B152" s="96" t="str">
        <f>IFERROR(IF(Loan_Not_Paid*Values_Entered,Payment_Number,""), "")</f>
        <v/>
      </c>
      <c r="C152" s="97" t="str">
        <f>IFERROR(IF(Loan_Not_Paid*Values_Entered,Payment_Date,""), "")</f>
        <v/>
      </c>
      <c r="D152" s="98" t="str">
        <f>IFERROR(IF(Loan_Not_Paid*Values_Entered,Beginning_Balance,""), "")</f>
        <v/>
      </c>
      <c r="E152" s="98" t="str">
        <f>IFERROR(IF(Loan_Not_Paid*Values_Entered,Monthly_Payment,""), "")</f>
        <v/>
      </c>
      <c r="F152" s="98" t="str">
        <f>IFERROR(IF(Loan_Not_Paid*Values_Entered,Principal,""), "")</f>
        <v/>
      </c>
      <c r="G152" s="98" t="str">
        <f>IFERROR(IF(Loan_Not_Paid*Values_Entered,Interest,""), "")</f>
        <v/>
      </c>
      <c r="H152" s="98" t="str">
        <f>IFERROR(IF(Loan_Not_Paid*Values_Entered,Ending_Balance,""), "")</f>
        <v/>
      </c>
    </row>
    <row r="153" spans="2:8">
      <c r="B153" s="96" t="str">
        <f>IFERROR(IF(Loan_Not_Paid*Values_Entered,Payment_Number,""), "")</f>
        <v/>
      </c>
      <c r="C153" s="97" t="str">
        <f>IFERROR(IF(Loan_Not_Paid*Values_Entered,Payment_Date,""), "")</f>
        <v/>
      </c>
      <c r="D153" s="98" t="str">
        <f>IFERROR(IF(Loan_Not_Paid*Values_Entered,Beginning_Balance,""), "")</f>
        <v/>
      </c>
      <c r="E153" s="98" t="str">
        <f>IFERROR(IF(Loan_Not_Paid*Values_Entered,Monthly_Payment,""), "")</f>
        <v/>
      </c>
      <c r="F153" s="98" t="str">
        <f>IFERROR(IF(Loan_Not_Paid*Values_Entered,Principal,""), "")</f>
        <v/>
      </c>
      <c r="G153" s="98" t="str">
        <f>IFERROR(IF(Loan_Not_Paid*Values_Entered,Interest,""), "")</f>
        <v/>
      </c>
      <c r="H153" s="98" t="str">
        <f>IFERROR(IF(Loan_Not_Paid*Values_Entered,Ending_Balance,""), "")</f>
        <v/>
      </c>
    </row>
    <row r="154" spans="2:8">
      <c r="B154" s="96" t="str">
        <f>IFERROR(IF(Loan_Not_Paid*Values_Entered,Payment_Number,""), "")</f>
        <v/>
      </c>
      <c r="C154" s="97" t="str">
        <f>IFERROR(IF(Loan_Not_Paid*Values_Entered,Payment_Date,""), "")</f>
        <v/>
      </c>
      <c r="D154" s="98" t="str">
        <f>IFERROR(IF(Loan_Not_Paid*Values_Entered,Beginning_Balance,""), "")</f>
        <v/>
      </c>
      <c r="E154" s="98" t="str">
        <f>IFERROR(IF(Loan_Not_Paid*Values_Entered,Monthly_Payment,""), "")</f>
        <v/>
      </c>
      <c r="F154" s="98" t="str">
        <f>IFERROR(IF(Loan_Not_Paid*Values_Entered,Principal,""), "")</f>
        <v/>
      </c>
      <c r="G154" s="98" t="str">
        <f>IFERROR(IF(Loan_Not_Paid*Values_Entered,Interest,""), "")</f>
        <v/>
      </c>
      <c r="H154" s="98" t="str">
        <f>IFERROR(IF(Loan_Not_Paid*Values_Entered,Ending_Balance,""), "")</f>
        <v/>
      </c>
    </row>
    <row r="155" spans="2:8">
      <c r="B155" s="96" t="str">
        <f>IFERROR(IF(Loan_Not_Paid*Values_Entered,Payment_Number,""), "")</f>
        <v/>
      </c>
      <c r="C155" s="97" t="str">
        <f>IFERROR(IF(Loan_Not_Paid*Values_Entered,Payment_Date,""), "")</f>
        <v/>
      </c>
      <c r="D155" s="98" t="str">
        <f>IFERROR(IF(Loan_Not_Paid*Values_Entered,Beginning_Balance,""), "")</f>
        <v/>
      </c>
      <c r="E155" s="98" t="str">
        <f>IFERROR(IF(Loan_Not_Paid*Values_Entered,Monthly_Payment,""), "")</f>
        <v/>
      </c>
      <c r="F155" s="98" t="str">
        <f>IFERROR(IF(Loan_Not_Paid*Values_Entered,Principal,""), "")</f>
        <v/>
      </c>
      <c r="G155" s="98" t="str">
        <f>IFERROR(IF(Loan_Not_Paid*Values_Entered,Interest,""), "")</f>
        <v/>
      </c>
      <c r="H155" s="98" t="str">
        <f>IFERROR(IF(Loan_Not_Paid*Values_Entered,Ending_Balance,""), "")</f>
        <v/>
      </c>
    </row>
    <row r="156" spans="2:8">
      <c r="B156" s="96" t="str">
        <f>IFERROR(IF(Loan_Not_Paid*Values_Entered,Payment_Number,""), "")</f>
        <v/>
      </c>
      <c r="C156" s="97" t="str">
        <f>IFERROR(IF(Loan_Not_Paid*Values_Entered,Payment_Date,""), "")</f>
        <v/>
      </c>
      <c r="D156" s="98" t="str">
        <f>IFERROR(IF(Loan_Not_Paid*Values_Entered,Beginning_Balance,""), "")</f>
        <v/>
      </c>
      <c r="E156" s="98" t="str">
        <f>IFERROR(IF(Loan_Not_Paid*Values_Entered,Monthly_Payment,""), "")</f>
        <v/>
      </c>
      <c r="F156" s="98" t="str">
        <f>IFERROR(IF(Loan_Not_Paid*Values_Entered,Principal,""), "")</f>
        <v/>
      </c>
      <c r="G156" s="98" t="str">
        <f>IFERROR(IF(Loan_Not_Paid*Values_Entered,Interest,""), "")</f>
        <v/>
      </c>
      <c r="H156" s="98" t="str">
        <f>IFERROR(IF(Loan_Not_Paid*Values_Entered,Ending_Balance,""), "")</f>
        <v/>
      </c>
    </row>
    <row r="157" spans="2:8">
      <c r="B157" s="96" t="str">
        <f>IFERROR(IF(Loan_Not_Paid*Values_Entered,Payment_Number,""), "")</f>
        <v/>
      </c>
      <c r="C157" s="97" t="str">
        <f>IFERROR(IF(Loan_Not_Paid*Values_Entered,Payment_Date,""), "")</f>
        <v/>
      </c>
      <c r="D157" s="98" t="str">
        <f>IFERROR(IF(Loan_Not_Paid*Values_Entered,Beginning_Balance,""), "")</f>
        <v/>
      </c>
      <c r="E157" s="98" t="str">
        <f>IFERROR(IF(Loan_Not_Paid*Values_Entered,Monthly_Payment,""), "")</f>
        <v/>
      </c>
      <c r="F157" s="98" t="str">
        <f>IFERROR(IF(Loan_Not_Paid*Values_Entered,Principal,""), "")</f>
        <v/>
      </c>
      <c r="G157" s="98" t="str">
        <f>IFERROR(IF(Loan_Not_Paid*Values_Entered,Interest,""), "")</f>
        <v/>
      </c>
      <c r="H157" s="98" t="str">
        <f>IFERROR(IF(Loan_Not_Paid*Values_Entered,Ending_Balance,""), "")</f>
        <v/>
      </c>
    </row>
    <row r="158" spans="2:8">
      <c r="B158" s="96" t="str">
        <f>IFERROR(IF(Loan_Not_Paid*Values_Entered,Payment_Number,""), "")</f>
        <v/>
      </c>
      <c r="C158" s="97" t="str">
        <f>IFERROR(IF(Loan_Not_Paid*Values_Entered,Payment_Date,""), "")</f>
        <v/>
      </c>
      <c r="D158" s="98" t="str">
        <f>IFERROR(IF(Loan_Not_Paid*Values_Entered,Beginning_Balance,""), "")</f>
        <v/>
      </c>
      <c r="E158" s="98" t="str">
        <f>IFERROR(IF(Loan_Not_Paid*Values_Entered,Monthly_Payment,""), "")</f>
        <v/>
      </c>
      <c r="F158" s="98" t="str">
        <f>IFERROR(IF(Loan_Not_Paid*Values_Entered,Principal,""), "")</f>
        <v/>
      </c>
      <c r="G158" s="98" t="str">
        <f>IFERROR(IF(Loan_Not_Paid*Values_Entered,Interest,""), "")</f>
        <v/>
      </c>
      <c r="H158" s="98" t="str">
        <f>IFERROR(IF(Loan_Not_Paid*Values_Entered,Ending_Balance,""), "")</f>
        <v/>
      </c>
    </row>
    <row r="159" spans="2:8">
      <c r="B159" s="96" t="str">
        <f>IFERROR(IF(Loan_Not_Paid*Values_Entered,Payment_Number,""), "")</f>
        <v/>
      </c>
      <c r="C159" s="97" t="str">
        <f>IFERROR(IF(Loan_Not_Paid*Values_Entered,Payment_Date,""), "")</f>
        <v/>
      </c>
      <c r="D159" s="98" t="str">
        <f>IFERROR(IF(Loan_Not_Paid*Values_Entered,Beginning_Balance,""), "")</f>
        <v/>
      </c>
      <c r="E159" s="98" t="str">
        <f>IFERROR(IF(Loan_Not_Paid*Values_Entered,Monthly_Payment,""), "")</f>
        <v/>
      </c>
      <c r="F159" s="98" t="str">
        <f>IFERROR(IF(Loan_Not_Paid*Values_Entered,Principal,""), "")</f>
        <v/>
      </c>
      <c r="G159" s="98" t="str">
        <f>IFERROR(IF(Loan_Not_Paid*Values_Entered,Interest,""), "")</f>
        <v/>
      </c>
      <c r="H159" s="98" t="str">
        <f>IFERROR(IF(Loan_Not_Paid*Values_Entered,Ending_Balance,""), "")</f>
        <v/>
      </c>
    </row>
    <row r="160" spans="2:8">
      <c r="B160" s="96" t="str">
        <f>IFERROR(IF(Loan_Not_Paid*Values_Entered,Payment_Number,""), "")</f>
        <v/>
      </c>
      <c r="C160" s="97" t="str">
        <f>IFERROR(IF(Loan_Not_Paid*Values_Entered,Payment_Date,""), "")</f>
        <v/>
      </c>
      <c r="D160" s="98" t="str">
        <f>IFERROR(IF(Loan_Not_Paid*Values_Entered,Beginning_Balance,""), "")</f>
        <v/>
      </c>
      <c r="E160" s="98" t="str">
        <f>IFERROR(IF(Loan_Not_Paid*Values_Entered,Monthly_Payment,""), "")</f>
        <v/>
      </c>
      <c r="F160" s="98" t="str">
        <f>IFERROR(IF(Loan_Not_Paid*Values_Entered,Principal,""), "")</f>
        <v/>
      </c>
      <c r="G160" s="98" t="str">
        <f>IFERROR(IF(Loan_Not_Paid*Values_Entered,Interest,""), "")</f>
        <v/>
      </c>
      <c r="H160" s="98" t="str">
        <f>IFERROR(IF(Loan_Not_Paid*Values_Entered,Ending_Balance,""), "")</f>
        <v/>
      </c>
    </row>
    <row r="161" spans="2:8">
      <c r="B161" s="96" t="str">
        <f>IFERROR(IF(Loan_Not_Paid*Values_Entered,Payment_Number,""), "")</f>
        <v/>
      </c>
      <c r="C161" s="97" t="str">
        <f>IFERROR(IF(Loan_Not_Paid*Values_Entered,Payment_Date,""), "")</f>
        <v/>
      </c>
      <c r="D161" s="98" t="str">
        <f>IFERROR(IF(Loan_Not_Paid*Values_Entered,Beginning_Balance,""), "")</f>
        <v/>
      </c>
      <c r="E161" s="98" t="str">
        <f>IFERROR(IF(Loan_Not_Paid*Values_Entered,Monthly_Payment,""), "")</f>
        <v/>
      </c>
      <c r="F161" s="98" t="str">
        <f>IFERROR(IF(Loan_Not_Paid*Values_Entered,Principal,""), "")</f>
        <v/>
      </c>
      <c r="G161" s="98" t="str">
        <f>IFERROR(IF(Loan_Not_Paid*Values_Entered,Interest,""), "")</f>
        <v/>
      </c>
      <c r="H161" s="98" t="str">
        <f>IFERROR(IF(Loan_Not_Paid*Values_Entered,Ending_Balance,""), "")</f>
        <v/>
      </c>
    </row>
    <row r="162" spans="2:8">
      <c r="B162" s="96" t="str">
        <f>IFERROR(IF(Loan_Not_Paid*Values_Entered,Payment_Number,""), "")</f>
        <v/>
      </c>
      <c r="C162" s="97" t="str">
        <f>IFERROR(IF(Loan_Not_Paid*Values_Entered,Payment_Date,""), "")</f>
        <v/>
      </c>
      <c r="D162" s="98" t="str">
        <f>IFERROR(IF(Loan_Not_Paid*Values_Entered,Beginning_Balance,""), "")</f>
        <v/>
      </c>
      <c r="E162" s="98" t="str">
        <f>IFERROR(IF(Loan_Not_Paid*Values_Entered,Monthly_Payment,""), "")</f>
        <v/>
      </c>
      <c r="F162" s="98" t="str">
        <f>IFERROR(IF(Loan_Not_Paid*Values_Entered,Principal,""), "")</f>
        <v/>
      </c>
      <c r="G162" s="98" t="str">
        <f>IFERROR(IF(Loan_Not_Paid*Values_Entered,Interest,""), "")</f>
        <v/>
      </c>
      <c r="H162" s="98" t="str">
        <f>IFERROR(IF(Loan_Not_Paid*Values_Entered,Ending_Balance,""), "")</f>
        <v/>
      </c>
    </row>
    <row r="163" spans="2:8">
      <c r="B163" s="96" t="str">
        <f>IFERROR(IF(Loan_Not_Paid*Values_Entered,Payment_Number,""), "")</f>
        <v/>
      </c>
      <c r="C163" s="97" t="str">
        <f>IFERROR(IF(Loan_Not_Paid*Values_Entered,Payment_Date,""), "")</f>
        <v/>
      </c>
      <c r="D163" s="98" t="str">
        <f>IFERROR(IF(Loan_Not_Paid*Values_Entered,Beginning_Balance,""), "")</f>
        <v/>
      </c>
      <c r="E163" s="98" t="str">
        <f>IFERROR(IF(Loan_Not_Paid*Values_Entered,Monthly_Payment,""), "")</f>
        <v/>
      </c>
      <c r="F163" s="98" t="str">
        <f>IFERROR(IF(Loan_Not_Paid*Values_Entered,Principal,""), "")</f>
        <v/>
      </c>
      <c r="G163" s="98" t="str">
        <f>IFERROR(IF(Loan_Not_Paid*Values_Entered,Interest,""), "")</f>
        <v/>
      </c>
      <c r="H163" s="98" t="str">
        <f>IFERROR(IF(Loan_Not_Paid*Values_Entered,Ending_Balance,""), "")</f>
        <v/>
      </c>
    </row>
    <row r="164" spans="2:8">
      <c r="B164" s="96" t="str">
        <f>IFERROR(IF(Loan_Not_Paid*Values_Entered,Payment_Number,""), "")</f>
        <v/>
      </c>
      <c r="C164" s="97" t="str">
        <f>IFERROR(IF(Loan_Not_Paid*Values_Entered,Payment_Date,""), "")</f>
        <v/>
      </c>
      <c r="D164" s="98" t="str">
        <f>IFERROR(IF(Loan_Not_Paid*Values_Entered,Beginning_Balance,""), "")</f>
        <v/>
      </c>
      <c r="E164" s="98" t="str">
        <f>IFERROR(IF(Loan_Not_Paid*Values_Entered,Monthly_Payment,""), "")</f>
        <v/>
      </c>
      <c r="F164" s="98" t="str">
        <f>IFERROR(IF(Loan_Not_Paid*Values_Entered,Principal,""), "")</f>
        <v/>
      </c>
      <c r="G164" s="98" t="str">
        <f>IFERROR(IF(Loan_Not_Paid*Values_Entered,Interest,""), "")</f>
        <v/>
      </c>
      <c r="H164" s="98" t="str">
        <f>IFERROR(IF(Loan_Not_Paid*Values_Entered,Ending_Balance,""), "")</f>
        <v/>
      </c>
    </row>
    <row r="165" spans="2:8">
      <c r="B165" s="96" t="str">
        <f>IFERROR(IF(Loan_Not_Paid*Values_Entered,Payment_Number,""), "")</f>
        <v/>
      </c>
      <c r="C165" s="97" t="str">
        <f>IFERROR(IF(Loan_Not_Paid*Values_Entered,Payment_Date,""), "")</f>
        <v/>
      </c>
      <c r="D165" s="98" t="str">
        <f>IFERROR(IF(Loan_Not_Paid*Values_Entered,Beginning_Balance,""), "")</f>
        <v/>
      </c>
      <c r="E165" s="98" t="str">
        <f>IFERROR(IF(Loan_Not_Paid*Values_Entered,Monthly_Payment,""), "")</f>
        <v/>
      </c>
      <c r="F165" s="98" t="str">
        <f>IFERROR(IF(Loan_Not_Paid*Values_Entered,Principal,""), "")</f>
        <v/>
      </c>
      <c r="G165" s="98" t="str">
        <f>IFERROR(IF(Loan_Not_Paid*Values_Entered,Interest,""), "")</f>
        <v/>
      </c>
      <c r="H165" s="98" t="str">
        <f>IFERROR(IF(Loan_Not_Paid*Values_Entered,Ending_Balance,""), "")</f>
        <v/>
      </c>
    </row>
    <row r="166" spans="2:8">
      <c r="B166" s="96" t="str">
        <f>IFERROR(IF(Loan_Not_Paid*Values_Entered,Payment_Number,""), "")</f>
        <v/>
      </c>
      <c r="C166" s="97" t="str">
        <f>IFERROR(IF(Loan_Not_Paid*Values_Entered,Payment_Date,""), "")</f>
        <v/>
      </c>
      <c r="D166" s="98" t="str">
        <f>IFERROR(IF(Loan_Not_Paid*Values_Entered,Beginning_Balance,""), "")</f>
        <v/>
      </c>
      <c r="E166" s="98" t="str">
        <f>IFERROR(IF(Loan_Not_Paid*Values_Entered,Monthly_Payment,""), "")</f>
        <v/>
      </c>
      <c r="F166" s="98" t="str">
        <f>IFERROR(IF(Loan_Not_Paid*Values_Entered,Principal,""), "")</f>
        <v/>
      </c>
      <c r="G166" s="98" t="str">
        <f>IFERROR(IF(Loan_Not_Paid*Values_Entered,Interest,""), "")</f>
        <v/>
      </c>
      <c r="H166" s="98" t="str">
        <f>IFERROR(IF(Loan_Not_Paid*Values_Entered,Ending_Balance,""), "")</f>
        <v/>
      </c>
    </row>
    <row r="167" spans="2:8">
      <c r="B167" s="96" t="str">
        <f>IFERROR(IF(Loan_Not_Paid*Values_Entered,Payment_Number,""), "")</f>
        <v/>
      </c>
      <c r="C167" s="97" t="str">
        <f>IFERROR(IF(Loan_Not_Paid*Values_Entered,Payment_Date,""), "")</f>
        <v/>
      </c>
      <c r="D167" s="98" t="str">
        <f>IFERROR(IF(Loan_Not_Paid*Values_Entered,Beginning_Balance,""), "")</f>
        <v/>
      </c>
      <c r="E167" s="98" t="str">
        <f>IFERROR(IF(Loan_Not_Paid*Values_Entered,Monthly_Payment,""), "")</f>
        <v/>
      </c>
      <c r="F167" s="98" t="str">
        <f>IFERROR(IF(Loan_Not_Paid*Values_Entered,Principal,""), "")</f>
        <v/>
      </c>
      <c r="G167" s="98" t="str">
        <f>IFERROR(IF(Loan_Not_Paid*Values_Entered,Interest,""), "")</f>
        <v/>
      </c>
      <c r="H167" s="98" t="str">
        <f>IFERROR(IF(Loan_Not_Paid*Values_Entered,Ending_Balance,""), "")</f>
        <v/>
      </c>
    </row>
    <row r="168" spans="2:8">
      <c r="B168" s="96" t="str">
        <f>IFERROR(IF(Loan_Not_Paid*Values_Entered,Payment_Number,""), "")</f>
        <v/>
      </c>
      <c r="C168" s="97" t="str">
        <f>IFERROR(IF(Loan_Not_Paid*Values_Entered,Payment_Date,""), "")</f>
        <v/>
      </c>
      <c r="D168" s="98" t="str">
        <f>IFERROR(IF(Loan_Not_Paid*Values_Entered,Beginning_Balance,""), "")</f>
        <v/>
      </c>
      <c r="E168" s="98" t="str">
        <f>IFERROR(IF(Loan_Not_Paid*Values_Entered,Monthly_Payment,""), "")</f>
        <v/>
      </c>
      <c r="F168" s="98" t="str">
        <f>IFERROR(IF(Loan_Not_Paid*Values_Entered,Principal,""), "")</f>
        <v/>
      </c>
      <c r="G168" s="98" t="str">
        <f>IFERROR(IF(Loan_Not_Paid*Values_Entered,Interest,""), "")</f>
        <v/>
      </c>
      <c r="H168" s="98" t="str">
        <f>IFERROR(IF(Loan_Not_Paid*Values_Entered,Ending_Balance,""), "")</f>
        <v/>
      </c>
    </row>
    <row r="169" spans="2:8">
      <c r="B169" s="96" t="str">
        <f>IFERROR(IF(Loan_Not_Paid*Values_Entered,Payment_Number,""), "")</f>
        <v/>
      </c>
      <c r="C169" s="97" t="str">
        <f>IFERROR(IF(Loan_Not_Paid*Values_Entered,Payment_Date,""), "")</f>
        <v/>
      </c>
      <c r="D169" s="98" t="str">
        <f>IFERROR(IF(Loan_Not_Paid*Values_Entered,Beginning_Balance,""), "")</f>
        <v/>
      </c>
      <c r="E169" s="98" t="str">
        <f>IFERROR(IF(Loan_Not_Paid*Values_Entered,Monthly_Payment,""), "")</f>
        <v/>
      </c>
      <c r="F169" s="98" t="str">
        <f>IFERROR(IF(Loan_Not_Paid*Values_Entered,Principal,""), "")</f>
        <v/>
      </c>
      <c r="G169" s="98" t="str">
        <f>IFERROR(IF(Loan_Not_Paid*Values_Entered,Interest,""), "")</f>
        <v/>
      </c>
      <c r="H169" s="98" t="str">
        <f>IFERROR(IF(Loan_Not_Paid*Values_Entered,Ending_Balance,""), "")</f>
        <v/>
      </c>
    </row>
    <row r="170" spans="2:8">
      <c r="B170" s="96" t="str">
        <f>IFERROR(IF(Loan_Not_Paid*Values_Entered,Payment_Number,""), "")</f>
        <v/>
      </c>
      <c r="C170" s="97" t="str">
        <f>IFERROR(IF(Loan_Not_Paid*Values_Entered,Payment_Date,""), "")</f>
        <v/>
      </c>
      <c r="D170" s="98" t="str">
        <f>IFERROR(IF(Loan_Not_Paid*Values_Entered,Beginning_Balance,""), "")</f>
        <v/>
      </c>
      <c r="E170" s="98" t="str">
        <f>IFERROR(IF(Loan_Not_Paid*Values_Entered,Monthly_Payment,""), "")</f>
        <v/>
      </c>
      <c r="F170" s="98" t="str">
        <f>IFERROR(IF(Loan_Not_Paid*Values_Entered,Principal,""), "")</f>
        <v/>
      </c>
      <c r="G170" s="98" t="str">
        <f>IFERROR(IF(Loan_Not_Paid*Values_Entered,Interest,""), "")</f>
        <v/>
      </c>
      <c r="H170" s="98" t="str">
        <f>IFERROR(IF(Loan_Not_Paid*Values_Entered,Ending_Balance,""), "")</f>
        <v/>
      </c>
    </row>
    <row r="171" spans="2:8">
      <c r="B171" s="96" t="str">
        <f>IFERROR(IF(Loan_Not_Paid*Values_Entered,Payment_Number,""), "")</f>
        <v/>
      </c>
      <c r="C171" s="97" t="str">
        <f>IFERROR(IF(Loan_Not_Paid*Values_Entered,Payment_Date,""), "")</f>
        <v/>
      </c>
      <c r="D171" s="98" t="str">
        <f>IFERROR(IF(Loan_Not_Paid*Values_Entered,Beginning_Balance,""), "")</f>
        <v/>
      </c>
      <c r="E171" s="98" t="str">
        <f>IFERROR(IF(Loan_Not_Paid*Values_Entered,Monthly_Payment,""), "")</f>
        <v/>
      </c>
      <c r="F171" s="98" t="str">
        <f>IFERROR(IF(Loan_Not_Paid*Values_Entered,Principal,""), "")</f>
        <v/>
      </c>
      <c r="G171" s="98" t="str">
        <f>IFERROR(IF(Loan_Not_Paid*Values_Entered,Interest,""), "")</f>
        <v/>
      </c>
      <c r="H171" s="98" t="str">
        <f>IFERROR(IF(Loan_Not_Paid*Values_Entered,Ending_Balance,""), "")</f>
        <v/>
      </c>
    </row>
    <row r="172" spans="2:8">
      <c r="B172" s="96" t="str">
        <f>IFERROR(IF(Loan_Not_Paid*Values_Entered,Payment_Number,""), "")</f>
        <v/>
      </c>
      <c r="C172" s="97" t="str">
        <f>IFERROR(IF(Loan_Not_Paid*Values_Entered,Payment_Date,""), "")</f>
        <v/>
      </c>
      <c r="D172" s="98" t="str">
        <f>IFERROR(IF(Loan_Not_Paid*Values_Entered,Beginning_Balance,""), "")</f>
        <v/>
      </c>
      <c r="E172" s="98" t="str">
        <f>IFERROR(IF(Loan_Not_Paid*Values_Entered,Monthly_Payment,""), "")</f>
        <v/>
      </c>
      <c r="F172" s="98" t="str">
        <f>IFERROR(IF(Loan_Not_Paid*Values_Entered,Principal,""), "")</f>
        <v/>
      </c>
      <c r="G172" s="98" t="str">
        <f>IFERROR(IF(Loan_Not_Paid*Values_Entered,Interest,""), "")</f>
        <v/>
      </c>
      <c r="H172" s="98" t="str">
        <f>IFERROR(IF(Loan_Not_Paid*Values_Entered,Ending_Balance,""), "")</f>
        <v/>
      </c>
    </row>
    <row r="173" spans="2:8">
      <c r="B173" s="96" t="str">
        <f>IFERROR(IF(Loan_Not_Paid*Values_Entered,Payment_Number,""), "")</f>
        <v/>
      </c>
      <c r="C173" s="97" t="str">
        <f>IFERROR(IF(Loan_Not_Paid*Values_Entered,Payment_Date,""), "")</f>
        <v/>
      </c>
      <c r="D173" s="98" t="str">
        <f>IFERROR(IF(Loan_Not_Paid*Values_Entered,Beginning_Balance,""), "")</f>
        <v/>
      </c>
      <c r="E173" s="98" t="str">
        <f>IFERROR(IF(Loan_Not_Paid*Values_Entered,Monthly_Payment,""), "")</f>
        <v/>
      </c>
      <c r="F173" s="98" t="str">
        <f>IFERROR(IF(Loan_Not_Paid*Values_Entered,Principal,""), "")</f>
        <v/>
      </c>
      <c r="G173" s="98" t="str">
        <f>IFERROR(IF(Loan_Not_Paid*Values_Entered,Interest,""), "")</f>
        <v/>
      </c>
      <c r="H173" s="98" t="str">
        <f>IFERROR(IF(Loan_Not_Paid*Values_Entered,Ending_Balance,""), "")</f>
        <v/>
      </c>
    </row>
    <row r="174" spans="2:8">
      <c r="B174" s="96" t="str">
        <f>IFERROR(IF(Loan_Not_Paid*Values_Entered,Payment_Number,""), "")</f>
        <v/>
      </c>
      <c r="C174" s="97" t="str">
        <f>IFERROR(IF(Loan_Not_Paid*Values_Entered,Payment_Date,""), "")</f>
        <v/>
      </c>
      <c r="D174" s="98" t="str">
        <f>IFERROR(IF(Loan_Not_Paid*Values_Entered,Beginning_Balance,""), "")</f>
        <v/>
      </c>
      <c r="E174" s="98" t="str">
        <f>IFERROR(IF(Loan_Not_Paid*Values_Entered,Monthly_Payment,""), "")</f>
        <v/>
      </c>
      <c r="F174" s="98" t="str">
        <f>IFERROR(IF(Loan_Not_Paid*Values_Entered,Principal,""), "")</f>
        <v/>
      </c>
      <c r="G174" s="98" t="str">
        <f>IFERROR(IF(Loan_Not_Paid*Values_Entered,Interest,""), "")</f>
        <v/>
      </c>
      <c r="H174" s="98" t="str">
        <f>IFERROR(IF(Loan_Not_Paid*Values_Entered,Ending_Balance,""), "")</f>
        <v/>
      </c>
    </row>
    <row r="175" spans="2:8">
      <c r="B175" s="96" t="str">
        <f>IFERROR(IF(Loan_Not_Paid*Values_Entered,Payment_Number,""), "")</f>
        <v/>
      </c>
      <c r="C175" s="97" t="str">
        <f>IFERROR(IF(Loan_Not_Paid*Values_Entered,Payment_Date,""), "")</f>
        <v/>
      </c>
      <c r="D175" s="98" t="str">
        <f>IFERROR(IF(Loan_Not_Paid*Values_Entered,Beginning_Balance,""), "")</f>
        <v/>
      </c>
      <c r="E175" s="98" t="str">
        <f>IFERROR(IF(Loan_Not_Paid*Values_Entered,Monthly_Payment,""), "")</f>
        <v/>
      </c>
      <c r="F175" s="98" t="str">
        <f>IFERROR(IF(Loan_Not_Paid*Values_Entered,Principal,""), "")</f>
        <v/>
      </c>
      <c r="G175" s="98" t="str">
        <f>IFERROR(IF(Loan_Not_Paid*Values_Entered,Interest,""), "")</f>
        <v/>
      </c>
      <c r="H175" s="98" t="str">
        <f>IFERROR(IF(Loan_Not_Paid*Values_Entered,Ending_Balance,""), "")</f>
        <v/>
      </c>
    </row>
    <row r="176" spans="2:8">
      <c r="B176" s="96" t="str">
        <f>IFERROR(IF(Loan_Not_Paid*Values_Entered,Payment_Number,""), "")</f>
        <v/>
      </c>
      <c r="C176" s="97" t="str">
        <f>IFERROR(IF(Loan_Not_Paid*Values_Entered,Payment_Date,""), "")</f>
        <v/>
      </c>
      <c r="D176" s="98" t="str">
        <f>IFERROR(IF(Loan_Not_Paid*Values_Entered,Beginning_Balance,""), "")</f>
        <v/>
      </c>
      <c r="E176" s="98" t="str">
        <f>IFERROR(IF(Loan_Not_Paid*Values_Entered,Monthly_Payment,""), "")</f>
        <v/>
      </c>
      <c r="F176" s="98" t="str">
        <f>IFERROR(IF(Loan_Not_Paid*Values_Entered,Principal,""), "")</f>
        <v/>
      </c>
      <c r="G176" s="98" t="str">
        <f>IFERROR(IF(Loan_Not_Paid*Values_Entered,Interest,""), "")</f>
        <v/>
      </c>
      <c r="H176" s="98" t="str">
        <f>IFERROR(IF(Loan_Not_Paid*Values_Entered,Ending_Balance,""), "")</f>
        <v/>
      </c>
    </row>
    <row r="177" spans="2:8">
      <c r="B177" s="96" t="str">
        <f>IFERROR(IF(Loan_Not_Paid*Values_Entered,Payment_Number,""), "")</f>
        <v/>
      </c>
      <c r="C177" s="97" t="str">
        <f>IFERROR(IF(Loan_Not_Paid*Values_Entered,Payment_Date,""), "")</f>
        <v/>
      </c>
      <c r="D177" s="98" t="str">
        <f>IFERROR(IF(Loan_Not_Paid*Values_Entered,Beginning_Balance,""), "")</f>
        <v/>
      </c>
      <c r="E177" s="98" t="str">
        <f>IFERROR(IF(Loan_Not_Paid*Values_Entered,Monthly_Payment,""), "")</f>
        <v/>
      </c>
      <c r="F177" s="98" t="str">
        <f>IFERROR(IF(Loan_Not_Paid*Values_Entered,Principal,""), "")</f>
        <v/>
      </c>
      <c r="G177" s="98" t="str">
        <f>IFERROR(IF(Loan_Not_Paid*Values_Entered,Interest,""), "")</f>
        <v/>
      </c>
      <c r="H177" s="98" t="str">
        <f>IFERROR(IF(Loan_Not_Paid*Values_Entered,Ending_Balance,""), "")</f>
        <v/>
      </c>
    </row>
    <row r="178" spans="2:8">
      <c r="B178" s="96" t="str">
        <f>IFERROR(IF(Loan_Not_Paid*Values_Entered,Payment_Number,""), "")</f>
        <v/>
      </c>
      <c r="C178" s="97" t="str">
        <f>IFERROR(IF(Loan_Not_Paid*Values_Entered,Payment_Date,""), "")</f>
        <v/>
      </c>
      <c r="D178" s="98" t="str">
        <f>IFERROR(IF(Loan_Not_Paid*Values_Entered,Beginning_Balance,""), "")</f>
        <v/>
      </c>
      <c r="E178" s="98" t="str">
        <f>IFERROR(IF(Loan_Not_Paid*Values_Entered,Monthly_Payment,""), "")</f>
        <v/>
      </c>
      <c r="F178" s="98" t="str">
        <f>IFERROR(IF(Loan_Not_Paid*Values_Entered,Principal,""), "")</f>
        <v/>
      </c>
      <c r="G178" s="98" t="str">
        <f>IFERROR(IF(Loan_Not_Paid*Values_Entered,Interest,""), "")</f>
        <v/>
      </c>
      <c r="H178" s="98" t="str">
        <f>IFERROR(IF(Loan_Not_Paid*Values_Entered,Ending_Balance,""), "")</f>
        <v/>
      </c>
    </row>
    <row r="179" spans="2:8">
      <c r="B179" s="96" t="str">
        <f>IFERROR(IF(Loan_Not_Paid*Values_Entered,Payment_Number,""), "")</f>
        <v/>
      </c>
      <c r="C179" s="97" t="str">
        <f>IFERROR(IF(Loan_Not_Paid*Values_Entered,Payment_Date,""), "")</f>
        <v/>
      </c>
      <c r="D179" s="98" t="str">
        <f>IFERROR(IF(Loan_Not_Paid*Values_Entered,Beginning_Balance,""), "")</f>
        <v/>
      </c>
      <c r="E179" s="98" t="str">
        <f>IFERROR(IF(Loan_Not_Paid*Values_Entered,Monthly_Payment,""), "")</f>
        <v/>
      </c>
      <c r="F179" s="98" t="str">
        <f>IFERROR(IF(Loan_Not_Paid*Values_Entered,Principal,""), "")</f>
        <v/>
      </c>
      <c r="G179" s="98" t="str">
        <f>IFERROR(IF(Loan_Not_Paid*Values_Entered,Interest,""), "")</f>
        <v/>
      </c>
      <c r="H179" s="98" t="str">
        <f>IFERROR(IF(Loan_Not_Paid*Values_Entered,Ending_Balance,""), "")</f>
        <v/>
      </c>
    </row>
    <row r="180" spans="2:8">
      <c r="B180" s="96" t="str">
        <f>IFERROR(IF(Loan_Not_Paid*Values_Entered,Payment_Number,""), "")</f>
        <v/>
      </c>
      <c r="C180" s="97" t="str">
        <f>IFERROR(IF(Loan_Not_Paid*Values_Entered,Payment_Date,""), "")</f>
        <v/>
      </c>
      <c r="D180" s="98" t="str">
        <f>IFERROR(IF(Loan_Not_Paid*Values_Entered,Beginning_Balance,""), "")</f>
        <v/>
      </c>
      <c r="E180" s="98" t="str">
        <f>IFERROR(IF(Loan_Not_Paid*Values_Entered,Monthly_Payment,""), "")</f>
        <v/>
      </c>
      <c r="F180" s="98" t="str">
        <f>IFERROR(IF(Loan_Not_Paid*Values_Entered,Principal,""), "")</f>
        <v/>
      </c>
      <c r="G180" s="98" t="str">
        <f>IFERROR(IF(Loan_Not_Paid*Values_Entered,Interest,""), "")</f>
        <v/>
      </c>
      <c r="H180" s="98" t="str">
        <f>IFERROR(IF(Loan_Not_Paid*Values_Entered,Ending_Balance,""), "")</f>
        <v/>
      </c>
    </row>
    <row r="181" spans="2:8">
      <c r="B181" s="96" t="str">
        <f>IFERROR(IF(Loan_Not_Paid*Values_Entered,Payment_Number,""), "")</f>
        <v/>
      </c>
      <c r="C181" s="97" t="str">
        <f>IFERROR(IF(Loan_Not_Paid*Values_Entered,Payment_Date,""), "")</f>
        <v/>
      </c>
      <c r="D181" s="98" t="str">
        <f>IFERROR(IF(Loan_Not_Paid*Values_Entered,Beginning_Balance,""), "")</f>
        <v/>
      </c>
      <c r="E181" s="98" t="str">
        <f>IFERROR(IF(Loan_Not_Paid*Values_Entered,Monthly_Payment,""), "")</f>
        <v/>
      </c>
      <c r="F181" s="98" t="str">
        <f>IFERROR(IF(Loan_Not_Paid*Values_Entered,Principal,""), "")</f>
        <v/>
      </c>
      <c r="G181" s="98" t="str">
        <f>IFERROR(IF(Loan_Not_Paid*Values_Entered,Interest,""), "")</f>
        <v/>
      </c>
      <c r="H181" s="98" t="str">
        <f>IFERROR(IF(Loan_Not_Paid*Values_Entered,Ending_Balance,""), "")</f>
        <v/>
      </c>
    </row>
    <row r="182" spans="2:8">
      <c r="B182" s="96" t="str">
        <f>IFERROR(IF(Loan_Not_Paid*Values_Entered,Payment_Number,""), "")</f>
        <v/>
      </c>
      <c r="C182" s="97" t="str">
        <f>IFERROR(IF(Loan_Not_Paid*Values_Entered,Payment_Date,""), "")</f>
        <v/>
      </c>
      <c r="D182" s="98" t="str">
        <f>IFERROR(IF(Loan_Not_Paid*Values_Entered,Beginning_Balance,""), "")</f>
        <v/>
      </c>
      <c r="E182" s="98" t="str">
        <f>IFERROR(IF(Loan_Not_Paid*Values_Entered,Monthly_Payment,""), "")</f>
        <v/>
      </c>
      <c r="F182" s="98" t="str">
        <f>IFERROR(IF(Loan_Not_Paid*Values_Entered,Principal,""), "")</f>
        <v/>
      </c>
      <c r="G182" s="98" t="str">
        <f>IFERROR(IF(Loan_Not_Paid*Values_Entered,Interest,""), "")</f>
        <v/>
      </c>
      <c r="H182" s="98" t="str">
        <f>IFERROR(IF(Loan_Not_Paid*Values_Entered,Ending_Balance,""), "")</f>
        <v/>
      </c>
    </row>
    <row r="183" spans="2:8">
      <c r="B183" s="96" t="str">
        <f>IFERROR(IF(Loan_Not_Paid*Values_Entered,Payment_Number,""), "")</f>
        <v/>
      </c>
      <c r="C183" s="97" t="str">
        <f>IFERROR(IF(Loan_Not_Paid*Values_Entered,Payment_Date,""), "")</f>
        <v/>
      </c>
      <c r="D183" s="98" t="str">
        <f>IFERROR(IF(Loan_Not_Paid*Values_Entered,Beginning_Balance,""), "")</f>
        <v/>
      </c>
      <c r="E183" s="98" t="str">
        <f>IFERROR(IF(Loan_Not_Paid*Values_Entered,Monthly_Payment,""), "")</f>
        <v/>
      </c>
      <c r="F183" s="98" t="str">
        <f>IFERROR(IF(Loan_Not_Paid*Values_Entered,Principal,""), "")</f>
        <v/>
      </c>
      <c r="G183" s="98" t="str">
        <f>IFERROR(IF(Loan_Not_Paid*Values_Entered,Interest,""), "")</f>
        <v/>
      </c>
      <c r="H183" s="98" t="str">
        <f>IFERROR(IF(Loan_Not_Paid*Values_Entered,Ending_Balance,""), "")</f>
        <v/>
      </c>
    </row>
    <row r="184" spans="2:8">
      <c r="B184" s="96" t="str">
        <f>IFERROR(IF(Loan_Not_Paid*Values_Entered,Payment_Number,""), "")</f>
        <v/>
      </c>
      <c r="C184" s="97" t="str">
        <f>IFERROR(IF(Loan_Not_Paid*Values_Entered,Payment_Date,""), "")</f>
        <v/>
      </c>
      <c r="D184" s="98" t="str">
        <f>IFERROR(IF(Loan_Not_Paid*Values_Entered,Beginning_Balance,""), "")</f>
        <v/>
      </c>
      <c r="E184" s="98" t="str">
        <f>IFERROR(IF(Loan_Not_Paid*Values_Entered,Monthly_Payment,""), "")</f>
        <v/>
      </c>
      <c r="F184" s="98" t="str">
        <f>IFERROR(IF(Loan_Not_Paid*Values_Entered,Principal,""), "")</f>
        <v/>
      </c>
      <c r="G184" s="98" t="str">
        <f>IFERROR(IF(Loan_Not_Paid*Values_Entered,Interest,""), "")</f>
        <v/>
      </c>
      <c r="H184" s="98" t="str">
        <f>IFERROR(IF(Loan_Not_Paid*Values_Entered,Ending_Balance,""), "")</f>
        <v/>
      </c>
    </row>
    <row r="185" spans="2:8">
      <c r="B185" s="96" t="str">
        <f>IFERROR(IF(Loan_Not_Paid*Values_Entered,Payment_Number,""), "")</f>
        <v/>
      </c>
      <c r="C185" s="97" t="str">
        <f>IFERROR(IF(Loan_Not_Paid*Values_Entered,Payment_Date,""), "")</f>
        <v/>
      </c>
      <c r="D185" s="98" t="str">
        <f>IFERROR(IF(Loan_Not_Paid*Values_Entered,Beginning_Balance,""), "")</f>
        <v/>
      </c>
      <c r="E185" s="98" t="str">
        <f>IFERROR(IF(Loan_Not_Paid*Values_Entered,Monthly_Payment,""), "")</f>
        <v/>
      </c>
      <c r="F185" s="98" t="str">
        <f>IFERROR(IF(Loan_Not_Paid*Values_Entered,Principal,""), "")</f>
        <v/>
      </c>
      <c r="G185" s="98" t="str">
        <f>IFERROR(IF(Loan_Not_Paid*Values_Entered,Interest,""), "")</f>
        <v/>
      </c>
      <c r="H185" s="98" t="str">
        <f>IFERROR(IF(Loan_Not_Paid*Values_Entered,Ending_Balance,""), "")</f>
        <v/>
      </c>
    </row>
    <row r="186" spans="2:8">
      <c r="B186" s="96" t="str">
        <f>IFERROR(IF(Loan_Not_Paid*Values_Entered,Payment_Number,""), "")</f>
        <v/>
      </c>
      <c r="C186" s="97" t="str">
        <f>IFERROR(IF(Loan_Not_Paid*Values_Entered,Payment_Date,""), "")</f>
        <v/>
      </c>
      <c r="D186" s="98" t="str">
        <f>IFERROR(IF(Loan_Not_Paid*Values_Entered,Beginning_Balance,""), "")</f>
        <v/>
      </c>
      <c r="E186" s="98" t="str">
        <f>IFERROR(IF(Loan_Not_Paid*Values_Entered,Monthly_Payment,""), "")</f>
        <v/>
      </c>
      <c r="F186" s="98" t="str">
        <f>IFERROR(IF(Loan_Not_Paid*Values_Entered,Principal,""), "")</f>
        <v/>
      </c>
      <c r="G186" s="98" t="str">
        <f>IFERROR(IF(Loan_Not_Paid*Values_Entered,Interest,""), "")</f>
        <v/>
      </c>
      <c r="H186" s="98" t="str">
        <f>IFERROR(IF(Loan_Not_Paid*Values_Entered,Ending_Balance,""), "")</f>
        <v/>
      </c>
    </row>
    <row r="187" spans="2:8">
      <c r="B187" s="96" t="str">
        <f>IFERROR(IF(Loan_Not_Paid*Values_Entered,Payment_Number,""), "")</f>
        <v/>
      </c>
      <c r="C187" s="97" t="str">
        <f>IFERROR(IF(Loan_Not_Paid*Values_Entered,Payment_Date,""), "")</f>
        <v/>
      </c>
      <c r="D187" s="98" t="str">
        <f>IFERROR(IF(Loan_Not_Paid*Values_Entered,Beginning_Balance,""), "")</f>
        <v/>
      </c>
      <c r="E187" s="98" t="str">
        <f>IFERROR(IF(Loan_Not_Paid*Values_Entered,Monthly_Payment,""), "")</f>
        <v/>
      </c>
      <c r="F187" s="98" t="str">
        <f>IFERROR(IF(Loan_Not_Paid*Values_Entered,Principal,""), "")</f>
        <v/>
      </c>
      <c r="G187" s="98" t="str">
        <f>IFERROR(IF(Loan_Not_Paid*Values_Entered,Interest,""), "")</f>
        <v/>
      </c>
      <c r="H187" s="98" t="str">
        <f>IFERROR(IF(Loan_Not_Paid*Values_Entered,Ending_Balance,""), "")</f>
        <v/>
      </c>
    </row>
    <row r="188" spans="2:8">
      <c r="B188" s="96" t="str">
        <f>IFERROR(IF(Loan_Not_Paid*Values_Entered,Payment_Number,""), "")</f>
        <v/>
      </c>
      <c r="C188" s="97" t="str">
        <f>IFERROR(IF(Loan_Not_Paid*Values_Entered,Payment_Date,""), "")</f>
        <v/>
      </c>
      <c r="D188" s="98" t="str">
        <f>IFERROR(IF(Loan_Not_Paid*Values_Entered,Beginning_Balance,""), "")</f>
        <v/>
      </c>
      <c r="E188" s="98" t="str">
        <f>IFERROR(IF(Loan_Not_Paid*Values_Entered,Monthly_Payment,""), "")</f>
        <v/>
      </c>
      <c r="F188" s="98" t="str">
        <f>IFERROR(IF(Loan_Not_Paid*Values_Entered,Principal,""), "")</f>
        <v/>
      </c>
      <c r="G188" s="98" t="str">
        <f>IFERROR(IF(Loan_Not_Paid*Values_Entered,Interest,""), "")</f>
        <v/>
      </c>
      <c r="H188" s="98" t="str">
        <f>IFERROR(IF(Loan_Not_Paid*Values_Entered,Ending_Balance,""), "")</f>
        <v/>
      </c>
    </row>
    <row r="189" spans="2:8">
      <c r="B189" s="96" t="str">
        <f>IFERROR(IF(Loan_Not_Paid*Values_Entered,Payment_Number,""), "")</f>
        <v/>
      </c>
      <c r="C189" s="97" t="str">
        <f>IFERROR(IF(Loan_Not_Paid*Values_Entered,Payment_Date,""), "")</f>
        <v/>
      </c>
      <c r="D189" s="98" t="str">
        <f>IFERROR(IF(Loan_Not_Paid*Values_Entered,Beginning_Balance,""), "")</f>
        <v/>
      </c>
      <c r="E189" s="98" t="str">
        <f>IFERROR(IF(Loan_Not_Paid*Values_Entered,Monthly_Payment,""), "")</f>
        <v/>
      </c>
      <c r="F189" s="98" t="str">
        <f>IFERROR(IF(Loan_Not_Paid*Values_Entered,Principal,""), "")</f>
        <v/>
      </c>
      <c r="G189" s="98" t="str">
        <f>IFERROR(IF(Loan_Not_Paid*Values_Entered,Interest,""), "")</f>
        <v/>
      </c>
      <c r="H189" s="98" t="str">
        <f>IFERROR(IF(Loan_Not_Paid*Values_Entered,Ending_Balance,""), "")</f>
        <v/>
      </c>
    </row>
    <row r="190" spans="2:8">
      <c r="B190" s="96" t="str">
        <f>IFERROR(IF(Loan_Not_Paid*Values_Entered,Payment_Number,""), "")</f>
        <v/>
      </c>
      <c r="C190" s="97" t="str">
        <f>IFERROR(IF(Loan_Not_Paid*Values_Entered,Payment_Date,""), "")</f>
        <v/>
      </c>
      <c r="D190" s="98" t="str">
        <f>IFERROR(IF(Loan_Not_Paid*Values_Entered,Beginning_Balance,""), "")</f>
        <v/>
      </c>
      <c r="E190" s="98" t="str">
        <f>IFERROR(IF(Loan_Not_Paid*Values_Entered,Monthly_Payment,""), "")</f>
        <v/>
      </c>
      <c r="F190" s="98" t="str">
        <f>IFERROR(IF(Loan_Not_Paid*Values_Entered,Principal,""), "")</f>
        <v/>
      </c>
      <c r="G190" s="98" t="str">
        <f>IFERROR(IF(Loan_Not_Paid*Values_Entered,Interest,""), "")</f>
        <v/>
      </c>
      <c r="H190" s="98" t="str">
        <f>IFERROR(IF(Loan_Not_Paid*Values_Entered,Ending_Balance,""), "")</f>
        <v/>
      </c>
    </row>
    <row r="191" spans="2:8">
      <c r="B191" s="96" t="str">
        <f>IFERROR(IF(Loan_Not_Paid*Values_Entered,Payment_Number,""), "")</f>
        <v/>
      </c>
      <c r="C191" s="97" t="str">
        <f>IFERROR(IF(Loan_Not_Paid*Values_Entered,Payment_Date,""), "")</f>
        <v/>
      </c>
      <c r="D191" s="98" t="str">
        <f>IFERROR(IF(Loan_Not_Paid*Values_Entered,Beginning_Balance,""), "")</f>
        <v/>
      </c>
      <c r="E191" s="98" t="str">
        <f>IFERROR(IF(Loan_Not_Paid*Values_Entered,Monthly_Payment,""), "")</f>
        <v/>
      </c>
      <c r="F191" s="98" t="str">
        <f>IFERROR(IF(Loan_Not_Paid*Values_Entered,Principal,""), "")</f>
        <v/>
      </c>
      <c r="G191" s="98" t="str">
        <f>IFERROR(IF(Loan_Not_Paid*Values_Entered,Interest,""), "")</f>
        <v/>
      </c>
      <c r="H191" s="98" t="str">
        <f>IFERROR(IF(Loan_Not_Paid*Values_Entered,Ending_Balance,""), "")</f>
        <v/>
      </c>
    </row>
    <row r="192" spans="2:8">
      <c r="B192" s="96" t="str">
        <f>IFERROR(IF(Loan_Not_Paid*Values_Entered,Payment_Number,""), "")</f>
        <v/>
      </c>
      <c r="C192" s="97" t="str">
        <f>IFERROR(IF(Loan_Not_Paid*Values_Entered,Payment_Date,""), "")</f>
        <v/>
      </c>
      <c r="D192" s="98" t="str">
        <f>IFERROR(IF(Loan_Not_Paid*Values_Entered,Beginning_Balance,""), "")</f>
        <v/>
      </c>
      <c r="E192" s="98" t="str">
        <f>IFERROR(IF(Loan_Not_Paid*Values_Entered,Monthly_Payment,""), "")</f>
        <v/>
      </c>
      <c r="F192" s="98" t="str">
        <f>IFERROR(IF(Loan_Not_Paid*Values_Entered,Principal,""), "")</f>
        <v/>
      </c>
      <c r="G192" s="98" t="str">
        <f>IFERROR(IF(Loan_Not_Paid*Values_Entered,Interest,""), "")</f>
        <v/>
      </c>
      <c r="H192" s="98" t="str">
        <f>IFERROR(IF(Loan_Not_Paid*Values_Entered,Ending_Balance,""), "")</f>
        <v/>
      </c>
    </row>
    <row r="193" spans="2:8">
      <c r="B193" s="96" t="str">
        <f>IFERROR(IF(Loan_Not_Paid*Values_Entered,Payment_Number,""), "")</f>
        <v/>
      </c>
      <c r="C193" s="97" t="str">
        <f>IFERROR(IF(Loan_Not_Paid*Values_Entered,Payment_Date,""), "")</f>
        <v/>
      </c>
      <c r="D193" s="98" t="str">
        <f>IFERROR(IF(Loan_Not_Paid*Values_Entered,Beginning_Balance,""), "")</f>
        <v/>
      </c>
      <c r="E193" s="98" t="str">
        <f>IFERROR(IF(Loan_Not_Paid*Values_Entered,Monthly_Payment,""), "")</f>
        <v/>
      </c>
      <c r="F193" s="98" t="str">
        <f>IFERROR(IF(Loan_Not_Paid*Values_Entered,Principal,""), "")</f>
        <v/>
      </c>
      <c r="G193" s="98" t="str">
        <f>IFERROR(IF(Loan_Not_Paid*Values_Entered,Interest,""), "")</f>
        <v/>
      </c>
      <c r="H193" s="98" t="str">
        <f>IFERROR(IF(Loan_Not_Paid*Values_Entered,Ending_Balance,""), "")</f>
        <v/>
      </c>
    </row>
    <row r="194" spans="2:8">
      <c r="B194" s="96" t="str">
        <f>IFERROR(IF(Loan_Not_Paid*Values_Entered,Payment_Number,""), "")</f>
        <v/>
      </c>
      <c r="C194" s="97" t="str">
        <f>IFERROR(IF(Loan_Not_Paid*Values_Entered,Payment_Date,""), "")</f>
        <v/>
      </c>
      <c r="D194" s="98" t="str">
        <f>IFERROR(IF(Loan_Not_Paid*Values_Entered,Beginning_Balance,""), "")</f>
        <v/>
      </c>
      <c r="E194" s="98" t="str">
        <f>IFERROR(IF(Loan_Not_Paid*Values_Entered,Monthly_Payment,""), "")</f>
        <v/>
      </c>
      <c r="F194" s="98" t="str">
        <f>IFERROR(IF(Loan_Not_Paid*Values_Entered,Principal,""), "")</f>
        <v/>
      </c>
      <c r="G194" s="98" t="str">
        <f>IFERROR(IF(Loan_Not_Paid*Values_Entered,Interest,""), "")</f>
        <v/>
      </c>
      <c r="H194" s="98" t="str">
        <f>IFERROR(IF(Loan_Not_Paid*Values_Entered,Ending_Balance,""), "")</f>
        <v/>
      </c>
    </row>
    <row r="195" spans="2:8">
      <c r="B195" s="96" t="str">
        <f>IFERROR(IF(Loan_Not_Paid*Values_Entered,Payment_Number,""), "")</f>
        <v/>
      </c>
      <c r="C195" s="97" t="str">
        <f>IFERROR(IF(Loan_Not_Paid*Values_Entered,Payment_Date,""), "")</f>
        <v/>
      </c>
      <c r="D195" s="98" t="str">
        <f>IFERROR(IF(Loan_Not_Paid*Values_Entered,Beginning_Balance,""), "")</f>
        <v/>
      </c>
      <c r="E195" s="98" t="str">
        <f>IFERROR(IF(Loan_Not_Paid*Values_Entered,Monthly_Payment,""), "")</f>
        <v/>
      </c>
      <c r="F195" s="98" t="str">
        <f>IFERROR(IF(Loan_Not_Paid*Values_Entered,Principal,""), "")</f>
        <v/>
      </c>
      <c r="G195" s="98" t="str">
        <f>IFERROR(IF(Loan_Not_Paid*Values_Entered,Interest,""), "")</f>
        <v/>
      </c>
      <c r="H195" s="98" t="str">
        <f>IFERROR(IF(Loan_Not_Paid*Values_Entered,Ending_Balance,""), "")</f>
        <v/>
      </c>
    </row>
    <row r="196" spans="2:8">
      <c r="B196" s="96" t="str">
        <f>IFERROR(IF(Loan_Not_Paid*Values_Entered,Payment_Number,""), "")</f>
        <v/>
      </c>
      <c r="C196" s="97" t="str">
        <f>IFERROR(IF(Loan_Not_Paid*Values_Entered,Payment_Date,""), "")</f>
        <v/>
      </c>
      <c r="D196" s="98" t="str">
        <f>IFERROR(IF(Loan_Not_Paid*Values_Entered,Beginning_Balance,""), "")</f>
        <v/>
      </c>
      <c r="E196" s="98" t="str">
        <f>IFERROR(IF(Loan_Not_Paid*Values_Entered,Monthly_Payment,""), "")</f>
        <v/>
      </c>
      <c r="F196" s="98" t="str">
        <f>IFERROR(IF(Loan_Not_Paid*Values_Entered,Principal,""), "")</f>
        <v/>
      </c>
      <c r="G196" s="98" t="str">
        <f>IFERROR(IF(Loan_Not_Paid*Values_Entered,Interest,""), "")</f>
        <v/>
      </c>
      <c r="H196" s="98" t="str">
        <f>IFERROR(IF(Loan_Not_Paid*Values_Entered,Ending_Balance,""), "")</f>
        <v/>
      </c>
    </row>
    <row r="197" spans="2:8">
      <c r="B197" s="96" t="str">
        <f>IFERROR(IF(Loan_Not_Paid*Values_Entered,Payment_Number,""), "")</f>
        <v/>
      </c>
      <c r="C197" s="97" t="str">
        <f>IFERROR(IF(Loan_Not_Paid*Values_Entered,Payment_Date,""), "")</f>
        <v/>
      </c>
      <c r="D197" s="98" t="str">
        <f>IFERROR(IF(Loan_Not_Paid*Values_Entered,Beginning_Balance,""), "")</f>
        <v/>
      </c>
      <c r="E197" s="98" t="str">
        <f>IFERROR(IF(Loan_Not_Paid*Values_Entered,Monthly_Payment,""), "")</f>
        <v/>
      </c>
      <c r="F197" s="98" t="str">
        <f>IFERROR(IF(Loan_Not_Paid*Values_Entered,Principal,""), "")</f>
        <v/>
      </c>
      <c r="G197" s="98" t="str">
        <f>IFERROR(IF(Loan_Not_Paid*Values_Entered,Interest,""), "")</f>
        <v/>
      </c>
      <c r="H197" s="98" t="str">
        <f>IFERROR(IF(Loan_Not_Paid*Values_Entered,Ending_Balance,""), "")</f>
        <v/>
      </c>
    </row>
    <row r="198" spans="2:8">
      <c r="B198" s="96" t="str">
        <f>IFERROR(IF(Loan_Not_Paid*Values_Entered,Payment_Number,""), "")</f>
        <v/>
      </c>
      <c r="C198" s="97" t="str">
        <f>IFERROR(IF(Loan_Not_Paid*Values_Entered,Payment_Date,""), "")</f>
        <v/>
      </c>
      <c r="D198" s="98" t="str">
        <f>IFERROR(IF(Loan_Not_Paid*Values_Entered,Beginning_Balance,""), "")</f>
        <v/>
      </c>
      <c r="E198" s="98" t="str">
        <f>IFERROR(IF(Loan_Not_Paid*Values_Entered,Monthly_Payment,""), "")</f>
        <v/>
      </c>
      <c r="F198" s="98" t="str">
        <f>IFERROR(IF(Loan_Not_Paid*Values_Entered,Principal,""), "")</f>
        <v/>
      </c>
      <c r="G198" s="98" t="str">
        <f>IFERROR(IF(Loan_Not_Paid*Values_Entered,Interest,""), "")</f>
        <v/>
      </c>
      <c r="H198" s="98" t="str">
        <f>IFERROR(IF(Loan_Not_Paid*Values_Entered,Ending_Balance,""), "")</f>
        <v/>
      </c>
    </row>
    <row r="199" spans="2:8">
      <c r="B199" s="96" t="str">
        <f>IFERROR(IF(Loan_Not_Paid*Values_Entered,Payment_Number,""), "")</f>
        <v/>
      </c>
      <c r="C199" s="97" t="str">
        <f>IFERROR(IF(Loan_Not_Paid*Values_Entered,Payment_Date,""), "")</f>
        <v/>
      </c>
      <c r="D199" s="98" t="str">
        <f>IFERROR(IF(Loan_Not_Paid*Values_Entered,Beginning_Balance,""), "")</f>
        <v/>
      </c>
      <c r="E199" s="98" t="str">
        <f>IFERROR(IF(Loan_Not_Paid*Values_Entered,Monthly_Payment,""), "")</f>
        <v/>
      </c>
      <c r="F199" s="98" t="str">
        <f>IFERROR(IF(Loan_Not_Paid*Values_Entered,Principal,""), "")</f>
        <v/>
      </c>
      <c r="G199" s="98" t="str">
        <f>IFERROR(IF(Loan_Not_Paid*Values_Entered,Interest,""), "")</f>
        <v/>
      </c>
      <c r="H199" s="98" t="str">
        <f>IFERROR(IF(Loan_Not_Paid*Values_Entered,Ending_Balance,""), "")</f>
        <v/>
      </c>
    </row>
    <row r="200" spans="2:8">
      <c r="B200" s="96" t="str">
        <f>IFERROR(IF(Loan_Not_Paid*Values_Entered,Payment_Number,""), "")</f>
        <v/>
      </c>
      <c r="C200" s="97" t="str">
        <f>IFERROR(IF(Loan_Not_Paid*Values_Entered,Payment_Date,""), "")</f>
        <v/>
      </c>
      <c r="D200" s="98" t="str">
        <f>IFERROR(IF(Loan_Not_Paid*Values_Entered,Beginning_Balance,""), "")</f>
        <v/>
      </c>
      <c r="E200" s="98" t="str">
        <f>IFERROR(IF(Loan_Not_Paid*Values_Entered,Monthly_Payment,""), "")</f>
        <v/>
      </c>
      <c r="F200" s="98" t="str">
        <f>IFERROR(IF(Loan_Not_Paid*Values_Entered,Principal,""), "")</f>
        <v/>
      </c>
      <c r="G200" s="98" t="str">
        <f>IFERROR(IF(Loan_Not_Paid*Values_Entered,Interest,""), "")</f>
        <v/>
      </c>
      <c r="H200" s="98" t="str">
        <f>IFERROR(IF(Loan_Not_Paid*Values_Entered,Ending_Balance,""), "")</f>
        <v/>
      </c>
    </row>
    <row r="201" spans="2:8">
      <c r="B201" s="96" t="str">
        <f>IFERROR(IF(Loan_Not_Paid*Values_Entered,Payment_Number,""), "")</f>
        <v/>
      </c>
      <c r="C201" s="97" t="str">
        <f>IFERROR(IF(Loan_Not_Paid*Values_Entered,Payment_Date,""), "")</f>
        <v/>
      </c>
      <c r="D201" s="98" t="str">
        <f>IFERROR(IF(Loan_Not_Paid*Values_Entered,Beginning_Balance,""), "")</f>
        <v/>
      </c>
      <c r="E201" s="98" t="str">
        <f>IFERROR(IF(Loan_Not_Paid*Values_Entered,Monthly_Payment,""), "")</f>
        <v/>
      </c>
      <c r="F201" s="98" t="str">
        <f>IFERROR(IF(Loan_Not_Paid*Values_Entered,Principal,""), "")</f>
        <v/>
      </c>
      <c r="G201" s="98" t="str">
        <f>IFERROR(IF(Loan_Not_Paid*Values_Entered,Interest,""), "")</f>
        <v/>
      </c>
      <c r="H201" s="98" t="str">
        <f>IFERROR(IF(Loan_Not_Paid*Values_Entered,Ending_Balance,""), "")</f>
        <v/>
      </c>
    </row>
    <row r="202" spans="2:8">
      <c r="B202" s="96" t="str">
        <f>IFERROR(IF(Loan_Not_Paid*Values_Entered,Payment_Number,""), "")</f>
        <v/>
      </c>
      <c r="C202" s="97" t="str">
        <f>IFERROR(IF(Loan_Not_Paid*Values_Entered,Payment_Date,""), "")</f>
        <v/>
      </c>
      <c r="D202" s="98" t="str">
        <f>IFERROR(IF(Loan_Not_Paid*Values_Entered,Beginning_Balance,""), "")</f>
        <v/>
      </c>
      <c r="E202" s="98" t="str">
        <f>IFERROR(IF(Loan_Not_Paid*Values_Entered,Monthly_Payment,""), "")</f>
        <v/>
      </c>
      <c r="F202" s="98" t="str">
        <f>IFERROR(IF(Loan_Not_Paid*Values_Entered,Principal,""), "")</f>
        <v/>
      </c>
      <c r="G202" s="98" t="str">
        <f>IFERROR(IF(Loan_Not_Paid*Values_Entered,Interest,""), "")</f>
        <v/>
      </c>
      <c r="H202" s="98" t="str">
        <f>IFERROR(IF(Loan_Not_Paid*Values_Entered,Ending_Balance,""), "")</f>
        <v/>
      </c>
    </row>
    <row r="203" spans="2:8">
      <c r="B203" s="96" t="str">
        <f>IFERROR(IF(Loan_Not_Paid*Values_Entered,Payment_Number,""), "")</f>
        <v/>
      </c>
      <c r="C203" s="97" t="str">
        <f>IFERROR(IF(Loan_Not_Paid*Values_Entered,Payment_Date,""), "")</f>
        <v/>
      </c>
      <c r="D203" s="98" t="str">
        <f>IFERROR(IF(Loan_Not_Paid*Values_Entered,Beginning_Balance,""), "")</f>
        <v/>
      </c>
      <c r="E203" s="98" t="str">
        <f>IFERROR(IF(Loan_Not_Paid*Values_Entered,Monthly_Payment,""), "")</f>
        <v/>
      </c>
      <c r="F203" s="98" t="str">
        <f>IFERROR(IF(Loan_Not_Paid*Values_Entered,Principal,""), "")</f>
        <v/>
      </c>
      <c r="G203" s="98" t="str">
        <f>IFERROR(IF(Loan_Not_Paid*Values_Entered,Interest,""), "")</f>
        <v/>
      </c>
      <c r="H203" s="98" t="str">
        <f>IFERROR(IF(Loan_Not_Paid*Values_Entered,Ending_Balance,""), "")</f>
        <v/>
      </c>
    </row>
    <row r="204" spans="2:8">
      <c r="B204" s="96" t="str">
        <f>IFERROR(IF(Loan_Not_Paid*Values_Entered,Payment_Number,""), "")</f>
        <v/>
      </c>
      <c r="C204" s="97" t="str">
        <f>IFERROR(IF(Loan_Not_Paid*Values_Entered,Payment_Date,""), "")</f>
        <v/>
      </c>
      <c r="D204" s="98" t="str">
        <f>IFERROR(IF(Loan_Not_Paid*Values_Entered,Beginning_Balance,""), "")</f>
        <v/>
      </c>
      <c r="E204" s="98" t="str">
        <f>IFERROR(IF(Loan_Not_Paid*Values_Entered,Monthly_Payment,""), "")</f>
        <v/>
      </c>
      <c r="F204" s="98" t="str">
        <f>IFERROR(IF(Loan_Not_Paid*Values_Entered,Principal,""), "")</f>
        <v/>
      </c>
      <c r="G204" s="98" t="str">
        <f>IFERROR(IF(Loan_Not_Paid*Values_Entered,Interest,""), "")</f>
        <v/>
      </c>
      <c r="H204" s="98" t="str">
        <f>IFERROR(IF(Loan_Not_Paid*Values_Entered,Ending_Balance,""), "")</f>
        <v/>
      </c>
    </row>
    <row r="205" spans="2:8">
      <c r="B205" s="96" t="str">
        <f>IFERROR(IF(Loan_Not_Paid*Values_Entered,Payment_Number,""), "")</f>
        <v/>
      </c>
      <c r="C205" s="97" t="str">
        <f>IFERROR(IF(Loan_Not_Paid*Values_Entered,Payment_Date,""), "")</f>
        <v/>
      </c>
      <c r="D205" s="98" t="str">
        <f>IFERROR(IF(Loan_Not_Paid*Values_Entered,Beginning_Balance,""), "")</f>
        <v/>
      </c>
      <c r="E205" s="98" t="str">
        <f>IFERROR(IF(Loan_Not_Paid*Values_Entered,Monthly_Payment,""), "")</f>
        <v/>
      </c>
      <c r="F205" s="98" t="str">
        <f>IFERROR(IF(Loan_Not_Paid*Values_Entered,Principal,""), "")</f>
        <v/>
      </c>
      <c r="G205" s="98" t="str">
        <f>IFERROR(IF(Loan_Not_Paid*Values_Entered,Interest,""), "")</f>
        <v/>
      </c>
      <c r="H205" s="98" t="str">
        <f>IFERROR(IF(Loan_Not_Paid*Values_Entered,Ending_Balance,""), "")</f>
        <v/>
      </c>
    </row>
    <row r="206" spans="2:8">
      <c r="B206" s="96" t="str">
        <f>IFERROR(IF(Loan_Not_Paid*Values_Entered,Payment_Number,""), "")</f>
        <v/>
      </c>
      <c r="C206" s="97" t="str">
        <f>IFERROR(IF(Loan_Not_Paid*Values_Entered,Payment_Date,""), "")</f>
        <v/>
      </c>
      <c r="D206" s="98" t="str">
        <f>IFERROR(IF(Loan_Not_Paid*Values_Entered,Beginning_Balance,""), "")</f>
        <v/>
      </c>
      <c r="E206" s="98" t="str">
        <f>IFERROR(IF(Loan_Not_Paid*Values_Entered,Monthly_Payment,""), "")</f>
        <v/>
      </c>
      <c r="F206" s="98" t="str">
        <f>IFERROR(IF(Loan_Not_Paid*Values_Entered,Principal,""), "")</f>
        <v/>
      </c>
      <c r="G206" s="98" t="str">
        <f>IFERROR(IF(Loan_Not_Paid*Values_Entered,Interest,""), "")</f>
        <v/>
      </c>
      <c r="H206" s="98" t="str">
        <f>IFERROR(IF(Loan_Not_Paid*Values_Entered,Ending_Balance,""), "")</f>
        <v/>
      </c>
    </row>
    <row r="207" spans="2:8">
      <c r="B207" s="96" t="str">
        <f>IFERROR(IF(Loan_Not_Paid*Values_Entered,Payment_Number,""), "")</f>
        <v/>
      </c>
      <c r="C207" s="97" t="str">
        <f>IFERROR(IF(Loan_Not_Paid*Values_Entered,Payment_Date,""), "")</f>
        <v/>
      </c>
      <c r="D207" s="98" t="str">
        <f>IFERROR(IF(Loan_Not_Paid*Values_Entered,Beginning_Balance,""), "")</f>
        <v/>
      </c>
      <c r="E207" s="98" t="str">
        <f>IFERROR(IF(Loan_Not_Paid*Values_Entered,Monthly_Payment,""), "")</f>
        <v/>
      </c>
      <c r="F207" s="98" t="str">
        <f>IFERROR(IF(Loan_Not_Paid*Values_Entered,Principal,""), "")</f>
        <v/>
      </c>
      <c r="G207" s="98" t="str">
        <f>IFERROR(IF(Loan_Not_Paid*Values_Entered,Interest,""), "")</f>
        <v/>
      </c>
      <c r="H207" s="98" t="str">
        <f>IFERROR(IF(Loan_Not_Paid*Values_Entered,Ending_Balance,""), "")</f>
        <v/>
      </c>
    </row>
    <row r="208" spans="2:8">
      <c r="B208" s="96" t="str">
        <f>IFERROR(IF(Loan_Not_Paid*Values_Entered,Payment_Number,""), "")</f>
        <v/>
      </c>
      <c r="C208" s="97" t="str">
        <f>IFERROR(IF(Loan_Not_Paid*Values_Entered,Payment_Date,""), "")</f>
        <v/>
      </c>
      <c r="D208" s="98" t="str">
        <f>IFERROR(IF(Loan_Not_Paid*Values_Entered,Beginning_Balance,""), "")</f>
        <v/>
      </c>
      <c r="E208" s="98" t="str">
        <f>IFERROR(IF(Loan_Not_Paid*Values_Entered,Monthly_Payment,""), "")</f>
        <v/>
      </c>
      <c r="F208" s="98" t="str">
        <f>IFERROR(IF(Loan_Not_Paid*Values_Entered,Principal,""), "")</f>
        <v/>
      </c>
      <c r="G208" s="98" t="str">
        <f>IFERROR(IF(Loan_Not_Paid*Values_Entered,Interest,""), "")</f>
        <v/>
      </c>
      <c r="H208" s="98" t="str">
        <f>IFERROR(IF(Loan_Not_Paid*Values_Entered,Ending_Balance,""), "")</f>
        <v/>
      </c>
    </row>
    <row r="209" spans="2:8">
      <c r="B209" s="96" t="str">
        <f>IFERROR(IF(Loan_Not_Paid*Values_Entered,Payment_Number,""), "")</f>
        <v/>
      </c>
      <c r="C209" s="97" t="str">
        <f>IFERROR(IF(Loan_Not_Paid*Values_Entered,Payment_Date,""), "")</f>
        <v/>
      </c>
      <c r="D209" s="98" t="str">
        <f>IFERROR(IF(Loan_Not_Paid*Values_Entered,Beginning_Balance,""), "")</f>
        <v/>
      </c>
      <c r="E209" s="98" t="str">
        <f>IFERROR(IF(Loan_Not_Paid*Values_Entered,Monthly_Payment,""), "")</f>
        <v/>
      </c>
      <c r="F209" s="98" t="str">
        <f>IFERROR(IF(Loan_Not_Paid*Values_Entered,Principal,""), "")</f>
        <v/>
      </c>
      <c r="G209" s="98" t="str">
        <f>IFERROR(IF(Loan_Not_Paid*Values_Entered,Interest,""), "")</f>
        <v/>
      </c>
      <c r="H209" s="98" t="str">
        <f>IFERROR(IF(Loan_Not_Paid*Values_Entered,Ending_Balance,""), "")</f>
        <v/>
      </c>
    </row>
    <row r="210" spans="2:8">
      <c r="B210" s="96" t="str">
        <f>IFERROR(IF(Loan_Not_Paid*Values_Entered,Payment_Number,""), "")</f>
        <v/>
      </c>
      <c r="C210" s="97" t="str">
        <f>IFERROR(IF(Loan_Not_Paid*Values_Entered,Payment_Date,""), "")</f>
        <v/>
      </c>
      <c r="D210" s="98" t="str">
        <f>IFERROR(IF(Loan_Not_Paid*Values_Entered,Beginning_Balance,""), "")</f>
        <v/>
      </c>
      <c r="E210" s="98" t="str">
        <f>IFERROR(IF(Loan_Not_Paid*Values_Entered,Monthly_Payment,""), "")</f>
        <v/>
      </c>
      <c r="F210" s="98" t="str">
        <f>IFERROR(IF(Loan_Not_Paid*Values_Entered,Principal,""), "")</f>
        <v/>
      </c>
      <c r="G210" s="98" t="str">
        <f>IFERROR(IF(Loan_Not_Paid*Values_Entered,Interest,""), "")</f>
        <v/>
      </c>
      <c r="H210" s="98" t="str">
        <f>IFERROR(IF(Loan_Not_Paid*Values_Entered,Ending_Balance,""), "")</f>
        <v/>
      </c>
    </row>
    <row r="211" spans="2:8">
      <c r="B211" s="96" t="str">
        <f>IFERROR(IF(Loan_Not_Paid*Values_Entered,Payment_Number,""), "")</f>
        <v/>
      </c>
      <c r="C211" s="97" t="str">
        <f>IFERROR(IF(Loan_Not_Paid*Values_Entered,Payment_Date,""), "")</f>
        <v/>
      </c>
      <c r="D211" s="98" t="str">
        <f>IFERROR(IF(Loan_Not_Paid*Values_Entered,Beginning_Balance,""), "")</f>
        <v/>
      </c>
      <c r="E211" s="98" t="str">
        <f>IFERROR(IF(Loan_Not_Paid*Values_Entered,Monthly_Payment,""), "")</f>
        <v/>
      </c>
      <c r="F211" s="98" t="str">
        <f>IFERROR(IF(Loan_Not_Paid*Values_Entered,Principal,""), "")</f>
        <v/>
      </c>
      <c r="G211" s="98" t="str">
        <f>IFERROR(IF(Loan_Not_Paid*Values_Entered,Interest,""), "")</f>
        <v/>
      </c>
      <c r="H211" s="98" t="str">
        <f>IFERROR(IF(Loan_Not_Paid*Values_Entered,Ending_Balance,""), "")</f>
        <v/>
      </c>
    </row>
    <row r="212" spans="2:8">
      <c r="B212" s="96" t="str">
        <f>IFERROR(IF(Loan_Not_Paid*Values_Entered,Payment_Number,""), "")</f>
        <v/>
      </c>
      <c r="C212" s="97" t="str">
        <f>IFERROR(IF(Loan_Not_Paid*Values_Entered,Payment_Date,""), "")</f>
        <v/>
      </c>
      <c r="D212" s="98" t="str">
        <f>IFERROR(IF(Loan_Not_Paid*Values_Entered,Beginning_Balance,""), "")</f>
        <v/>
      </c>
      <c r="E212" s="98" t="str">
        <f>IFERROR(IF(Loan_Not_Paid*Values_Entered,Monthly_Payment,""), "")</f>
        <v/>
      </c>
      <c r="F212" s="98" t="str">
        <f>IFERROR(IF(Loan_Not_Paid*Values_Entered,Principal,""), "")</f>
        <v/>
      </c>
      <c r="G212" s="98" t="str">
        <f>IFERROR(IF(Loan_Not_Paid*Values_Entered,Interest,""), "")</f>
        <v/>
      </c>
      <c r="H212" s="98" t="str">
        <f>IFERROR(IF(Loan_Not_Paid*Values_Entered,Ending_Balance,""), "")</f>
        <v/>
      </c>
    </row>
    <row r="213" spans="2:8">
      <c r="B213" s="96" t="str">
        <f>IFERROR(IF(Loan_Not_Paid*Values_Entered,Payment_Number,""), "")</f>
        <v/>
      </c>
      <c r="C213" s="97" t="str">
        <f>IFERROR(IF(Loan_Not_Paid*Values_Entered,Payment_Date,""), "")</f>
        <v/>
      </c>
      <c r="D213" s="98" t="str">
        <f>IFERROR(IF(Loan_Not_Paid*Values_Entered,Beginning_Balance,""), "")</f>
        <v/>
      </c>
      <c r="E213" s="98" t="str">
        <f>IFERROR(IF(Loan_Not_Paid*Values_Entered,Monthly_Payment,""), "")</f>
        <v/>
      </c>
      <c r="F213" s="98" t="str">
        <f>IFERROR(IF(Loan_Not_Paid*Values_Entered,Principal,""), "")</f>
        <v/>
      </c>
      <c r="G213" s="98" t="str">
        <f>IFERROR(IF(Loan_Not_Paid*Values_Entered,Interest,""), "")</f>
        <v/>
      </c>
      <c r="H213" s="98" t="str">
        <f>IFERROR(IF(Loan_Not_Paid*Values_Entered,Ending_Balance,""), "")</f>
        <v/>
      </c>
    </row>
    <row r="214" spans="2:8">
      <c r="B214" s="96" t="str">
        <f>IFERROR(IF(Loan_Not_Paid*Values_Entered,Payment_Number,""), "")</f>
        <v/>
      </c>
      <c r="C214" s="97" t="str">
        <f>IFERROR(IF(Loan_Not_Paid*Values_Entered,Payment_Date,""), "")</f>
        <v/>
      </c>
      <c r="D214" s="98" t="str">
        <f>IFERROR(IF(Loan_Not_Paid*Values_Entered,Beginning_Balance,""), "")</f>
        <v/>
      </c>
      <c r="E214" s="98" t="str">
        <f>IFERROR(IF(Loan_Not_Paid*Values_Entered,Monthly_Payment,""), "")</f>
        <v/>
      </c>
      <c r="F214" s="98" t="str">
        <f>IFERROR(IF(Loan_Not_Paid*Values_Entered,Principal,""), "")</f>
        <v/>
      </c>
      <c r="G214" s="98" t="str">
        <f>IFERROR(IF(Loan_Not_Paid*Values_Entered,Interest,""), "")</f>
        <v/>
      </c>
      <c r="H214" s="98" t="str">
        <f>IFERROR(IF(Loan_Not_Paid*Values_Entered,Ending_Balance,""), "")</f>
        <v/>
      </c>
    </row>
    <row r="215" spans="2:8">
      <c r="B215" s="96" t="str">
        <f>IFERROR(IF(Loan_Not_Paid*Values_Entered,Payment_Number,""), "")</f>
        <v/>
      </c>
      <c r="C215" s="97" t="str">
        <f>IFERROR(IF(Loan_Not_Paid*Values_Entered,Payment_Date,""), "")</f>
        <v/>
      </c>
      <c r="D215" s="98" t="str">
        <f>IFERROR(IF(Loan_Not_Paid*Values_Entered,Beginning_Balance,""), "")</f>
        <v/>
      </c>
      <c r="E215" s="98" t="str">
        <f>IFERROR(IF(Loan_Not_Paid*Values_Entered,Monthly_Payment,""), "")</f>
        <v/>
      </c>
      <c r="F215" s="98" t="str">
        <f>IFERROR(IF(Loan_Not_Paid*Values_Entered,Principal,""), "")</f>
        <v/>
      </c>
      <c r="G215" s="98" t="str">
        <f>IFERROR(IF(Loan_Not_Paid*Values_Entered,Interest,""), "")</f>
        <v/>
      </c>
      <c r="H215" s="98" t="str">
        <f>IFERROR(IF(Loan_Not_Paid*Values_Entered,Ending_Balance,""), "")</f>
        <v/>
      </c>
    </row>
    <row r="216" spans="2:8">
      <c r="B216" s="96" t="str">
        <f>IFERROR(IF(Loan_Not_Paid*Values_Entered,Payment_Number,""), "")</f>
        <v/>
      </c>
      <c r="C216" s="97" t="str">
        <f>IFERROR(IF(Loan_Not_Paid*Values_Entered,Payment_Date,""), "")</f>
        <v/>
      </c>
      <c r="D216" s="98" t="str">
        <f>IFERROR(IF(Loan_Not_Paid*Values_Entered,Beginning_Balance,""), "")</f>
        <v/>
      </c>
      <c r="E216" s="98" t="str">
        <f>IFERROR(IF(Loan_Not_Paid*Values_Entered,Monthly_Payment,""), "")</f>
        <v/>
      </c>
      <c r="F216" s="98" t="str">
        <f>IFERROR(IF(Loan_Not_Paid*Values_Entered,Principal,""), "")</f>
        <v/>
      </c>
      <c r="G216" s="98" t="str">
        <f>IFERROR(IF(Loan_Not_Paid*Values_Entered,Interest,""), "")</f>
        <v/>
      </c>
      <c r="H216" s="98" t="str">
        <f>IFERROR(IF(Loan_Not_Paid*Values_Entered,Ending_Balance,""), "")</f>
        <v/>
      </c>
    </row>
    <row r="217" spans="2:8">
      <c r="B217" s="96" t="str">
        <f>IFERROR(IF(Loan_Not_Paid*Values_Entered,Payment_Number,""), "")</f>
        <v/>
      </c>
      <c r="C217" s="97" t="str">
        <f>IFERROR(IF(Loan_Not_Paid*Values_Entered,Payment_Date,""), "")</f>
        <v/>
      </c>
      <c r="D217" s="98" t="str">
        <f>IFERROR(IF(Loan_Not_Paid*Values_Entered,Beginning_Balance,""), "")</f>
        <v/>
      </c>
      <c r="E217" s="98" t="str">
        <f>IFERROR(IF(Loan_Not_Paid*Values_Entered,Monthly_Payment,""), "")</f>
        <v/>
      </c>
      <c r="F217" s="98" t="str">
        <f>IFERROR(IF(Loan_Not_Paid*Values_Entered,Principal,""), "")</f>
        <v/>
      </c>
      <c r="G217" s="98" t="str">
        <f>IFERROR(IF(Loan_Not_Paid*Values_Entered,Interest,""), "")</f>
        <v/>
      </c>
      <c r="H217" s="98" t="str">
        <f>IFERROR(IF(Loan_Not_Paid*Values_Entered,Ending_Balance,""), "")</f>
        <v/>
      </c>
    </row>
    <row r="218" spans="2:8">
      <c r="B218" s="96" t="str">
        <f>IFERROR(IF(Loan_Not_Paid*Values_Entered,Payment_Number,""), "")</f>
        <v/>
      </c>
      <c r="C218" s="97" t="str">
        <f>IFERROR(IF(Loan_Not_Paid*Values_Entered,Payment_Date,""), "")</f>
        <v/>
      </c>
      <c r="D218" s="98" t="str">
        <f>IFERROR(IF(Loan_Not_Paid*Values_Entered,Beginning_Balance,""), "")</f>
        <v/>
      </c>
      <c r="E218" s="98" t="str">
        <f>IFERROR(IF(Loan_Not_Paid*Values_Entered,Monthly_Payment,""), "")</f>
        <v/>
      </c>
      <c r="F218" s="98" t="str">
        <f>IFERROR(IF(Loan_Not_Paid*Values_Entered,Principal,""), "")</f>
        <v/>
      </c>
      <c r="G218" s="98" t="str">
        <f>IFERROR(IF(Loan_Not_Paid*Values_Entered,Interest,""), "")</f>
        <v/>
      </c>
      <c r="H218" s="98" t="str">
        <f>IFERROR(IF(Loan_Not_Paid*Values_Entered,Ending_Balance,""), "")</f>
        <v/>
      </c>
    </row>
    <row r="219" spans="2:8">
      <c r="B219" s="96" t="str">
        <f>IFERROR(IF(Loan_Not_Paid*Values_Entered,Payment_Number,""), "")</f>
        <v/>
      </c>
      <c r="C219" s="97" t="str">
        <f>IFERROR(IF(Loan_Not_Paid*Values_Entered,Payment_Date,""), "")</f>
        <v/>
      </c>
      <c r="D219" s="98" t="str">
        <f>IFERROR(IF(Loan_Not_Paid*Values_Entered,Beginning_Balance,""), "")</f>
        <v/>
      </c>
      <c r="E219" s="98" t="str">
        <f>IFERROR(IF(Loan_Not_Paid*Values_Entered,Monthly_Payment,""), "")</f>
        <v/>
      </c>
      <c r="F219" s="98" t="str">
        <f>IFERROR(IF(Loan_Not_Paid*Values_Entered,Principal,""), "")</f>
        <v/>
      </c>
      <c r="G219" s="98" t="str">
        <f>IFERROR(IF(Loan_Not_Paid*Values_Entered,Interest,""), "")</f>
        <v/>
      </c>
      <c r="H219" s="98" t="str">
        <f>IFERROR(IF(Loan_Not_Paid*Values_Entered,Ending_Balance,""), "")</f>
        <v/>
      </c>
    </row>
    <row r="220" spans="2:8">
      <c r="B220" s="96" t="str">
        <f>IFERROR(IF(Loan_Not_Paid*Values_Entered,Payment_Number,""), "")</f>
        <v/>
      </c>
      <c r="C220" s="97" t="str">
        <f>IFERROR(IF(Loan_Not_Paid*Values_Entered,Payment_Date,""), "")</f>
        <v/>
      </c>
      <c r="D220" s="98" t="str">
        <f>IFERROR(IF(Loan_Not_Paid*Values_Entered,Beginning_Balance,""), "")</f>
        <v/>
      </c>
      <c r="E220" s="98" t="str">
        <f>IFERROR(IF(Loan_Not_Paid*Values_Entered,Monthly_Payment,""), "")</f>
        <v/>
      </c>
      <c r="F220" s="98" t="str">
        <f>IFERROR(IF(Loan_Not_Paid*Values_Entered,Principal,""), "")</f>
        <v/>
      </c>
      <c r="G220" s="98" t="str">
        <f>IFERROR(IF(Loan_Not_Paid*Values_Entered,Interest,""), "")</f>
        <v/>
      </c>
      <c r="H220" s="98" t="str">
        <f>IFERROR(IF(Loan_Not_Paid*Values_Entered,Ending_Balance,""), "")</f>
        <v/>
      </c>
    </row>
    <row r="221" spans="2:8">
      <c r="B221" s="96" t="str">
        <f>IFERROR(IF(Loan_Not_Paid*Values_Entered,Payment_Number,""), "")</f>
        <v/>
      </c>
      <c r="C221" s="97" t="str">
        <f>IFERROR(IF(Loan_Not_Paid*Values_Entered,Payment_Date,""), "")</f>
        <v/>
      </c>
      <c r="D221" s="98" t="str">
        <f>IFERROR(IF(Loan_Not_Paid*Values_Entered,Beginning_Balance,""), "")</f>
        <v/>
      </c>
      <c r="E221" s="98" t="str">
        <f>IFERROR(IF(Loan_Not_Paid*Values_Entered,Monthly_Payment,""), "")</f>
        <v/>
      </c>
      <c r="F221" s="98" t="str">
        <f>IFERROR(IF(Loan_Not_Paid*Values_Entered,Principal,""), "")</f>
        <v/>
      </c>
      <c r="G221" s="98" t="str">
        <f>IFERROR(IF(Loan_Not_Paid*Values_Entered,Interest,""), "")</f>
        <v/>
      </c>
      <c r="H221" s="98" t="str">
        <f>IFERROR(IF(Loan_Not_Paid*Values_Entered,Ending_Balance,""), "")</f>
        <v/>
      </c>
    </row>
    <row r="222" spans="2:8">
      <c r="B222" s="96" t="str">
        <f>IFERROR(IF(Loan_Not_Paid*Values_Entered,Payment_Number,""), "")</f>
        <v/>
      </c>
      <c r="C222" s="97" t="str">
        <f>IFERROR(IF(Loan_Not_Paid*Values_Entered,Payment_Date,""), "")</f>
        <v/>
      </c>
      <c r="D222" s="98" t="str">
        <f>IFERROR(IF(Loan_Not_Paid*Values_Entered,Beginning_Balance,""), "")</f>
        <v/>
      </c>
      <c r="E222" s="98" t="str">
        <f>IFERROR(IF(Loan_Not_Paid*Values_Entered,Monthly_Payment,""), "")</f>
        <v/>
      </c>
      <c r="F222" s="98" t="str">
        <f>IFERROR(IF(Loan_Not_Paid*Values_Entered,Principal,""), "")</f>
        <v/>
      </c>
      <c r="G222" s="98" t="str">
        <f>IFERROR(IF(Loan_Not_Paid*Values_Entered,Interest,""), "")</f>
        <v/>
      </c>
      <c r="H222" s="98" t="str">
        <f>IFERROR(IF(Loan_Not_Paid*Values_Entered,Ending_Balance,""), "")</f>
        <v/>
      </c>
    </row>
    <row r="223" spans="2:8">
      <c r="B223" s="96" t="str">
        <f>IFERROR(IF(Loan_Not_Paid*Values_Entered,Payment_Number,""), "")</f>
        <v/>
      </c>
      <c r="C223" s="97" t="str">
        <f>IFERROR(IF(Loan_Not_Paid*Values_Entered,Payment_Date,""), "")</f>
        <v/>
      </c>
      <c r="D223" s="98" t="str">
        <f>IFERROR(IF(Loan_Not_Paid*Values_Entered,Beginning_Balance,""), "")</f>
        <v/>
      </c>
      <c r="E223" s="98" t="str">
        <f>IFERROR(IF(Loan_Not_Paid*Values_Entered,Monthly_Payment,""), "")</f>
        <v/>
      </c>
      <c r="F223" s="98" t="str">
        <f>IFERROR(IF(Loan_Not_Paid*Values_Entered,Principal,""), "")</f>
        <v/>
      </c>
      <c r="G223" s="98" t="str">
        <f>IFERROR(IF(Loan_Not_Paid*Values_Entered,Interest,""), "")</f>
        <v/>
      </c>
      <c r="H223" s="98" t="str">
        <f>IFERROR(IF(Loan_Not_Paid*Values_Entered,Ending_Balance,""), "")</f>
        <v/>
      </c>
    </row>
    <row r="224" spans="2:8">
      <c r="B224" s="96" t="str">
        <f>IFERROR(IF(Loan_Not_Paid*Values_Entered,Payment_Number,""), "")</f>
        <v/>
      </c>
      <c r="C224" s="97" t="str">
        <f>IFERROR(IF(Loan_Not_Paid*Values_Entered,Payment_Date,""), "")</f>
        <v/>
      </c>
      <c r="D224" s="98" t="str">
        <f>IFERROR(IF(Loan_Not_Paid*Values_Entered,Beginning_Balance,""), "")</f>
        <v/>
      </c>
      <c r="E224" s="98" t="str">
        <f>IFERROR(IF(Loan_Not_Paid*Values_Entered,Monthly_Payment,""), "")</f>
        <v/>
      </c>
      <c r="F224" s="98" t="str">
        <f>IFERROR(IF(Loan_Not_Paid*Values_Entered,Principal,""), "")</f>
        <v/>
      </c>
      <c r="G224" s="98" t="str">
        <f>IFERROR(IF(Loan_Not_Paid*Values_Entered,Interest,""), "")</f>
        <v/>
      </c>
      <c r="H224" s="98" t="str">
        <f>IFERROR(IF(Loan_Not_Paid*Values_Entered,Ending_Balance,""), "")</f>
        <v/>
      </c>
    </row>
    <row r="225" spans="2:8">
      <c r="B225" s="96" t="str">
        <f>IFERROR(IF(Loan_Not_Paid*Values_Entered,Payment_Number,""), "")</f>
        <v/>
      </c>
      <c r="C225" s="97" t="str">
        <f>IFERROR(IF(Loan_Not_Paid*Values_Entered,Payment_Date,""), "")</f>
        <v/>
      </c>
      <c r="D225" s="98" t="str">
        <f>IFERROR(IF(Loan_Not_Paid*Values_Entered,Beginning_Balance,""), "")</f>
        <v/>
      </c>
      <c r="E225" s="98" t="str">
        <f>IFERROR(IF(Loan_Not_Paid*Values_Entered,Monthly_Payment,""), "")</f>
        <v/>
      </c>
      <c r="F225" s="98" t="str">
        <f>IFERROR(IF(Loan_Not_Paid*Values_Entered,Principal,""), "")</f>
        <v/>
      </c>
      <c r="G225" s="98" t="str">
        <f>IFERROR(IF(Loan_Not_Paid*Values_Entered,Interest,""), "")</f>
        <v/>
      </c>
      <c r="H225" s="98" t="str">
        <f>IFERROR(IF(Loan_Not_Paid*Values_Entered,Ending_Balance,""), "")</f>
        <v/>
      </c>
    </row>
    <row r="226" spans="2:8">
      <c r="B226" s="96" t="str">
        <f>IFERROR(IF(Loan_Not_Paid*Values_Entered,Payment_Number,""), "")</f>
        <v/>
      </c>
      <c r="C226" s="97" t="str">
        <f>IFERROR(IF(Loan_Not_Paid*Values_Entered,Payment_Date,""), "")</f>
        <v/>
      </c>
      <c r="D226" s="98" t="str">
        <f>IFERROR(IF(Loan_Not_Paid*Values_Entered,Beginning_Balance,""), "")</f>
        <v/>
      </c>
      <c r="E226" s="98" t="str">
        <f>IFERROR(IF(Loan_Not_Paid*Values_Entered,Monthly_Payment,""), "")</f>
        <v/>
      </c>
      <c r="F226" s="98" t="str">
        <f>IFERROR(IF(Loan_Not_Paid*Values_Entered,Principal,""), "")</f>
        <v/>
      </c>
      <c r="G226" s="98" t="str">
        <f>IFERROR(IF(Loan_Not_Paid*Values_Entered,Interest,""), "")</f>
        <v/>
      </c>
      <c r="H226" s="98" t="str">
        <f>IFERROR(IF(Loan_Not_Paid*Values_Entered,Ending_Balance,""), "")</f>
        <v/>
      </c>
    </row>
    <row r="227" spans="2:8">
      <c r="B227" s="96" t="str">
        <f>IFERROR(IF(Loan_Not_Paid*Values_Entered,Payment_Number,""), "")</f>
        <v/>
      </c>
      <c r="C227" s="97" t="str">
        <f>IFERROR(IF(Loan_Not_Paid*Values_Entered,Payment_Date,""), "")</f>
        <v/>
      </c>
      <c r="D227" s="98" t="str">
        <f>IFERROR(IF(Loan_Not_Paid*Values_Entered,Beginning_Balance,""), "")</f>
        <v/>
      </c>
      <c r="E227" s="98" t="str">
        <f>IFERROR(IF(Loan_Not_Paid*Values_Entered,Monthly_Payment,""), "")</f>
        <v/>
      </c>
      <c r="F227" s="98" t="str">
        <f>IFERROR(IF(Loan_Not_Paid*Values_Entered,Principal,""), "")</f>
        <v/>
      </c>
      <c r="G227" s="98" t="str">
        <f>IFERROR(IF(Loan_Not_Paid*Values_Entered,Interest,""), "")</f>
        <v/>
      </c>
      <c r="H227" s="98" t="str">
        <f>IFERROR(IF(Loan_Not_Paid*Values_Entered,Ending_Balance,""), "")</f>
        <v/>
      </c>
    </row>
    <row r="228" spans="2:8">
      <c r="B228" s="96" t="str">
        <f>IFERROR(IF(Loan_Not_Paid*Values_Entered,Payment_Number,""), "")</f>
        <v/>
      </c>
      <c r="C228" s="97" t="str">
        <f>IFERROR(IF(Loan_Not_Paid*Values_Entered,Payment_Date,""), "")</f>
        <v/>
      </c>
      <c r="D228" s="98" t="str">
        <f>IFERROR(IF(Loan_Not_Paid*Values_Entered,Beginning_Balance,""), "")</f>
        <v/>
      </c>
      <c r="E228" s="98" t="str">
        <f>IFERROR(IF(Loan_Not_Paid*Values_Entered,Monthly_Payment,""), "")</f>
        <v/>
      </c>
      <c r="F228" s="98" t="str">
        <f>IFERROR(IF(Loan_Not_Paid*Values_Entered,Principal,""), "")</f>
        <v/>
      </c>
      <c r="G228" s="98" t="str">
        <f>IFERROR(IF(Loan_Not_Paid*Values_Entered,Interest,""), "")</f>
        <v/>
      </c>
      <c r="H228" s="98" t="str">
        <f>IFERROR(IF(Loan_Not_Paid*Values_Entered,Ending_Balance,""), "")</f>
        <v/>
      </c>
    </row>
    <row r="229" spans="2:8">
      <c r="B229" s="96" t="str">
        <f>IFERROR(IF(Loan_Not_Paid*Values_Entered,Payment_Number,""), "")</f>
        <v/>
      </c>
      <c r="C229" s="97" t="str">
        <f>IFERROR(IF(Loan_Not_Paid*Values_Entered,Payment_Date,""), "")</f>
        <v/>
      </c>
      <c r="D229" s="98" t="str">
        <f>IFERROR(IF(Loan_Not_Paid*Values_Entered,Beginning_Balance,""), "")</f>
        <v/>
      </c>
      <c r="E229" s="98" t="str">
        <f>IFERROR(IF(Loan_Not_Paid*Values_Entered,Monthly_Payment,""), "")</f>
        <v/>
      </c>
      <c r="F229" s="98" t="str">
        <f>IFERROR(IF(Loan_Not_Paid*Values_Entered,Principal,""), "")</f>
        <v/>
      </c>
      <c r="G229" s="98" t="str">
        <f>IFERROR(IF(Loan_Not_Paid*Values_Entered,Interest,""), "")</f>
        <v/>
      </c>
      <c r="H229" s="98" t="str">
        <f>IFERROR(IF(Loan_Not_Paid*Values_Entered,Ending_Balance,""), "")</f>
        <v/>
      </c>
    </row>
    <row r="230" spans="2:8">
      <c r="B230" s="96" t="str">
        <f>IFERROR(IF(Loan_Not_Paid*Values_Entered,Payment_Number,""), "")</f>
        <v/>
      </c>
      <c r="C230" s="97" t="str">
        <f>IFERROR(IF(Loan_Not_Paid*Values_Entered,Payment_Date,""), "")</f>
        <v/>
      </c>
      <c r="D230" s="98" t="str">
        <f>IFERROR(IF(Loan_Not_Paid*Values_Entered,Beginning_Balance,""), "")</f>
        <v/>
      </c>
      <c r="E230" s="98" t="str">
        <f>IFERROR(IF(Loan_Not_Paid*Values_Entered,Monthly_Payment,""), "")</f>
        <v/>
      </c>
      <c r="F230" s="98" t="str">
        <f>IFERROR(IF(Loan_Not_Paid*Values_Entered,Principal,""), "")</f>
        <v/>
      </c>
      <c r="G230" s="98" t="str">
        <f>IFERROR(IF(Loan_Not_Paid*Values_Entered,Interest,""), "")</f>
        <v/>
      </c>
      <c r="H230" s="98" t="str">
        <f>IFERROR(IF(Loan_Not_Paid*Values_Entered,Ending_Balance,""), "")</f>
        <v/>
      </c>
    </row>
    <row r="231" spans="2:8">
      <c r="B231" s="96" t="str">
        <f>IFERROR(IF(Loan_Not_Paid*Values_Entered,Payment_Number,""), "")</f>
        <v/>
      </c>
      <c r="C231" s="97" t="str">
        <f>IFERROR(IF(Loan_Not_Paid*Values_Entered,Payment_Date,""), "")</f>
        <v/>
      </c>
      <c r="D231" s="98" t="str">
        <f>IFERROR(IF(Loan_Not_Paid*Values_Entered,Beginning_Balance,""), "")</f>
        <v/>
      </c>
      <c r="E231" s="98" t="str">
        <f>IFERROR(IF(Loan_Not_Paid*Values_Entered,Monthly_Payment,""), "")</f>
        <v/>
      </c>
      <c r="F231" s="98" t="str">
        <f>IFERROR(IF(Loan_Not_Paid*Values_Entered,Principal,""), "")</f>
        <v/>
      </c>
      <c r="G231" s="98" t="str">
        <f>IFERROR(IF(Loan_Not_Paid*Values_Entered,Interest,""), "")</f>
        <v/>
      </c>
      <c r="H231" s="98" t="str">
        <f>IFERROR(IF(Loan_Not_Paid*Values_Entered,Ending_Balance,""), "")</f>
        <v/>
      </c>
    </row>
    <row r="232" spans="2:8">
      <c r="B232" s="96" t="str">
        <f>IFERROR(IF(Loan_Not_Paid*Values_Entered,Payment_Number,""), "")</f>
        <v/>
      </c>
      <c r="C232" s="97" t="str">
        <f>IFERROR(IF(Loan_Not_Paid*Values_Entered,Payment_Date,""), "")</f>
        <v/>
      </c>
      <c r="D232" s="98" t="str">
        <f>IFERROR(IF(Loan_Not_Paid*Values_Entered,Beginning_Balance,""), "")</f>
        <v/>
      </c>
      <c r="E232" s="98" t="str">
        <f>IFERROR(IF(Loan_Not_Paid*Values_Entered,Monthly_Payment,""), "")</f>
        <v/>
      </c>
      <c r="F232" s="98" t="str">
        <f>IFERROR(IF(Loan_Not_Paid*Values_Entered,Principal,""), "")</f>
        <v/>
      </c>
      <c r="G232" s="98" t="str">
        <f>IFERROR(IF(Loan_Not_Paid*Values_Entered,Interest,""), "")</f>
        <v/>
      </c>
      <c r="H232" s="98" t="str">
        <f>IFERROR(IF(Loan_Not_Paid*Values_Entered,Ending_Balance,""), "")</f>
        <v/>
      </c>
    </row>
    <row r="233" spans="2:8">
      <c r="B233" s="96" t="str">
        <f>IFERROR(IF(Loan_Not_Paid*Values_Entered,Payment_Number,""), "")</f>
        <v/>
      </c>
      <c r="C233" s="97" t="str">
        <f>IFERROR(IF(Loan_Not_Paid*Values_Entered,Payment_Date,""), "")</f>
        <v/>
      </c>
      <c r="D233" s="98" t="str">
        <f>IFERROR(IF(Loan_Not_Paid*Values_Entered,Beginning_Balance,""), "")</f>
        <v/>
      </c>
      <c r="E233" s="98" t="str">
        <f>IFERROR(IF(Loan_Not_Paid*Values_Entered,Monthly_Payment,""), "")</f>
        <v/>
      </c>
      <c r="F233" s="98" t="str">
        <f>IFERROR(IF(Loan_Not_Paid*Values_Entered,Principal,""), "")</f>
        <v/>
      </c>
      <c r="G233" s="98" t="str">
        <f>IFERROR(IF(Loan_Not_Paid*Values_Entered,Interest,""), "")</f>
        <v/>
      </c>
      <c r="H233" s="98" t="str">
        <f>IFERROR(IF(Loan_Not_Paid*Values_Entered,Ending_Balance,""), "")</f>
        <v/>
      </c>
    </row>
    <row r="234" spans="2:8">
      <c r="B234" s="96" t="str">
        <f>IFERROR(IF(Loan_Not_Paid*Values_Entered,Payment_Number,""), "")</f>
        <v/>
      </c>
      <c r="C234" s="97" t="str">
        <f>IFERROR(IF(Loan_Not_Paid*Values_Entered,Payment_Date,""), "")</f>
        <v/>
      </c>
      <c r="D234" s="98" t="str">
        <f>IFERROR(IF(Loan_Not_Paid*Values_Entered,Beginning_Balance,""), "")</f>
        <v/>
      </c>
      <c r="E234" s="98" t="str">
        <f>IFERROR(IF(Loan_Not_Paid*Values_Entered,Monthly_Payment,""), "")</f>
        <v/>
      </c>
      <c r="F234" s="98" t="str">
        <f>IFERROR(IF(Loan_Not_Paid*Values_Entered,Principal,""), "")</f>
        <v/>
      </c>
      <c r="G234" s="98" t="str">
        <f>IFERROR(IF(Loan_Not_Paid*Values_Entered,Interest,""), "")</f>
        <v/>
      </c>
      <c r="H234" s="98" t="str">
        <f>IFERROR(IF(Loan_Not_Paid*Values_Entered,Ending_Balance,""), "")</f>
        <v/>
      </c>
    </row>
    <row r="235" spans="2:8">
      <c r="B235" s="96" t="str">
        <f>IFERROR(IF(Loan_Not_Paid*Values_Entered,Payment_Number,""), "")</f>
        <v/>
      </c>
      <c r="C235" s="97" t="str">
        <f>IFERROR(IF(Loan_Not_Paid*Values_Entered,Payment_Date,""), "")</f>
        <v/>
      </c>
      <c r="D235" s="98" t="str">
        <f>IFERROR(IF(Loan_Not_Paid*Values_Entered,Beginning_Balance,""), "")</f>
        <v/>
      </c>
      <c r="E235" s="98" t="str">
        <f>IFERROR(IF(Loan_Not_Paid*Values_Entered,Monthly_Payment,""), "")</f>
        <v/>
      </c>
      <c r="F235" s="98" t="str">
        <f>IFERROR(IF(Loan_Not_Paid*Values_Entered,Principal,""), "")</f>
        <v/>
      </c>
      <c r="G235" s="98" t="str">
        <f>IFERROR(IF(Loan_Not_Paid*Values_Entered,Interest,""), "")</f>
        <v/>
      </c>
      <c r="H235" s="98" t="str">
        <f>IFERROR(IF(Loan_Not_Paid*Values_Entered,Ending_Balance,""), "")</f>
        <v/>
      </c>
    </row>
    <row r="236" spans="2:8">
      <c r="B236" s="96" t="str">
        <f>IFERROR(IF(Loan_Not_Paid*Values_Entered,Payment_Number,""), "")</f>
        <v/>
      </c>
      <c r="C236" s="97" t="str">
        <f>IFERROR(IF(Loan_Not_Paid*Values_Entered,Payment_Date,""), "")</f>
        <v/>
      </c>
      <c r="D236" s="98" t="str">
        <f>IFERROR(IF(Loan_Not_Paid*Values_Entered,Beginning_Balance,""), "")</f>
        <v/>
      </c>
      <c r="E236" s="98" t="str">
        <f>IFERROR(IF(Loan_Not_Paid*Values_Entered,Monthly_Payment,""), "")</f>
        <v/>
      </c>
      <c r="F236" s="98" t="str">
        <f>IFERROR(IF(Loan_Not_Paid*Values_Entered,Principal,""), "")</f>
        <v/>
      </c>
      <c r="G236" s="98" t="str">
        <f>IFERROR(IF(Loan_Not_Paid*Values_Entered,Interest,""), "")</f>
        <v/>
      </c>
      <c r="H236" s="98" t="str">
        <f>IFERROR(IF(Loan_Not_Paid*Values_Entered,Ending_Balance,""), "")</f>
        <v/>
      </c>
    </row>
    <row r="237" spans="2:8">
      <c r="B237" s="96" t="str">
        <f>IFERROR(IF(Loan_Not_Paid*Values_Entered,Payment_Number,""), "")</f>
        <v/>
      </c>
      <c r="C237" s="97" t="str">
        <f>IFERROR(IF(Loan_Not_Paid*Values_Entered,Payment_Date,""), "")</f>
        <v/>
      </c>
      <c r="D237" s="98" t="str">
        <f>IFERROR(IF(Loan_Not_Paid*Values_Entered,Beginning_Balance,""), "")</f>
        <v/>
      </c>
      <c r="E237" s="98" t="str">
        <f>IFERROR(IF(Loan_Not_Paid*Values_Entered,Monthly_Payment,""), "")</f>
        <v/>
      </c>
      <c r="F237" s="98" t="str">
        <f>IFERROR(IF(Loan_Not_Paid*Values_Entered,Principal,""), "")</f>
        <v/>
      </c>
      <c r="G237" s="98" t="str">
        <f>IFERROR(IF(Loan_Not_Paid*Values_Entered,Interest,""), "")</f>
        <v/>
      </c>
      <c r="H237" s="98" t="str">
        <f>IFERROR(IF(Loan_Not_Paid*Values_Entered,Ending_Balance,""), "")</f>
        <v/>
      </c>
    </row>
    <row r="238" spans="2:8">
      <c r="B238" s="96" t="str">
        <f>IFERROR(IF(Loan_Not_Paid*Values_Entered,Payment_Number,""), "")</f>
        <v/>
      </c>
      <c r="C238" s="97" t="str">
        <f>IFERROR(IF(Loan_Not_Paid*Values_Entered,Payment_Date,""), "")</f>
        <v/>
      </c>
      <c r="D238" s="98" t="str">
        <f>IFERROR(IF(Loan_Not_Paid*Values_Entered,Beginning_Balance,""), "")</f>
        <v/>
      </c>
      <c r="E238" s="98" t="str">
        <f>IFERROR(IF(Loan_Not_Paid*Values_Entered,Monthly_Payment,""), "")</f>
        <v/>
      </c>
      <c r="F238" s="98" t="str">
        <f>IFERROR(IF(Loan_Not_Paid*Values_Entered,Principal,""), "")</f>
        <v/>
      </c>
      <c r="G238" s="98" t="str">
        <f>IFERROR(IF(Loan_Not_Paid*Values_Entered,Interest,""), "")</f>
        <v/>
      </c>
      <c r="H238" s="98" t="str">
        <f>IFERROR(IF(Loan_Not_Paid*Values_Entered,Ending_Balance,""), "")</f>
        <v/>
      </c>
    </row>
    <row r="239" spans="2:8">
      <c r="B239" s="96" t="str">
        <f>IFERROR(IF(Loan_Not_Paid*Values_Entered,Payment_Number,""), "")</f>
        <v/>
      </c>
      <c r="C239" s="97" t="str">
        <f>IFERROR(IF(Loan_Not_Paid*Values_Entered,Payment_Date,""), "")</f>
        <v/>
      </c>
      <c r="D239" s="98" t="str">
        <f>IFERROR(IF(Loan_Not_Paid*Values_Entered,Beginning_Balance,""), "")</f>
        <v/>
      </c>
      <c r="E239" s="98" t="str">
        <f>IFERROR(IF(Loan_Not_Paid*Values_Entered,Monthly_Payment,""), "")</f>
        <v/>
      </c>
      <c r="F239" s="98" t="str">
        <f>IFERROR(IF(Loan_Not_Paid*Values_Entered,Principal,""), "")</f>
        <v/>
      </c>
      <c r="G239" s="98" t="str">
        <f>IFERROR(IF(Loan_Not_Paid*Values_Entered,Interest,""), "")</f>
        <v/>
      </c>
      <c r="H239" s="98" t="str">
        <f>IFERROR(IF(Loan_Not_Paid*Values_Entered,Ending_Balance,""), "")</f>
        <v/>
      </c>
    </row>
    <row r="240" spans="2:8">
      <c r="B240" s="96" t="str">
        <f>IFERROR(IF(Loan_Not_Paid*Values_Entered,Payment_Number,""), "")</f>
        <v/>
      </c>
      <c r="C240" s="97" t="str">
        <f>IFERROR(IF(Loan_Not_Paid*Values_Entered,Payment_Date,""), "")</f>
        <v/>
      </c>
      <c r="D240" s="98" t="str">
        <f>IFERROR(IF(Loan_Not_Paid*Values_Entered,Beginning_Balance,""), "")</f>
        <v/>
      </c>
      <c r="E240" s="98" t="str">
        <f>IFERROR(IF(Loan_Not_Paid*Values_Entered,Monthly_Payment,""), "")</f>
        <v/>
      </c>
      <c r="F240" s="98" t="str">
        <f>IFERROR(IF(Loan_Not_Paid*Values_Entered,Principal,""), "")</f>
        <v/>
      </c>
      <c r="G240" s="98" t="str">
        <f>IFERROR(IF(Loan_Not_Paid*Values_Entered,Interest,""), "")</f>
        <v/>
      </c>
      <c r="H240" s="98" t="str">
        <f>IFERROR(IF(Loan_Not_Paid*Values_Entered,Ending_Balance,""), "")</f>
        <v/>
      </c>
    </row>
    <row r="241" spans="2:8">
      <c r="B241" s="96" t="str">
        <f>IFERROR(IF(Loan_Not_Paid*Values_Entered,Payment_Number,""), "")</f>
        <v/>
      </c>
      <c r="C241" s="97" t="str">
        <f>IFERROR(IF(Loan_Not_Paid*Values_Entered,Payment_Date,""), "")</f>
        <v/>
      </c>
      <c r="D241" s="98" t="str">
        <f>IFERROR(IF(Loan_Not_Paid*Values_Entered,Beginning_Balance,""), "")</f>
        <v/>
      </c>
      <c r="E241" s="98" t="str">
        <f>IFERROR(IF(Loan_Not_Paid*Values_Entered,Monthly_Payment,""), "")</f>
        <v/>
      </c>
      <c r="F241" s="98" t="str">
        <f>IFERROR(IF(Loan_Not_Paid*Values_Entered,Principal,""), "")</f>
        <v/>
      </c>
      <c r="G241" s="98" t="str">
        <f>IFERROR(IF(Loan_Not_Paid*Values_Entered,Interest,""), "")</f>
        <v/>
      </c>
      <c r="H241" s="98" t="str">
        <f>IFERROR(IF(Loan_Not_Paid*Values_Entered,Ending_Balance,""), "")</f>
        <v/>
      </c>
    </row>
    <row r="242" spans="2:8">
      <c r="B242" s="96" t="str">
        <f>IFERROR(IF(Loan_Not_Paid*Values_Entered,Payment_Number,""), "")</f>
        <v/>
      </c>
      <c r="C242" s="97" t="str">
        <f>IFERROR(IF(Loan_Not_Paid*Values_Entered,Payment_Date,""), "")</f>
        <v/>
      </c>
      <c r="D242" s="98" t="str">
        <f>IFERROR(IF(Loan_Not_Paid*Values_Entered,Beginning_Balance,""), "")</f>
        <v/>
      </c>
      <c r="E242" s="98" t="str">
        <f>IFERROR(IF(Loan_Not_Paid*Values_Entered,Monthly_Payment,""), "")</f>
        <v/>
      </c>
      <c r="F242" s="98" t="str">
        <f>IFERROR(IF(Loan_Not_Paid*Values_Entered,Principal,""), "")</f>
        <v/>
      </c>
      <c r="G242" s="98" t="str">
        <f>IFERROR(IF(Loan_Not_Paid*Values_Entered,Interest,""), "")</f>
        <v/>
      </c>
      <c r="H242" s="98" t="str">
        <f>IFERROR(IF(Loan_Not_Paid*Values_Entered,Ending_Balance,""), "")</f>
        <v/>
      </c>
    </row>
    <row r="243" spans="2:8">
      <c r="B243" s="96" t="str">
        <f>IFERROR(IF(Loan_Not_Paid*Values_Entered,Payment_Number,""), "")</f>
        <v/>
      </c>
      <c r="C243" s="97" t="str">
        <f>IFERROR(IF(Loan_Not_Paid*Values_Entered,Payment_Date,""), "")</f>
        <v/>
      </c>
      <c r="D243" s="98" t="str">
        <f>IFERROR(IF(Loan_Not_Paid*Values_Entered,Beginning_Balance,""), "")</f>
        <v/>
      </c>
      <c r="E243" s="98" t="str">
        <f>IFERROR(IF(Loan_Not_Paid*Values_Entered,Monthly_Payment,""), "")</f>
        <v/>
      </c>
      <c r="F243" s="98" t="str">
        <f>IFERROR(IF(Loan_Not_Paid*Values_Entered,Principal,""), "")</f>
        <v/>
      </c>
      <c r="G243" s="98" t="str">
        <f>IFERROR(IF(Loan_Not_Paid*Values_Entered,Interest,""), "")</f>
        <v/>
      </c>
      <c r="H243" s="98" t="str">
        <f>IFERROR(IF(Loan_Not_Paid*Values_Entered,Ending_Balance,""), "")</f>
        <v/>
      </c>
    </row>
    <row r="244" spans="2:8">
      <c r="B244" s="96" t="str">
        <f>IFERROR(IF(Loan_Not_Paid*Values_Entered,Payment_Number,""), "")</f>
        <v/>
      </c>
      <c r="C244" s="97" t="str">
        <f>IFERROR(IF(Loan_Not_Paid*Values_Entered,Payment_Date,""), "")</f>
        <v/>
      </c>
      <c r="D244" s="98" t="str">
        <f>IFERROR(IF(Loan_Not_Paid*Values_Entered,Beginning_Balance,""), "")</f>
        <v/>
      </c>
      <c r="E244" s="98" t="str">
        <f>IFERROR(IF(Loan_Not_Paid*Values_Entered,Monthly_Payment,""), "")</f>
        <v/>
      </c>
      <c r="F244" s="98" t="str">
        <f>IFERROR(IF(Loan_Not_Paid*Values_Entered,Principal,""), "")</f>
        <v/>
      </c>
      <c r="G244" s="98" t="str">
        <f>IFERROR(IF(Loan_Not_Paid*Values_Entered,Interest,""), "")</f>
        <v/>
      </c>
      <c r="H244" s="98" t="str">
        <f>IFERROR(IF(Loan_Not_Paid*Values_Entered,Ending_Balance,""), "")</f>
        <v/>
      </c>
    </row>
    <row r="245" spans="2:8">
      <c r="B245" s="96" t="str">
        <f>IFERROR(IF(Loan_Not_Paid*Values_Entered,Payment_Number,""), "")</f>
        <v/>
      </c>
      <c r="C245" s="97" t="str">
        <f>IFERROR(IF(Loan_Not_Paid*Values_Entered,Payment_Date,""), "")</f>
        <v/>
      </c>
      <c r="D245" s="98" t="str">
        <f>IFERROR(IF(Loan_Not_Paid*Values_Entered,Beginning_Balance,""), "")</f>
        <v/>
      </c>
      <c r="E245" s="98" t="str">
        <f>IFERROR(IF(Loan_Not_Paid*Values_Entered,Monthly_Payment,""), "")</f>
        <v/>
      </c>
      <c r="F245" s="98" t="str">
        <f>IFERROR(IF(Loan_Not_Paid*Values_Entered,Principal,""), "")</f>
        <v/>
      </c>
      <c r="G245" s="98" t="str">
        <f>IFERROR(IF(Loan_Not_Paid*Values_Entered,Interest,""), "")</f>
        <v/>
      </c>
      <c r="H245" s="98" t="str">
        <f>IFERROR(IF(Loan_Not_Paid*Values_Entered,Ending_Balance,""), "")</f>
        <v/>
      </c>
    </row>
    <row r="246" spans="2:8">
      <c r="B246" s="96" t="str">
        <f>IFERROR(IF(Loan_Not_Paid*Values_Entered,Payment_Number,""), "")</f>
        <v/>
      </c>
      <c r="C246" s="97" t="str">
        <f>IFERROR(IF(Loan_Not_Paid*Values_Entered,Payment_Date,""), "")</f>
        <v/>
      </c>
      <c r="D246" s="98" t="str">
        <f>IFERROR(IF(Loan_Not_Paid*Values_Entered,Beginning_Balance,""), "")</f>
        <v/>
      </c>
      <c r="E246" s="98" t="str">
        <f>IFERROR(IF(Loan_Not_Paid*Values_Entered,Monthly_Payment,""), "")</f>
        <v/>
      </c>
      <c r="F246" s="98" t="str">
        <f>IFERROR(IF(Loan_Not_Paid*Values_Entered,Principal,""), "")</f>
        <v/>
      </c>
      <c r="G246" s="98" t="str">
        <f>IFERROR(IF(Loan_Not_Paid*Values_Entered,Interest,""), "")</f>
        <v/>
      </c>
      <c r="H246" s="98" t="str">
        <f>IFERROR(IF(Loan_Not_Paid*Values_Entered,Ending_Balance,""), "")</f>
        <v/>
      </c>
    </row>
    <row r="247" spans="2:8">
      <c r="B247" s="96" t="str">
        <f>IFERROR(IF(Loan_Not_Paid*Values_Entered,Payment_Number,""), "")</f>
        <v/>
      </c>
      <c r="C247" s="97" t="str">
        <f>IFERROR(IF(Loan_Not_Paid*Values_Entered,Payment_Date,""), "")</f>
        <v/>
      </c>
      <c r="D247" s="98" t="str">
        <f>IFERROR(IF(Loan_Not_Paid*Values_Entered,Beginning_Balance,""), "")</f>
        <v/>
      </c>
      <c r="E247" s="98" t="str">
        <f>IFERROR(IF(Loan_Not_Paid*Values_Entered,Monthly_Payment,""), "")</f>
        <v/>
      </c>
      <c r="F247" s="98" t="str">
        <f>IFERROR(IF(Loan_Not_Paid*Values_Entered,Principal,""), "")</f>
        <v/>
      </c>
      <c r="G247" s="98" t="str">
        <f>IFERROR(IF(Loan_Not_Paid*Values_Entered,Interest,""), "")</f>
        <v/>
      </c>
      <c r="H247" s="98" t="str">
        <f>IFERROR(IF(Loan_Not_Paid*Values_Entered,Ending_Balance,""), "")</f>
        <v/>
      </c>
    </row>
    <row r="248" spans="2:8">
      <c r="B248" s="96" t="str">
        <f>IFERROR(IF(Loan_Not_Paid*Values_Entered,Payment_Number,""), "")</f>
        <v/>
      </c>
      <c r="C248" s="97" t="str">
        <f>IFERROR(IF(Loan_Not_Paid*Values_Entered,Payment_Date,""), "")</f>
        <v/>
      </c>
      <c r="D248" s="98" t="str">
        <f>IFERROR(IF(Loan_Not_Paid*Values_Entered,Beginning_Balance,""), "")</f>
        <v/>
      </c>
      <c r="E248" s="98" t="str">
        <f>IFERROR(IF(Loan_Not_Paid*Values_Entered,Monthly_Payment,""), "")</f>
        <v/>
      </c>
      <c r="F248" s="98" t="str">
        <f>IFERROR(IF(Loan_Not_Paid*Values_Entered,Principal,""), "")</f>
        <v/>
      </c>
      <c r="G248" s="98" t="str">
        <f>IFERROR(IF(Loan_Not_Paid*Values_Entered,Interest,""), "")</f>
        <v/>
      </c>
      <c r="H248" s="98" t="str">
        <f>IFERROR(IF(Loan_Not_Paid*Values_Entered,Ending_Balance,""), "")</f>
        <v/>
      </c>
    </row>
    <row r="249" spans="2:8">
      <c r="B249" s="96" t="str">
        <f>IFERROR(IF(Loan_Not_Paid*Values_Entered,Payment_Number,""), "")</f>
        <v/>
      </c>
      <c r="C249" s="97" t="str">
        <f>IFERROR(IF(Loan_Not_Paid*Values_Entered,Payment_Date,""), "")</f>
        <v/>
      </c>
      <c r="D249" s="98" t="str">
        <f>IFERROR(IF(Loan_Not_Paid*Values_Entered,Beginning_Balance,""), "")</f>
        <v/>
      </c>
      <c r="E249" s="98" t="str">
        <f>IFERROR(IF(Loan_Not_Paid*Values_Entered,Monthly_Payment,""), "")</f>
        <v/>
      </c>
      <c r="F249" s="98" t="str">
        <f>IFERROR(IF(Loan_Not_Paid*Values_Entered,Principal,""), "")</f>
        <v/>
      </c>
      <c r="G249" s="98" t="str">
        <f>IFERROR(IF(Loan_Not_Paid*Values_Entered,Interest,""), "")</f>
        <v/>
      </c>
      <c r="H249" s="98" t="str">
        <f>IFERROR(IF(Loan_Not_Paid*Values_Entered,Ending_Balance,""), "")</f>
        <v/>
      </c>
    </row>
    <row r="250" spans="2:8">
      <c r="B250" s="96" t="str">
        <f>IFERROR(IF(Loan_Not_Paid*Values_Entered,Payment_Number,""), "")</f>
        <v/>
      </c>
      <c r="C250" s="97" t="str">
        <f>IFERROR(IF(Loan_Not_Paid*Values_Entered,Payment_Date,""), "")</f>
        <v/>
      </c>
      <c r="D250" s="98" t="str">
        <f>IFERROR(IF(Loan_Not_Paid*Values_Entered,Beginning_Balance,""), "")</f>
        <v/>
      </c>
      <c r="E250" s="98" t="str">
        <f>IFERROR(IF(Loan_Not_Paid*Values_Entered,Monthly_Payment,""), "")</f>
        <v/>
      </c>
      <c r="F250" s="98" t="str">
        <f>IFERROR(IF(Loan_Not_Paid*Values_Entered,Principal,""), "")</f>
        <v/>
      </c>
      <c r="G250" s="98" t="str">
        <f>IFERROR(IF(Loan_Not_Paid*Values_Entered,Interest,""), "")</f>
        <v/>
      </c>
      <c r="H250" s="98" t="str">
        <f>IFERROR(IF(Loan_Not_Paid*Values_Entered,Ending_Balance,""), "")</f>
        <v/>
      </c>
    </row>
    <row r="251" spans="2:8">
      <c r="B251" s="96" t="str">
        <f>IFERROR(IF(Loan_Not_Paid*Values_Entered,Payment_Number,""), "")</f>
        <v/>
      </c>
      <c r="C251" s="97" t="str">
        <f>IFERROR(IF(Loan_Not_Paid*Values_Entered,Payment_Date,""), "")</f>
        <v/>
      </c>
      <c r="D251" s="98" t="str">
        <f>IFERROR(IF(Loan_Not_Paid*Values_Entered,Beginning_Balance,""), "")</f>
        <v/>
      </c>
      <c r="E251" s="98" t="str">
        <f>IFERROR(IF(Loan_Not_Paid*Values_Entered,Monthly_Payment,""), "")</f>
        <v/>
      </c>
      <c r="F251" s="98" t="str">
        <f>IFERROR(IF(Loan_Not_Paid*Values_Entered,Principal,""), "")</f>
        <v/>
      </c>
      <c r="G251" s="98" t="str">
        <f>IFERROR(IF(Loan_Not_Paid*Values_Entered,Interest,""), "")</f>
        <v/>
      </c>
      <c r="H251" s="98" t="str">
        <f>IFERROR(IF(Loan_Not_Paid*Values_Entered,Ending_Balance,""), "")</f>
        <v/>
      </c>
    </row>
    <row r="252" spans="2:8">
      <c r="B252" s="96" t="str">
        <f>IFERROR(IF(Loan_Not_Paid*Values_Entered,Payment_Number,""), "")</f>
        <v/>
      </c>
      <c r="C252" s="97" t="str">
        <f>IFERROR(IF(Loan_Not_Paid*Values_Entered,Payment_Date,""), "")</f>
        <v/>
      </c>
      <c r="D252" s="98" t="str">
        <f>IFERROR(IF(Loan_Not_Paid*Values_Entered,Beginning_Balance,""), "")</f>
        <v/>
      </c>
      <c r="E252" s="98" t="str">
        <f>IFERROR(IF(Loan_Not_Paid*Values_Entered,Monthly_Payment,""), "")</f>
        <v/>
      </c>
      <c r="F252" s="98" t="str">
        <f>IFERROR(IF(Loan_Not_Paid*Values_Entered,Principal,""), "")</f>
        <v/>
      </c>
      <c r="G252" s="98" t="str">
        <f>IFERROR(IF(Loan_Not_Paid*Values_Entered,Interest,""), "")</f>
        <v/>
      </c>
      <c r="H252" s="98" t="str">
        <f>IFERROR(IF(Loan_Not_Paid*Values_Entered,Ending_Balance,""), "")</f>
        <v/>
      </c>
    </row>
    <row r="253" spans="2:8">
      <c r="B253" s="96" t="str">
        <f>IFERROR(IF(Loan_Not_Paid*Values_Entered,Payment_Number,""), "")</f>
        <v/>
      </c>
      <c r="C253" s="97" t="str">
        <f>IFERROR(IF(Loan_Not_Paid*Values_Entered,Payment_Date,""), "")</f>
        <v/>
      </c>
      <c r="D253" s="98" t="str">
        <f>IFERROR(IF(Loan_Not_Paid*Values_Entered,Beginning_Balance,""), "")</f>
        <v/>
      </c>
      <c r="E253" s="98" t="str">
        <f>IFERROR(IF(Loan_Not_Paid*Values_Entered,Monthly_Payment,""), "")</f>
        <v/>
      </c>
      <c r="F253" s="98" t="str">
        <f>IFERROR(IF(Loan_Not_Paid*Values_Entered,Principal,""), "")</f>
        <v/>
      </c>
      <c r="G253" s="98" t="str">
        <f>IFERROR(IF(Loan_Not_Paid*Values_Entered,Interest,""), "")</f>
        <v/>
      </c>
      <c r="H253" s="98" t="str">
        <f>IFERROR(IF(Loan_Not_Paid*Values_Entered,Ending_Balance,""), "")</f>
        <v/>
      </c>
    </row>
    <row r="254" spans="2:8">
      <c r="B254" s="96" t="str">
        <f>IFERROR(IF(Loan_Not_Paid*Values_Entered,Payment_Number,""), "")</f>
        <v/>
      </c>
      <c r="C254" s="97" t="str">
        <f>IFERROR(IF(Loan_Not_Paid*Values_Entered,Payment_Date,""), "")</f>
        <v/>
      </c>
      <c r="D254" s="98" t="str">
        <f>IFERROR(IF(Loan_Not_Paid*Values_Entered,Beginning_Balance,""), "")</f>
        <v/>
      </c>
      <c r="E254" s="98" t="str">
        <f>IFERROR(IF(Loan_Not_Paid*Values_Entered,Monthly_Payment,""), "")</f>
        <v/>
      </c>
      <c r="F254" s="98" t="str">
        <f>IFERROR(IF(Loan_Not_Paid*Values_Entered,Principal,""), "")</f>
        <v/>
      </c>
      <c r="G254" s="98" t="str">
        <f>IFERROR(IF(Loan_Not_Paid*Values_Entered,Interest,""), "")</f>
        <v/>
      </c>
      <c r="H254" s="98" t="str">
        <f>IFERROR(IF(Loan_Not_Paid*Values_Entered,Ending_Balance,""), "")</f>
        <v/>
      </c>
    </row>
    <row r="255" spans="2:8">
      <c r="B255" s="96" t="str">
        <f>IFERROR(IF(Loan_Not_Paid*Values_Entered,Payment_Number,""), "")</f>
        <v/>
      </c>
      <c r="C255" s="97" t="str">
        <f>IFERROR(IF(Loan_Not_Paid*Values_Entered,Payment_Date,""), "")</f>
        <v/>
      </c>
      <c r="D255" s="98" t="str">
        <f>IFERROR(IF(Loan_Not_Paid*Values_Entered,Beginning_Balance,""), "")</f>
        <v/>
      </c>
      <c r="E255" s="98" t="str">
        <f>IFERROR(IF(Loan_Not_Paid*Values_Entered,Monthly_Payment,""), "")</f>
        <v/>
      </c>
      <c r="F255" s="98" t="str">
        <f>IFERROR(IF(Loan_Not_Paid*Values_Entered,Principal,""), "")</f>
        <v/>
      </c>
      <c r="G255" s="98" t="str">
        <f>IFERROR(IF(Loan_Not_Paid*Values_Entered,Interest,""), "")</f>
        <v/>
      </c>
      <c r="H255" s="98" t="str">
        <f>IFERROR(IF(Loan_Not_Paid*Values_Entered,Ending_Balance,""), "")</f>
        <v/>
      </c>
    </row>
    <row r="256" spans="2:8">
      <c r="B256" s="96" t="str">
        <f>IFERROR(IF(Loan_Not_Paid*Values_Entered,Payment_Number,""), "")</f>
        <v/>
      </c>
      <c r="C256" s="97" t="str">
        <f>IFERROR(IF(Loan_Not_Paid*Values_Entered,Payment_Date,""), "")</f>
        <v/>
      </c>
      <c r="D256" s="98" t="str">
        <f>IFERROR(IF(Loan_Not_Paid*Values_Entered,Beginning_Balance,""), "")</f>
        <v/>
      </c>
      <c r="E256" s="98" t="str">
        <f>IFERROR(IF(Loan_Not_Paid*Values_Entered,Monthly_Payment,""), "")</f>
        <v/>
      </c>
      <c r="F256" s="98" t="str">
        <f>IFERROR(IF(Loan_Not_Paid*Values_Entered,Principal,""), "")</f>
        <v/>
      </c>
      <c r="G256" s="98" t="str">
        <f>IFERROR(IF(Loan_Not_Paid*Values_Entered,Interest,""), "")</f>
        <v/>
      </c>
      <c r="H256" s="98" t="str">
        <f>IFERROR(IF(Loan_Not_Paid*Values_Entered,Ending_Balance,""), "")</f>
        <v/>
      </c>
    </row>
    <row r="257" spans="2:8">
      <c r="B257" s="96" t="str">
        <f>IFERROR(IF(Loan_Not_Paid*Values_Entered,Payment_Number,""), "")</f>
        <v/>
      </c>
      <c r="C257" s="97" t="str">
        <f>IFERROR(IF(Loan_Not_Paid*Values_Entered,Payment_Date,""), "")</f>
        <v/>
      </c>
      <c r="D257" s="98" t="str">
        <f>IFERROR(IF(Loan_Not_Paid*Values_Entered,Beginning_Balance,""), "")</f>
        <v/>
      </c>
      <c r="E257" s="98" t="str">
        <f>IFERROR(IF(Loan_Not_Paid*Values_Entered,Monthly_Payment,""), "")</f>
        <v/>
      </c>
      <c r="F257" s="98" t="str">
        <f>IFERROR(IF(Loan_Not_Paid*Values_Entered,Principal,""), "")</f>
        <v/>
      </c>
      <c r="G257" s="98" t="str">
        <f>IFERROR(IF(Loan_Not_Paid*Values_Entered,Interest,""), "")</f>
        <v/>
      </c>
      <c r="H257" s="98" t="str">
        <f>IFERROR(IF(Loan_Not_Paid*Values_Entered,Ending_Balance,""), "")</f>
        <v/>
      </c>
    </row>
    <row r="258" spans="2:8">
      <c r="B258" s="96" t="str">
        <f>IFERROR(IF(Loan_Not_Paid*Values_Entered,Payment_Number,""), "")</f>
        <v/>
      </c>
      <c r="C258" s="97" t="str">
        <f>IFERROR(IF(Loan_Not_Paid*Values_Entered,Payment_Date,""), "")</f>
        <v/>
      </c>
      <c r="D258" s="98" t="str">
        <f>IFERROR(IF(Loan_Not_Paid*Values_Entered,Beginning_Balance,""), "")</f>
        <v/>
      </c>
      <c r="E258" s="98" t="str">
        <f>IFERROR(IF(Loan_Not_Paid*Values_Entered,Monthly_Payment,""), "")</f>
        <v/>
      </c>
      <c r="F258" s="98" t="str">
        <f>IFERROR(IF(Loan_Not_Paid*Values_Entered,Principal,""), "")</f>
        <v/>
      </c>
      <c r="G258" s="98" t="str">
        <f>IFERROR(IF(Loan_Not_Paid*Values_Entered,Interest,""), "")</f>
        <v/>
      </c>
      <c r="H258" s="98" t="str">
        <f>IFERROR(IF(Loan_Not_Paid*Values_Entered,Ending_Balance,""), "")</f>
        <v/>
      </c>
    </row>
    <row r="259" spans="2:8">
      <c r="B259" s="96" t="str">
        <f>IFERROR(IF(Loan_Not_Paid*Values_Entered,Payment_Number,""), "")</f>
        <v/>
      </c>
      <c r="C259" s="97" t="str">
        <f>IFERROR(IF(Loan_Not_Paid*Values_Entered,Payment_Date,""), "")</f>
        <v/>
      </c>
      <c r="D259" s="98" t="str">
        <f>IFERROR(IF(Loan_Not_Paid*Values_Entered,Beginning_Balance,""), "")</f>
        <v/>
      </c>
      <c r="E259" s="98" t="str">
        <f>IFERROR(IF(Loan_Not_Paid*Values_Entered,Monthly_Payment,""), "")</f>
        <v/>
      </c>
      <c r="F259" s="98" t="str">
        <f>IFERROR(IF(Loan_Not_Paid*Values_Entered,Principal,""), "")</f>
        <v/>
      </c>
      <c r="G259" s="98" t="str">
        <f>IFERROR(IF(Loan_Not_Paid*Values_Entered,Interest,""), "")</f>
        <v/>
      </c>
      <c r="H259" s="98" t="str">
        <f>IFERROR(IF(Loan_Not_Paid*Values_Entered,Ending_Balance,""), "")</f>
        <v/>
      </c>
    </row>
    <row r="260" spans="2:8">
      <c r="B260" s="96" t="str">
        <f>IFERROR(IF(Loan_Not_Paid*Values_Entered,Payment_Number,""), "")</f>
        <v/>
      </c>
      <c r="C260" s="97" t="str">
        <f>IFERROR(IF(Loan_Not_Paid*Values_Entered,Payment_Date,""), "")</f>
        <v/>
      </c>
      <c r="D260" s="98" t="str">
        <f>IFERROR(IF(Loan_Not_Paid*Values_Entered,Beginning_Balance,""), "")</f>
        <v/>
      </c>
      <c r="E260" s="98" t="str">
        <f>IFERROR(IF(Loan_Not_Paid*Values_Entered,Monthly_Payment,""), "")</f>
        <v/>
      </c>
      <c r="F260" s="98" t="str">
        <f>IFERROR(IF(Loan_Not_Paid*Values_Entered,Principal,""), "")</f>
        <v/>
      </c>
      <c r="G260" s="98" t="str">
        <f>IFERROR(IF(Loan_Not_Paid*Values_Entered,Interest,""), "")</f>
        <v/>
      </c>
      <c r="H260" s="98" t="str">
        <f>IFERROR(IF(Loan_Not_Paid*Values_Entered,Ending_Balance,""), "")</f>
        <v/>
      </c>
    </row>
    <row r="261" spans="2:8">
      <c r="B261" s="96" t="str">
        <f>IFERROR(IF(Loan_Not_Paid*Values_Entered,Payment_Number,""), "")</f>
        <v/>
      </c>
      <c r="C261" s="97" t="str">
        <f>IFERROR(IF(Loan_Not_Paid*Values_Entered,Payment_Date,""), "")</f>
        <v/>
      </c>
      <c r="D261" s="98" t="str">
        <f>IFERROR(IF(Loan_Not_Paid*Values_Entered,Beginning_Balance,""), "")</f>
        <v/>
      </c>
      <c r="E261" s="98" t="str">
        <f>IFERROR(IF(Loan_Not_Paid*Values_Entered,Monthly_Payment,""), "")</f>
        <v/>
      </c>
      <c r="F261" s="98" t="str">
        <f>IFERROR(IF(Loan_Not_Paid*Values_Entered,Principal,""), "")</f>
        <v/>
      </c>
      <c r="G261" s="98" t="str">
        <f>IFERROR(IF(Loan_Not_Paid*Values_Entered,Interest,""), "")</f>
        <v/>
      </c>
      <c r="H261" s="98" t="str">
        <f>IFERROR(IF(Loan_Not_Paid*Values_Entered,Ending_Balance,""), "")</f>
        <v/>
      </c>
    </row>
    <row r="262" spans="2:8">
      <c r="B262" s="96" t="str">
        <f>IFERROR(IF(Loan_Not_Paid*Values_Entered,Payment_Number,""), "")</f>
        <v/>
      </c>
      <c r="C262" s="97" t="str">
        <f>IFERROR(IF(Loan_Not_Paid*Values_Entered,Payment_Date,""), "")</f>
        <v/>
      </c>
      <c r="D262" s="98" t="str">
        <f>IFERROR(IF(Loan_Not_Paid*Values_Entered,Beginning_Balance,""), "")</f>
        <v/>
      </c>
      <c r="E262" s="98" t="str">
        <f>IFERROR(IF(Loan_Not_Paid*Values_Entered,Monthly_Payment,""), "")</f>
        <v/>
      </c>
      <c r="F262" s="98" t="str">
        <f>IFERROR(IF(Loan_Not_Paid*Values_Entered,Principal,""), "")</f>
        <v/>
      </c>
      <c r="G262" s="98" t="str">
        <f>IFERROR(IF(Loan_Not_Paid*Values_Entered,Interest,""), "")</f>
        <v/>
      </c>
      <c r="H262" s="98" t="str">
        <f>IFERROR(IF(Loan_Not_Paid*Values_Entered,Ending_Balance,""), "")</f>
        <v/>
      </c>
    </row>
    <row r="263" spans="2:8">
      <c r="B263" s="96" t="str">
        <f>IFERROR(IF(Loan_Not_Paid*Values_Entered,Payment_Number,""), "")</f>
        <v/>
      </c>
      <c r="C263" s="97" t="str">
        <f>IFERROR(IF(Loan_Not_Paid*Values_Entered,Payment_Date,""), "")</f>
        <v/>
      </c>
      <c r="D263" s="98" t="str">
        <f>IFERROR(IF(Loan_Not_Paid*Values_Entered,Beginning_Balance,""), "")</f>
        <v/>
      </c>
      <c r="E263" s="98" t="str">
        <f>IFERROR(IF(Loan_Not_Paid*Values_Entered,Monthly_Payment,""), "")</f>
        <v/>
      </c>
      <c r="F263" s="98" t="str">
        <f>IFERROR(IF(Loan_Not_Paid*Values_Entered,Principal,""), "")</f>
        <v/>
      </c>
      <c r="G263" s="98" t="str">
        <f>IFERROR(IF(Loan_Not_Paid*Values_Entered,Interest,""), "")</f>
        <v/>
      </c>
      <c r="H263" s="98" t="str">
        <f>IFERROR(IF(Loan_Not_Paid*Values_Entered,Ending_Balance,""), "")</f>
        <v/>
      </c>
    </row>
    <row r="264" spans="2:8">
      <c r="B264" s="96" t="str">
        <f>IFERROR(IF(Loan_Not_Paid*Values_Entered,Payment_Number,""), "")</f>
        <v/>
      </c>
      <c r="C264" s="97" t="str">
        <f>IFERROR(IF(Loan_Not_Paid*Values_Entered,Payment_Date,""), "")</f>
        <v/>
      </c>
      <c r="D264" s="98" t="str">
        <f>IFERROR(IF(Loan_Not_Paid*Values_Entered,Beginning_Balance,""), "")</f>
        <v/>
      </c>
      <c r="E264" s="98" t="str">
        <f>IFERROR(IF(Loan_Not_Paid*Values_Entered,Monthly_Payment,""), "")</f>
        <v/>
      </c>
      <c r="F264" s="98" t="str">
        <f>IFERROR(IF(Loan_Not_Paid*Values_Entered,Principal,""), "")</f>
        <v/>
      </c>
      <c r="G264" s="98" t="str">
        <f>IFERROR(IF(Loan_Not_Paid*Values_Entered,Interest,""), "")</f>
        <v/>
      </c>
      <c r="H264" s="98" t="str">
        <f>IFERROR(IF(Loan_Not_Paid*Values_Entered,Ending_Balance,""), "")</f>
        <v/>
      </c>
    </row>
    <row r="265" spans="2:8">
      <c r="B265" s="96" t="str">
        <f>IFERROR(IF(Loan_Not_Paid*Values_Entered,Payment_Number,""), "")</f>
        <v/>
      </c>
      <c r="C265" s="97" t="str">
        <f>IFERROR(IF(Loan_Not_Paid*Values_Entered,Payment_Date,""), "")</f>
        <v/>
      </c>
      <c r="D265" s="98" t="str">
        <f>IFERROR(IF(Loan_Not_Paid*Values_Entered,Beginning_Balance,""), "")</f>
        <v/>
      </c>
      <c r="E265" s="98" t="str">
        <f>IFERROR(IF(Loan_Not_Paid*Values_Entered,Monthly_Payment,""), "")</f>
        <v/>
      </c>
      <c r="F265" s="98" t="str">
        <f>IFERROR(IF(Loan_Not_Paid*Values_Entered,Principal,""), "")</f>
        <v/>
      </c>
      <c r="G265" s="98" t="str">
        <f>IFERROR(IF(Loan_Not_Paid*Values_Entered,Interest,""), "")</f>
        <v/>
      </c>
      <c r="H265" s="98" t="str">
        <f>IFERROR(IF(Loan_Not_Paid*Values_Entered,Ending_Balance,""), "")</f>
        <v/>
      </c>
    </row>
    <row r="266" spans="2:8">
      <c r="B266" s="96" t="str">
        <f>IFERROR(IF(Loan_Not_Paid*Values_Entered,Payment_Number,""), "")</f>
        <v/>
      </c>
      <c r="C266" s="97" t="str">
        <f>IFERROR(IF(Loan_Not_Paid*Values_Entered,Payment_Date,""), "")</f>
        <v/>
      </c>
      <c r="D266" s="98" t="str">
        <f>IFERROR(IF(Loan_Not_Paid*Values_Entered,Beginning_Balance,""), "")</f>
        <v/>
      </c>
      <c r="E266" s="98" t="str">
        <f>IFERROR(IF(Loan_Not_Paid*Values_Entered,Monthly_Payment,""), "")</f>
        <v/>
      </c>
      <c r="F266" s="98" t="str">
        <f>IFERROR(IF(Loan_Not_Paid*Values_Entered,Principal,""), "")</f>
        <v/>
      </c>
      <c r="G266" s="98" t="str">
        <f>IFERROR(IF(Loan_Not_Paid*Values_Entered,Interest,""), "")</f>
        <v/>
      </c>
      <c r="H266" s="98" t="str">
        <f>IFERROR(IF(Loan_Not_Paid*Values_Entered,Ending_Balance,""), "")</f>
        <v/>
      </c>
    </row>
    <row r="267" spans="2:8">
      <c r="B267" s="96" t="str">
        <f>IFERROR(IF(Loan_Not_Paid*Values_Entered,Payment_Number,""), "")</f>
        <v/>
      </c>
      <c r="C267" s="97" t="str">
        <f>IFERROR(IF(Loan_Not_Paid*Values_Entered,Payment_Date,""), "")</f>
        <v/>
      </c>
      <c r="D267" s="98" t="str">
        <f>IFERROR(IF(Loan_Not_Paid*Values_Entered,Beginning_Balance,""), "")</f>
        <v/>
      </c>
      <c r="E267" s="98" t="str">
        <f>IFERROR(IF(Loan_Not_Paid*Values_Entered,Monthly_Payment,""), "")</f>
        <v/>
      </c>
      <c r="F267" s="98" t="str">
        <f>IFERROR(IF(Loan_Not_Paid*Values_Entered,Principal,""), "")</f>
        <v/>
      </c>
      <c r="G267" s="98" t="str">
        <f>IFERROR(IF(Loan_Not_Paid*Values_Entered,Interest,""), "")</f>
        <v/>
      </c>
      <c r="H267" s="98" t="str">
        <f>IFERROR(IF(Loan_Not_Paid*Values_Entered,Ending_Balance,""), "")</f>
        <v/>
      </c>
    </row>
    <row r="268" spans="2:8">
      <c r="B268" s="96" t="str">
        <f>IFERROR(IF(Loan_Not_Paid*Values_Entered,Payment_Number,""), "")</f>
        <v/>
      </c>
      <c r="C268" s="97" t="str">
        <f>IFERROR(IF(Loan_Not_Paid*Values_Entered,Payment_Date,""), "")</f>
        <v/>
      </c>
      <c r="D268" s="98" t="str">
        <f>IFERROR(IF(Loan_Not_Paid*Values_Entered,Beginning_Balance,""), "")</f>
        <v/>
      </c>
      <c r="E268" s="98" t="str">
        <f>IFERROR(IF(Loan_Not_Paid*Values_Entered,Monthly_Payment,""), "")</f>
        <v/>
      </c>
      <c r="F268" s="98" t="str">
        <f>IFERROR(IF(Loan_Not_Paid*Values_Entered,Principal,""), "")</f>
        <v/>
      </c>
      <c r="G268" s="98" t="str">
        <f>IFERROR(IF(Loan_Not_Paid*Values_Entered,Interest,""), "")</f>
        <v/>
      </c>
      <c r="H268" s="98" t="str">
        <f>IFERROR(IF(Loan_Not_Paid*Values_Entered,Ending_Balance,""), "")</f>
        <v/>
      </c>
    </row>
    <row r="269" spans="2:8">
      <c r="B269" s="96" t="str">
        <f>IFERROR(IF(Loan_Not_Paid*Values_Entered,Payment_Number,""), "")</f>
        <v/>
      </c>
      <c r="C269" s="97" t="str">
        <f>IFERROR(IF(Loan_Not_Paid*Values_Entered,Payment_Date,""), "")</f>
        <v/>
      </c>
      <c r="D269" s="98" t="str">
        <f>IFERROR(IF(Loan_Not_Paid*Values_Entered,Beginning_Balance,""), "")</f>
        <v/>
      </c>
      <c r="E269" s="98" t="str">
        <f>IFERROR(IF(Loan_Not_Paid*Values_Entered,Monthly_Payment,""), "")</f>
        <v/>
      </c>
      <c r="F269" s="98" t="str">
        <f>IFERROR(IF(Loan_Not_Paid*Values_Entered,Principal,""), "")</f>
        <v/>
      </c>
      <c r="G269" s="98" t="str">
        <f>IFERROR(IF(Loan_Not_Paid*Values_Entered,Interest,""), "")</f>
        <v/>
      </c>
      <c r="H269" s="98" t="str">
        <f>IFERROR(IF(Loan_Not_Paid*Values_Entered,Ending_Balance,""), "")</f>
        <v/>
      </c>
    </row>
    <row r="270" spans="2:8">
      <c r="B270" s="96" t="str">
        <f>IFERROR(IF(Loan_Not_Paid*Values_Entered,Payment_Number,""), "")</f>
        <v/>
      </c>
      <c r="C270" s="97" t="str">
        <f>IFERROR(IF(Loan_Not_Paid*Values_Entered,Payment_Date,""), "")</f>
        <v/>
      </c>
      <c r="D270" s="98" t="str">
        <f>IFERROR(IF(Loan_Not_Paid*Values_Entered,Beginning_Balance,""), "")</f>
        <v/>
      </c>
      <c r="E270" s="98" t="str">
        <f>IFERROR(IF(Loan_Not_Paid*Values_Entered,Monthly_Payment,""), "")</f>
        <v/>
      </c>
      <c r="F270" s="98" t="str">
        <f>IFERROR(IF(Loan_Not_Paid*Values_Entered,Principal,""), "")</f>
        <v/>
      </c>
      <c r="G270" s="98" t="str">
        <f>IFERROR(IF(Loan_Not_Paid*Values_Entered,Interest,""), "")</f>
        <v/>
      </c>
      <c r="H270" s="98" t="str">
        <f>IFERROR(IF(Loan_Not_Paid*Values_Entered,Ending_Balance,""), "")</f>
        <v/>
      </c>
    </row>
    <row r="271" spans="2:8">
      <c r="B271" s="96" t="str">
        <f>IFERROR(IF(Loan_Not_Paid*Values_Entered,Payment_Number,""), "")</f>
        <v/>
      </c>
      <c r="C271" s="97" t="str">
        <f>IFERROR(IF(Loan_Not_Paid*Values_Entered,Payment_Date,""), "")</f>
        <v/>
      </c>
      <c r="D271" s="98" t="str">
        <f>IFERROR(IF(Loan_Not_Paid*Values_Entered,Beginning_Balance,""), "")</f>
        <v/>
      </c>
      <c r="E271" s="98" t="str">
        <f>IFERROR(IF(Loan_Not_Paid*Values_Entered,Monthly_Payment,""), "")</f>
        <v/>
      </c>
      <c r="F271" s="98" t="str">
        <f>IFERROR(IF(Loan_Not_Paid*Values_Entered,Principal,""), "")</f>
        <v/>
      </c>
      <c r="G271" s="98" t="str">
        <f>IFERROR(IF(Loan_Not_Paid*Values_Entered,Interest,""), "")</f>
        <v/>
      </c>
      <c r="H271" s="98" t="str">
        <f>IFERROR(IF(Loan_Not_Paid*Values_Entered,Ending_Balance,""), "")</f>
        <v/>
      </c>
    </row>
    <row r="272" spans="2:8">
      <c r="B272" s="96" t="str">
        <f>IFERROR(IF(Loan_Not_Paid*Values_Entered,Payment_Number,""), "")</f>
        <v/>
      </c>
      <c r="C272" s="97" t="str">
        <f>IFERROR(IF(Loan_Not_Paid*Values_Entered,Payment_Date,""), "")</f>
        <v/>
      </c>
      <c r="D272" s="98" t="str">
        <f>IFERROR(IF(Loan_Not_Paid*Values_Entered,Beginning_Balance,""), "")</f>
        <v/>
      </c>
      <c r="E272" s="98" t="str">
        <f>IFERROR(IF(Loan_Not_Paid*Values_Entered,Monthly_Payment,""), "")</f>
        <v/>
      </c>
      <c r="F272" s="98" t="str">
        <f>IFERROR(IF(Loan_Not_Paid*Values_Entered,Principal,""), "")</f>
        <v/>
      </c>
      <c r="G272" s="98" t="str">
        <f>IFERROR(IF(Loan_Not_Paid*Values_Entered,Interest,""), "")</f>
        <v/>
      </c>
      <c r="H272" s="98" t="str">
        <f>IFERROR(IF(Loan_Not_Paid*Values_Entered,Ending_Balance,""), "")</f>
        <v/>
      </c>
    </row>
    <row r="273" spans="2:8">
      <c r="B273" s="96" t="str">
        <f>IFERROR(IF(Loan_Not_Paid*Values_Entered,Payment_Number,""), "")</f>
        <v/>
      </c>
      <c r="C273" s="97" t="str">
        <f>IFERROR(IF(Loan_Not_Paid*Values_Entered,Payment_Date,""), "")</f>
        <v/>
      </c>
      <c r="D273" s="98" t="str">
        <f>IFERROR(IF(Loan_Not_Paid*Values_Entered,Beginning_Balance,""), "")</f>
        <v/>
      </c>
      <c r="E273" s="98" t="str">
        <f>IFERROR(IF(Loan_Not_Paid*Values_Entered,Monthly_Payment,""), "")</f>
        <v/>
      </c>
      <c r="F273" s="98" t="str">
        <f>IFERROR(IF(Loan_Not_Paid*Values_Entered,Principal,""), "")</f>
        <v/>
      </c>
      <c r="G273" s="98" t="str">
        <f>IFERROR(IF(Loan_Not_Paid*Values_Entered,Interest,""), "")</f>
        <v/>
      </c>
      <c r="H273" s="98" t="str">
        <f>IFERROR(IF(Loan_Not_Paid*Values_Entered,Ending_Balance,""), "")</f>
        <v/>
      </c>
    </row>
    <row r="274" spans="2:8">
      <c r="B274" s="96" t="str">
        <f>IFERROR(IF(Loan_Not_Paid*Values_Entered,Payment_Number,""), "")</f>
        <v/>
      </c>
      <c r="C274" s="97" t="str">
        <f>IFERROR(IF(Loan_Not_Paid*Values_Entered,Payment_Date,""), "")</f>
        <v/>
      </c>
      <c r="D274" s="98" t="str">
        <f>IFERROR(IF(Loan_Not_Paid*Values_Entered,Beginning_Balance,""), "")</f>
        <v/>
      </c>
      <c r="E274" s="98" t="str">
        <f>IFERROR(IF(Loan_Not_Paid*Values_Entered,Monthly_Payment,""), "")</f>
        <v/>
      </c>
      <c r="F274" s="98" t="str">
        <f>IFERROR(IF(Loan_Not_Paid*Values_Entered,Principal,""), "")</f>
        <v/>
      </c>
      <c r="G274" s="98" t="str">
        <f>IFERROR(IF(Loan_Not_Paid*Values_Entered,Interest,""), "")</f>
        <v/>
      </c>
      <c r="H274" s="98" t="str">
        <f>IFERROR(IF(Loan_Not_Paid*Values_Entered,Ending_Balance,""), "")</f>
        <v/>
      </c>
    </row>
    <row r="275" spans="2:8">
      <c r="B275" s="96" t="str">
        <f>IFERROR(IF(Loan_Not_Paid*Values_Entered,Payment_Number,""), "")</f>
        <v/>
      </c>
      <c r="C275" s="97" t="str">
        <f>IFERROR(IF(Loan_Not_Paid*Values_Entered,Payment_Date,""), "")</f>
        <v/>
      </c>
      <c r="D275" s="98" t="str">
        <f>IFERROR(IF(Loan_Not_Paid*Values_Entered,Beginning_Balance,""), "")</f>
        <v/>
      </c>
      <c r="E275" s="98" t="str">
        <f>IFERROR(IF(Loan_Not_Paid*Values_Entered,Monthly_Payment,""), "")</f>
        <v/>
      </c>
      <c r="F275" s="98" t="str">
        <f>IFERROR(IF(Loan_Not_Paid*Values_Entered,Principal,""), "")</f>
        <v/>
      </c>
      <c r="G275" s="98" t="str">
        <f>IFERROR(IF(Loan_Not_Paid*Values_Entered,Interest,""), "")</f>
        <v/>
      </c>
      <c r="H275" s="98" t="str">
        <f>IFERROR(IF(Loan_Not_Paid*Values_Entered,Ending_Balance,""), "")</f>
        <v/>
      </c>
    </row>
    <row r="276" spans="2:8">
      <c r="B276" s="96" t="str">
        <f>IFERROR(IF(Loan_Not_Paid*Values_Entered,Payment_Number,""), "")</f>
        <v/>
      </c>
      <c r="C276" s="97" t="str">
        <f>IFERROR(IF(Loan_Not_Paid*Values_Entered,Payment_Date,""), "")</f>
        <v/>
      </c>
      <c r="D276" s="98" t="str">
        <f>IFERROR(IF(Loan_Not_Paid*Values_Entered,Beginning_Balance,""), "")</f>
        <v/>
      </c>
      <c r="E276" s="98" t="str">
        <f>IFERROR(IF(Loan_Not_Paid*Values_Entered,Monthly_Payment,""), "")</f>
        <v/>
      </c>
      <c r="F276" s="98" t="str">
        <f>IFERROR(IF(Loan_Not_Paid*Values_Entered,Principal,""), "")</f>
        <v/>
      </c>
      <c r="G276" s="98" t="str">
        <f>IFERROR(IF(Loan_Not_Paid*Values_Entered,Interest,""), "")</f>
        <v/>
      </c>
      <c r="H276" s="98" t="str">
        <f>IFERROR(IF(Loan_Not_Paid*Values_Entered,Ending_Balance,""), "")</f>
        <v/>
      </c>
    </row>
    <row r="277" spans="2:8">
      <c r="B277" s="96" t="str">
        <f>IFERROR(IF(Loan_Not_Paid*Values_Entered,Payment_Number,""), "")</f>
        <v/>
      </c>
      <c r="C277" s="97" t="str">
        <f>IFERROR(IF(Loan_Not_Paid*Values_Entered,Payment_Date,""), "")</f>
        <v/>
      </c>
      <c r="D277" s="98" t="str">
        <f>IFERROR(IF(Loan_Not_Paid*Values_Entered,Beginning_Balance,""), "")</f>
        <v/>
      </c>
      <c r="E277" s="98" t="str">
        <f>IFERROR(IF(Loan_Not_Paid*Values_Entered,Monthly_Payment,""), "")</f>
        <v/>
      </c>
      <c r="F277" s="98" t="str">
        <f>IFERROR(IF(Loan_Not_Paid*Values_Entered,Principal,""), "")</f>
        <v/>
      </c>
      <c r="G277" s="98" t="str">
        <f>IFERROR(IF(Loan_Not_Paid*Values_Entered,Interest,""), "")</f>
        <v/>
      </c>
      <c r="H277" s="98" t="str">
        <f>IFERROR(IF(Loan_Not_Paid*Values_Entered,Ending_Balance,""), "")</f>
        <v/>
      </c>
    </row>
    <row r="278" spans="2:8">
      <c r="B278" s="96" t="str">
        <f>IFERROR(IF(Loan_Not_Paid*Values_Entered,Payment_Number,""), "")</f>
        <v/>
      </c>
      <c r="C278" s="97" t="str">
        <f>IFERROR(IF(Loan_Not_Paid*Values_Entered,Payment_Date,""), "")</f>
        <v/>
      </c>
      <c r="D278" s="98" t="str">
        <f>IFERROR(IF(Loan_Not_Paid*Values_Entered,Beginning_Balance,""), "")</f>
        <v/>
      </c>
      <c r="E278" s="98" t="str">
        <f>IFERROR(IF(Loan_Not_Paid*Values_Entered,Monthly_Payment,""), "")</f>
        <v/>
      </c>
      <c r="F278" s="98" t="str">
        <f>IFERROR(IF(Loan_Not_Paid*Values_Entered,Principal,""), "")</f>
        <v/>
      </c>
      <c r="G278" s="98" t="str">
        <f>IFERROR(IF(Loan_Not_Paid*Values_Entered,Interest,""), "")</f>
        <v/>
      </c>
      <c r="H278" s="98" t="str">
        <f>IFERROR(IF(Loan_Not_Paid*Values_Entered,Ending_Balance,""), "")</f>
        <v/>
      </c>
    </row>
    <row r="279" spans="2:8">
      <c r="B279" s="96" t="str">
        <f>IFERROR(IF(Loan_Not_Paid*Values_Entered,Payment_Number,""), "")</f>
        <v/>
      </c>
      <c r="C279" s="97" t="str">
        <f>IFERROR(IF(Loan_Not_Paid*Values_Entered,Payment_Date,""), "")</f>
        <v/>
      </c>
      <c r="D279" s="98" t="str">
        <f>IFERROR(IF(Loan_Not_Paid*Values_Entered,Beginning_Balance,""), "")</f>
        <v/>
      </c>
      <c r="E279" s="98" t="str">
        <f>IFERROR(IF(Loan_Not_Paid*Values_Entered,Monthly_Payment,""), "")</f>
        <v/>
      </c>
      <c r="F279" s="98" t="str">
        <f>IFERROR(IF(Loan_Not_Paid*Values_Entered,Principal,""), "")</f>
        <v/>
      </c>
      <c r="G279" s="98" t="str">
        <f>IFERROR(IF(Loan_Not_Paid*Values_Entered,Interest,""), "")</f>
        <v/>
      </c>
      <c r="H279" s="98" t="str">
        <f>IFERROR(IF(Loan_Not_Paid*Values_Entered,Ending_Balance,""), "")</f>
        <v/>
      </c>
    </row>
    <row r="280" spans="2:8">
      <c r="B280" s="96" t="str">
        <f>IFERROR(IF(Loan_Not_Paid*Values_Entered,Payment_Number,""), "")</f>
        <v/>
      </c>
      <c r="C280" s="97" t="str">
        <f>IFERROR(IF(Loan_Not_Paid*Values_Entered,Payment_Date,""), "")</f>
        <v/>
      </c>
      <c r="D280" s="98" t="str">
        <f>IFERROR(IF(Loan_Not_Paid*Values_Entered,Beginning_Balance,""), "")</f>
        <v/>
      </c>
      <c r="E280" s="98" t="str">
        <f>IFERROR(IF(Loan_Not_Paid*Values_Entered,Monthly_Payment,""), "")</f>
        <v/>
      </c>
      <c r="F280" s="98" t="str">
        <f>IFERROR(IF(Loan_Not_Paid*Values_Entered,Principal,""), "")</f>
        <v/>
      </c>
      <c r="G280" s="98" t="str">
        <f>IFERROR(IF(Loan_Not_Paid*Values_Entered,Interest,""), "")</f>
        <v/>
      </c>
      <c r="H280" s="98" t="str">
        <f>IFERROR(IF(Loan_Not_Paid*Values_Entered,Ending_Balance,""), "")</f>
        <v/>
      </c>
    </row>
    <row r="281" spans="2:8">
      <c r="B281" s="96" t="str">
        <f>IFERROR(IF(Loan_Not_Paid*Values_Entered,Payment_Number,""), "")</f>
        <v/>
      </c>
      <c r="C281" s="97" t="str">
        <f>IFERROR(IF(Loan_Not_Paid*Values_Entered,Payment_Date,""), "")</f>
        <v/>
      </c>
      <c r="D281" s="98" t="str">
        <f>IFERROR(IF(Loan_Not_Paid*Values_Entered,Beginning_Balance,""), "")</f>
        <v/>
      </c>
      <c r="E281" s="98" t="str">
        <f>IFERROR(IF(Loan_Not_Paid*Values_Entered,Monthly_Payment,""), "")</f>
        <v/>
      </c>
      <c r="F281" s="98" t="str">
        <f>IFERROR(IF(Loan_Not_Paid*Values_Entered,Principal,""), "")</f>
        <v/>
      </c>
      <c r="G281" s="98" t="str">
        <f>IFERROR(IF(Loan_Not_Paid*Values_Entered,Interest,""), "")</f>
        <v/>
      </c>
      <c r="H281" s="98" t="str">
        <f>IFERROR(IF(Loan_Not_Paid*Values_Entered,Ending_Balance,""), "")</f>
        <v/>
      </c>
    </row>
    <row r="282" spans="2:8">
      <c r="B282" s="96" t="str">
        <f>IFERROR(IF(Loan_Not_Paid*Values_Entered,Payment_Number,""), "")</f>
        <v/>
      </c>
      <c r="C282" s="97" t="str">
        <f>IFERROR(IF(Loan_Not_Paid*Values_Entered,Payment_Date,""), "")</f>
        <v/>
      </c>
      <c r="D282" s="98" t="str">
        <f>IFERROR(IF(Loan_Not_Paid*Values_Entered,Beginning_Balance,""), "")</f>
        <v/>
      </c>
      <c r="E282" s="98" t="str">
        <f>IFERROR(IF(Loan_Not_Paid*Values_Entered,Monthly_Payment,""), "")</f>
        <v/>
      </c>
      <c r="F282" s="98" t="str">
        <f>IFERROR(IF(Loan_Not_Paid*Values_Entered,Principal,""), "")</f>
        <v/>
      </c>
      <c r="G282" s="98" t="str">
        <f>IFERROR(IF(Loan_Not_Paid*Values_Entered,Interest,""), "")</f>
        <v/>
      </c>
      <c r="H282" s="98" t="str">
        <f>IFERROR(IF(Loan_Not_Paid*Values_Entered,Ending_Balance,""), "")</f>
        <v/>
      </c>
    </row>
    <row r="283" spans="2:8">
      <c r="B283" s="96" t="str">
        <f>IFERROR(IF(Loan_Not_Paid*Values_Entered,Payment_Number,""), "")</f>
        <v/>
      </c>
      <c r="C283" s="97" t="str">
        <f>IFERROR(IF(Loan_Not_Paid*Values_Entered,Payment_Date,""), "")</f>
        <v/>
      </c>
      <c r="D283" s="98" t="str">
        <f>IFERROR(IF(Loan_Not_Paid*Values_Entered,Beginning_Balance,""), "")</f>
        <v/>
      </c>
      <c r="E283" s="98" t="str">
        <f>IFERROR(IF(Loan_Not_Paid*Values_Entered,Monthly_Payment,""), "")</f>
        <v/>
      </c>
      <c r="F283" s="98" t="str">
        <f>IFERROR(IF(Loan_Not_Paid*Values_Entered,Principal,""), "")</f>
        <v/>
      </c>
      <c r="G283" s="98" t="str">
        <f>IFERROR(IF(Loan_Not_Paid*Values_Entered,Interest,""), "")</f>
        <v/>
      </c>
      <c r="H283" s="98" t="str">
        <f>IFERROR(IF(Loan_Not_Paid*Values_Entered,Ending_Balance,""), "")</f>
        <v/>
      </c>
    </row>
    <row r="284" spans="2:8">
      <c r="B284" s="96" t="str">
        <f>IFERROR(IF(Loan_Not_Paid*Values_Entered,Payment_Number,""), "")</f>
        <v/>
      </c>
      <c r="C284" s="97" t="str">
        <f>IFERROR(IF(Loan_Not_Paid*Values_Entered,Payment_Date,""), "")</f>
        <v/>
      </c>
      <c r="D284" s="98" t="str">
        <f>IFERROR(IF(Loan_Not_Paid*Values_Entered,Beginning_Balance,""), "")</f>
        <v/>
      </c>
      <c r="E284" s="98" t="str">
        <f>IFERROR(IF(Loan_Not_Paid*Values_Entered,Monthly_Payment,""), "")</f>
        <v/>
      </c>
      <c r="F284" s="98" t="str">
        <f>IFERROR(IF(Loan_Not_Paid*Values_Entered,Principal,""), "")</f>
        <v/>
      </c>
      <c r="G284" s="98" t="str">
        <f>IFERROR(IF(Loan_Not_Paid*Values_Entered,Interest,""), "")</f>
        <v/>
      </c>
      <c r="H284" s="98" t="str">
        <f>IFERROR(IF(Loan_Not_Paid*Values_Entered,Ending_Balance,""), "")</f>
        <v/>
      </c>
    </row>
    <row r="285" spans="2:8">
      <c r="B285" s="96" t="str">
        <f>IFERROR(IF(Loan_Not_Paid*Values_Entered,Payment_Number,""), "")</f>
        <v/>
      </c>
      <c r="C285" s="97" t="str">
        <f>IFERROR(IF(Loan_Not_Paid*Values_Entered,Payment_Date,""), "")</f>
        <v/>
      </c>
      <c r="D285" s="98" t="str">
        <f>IFERROR(IF(Loan_Not_Paid*Values_Entered,Beginning_Balance,""), "")</f>
        <v/>
      </c>
      <c r="E285" s="98" t="str">
        <f>IFERROR(IF(Loan_Not_Paid*Values_Entered,Monthly_Payment,""), "")</f>
        <v/>
      </c>
      <c r="F285" s="98" t="str">
        <f>IFERROR(IF(Loan_Not_Paid*Values_Entered,Principal,""), "")</f>
        <v/>
      </c>
      <c r="G285" s="98" t="str">
        <f>IFERROR(IF(Loan_Not_Paid*Values_Entered,Interest,""), "")</f>
        <v/>
      </c>
      <c r="H285" s="98" t="str">
        <f>IFERROR(IF(Loan_Not_Paid*Values_Entered,Ending_Balance,""), "")</f>
        <v/>
      </c>
    </row>
    <row r="286" spans="2:8">
      <c r="B286" s="96" t="str">
        <f>IFERROR(IF(Loan_Not_Paid*Values_Entered,Payment_Number,""), "")</f>
        <v/>
      </c>
      <c r="C286" s="97" t="str">
        <f>IFERROR(IF(Loan_Not_Paid*Values_Entered,Payment_Date,""), "")</f>
        <v/>
      </c>
      <c r="D286" s="98" t="str">
        <f>IFERROR(IF(Loan_Not_Paid*Values_Entered,Beginning_Balance,""), "")</f>
        <v/>
      </c>
      <c r="E286" s="98" t="str">
        <f>IFERROR(IF(Loan_Not_Paid*Values_Entered,Monthly_Payment,""), "")</f>
        <v/>
      </c>
      <c r="F286" s="98" t="str">
        <f>IFERROR(IF(Loan_Not_Paid*Values_Entered,Principal,""), "")</f>
        <v/>
      </c>
      <c r="G286" s="98" t="str">
        <f>IFERROR(IF(Loan_Not_Paid*Values_Entered,Interest,""), "")</f>
        <v/>
      </c>
      <c r="H286" s="98" t="str">
        <f>IFERROR(IF(Loan_Not_Paid*Values_Entered,Ending_Balance,""), "")</f>
        <v/>
      </c>
    </row>
    <row r="287" spans="2:8">
      <c r="B287" s="96" t="str">
        <f>IFERROR(IF(Loan_Not_Paid*Values_Entered,Payment_Number,""), "")</f>
        <v/>
      </c>
      <c r="C287" s="97" t="str">
        <f>IFERROR(IF(Loan_Not_Paid*Values_Entered,Payment_Date,""), "")</f>
        <v/>
      </c>
      <c r="D287" s="98" t="str">
        <f>IFERROR(IF(Loan_Not_Paid*Values_Entered,Beginning_Balance,""), "")</f>
        <v/>
      </c>
      <c r="E287" s="98" t="str">
        <f>IFERROR(IF(Loan_Not_Paid*Values_Entered,Monthly_Payment,""), "")</f>
        <v/>
      </c>
      <c r="F287" s="98" t="str">
        <f>IFERROR(IF(Loan_Not_Paid*Values_Entered,Principal,""), "")</f>
        <v/>
      </c>
      <c r="G287" s="98" t="str">
        <f>IFERROR(IF(Loan_Not_Paid*Values_Entered,Interest,""), "")</f>
        <v/>
      </c>
      <c r="H287" s="98" t="str">
        <f>IFERROR(IF(Loan_Not_Paid*Values_Entered,Ending_Balance,""), "")</f>
        <v/>
      </c>
    </row>
    <row r="288" spans="2:8">
      <c r="B288" s="96" t="str">
        <f>IFERROR(IF(Loan_Not_Paid*Values_Entered,Payment_Number,""), "")</f>
        <v/>
      </c>
      <c r="C288" s="97" t="str">
        <f>IFERROR(IF(Loan_Not_Paid*Values_Entered,Payment_Date,""), "")</f>
        <v/>
      </c>
      <c r="D288" s="98" t="str">
        <f>IFERROR(IF(Loan_Not_Paid*Values_Entered,Beginning_Balance,""), "")</f>
        <v/>
      </c>
      <c r="E288" s="98" t="str">
        <f>IFERROR(IF(Loan_Not_Paid*Values_Entered,Monthly_Payment,""), "")</f>
        <v/>
      </c>
      <c r="F288" s="98" t="str">
        <f>IFERROR(IF(Loan_Not_Paid*Values_Entered,Principal,""), "")</f>
        <v/>
      </c>
      <c r="G288" s="98" t="str">
        <f>IFERROR(IF(Loan_Not_Paid*Values_Entered,Interest,""), "")</f>
        <v/>
      </c>
      <c r="H288" s="98" t="str">
        <f>IFERROR(IF(Loan_Not_Paid*Values_Entered,Ending_Balance,""), "")</f>
        <v/>
      </c>
    </row>
    <row r="289" spans="2:8">
      <c r="B289" s="96" t="str">
        <f>IFERROR(IF(Loan_Not_Paid*Values_Entered,Payment_Number,""), "")</f>
        <v/>
      </c>
      <c r="C289" s="97" t="str">
        <f>IFERROR(IF(Loan_Not_Paid*Values_Entered,Payment_Date,""), "")</f>
        <v/>
      </c>
      <c r="D289" s="98" t="str">
        <f>IFERROR(IF(Loan_Not_Paid*Values_Entered,Beginning_Balance,""), "")</f>
        <v/>
      </c>
      <c r="E289" s="98" t="str">
        <f>IFERROR(IF(Loan_Not_Paid*Values_Entered,Monthly_Payment,""), "")</f>
        <v/>
      </c>
      <c r="F289" s="98" t="str">
        <f>IFERROR(IF(Loan_Not_Paid*Values_Entered,Principal,""), "")</f>
        <v/>
      </c>
      <c r="G289" s="98" t="str">
        <f>IFERROR(IF(Loan_Not_Paid*Values_Entered,Interest,""), "")</f>
        <v/>
      </c>
      <c r="H289" s="98" t="str">
        <f>IFERROR(IF(Loan_Not_Paid*Values_Entered,Ending_Balance,""), "")</f>
        <v/>
      </c>
    </row>
    <row r="290" spans="2:8">
      <c r="B290" s="96" t="str">
        <f>IFERROR(IF(Loan_Not_Paid*Values_Entered,Payment_Number,""), "")</f>
        <v/>
      </c>
      <c r="C290" s="97" t="str">
        <f>IFERROR(IF(Loan_Not_Paid*Values_Entered,Payment_Date,""), "")</f>
        <v/>
      </c>
      <c r="D290" s="98" t="str">
        <f>IFERROR(IF(Loan_Not_Paid*Values_Entered,Beginning_Balance,""), "")</f>
        <v/>
      </c>
      <c r="E290" s="98" t="str">
        <f>IFERROR(IF(Loan_Not_Paid*Values_Entered,Monthly_Payment,""), "")</f>
        <v/>
      </c>
      <c r="F290" s="98" t="str">
        <f>IFERROR(IF(Loan_Not_Paid*Values_Entered,Principal,""), "")</f>
        <v/>
      </c>
      <c r="G290" s="98" t="str">
        <f>IFERROR(IF(Loan_Not_Paid*Values_Entered,Interest,""), "")</f>
        <v/>
      </c>
      <c r="H290" s="98" t="str">
        <f>IFERROR(IF(Loan_Not_Paid*Values_Entered,Ending_Balance,""), "")</f>
        <v/>
      </c>
    </row>
    <row r="291" spans="2:8">
      <c r="B291" s="96" t="str">
        <f>IFERROR(IF(Loan_Not_Paid*Values_Entered,Payment_Number,""), "")</f>
        <v/>
      </c>
      <c r="C291" s="97" t="str">
        <f>IFERROR(IF(Loan_Not_Paid*Values_Entered,Payment_Date,""), "")</f>
        <v/>
      </c>
      <c r="D291" s="98" t="str">
        <f>IFERROR(IF(Loan_Not_Paid*Values_Entered,Beginning_Balance,""), "")</f>
        <v/>
      </c>
      <c r="E291" s="98" t="str">
        <f>IFERROR(IF(Loan_Not_Paid*Values_Entered,Monthly_Payment,""), "")</f>
        <v/>
      </c>
      <c r="F291" s="98" t="str">
        <f>IFERROR(IF(Loan_Not_Paid*Values_Entered,Principal,""), "")</f>
        <v/>
      </c>
      <c r="G291" s="98" t="str">
        <f>IFERROR(IF(Loan_Not_Paid*Values_Entered,Interest,""), "")</f>
        <v/>
      </c>
      <c r="H291" s="98" t="str">
        <f>IFERROR(IF(Loan_Not_Paid*Values_Entered,Ending_Balance,""), "")</f>
        <v/>
      </c>
    </row>
    <row r="292" spans="2:8">
      <c r="B292" s="96" t="str">
        <f>IFERROR(IF(Loan_Not_Paid*Values_Entered,Payment_Number,""), "")</f>
        <v/>
      </c>
      <c r="C292" s="97" t="str">
        <f>IFERROR(IF(Loan_Not_Paid*Values_Entered,Payment_Date,""), "")</f>
        <v/>
      </c>
      <c r="D292" s="98" t="str">
        <f>IFERROR(IF(Loan_Not_Paid*Values_Entered,Beginning_Balance,""), "")</f>
        <v/>
      </c>
      <c r="E292" s="98" t="str">
        <f>IFERROR(IF(Loan_Not_Paid*Values_Entered,Monthly_Payment,""), "")</f>
        <v/>
      </c>
      <c r="F292" s="98" t="str">
        <f>IFERROR(IF(Loan_Not_Paid*Values_Entered,Principal,""), "")</f>
        <v/>
      </c>
      <c r="G292" s="98" t="str">
        <f>IFERROR(IF(Loan_Not_Paid*Values_Entered,Interest,""), "")</f>
        <v/>
      </c>
      <c r="H292" s="98" t="str">
        <f>IFERROR(IF(Loan_Not_Paid*Values_Entered,Ending_Balance,""), "")</f>
        <v/>
      </c>
    </row>
    <row r="293" spans="2:8">
      <c r="B293" s="96" t="str">
        <f>IFERROR(IF(Loan_Not_Paid*Values_Entered,Payment_Number,""), "")</f>
        <v/>
      </c>
      <c r="C293" s="97" t="str">
        <f>IFERROR(IF(Loan_Not_Paid*Values_Entered,Payment_Date,""), "")</f>
        <v/>
      </c>
      <c r="D293" s="98" t="str">
        <f>IFERROR(IF(Loan_Not_Paid*Values_Entered,Beginning_Balance,""), "")</f>
        <v/>
      </c>
      <c r="E293" s="98" t="str">
        <f>IFERROR(IF(Loan_Not_Paid*Values_Entered,Monthly_Payment,""), "")</f>
        <v/>
      </c>
      <c r="F293" s="98" t="str">
        <f>IFERROR(IF(Loan_Not_Paid*Values_Entered,Principal,""), "")</f>
        <v/>
      </c>
      <c r="G293" s="98" t="str">
        <f>IFERROR(IF(Loan_Not_Paid*Values_Entered,Interest,""), "")</f>
        <v/>
      </c>
      <c r="H293" s="98" t="str">
        <f>IFERROR(IF(Loan_Not_Paid*Values_Entered,Ending_Balance,""), "")</f>
        <v/>
      </c>
    </row>
    <row r="294" spans="2:8">
      <c r="B294" s="96" t="str">
        <f>IFERROR(IF(Loan_Not_Paid*Values_Entered,Payment_Number,""), "")</f>
        <v/>
      </c>
      <c r="C294" s="97" t="str">
        <f>IFERROR(IF(Loan_Not_Paid*Values_Entered,Payment_Date,""), "")</f>
        <v/>
      </c>
      <c r="D294" s="98" t="str">
        <f>IFERROR(IF(Loan_Not_Paid*Values_Entered,Beginning_Balance,""), "")</f>
        <v/>
      </c>
      <c r="E294" s="98" t="str">
        <f>IFERROR(IF(Loan_Not_Paid*Values_Entered,Monthly_Payment,""), "")</f>
        <v/>
      </c>
      <c r="F294" s="98" t="str">
        <f>IFERROR(IF(Loan_Not_Paid*Values_Entered,Principal,""), "")</f>
        <v/>
      </c>
      <c r="G294" s="98" t="str">
        <f>IFERROR(IF(Loan_Not_Paid*Values_Entered,Interest,""), "")</f>
        <v/>
      </c>
      <c r="H294" s="98" t="str">
        <f>IFERROR(IF(Loan_Not_Paid*Values_Entered,Ending_Balance,""), "")</f>
        <v/>
      </c>
    </row>
    <row r="295" spans="2:8">
      <c r="B295" s="96" t="str">
        <f>IFERROR(IF(Loan_Not_Paid*Values_Entered,Payment_Number,""), "")</f>
        <v/>
      </c>
      <c r="C295" s="97" t="str">
        <f>IFERROR(IF(Loan_Not_Paid*Values_Entered,Payment_Date,""), "")</f>
        <v/>
      </c>
      <c r="D295" s="98" t="str">
        <f>IFERROR(IF(Loan_Not_Paid*Values_Entered,Beginning_Balance,""), "")</f>
        <v/>
      </c>
      <c r="E295" s="98" t="str">
        <f>IFERROR(IF(Loan_Not_Paid*Values_Entered,Monthly_Payment,""), "")</f>
        <v/>
      </c>
      <c r="F295" s="98" t="str">
        <f>IFERROR(IF(Loan_Not_Paid*Values_Entered,Principal,""), "")</f>
        <v/>
      </c>
      <c r="G295" s="98" t="str">
        <f>IFERROR(IF(Loan_Not_Paid*Values_Entered,Interest,""), "")</f>
        <v/>
      </c>
      <c r="H295" s="98" t="str">
        <f>IFERROR(IF(Loan_Not_Paid*Values_Entered,Ending_Balance,""), "")</f>
        <v/>
      </c>
    </row>
    <row r="296" spans="2:8">
      <c r="B296" s="96" t="str">
        <f>IFERROR(IF(Loan_Not_Paid*Values_Entered,Payment_Number,""), "")</f>
        <v/>
      </c>
      <c r="C296" s="97" t="str">
        <f>IFERROR(IF(Loan_Not_Paid*Values_Entered,Payment_Date,""), "")</f>
        <v/>
      </c>
      <c r="D296" s="98" t="str">
        <f>IFERROR(IF(Loan_Not_Paid*Values_Entered,Beginning_Balance,""), "")</f>
        <v/>
      </c>
      <c r="E296" s="98" t="str">
        <f>IFERROR(IF(Loan_Not_Paid*Values_Entered,Monthly_Payment,""), "")</f>
        <v/>
      </c>
      <c r="F296" s="98" t="str">
        <f>IFERROR(IF(Loan_Not_Paid*Values_Entered,Principal,""), "")</f>
        <v/>
      </c>
      <c r="G296" s="98" t="str">
        <f>IFERROR(IF(Loan_Not_Paid*Values_Entered,Interest,""), "")</f>
        <v/>
      </c>
      <c r="H296" s="98" t="str">
        <f>IFERROR(IF(Loan_Not_Paid*Values_Entered,Ending_Balance,""), "")</f>
        <v/>
      </c>
    </row>
    <row r="297" spans="2:8">
      <c r="B297" s="96" t="str">
        <f>IFERROR(IF(Loan_Not_Paid*Values_Entered,Payment_Number,""), "")</f>
        <v/>
      </c>
      <c r="C297" s="97" t="str">
        <f>IFERROR(IF(Loan_Not_Paid*Values_Entered,Payment_Date,""), "")</f>
        <v/>
      </c>
      <c r="D297" s="98" t="str">
        <f>IFERROR(IF(Loan_Not_Paid*Values_Entered,Beginning_Balance,""), "")</f>
        <v/>
      </c>
      <c r="E297" s="98" t="str">
        <f>IFERROR(IF(Loan_Not_Paid*Values_Entered,Monthly_Payment,""), "")</f>
        <v/>
      </c>
      <c r="F297" s="98" t="str">
        <f>IFERROR(IF(Loan_Not_Paid*Values_Entered,Principal,""), "")</f>
        <v/>
      </c>
      <c r="G297" s="98" t="str">
        <f>IFERROR(IF(Loan_Not_Paid*Values_Entered,Interest,""), "")</f>
        <v/>
      </c>
      <c r="H297" s="98" t="str">
        <f>IFERROR(IF(Loan_Not_Paid*Values_Entered,Ending_Balance,""), "")</f>
        <v/>
      </c>
    </row>
    <row r="298" spans="2:8">
      <c r="B298" s="96" t="str">
        <f>IFERROR(IF(Loan_Not_Paid*Values_Entered,Payment_Number,""), "")</f>
        <v/>
      </c>
      <c r="C298" s="97" t="str">
        <f>IFERROR(IF(Loan_Not_Paid*Values_Entered,Payment_Date,""), "")</f>
        <v/>
      </c>
      <c r="D298" s="98" t="str">
        <f>IFERROR(IF(Loan_Not_Paid*Values_Entered,Beginning_Balance,""), "")</f>
        <v/>
      </c>
      <c r="E298" s="98" t="str">
        <f>IFERROR(IF(Loan_Not_Paid*Values_Entered,Monthly_Payment,""), "")</f>
        <v/>
      </c>
      <c r="F298" s="98" t="str">
        <f>IFERROR(IF(Loan_Not_Paid*Values_Entered,Principal,""), "")</f>
        <v/>
      </c>
      <c r="G298" s="98" t="str">
        <f>IFERROR(IF(Loan_Not_Paid*Values_Entered,Interest,""), "")</f>
        <v/>
      </c>
      <c r="H298" s="98" t="str">
        <f>IFERROR(IF(Loan_Not_Paid*Values_Entered,Ending_Balance,""), "")</f>
        <v/>
      </c>
    </row>
    <row r="299" spans="2:8">
      <c r="B299" s="96" t="str">
        <f>IFERROR(IF(Loan_Not_Paid*Values_Entered,Payment_Number,""), "")</f>
        <v/>
      </c>
      <c r="C299" s="97" t="str">
        <f>IFERROR(IF(Loan_Not_Paid*Values_Entered,Payment_Date,""), "")</f>
        <v/>
      </c>
      <c r="D299" s="98" t="str">
        <f>IFERROR(IF(Loan_Not_Paid*Values_Entered,Beginning_Balance,""), "")</f>
        <v/>
      </c>
      <c r="E299" s="98" t="str">
        <f>IFERROR(IF(Loan_Not_Paid*Values_Entered,Monthly_Payment,""), "")</f>
        <v/>
      </c>
      <c r="F299" s="98" t="str">
        <f>IFERROR(IF(Loan_Not_Paid*Values_Entered,Principal,""), "")</f>
        <v/>
      </c>
      <c r="G299" s="98" t="str">
        <f>IFERROR(IF(Loan_Not_Paid*Values_Entered,Interest,""), "")</f>
        <v/>
      </c>
      <c r="H299" s="98" t="str">
        <f>IFERROR(IF(Loan_Not_Paid*Values_Entered,Ending_Balance,""), "")</f>
        <v/>
      </c>
    </row>
    <row r="300" spans="2:8">
      <c r="B300" s="96" t="str">
        <f>IFERROR(IF(Loan_Not_Paid*Values_Entered,Payment_Number,""), "")</f>
        <v/>
      </c>
      <c r="C300" s="97" t="str">
        <f>IFERROR(IF(Loan_Not_Paid*Values_Entered,Payment_Date,""), "")</f>
        <v/>
      </c>
      <c r="D300" s="98" t="str">
        <f>IFERROR(IF(Loan_Not_Paid*Values_Entered,Beginning_Balance,""), "")</f>
        <v/>
      </c>
      <c r="E300" s="98" t="str">
        <f>IFERROR(IF(Loan_Not_Paid*Values_Entered,Monthly_Payment,""), "")</f>
        <v/>
      </c>
      <c r="F300" s="98" t="str">
        <f>IFERROR(IF(Loan_Not_Paid*Values_Entered,Principal,""), "")</f>
        <v/>
      </c>
      <c r="G300" s="98" t="str">
        <f>IFERROR(IF(Loan_Not_Paid*Values_Entered,Interest,""), "")</f>
        <v/>
      </c>
      <c r="H300" s="98" t="str">
        <f>IFERROR(IF(Loan_Not_Paid*Values_Entered,Ending_Balance,""), "")</f>
        <v/>
      </c>
    </row>
    <row r="301" spans="2:8">
      <c r="B301" s="96" t="str">
        <f>IFERROR(IF(Loan_Not_Paid*Values_Entered,Payment_Number,""), "")</f>
        <v/>
      </c>
      <c r="C301" s="97" t="str">
        <f>IFERROR(IF(Loan_Not_Paid*Values_Entered,Payment_Date,""), "")</f>
        <v/>
      </c>
      <c r="D301" s="98" t="str">
        <f>IFERROR(IF(Loan_Not_Paid*Values_Entered,Beginning_Balance,""), "")</f>
        <v/>
      </c>
      <c r="E301" s="98" t="str">
        <f>IFERROR(IF(Loan_Not_Paid*Values_Entered,Monthly_Payment,""), "")</f>
        <v/>
      </c>
      <c r="F301" s="98" t="str">
        <f>IFERROR(IF(Loan_Not_Paid*Values_Entered,Principal,""), "")</f>
        <v/>
      </c>
      <c r="G301" s="98" t="str">
        <f>IFERROR(IF(Loan_Not_Paid*Values_Entered,Interest,""), "")</f>
        <v/>
      </c>
      <c r="H301" s="98" t="str">
        <f>IFERROR(IF(Loan_Not_Paid*Values_Entered,Ending_Balance,""), "")</f>
        <v/>
      </c>
    </row>
    <row r="302" spans="2:8">
      <c r="B302" s="96" t="str">
        <f>IFERROR(IF(Loan_Not_Paid*Values_Entered,Payment_Number,""), "")</f>
        <v/>
      </c>
      <c r="C302" s="97" t="str">
        <f>IFERROR(IF(Loan_Not_Paid*Values_Entered,Payment_Date,""), "")</f>
        <v/>
      </c>
      <c r="D302" s="98" t="str">
        <f>IFERROR(IF(Loan_Not_Paid*Values_Entered,Beginning_Balance,""), "")</f>
        <v/>
      </c>
      <c r="E302" s="98" t="str">
        <f>IFERROR(IF(Loan_Not_Paid*Values_Entered,Monthly_Payment,""), "")</f>
        <v/>
      </c>
      <c r="F302" s="98" t="str">
        <f>IFERROR(IF(Loan_Not_Paid*Values_Entered,Principal,""), "")</f>
        <v/>
      </c>
      <c r="G302" s="98" t="str">
        <f>IFERROR(IF(Loan_Not_Paid*Values_Entered,Interest,""), "")</f>
        <v/>
      </c>
      <c r="H302" s="98" t="str">
        <f>IFERROR(IF(Loan_Not_Paid*Values_Entered,Ending_Balance,""), "")</f>
        <v/>
      </c>
    </row>
    <row r="303" spans="2:8">
      <c r="B303" s="96" t="str">
        <f>IFERROR(IF(Loan_Not_Paid*Values_Entered,Payment_Number,""), "")</f>
        <v/>
      </c>
      <c r="C303" s="97" t="str">
        <f>IFERROR(IF(Loan_Not_Paid*Values_Entered,Payment_Date,""), "")</f>
        <v/>
      </c>
      <c r="D303" s="98" t="str">
        <f>IFERROR(IF(Loan_Not_Paid*Values_Entered,Beginning_Balance,""), "")</f>
        <v/>
      </c>
      <c r="E303" s="98" t="str">
        <f>IFERROR(IF(Loan_Not_Paid*Values_Entered,Monthly_Payment,""), "")</f>
        <v/>
      </c>
      <c r="F303" s="98" t="str">
        <f>IFERROR(IF(Loan_Not_Paid*Values_Entered,Principal,""), "")</f>
        <v/>
      </c>
      <c r="G303" s="98" t="str">
        <f>IFERROR(IF(Loan_Not_Paid*Values_Entered,Interest,""), "")</f>
        <v/>
      </c>
      <c r="H303" s="98" t="str">
        <f>IFERROR(IF(Loan_Not_Paid*Values_Entered,Ending_Balance,""), "")</f>
        <v/>
      </c>
    </row>
    <row r="304" spans="2:8">
      <c r="B304" s="96" t="str">
        <f>IFERROR(IF(Loan_Not_Paid*Values_Entered,Payment_Number,""), "")</f>
        <v/>
      </c>
      <c r="C304" s="97" t="str">
        <f>IFERROR(IF(Loan_Not_Paid*Values_Entered,Payment_Date,""), "")</f>
        <v/>
      </c>
      <c r="D304" s="98" t="str">
        <f>IFERROR(IF(Loan_Not_Paid*Values_Entered,Beginning_Balance,""), "")</f>
        <v/>
      </c>
      <c r="E304" s="98" t="str">
        <f>IFERROR(IF(Loan_Not_Paid*Values_Entered,Monthly_Payment,""), "")</f>
        <v/>
      </c>
      <c r="F304" s="98" t="str">
        <f>IFERROR(IF(Loan_Not_Paid*Values_Entered,Principal,""), "")</f>
        <v/>
      </c>
      <c r="G304" s="98" t="str">
        <f>IFERROR(IF(Loan_Not_Paid*Values_Entered,Interest,""), "")</f>
        <v/>
      </c>
      <c r="H304" s="98" t="str">
        <f>IFERROR(IF(Loan_Not_Paid*Values_Entered,Ending_Balance,""), "")</f>
        <v/>
      </c>
    </row>
    <row r="305" spans="2:8">
      <c r="B305" s="96" t="str">
        <f>IFERROR(IF(Loan_Not_Paid*Values_Entered,Payment_Number,""), "")</f>
        <v/>
      </c>
      <c r="C305" s="97" t="str">
        <f>IFERROR(IF(Loan_Not_Paid*Values_Entered,Payment_Date,""), "")</f>
        <v/>
      </c>
      <c r="D305" s="98" t="str">
        <f>IFERROR(IF(Loan_Not_Paid*Values_Entered,Beginning_Balance,""), "")</f>
        <v/>
      </c>
      <c r="E305" s="98" t="str">
        <f>IFERROR(IF(Loan_Not_Paid*Values_Entered,Monthly_Payment,""), "")</f>
        <v/>
      </c>
      <c r="F305" s="98" t="str">
        <f>IFERROR(IF(Loan_Not_Paid*Values_Entered,Principal,""), "")</f>
        <v/>
      </c>
      <c r="G305" s="98" t="str">
        <f>IFERROR(IF(Loan_Not_Paid*Values_Entered,Interest,""), "")</f>
        <v/>
      </c>
      <c r="H305" s="98" t="str">
        <f>IFERROR(IF(Loan_Not_Paid*Values_Entered,Ending_Balance,""), "")</f>
        <v/>
      </c>
    </row>
    <row r="306" spans="2:8">
      <c r="B306" s="96" t="str">
        <f>IFERROR(IF(Loan_Not_Paid*Values_Entered,Payment_Number,""), "")</f>
        <v/>
      </c>
      <c r="C306" s="97" t="str">
        <f>IFERROR(IF(Loan_Not_Paid*Values_Entered,Payment_Date,""), "")</f>
        <v/>
      </c>
      <c r="D306" s="98" t="str">
        <f>IFERROR(IF(Loan_Not_Paid*Values_Entered,Beginning_Balance,""), "")</f>
        <v/>
      </c>
      <c r="E306" s="98" t="str">
        <f>IFERROR(IF(Loan_Not_Paid*Values_Entered,Monthly_Payment,""), "")</f>
        <v/>
      </c>
      <c r="F306" s="98" t="str">
        <f>IFERROR(IF(Loan_Not_Paid*Values_Entered,Principal,""), "")</f>
        <v/>
      </c>
      <c r="G306" s="98" t="str">
        <f>IFERROR(IF(Loan_Not_Paid*Values_Entered,Interest,""), "")</f>
        <v/>
      </c>
      <c r="H306" s="98" t="str">
        <f>IFERROR(IF(Loan_Not_Paid*Values_Entered,Ending_Balance,""), "")</f>
        <v/>
      </c>
    </row>
    <row r="307" spans="2:8">
      <c r="B307" s="96" t="str">
        <f>IFERROR(IF(Loan_Not_Paid*Values_Entered,Payment_Number,""), "")</f>
        <v/>
      </c>
      <c r="C307" s="97" t="str">
        <f>IFERROR(IF(Loan_Not_Paid*Values_Entered,Payment_Date,""), "")</f>
        <v/>
      </c>
      <c r="D307" s="98" t="str">
        <f>IFERROR(IF(Loan_Not_Paid*Values_Entered,Beginning_Balance,""), "")</f>
        <v/>
      </c>
      <c r="E307" s="98" t="str">
        <f>IFERROR(IF(Loan_Not_Paid*Values_Entered,Monthly_Payment,""), "")</f>
        <v/>
      </c>
      <c r="F307" s="98" t="str">
        <f>IFERROR(IF(Loan_Not_Paid*Values_Entered,Principal,""), "")</f>
        <v/>
      </c>
      <c r="G307" s="98" t="str">
        <f>IFERROR(IF(Loan_Not_Paid*Values_Entered,Interest,""), "")</f>
        <v/>
      </c>
      <c r="H307" s="98" t="str">
        <f>IFERROR(IF(Loan_Not_Paid*Values_Entered,Ending_Balance,""), "")</f>
        <v/>
      </c>
    </row>
    <row r="308" spans="2:8">
      <c r="B308" s="96" t="str">
        <f>IFERROR(IF(Loan_Not_Paid*Values_Entered,Payment_Number,""), "")</f>
        <v/>
      </c>
      <c r="C308" s="97" t="str">
        <f>IFERROR(IF(Loan_Not_Paid*Values_Entered,Payment_Date,""), "")</f>
        <v/>
      </c>
      <c r="D308" s="98" t="str">
        <f>IFERROR(IF(Loan_Not_Paid*Values_Entered,Beginning_Balance,""), "")</f>
        <v/>
      </c>
      <c r="E308" s="98" t="str">
        <f>IFERROR(IF(Loan_Not_Paid*Values_Entered,Monthly_Payment,""), "")</f>
        <v/>
      </c>
      <c r="F308" s="98" t="str">
        <f>IFERROR(IF(Loan_Not_Paid*Values_Entered,Principal,""), "")</f>
        <v/>
      </c>
      <c r="G308" s="98" t="str">
        <f>IFERROR(IF(Loan_Not_Paid*Values_Entered,Interest,""), "")</f>
        <v/>
      </c>
      <c r="H308" s="98" t="str">
        <f>IFERROR(IF(Loan_Not_Paid*Values_Entered,Ending_Balance,""), "")</f>
        <v/>
      </c>
    </row>
    <row r="309" spans="2:8">
      <c r="B309" s="96" t="str">
        <f>IFERROR(IF(Loan_Not_Paid*Values_Entered,Payment_Number,""), "")</f>
        <v/>
      </c>
      <c r="C309" s="97" t="str">
        <f>IFERROR(IF(Loan_Not_Paid*Values_Entered,Payment_Date,""), "")</f>
        <v/>
      </c>
      <c r="D309" s="98" t="str">
        <f>IFERROR(IF(Loan_Not_Paid*Values_Entered,Beginning_Balance,""), "")</f>
        <v/>
      </c>
      <c r="E309" s="98" t="str">
        <f>IFERROR(IF(Loan_Not_Paid*Values_Entered,Monthly_Payment,""), "")</f>
        <v/>
      </c>
      <c r="F309" s="98" t="str">
        <f>IFERROR(IF(Loan_Not_Paid*Values_Entered,Principal,""), "")</f>
        <v/>
      </c>
      <c r="G309" s="98" t="str">
        <f>IFERROR(IF(Loan_Not_Paid*Values_Entered,Interest,""), "")</f>
        <v/>
      </c>
      <c r="H309" s="98" t="str">
        <f>IFERROR(IF(Loan_Not_Paid*Values_Entered,Ending_Balance,""), "")</f>
        <v/>
      </c>
    </row>
    <row r="310" spans="2:8">
      <c r="B310" s="96" t="str">
        <f>IFERROR(IF(Loan_Not_Paid*Values_Entered,Payment_Number,""), "")</f>
        <v/>
      </c>
      <c r="C310" s="97" t="str">
        <f>IFERROR(IF(Loan_Not_Paid*Values_Entered,Payment_Date,""), "")</f>
        <v/>
      </c>
      <c r="D310" s="98" t="str">
        <f>IFERROR(IF(Loan_Not_Paid*Values_Entered,Beginning_Balance,""), "")</f>
        <v/>
      </c>
      <c r="E310" s="98" t="str">
        <f>IFERROR(IF(Loan_Not_Paid*Values_Entered,Monthly_Payment,""), "")</f>
        <v/>
      </c>
      <c r="F310" s="98" t="str">
        <f>IFERROR(IF(Loan_Not_Paid*Values_Entered,Principal,""), "")</f>
        <v/>
      </c>
      <c r="G310" s="98" t="str">
        <f>IFERROR(IF(Loan_Not_Paid*Values_Entered,Interest,""), "")</f>
        <v/>
      </c>
      <c r="H310" s="98" t="str">
        <f>IFERROR(IF(Loan_Not_Paid*Values_Entered,Ending_Balance,""), "")</f>
        <v/>
      </c>
    </row>
    <row r="311" spans="2:8">
      <c r="B311" s="96" t="str">
        <f>IFERROR(IF(Loan_Not_Paid*Values_Entered,Payment_Number,""), "")</f>
        <v/>
      </c>
      <c r="C311" s="97" t="str">
        <f>IFERROR(IF(Loan_Not_Paid*Values_Entered,Payment_Date,""), "")</f>
        <v/>
      </c>
      <c r="D311" s="98" t="str">
        <f>IFERROR(IF(Loan_Not_Paid*Values_Entered,Beginning_Balance,""), "")</f>
        <v/>
      </c>
      <c r="E311" s="98" t="str">
        <f>IFERROR(IF(Loan_Not_Paid*Values_Entered,Monthly_Payment,""), "")</f>
        <v/>
      </c>
      <c r="F311" s="98" t="str">
        <f>IFERROR(IF(Loan_Not_Paid*Values_Entered,Principal,""), "")</f>
        <v/>
      </c>
      <c r="G311" s="98" t="str">
        <f>IFERROR(IF(Loan_Not_Paid*Values_Entered,Interest,""), "")</f>
        <v/>
      </c>
      <c r="H311" s="98" t="str">
        <f>IFERROR(IF(Loan_Not_Paid*Values_Entered,Ending_Balance,""), "")</f>
        <v/>
      </c>
    </row>
    <row r="312" spans="2:8">
      <c r="B312" s="96" t="str">
        <f>IFERROR(IF(Loan_Not_Paid*Values_Entered,Payment_Number,""), "")</f>
        <v/>
      </c>
      <c r="C312" s="97" t="str">
        <f>IFERROR(IF(Loan_Not_Paid*Values_Entered,Payment_Date,""), "")</f>
        <v/>
      </c>
      <c r="D312" s="98" t="str">
        <f>IFERROR(IF(Loan_Not_Paid*Values_Entered,Beginning_Balance,""), "")</f>
        <v/>
      </c>
      <c r="E312" s="98" t="str">
        <f>IFERROR(IF(Loan_Not_Paid*Values_Entered,Monthly_Payment,""), "")</f>
        <v/>
      </c>
      <c r="F312" s="98" t="str">
        <f>IFERROR(IF(Loan_Not_Paid*Values_Entered,Principal,""), "")</f>
        <v/>
      </c>
      <c r="G312" s="98" t="str">
        <f>IFERROR(IF(Loan_Not_Paid*Values_Entered,Interest,""), "")</f>
        <v/>
      </c>
      <c r="H312" s="98" t="str">
        <f>IFERROR(IF(Loan_Not_Paid*Values_Entered,Ending_Balance,""), "")</f>
        <v/>
      </c>
    </row>
    <row r="313" spans="2:8">
      <c r="B313" s="96" t="str">
        <f>IFERROR(IF(Loan_Not_Paid*Values_Entered,Payment_Number,""), "")</f>
        <v/>
      </c>
      <c r="C313" s="97" t="str">
        <f>IFERROR(IF(Loan_Not_Paid*Values_Entered,Payment_Date,""), "")</f>
        <v/>
      </c>
      <c r="D313" s="98" t="str">
        <f>IFERROR(IF(Loan_Not_Paid*Values_Entered,Beginning_Balance,""), "")</f>
        <v/>
      </c>
      <c r="E313" s="98" t="str">
        <f>IFERROR(IF(Loan_Not_Paid*Values_Entered,Monthly_Payment,""), "")</f>
        <v/>
      </c>
      <c r="F313" s="98" t="str">
        <f>IFERROR(IF(Loan_Not_Paid*Values_Entered,Principal,""), "")</f>
        <v/>
      </c>
      <c r="G313" s="98" t="str">
        <f>IFERROR(IF(Loan_Not_Paid*Values_Entered,Interest,""), "")</f>
        <v/>
      </c>
      <c r="H313" s="98" t="str">
        <f>IFERROR(IF(Loan_Not_Paid*Values_Entered,Ending_Balance,""), "")</f>
        <v/>
      </c>
    </row>
    <row r="314" spans="2:8">
      <c r="B314" s="96" t="str">
        <f>IFERROR(IF(Loan_Not_Paid*Values_Entered,Payment_Number,""), "")</f>
        <v/>
      </c>
      <c r="C314" s="97" t="str">
        <f>IFERROR(IF(Loan_Not_Paid*Values_Entered,Payment_Date,""), "")</f>
        <v/>
      </c>
      <c r="D314" s="98" t="str">
        <f>IFERROR(IF(Loan_Not_Paid*Values_Entered,Beginning_Balance,""), "")</f>
        <v/>
      </c>
      <c r="E314" s="98" t="str">
        <f>IFERROR(IF(Loan_Not_Paid*Values_Entered,Monthly_Payment,""), "")</f>
        <v/>
      </c>
      <c r="F314" s="98" t="str">
        <f>IFERROR(IF(Loan_Not_Paid*Values_Entered,Principal,""), "")</f>
        <v/>
      </c>
      <c r="G314" s="98" t="str">
        <f>IFERROR(IF(Loan_Not_Paid*Values_Entered,Interest,""), "")</f>
        <v/>
      </c>
      <c r="H314" s="98" t="str">
        <f>IFERROR(IF(Loan_Not_Paid*Values_Entered,Ending_Balance,""), "")</f>
        <v/>
      </c>
    </row>
    <row r="315" spans="2:8">
      <c r="B315" s="96" t="str">
        <f>IFERROR(IF(Loan_Not_Paid*Values_Entered,Payment_Number,""), "")</f>
        <v/>
      </c>
      <c r="C315" s="97" t="str">
        <f>IFERROR(IF(Loan_Not_Paid*Values_Entered,Payment_Date,""), "")</f>
        <v/>
      </c>
      <c r="D315" s="98" t="str">
        <f>IFERROR(IF(Loan_Not_Paid*Values_Entered,Beginning_Balance,""), "")</f>
        <v/>
      </c>
      <c r="E315" s="98" t="str">
        <f>IFERROR(IF(Loan_Not_Paid*Values_Entered,Monthly_Payment,""), "")</f>
        <v/>
      </c>
      <c r="F315" s="98" t="str">
        <f>IFERROR(IF(Loan_Not_Paid*Values_Entered,Principal,""), "")</f>
        <v/>
      </c>
      <c r="G315" s="98" t="str">
        <f>IFERROR(IF(Loan_Not_Paid*Values_Entered,Interest,""), "")</f>
        <v/>
      </c>
      <c r="H315" s="98" t="str">
        <f>IFERROR(IF(Loan_Not_Paid*Values_Entered,Ending_Balance,""), "")</f>
        <v/>
      </c>
    </row>
    <row r="316" spans="2:8">
      <c r="B316" s="96" t="str">
        <f>IFERROR(IF(Loan_Not_Paid*Values_Entered,Payment_Number,""), "")</f>
        <v/>
      </c>
      <c r="C316" s="97" t="str">
        <f>IFERROR(IF(Loan_Not_Paid*Values_Entered,Payment_Date,""), "")</f>
        <v/>
      </c>
      <c r="D316" s="98" t="str">
        <f>IFERROR(IF(Loan_Not_Paid*Values_Entered,Beginning_Balance,""), "")</f>
        <v/>
      </c>
      <c r="E316" s="98" t="str">
        <f>IFERROR(IF(Loan_Not_Paid*Values_Entered,Monthly_Payment,""), "")</f>
        <v/>
      </c>
      <c r="F316" s="98" t="str">
        <f>IFERROR(IF(Loan_Not_Paid*Values_Entered,Principal,""), "")</f>
        <v/>
      </c>
      <c r="G316" s="98" t="str">
        <f>IFERROR(IF(Loan_Not_Paid*Values_Entered,Interest,""), "")</f>
        <v/>
      </c>
      <c r="H316" s="98" t="str">
        <f>IFERROR(IF(Loan_Not_Paid*Values_Entered,Ending_Balance,""), "")</f>
        <v/>
      </c>
    </row>
    <row r="317" spans="2:8">
      <c r="B317" s="96" t="str">
        <f>IFERROR(IF(Loan_Not_Paid*Values_Entered,Payment_Number,""), "")</f>
        <v/>
      </c>
      <c r="C317" s="97" t="str">
        <f>IFERROR(IF(Loan_Not_Paid*Values_Entered,Payment_Date,""), "")</f>
        <v/>
      </c>
      <c r="D317" s="98" t="str">
        <f>IFERROR(IF(Loan_Not_Paid*Values_Entered,Beginning_Balance,""), "")</f>
        <v/>
      </c>
      <c r="E317" s="98" t="str">
        <f>IFERROR(IF(Loan_Not_Paid*Values_Entered,Monthly_Payment,""), "")</f>
        <v/>
      </c>
      <c r="F317" s="98" t="str">
        <f>IFERROR(IF(Loan_Not_Paid*Values_Entered,Principal,""), "")</f>
        <v/>
      </c>
      <c r="G317" s="98" t="str">
        <f>IFERROR(IF(Loan_Not_Paid*Values_Entered,Interest,""), "")</f>
        <v/>
      </c>
      <c r="H317" s="98" t="str">
        <f>IFERROR(IF(Loan_Not_Paid*Values_Entered,Ending_Balance,""), "")</f>
        <v/>
      </c>
    </row>
    <row r="318" spans="2:8">
      <c r="B318" s="96" t="str">
        <f>IFERROR(IF(Loan_Not_Paid*Values_Entered,Payment_Number,""), "")</f>
        <v/>
      </c>
      <c r="C318" s="97" t="str">
        <f>IFERROR(IF(Loan_Not_Paid*Values_Entered,Payment_Date,""), "")</f>
        <v/>
      </c>
      <c r="D318" s="98" t="str">
        <f>IFERROR(IF(Loan_Not_Paid*Values_Entered,Beginning_Balance,""), "")</f>
        <v/>
      </c>
      <c r="E318" s="98" t="str">
        <f>IFERROR(IF(Loan_Not_Paid*Values_Entered,Monthly_Payment,""), "")</f>
        <v/>
      </c>
      <c r="F318" s="98" t="str">
        <f>IFERROR(IF(Loan_Not_Paid*Values_Entered,Principal,""), "")</f>
        <v/>
      </c>
      <c r="G318" s="98" t="str">
        <f>IFERROR(IF(Loan_Not_Paid*Values_Entered,Interest,""), "")</f>
        <v/>
      </c>
      <c r="H318" s="98" t="str">
        <f>IFERROR(IF(Loan_Not_Paid*Values_Entered,Ending_Balance,""), "")</f>
        <v/>
      </c>
    </row>
    <row r="319" spans="2:8">
      <c r="B319" s="96" t="str">
        <f>IFERROR(IF(Loan_Not_Paid*Values_Entered,Payment_Number,""), "")</f>
        <v/>
      </c>
      <c r="C319" s="97" t="str">
        <f>IFERROR(IF(Loan_Not_Paid*Values_Entered,Payment_Date,""), "")</f>
        <v/>
      </c>
      <c r="D319" s="98" t="str">
        <f>IFERROR(IF(Loan_Not_Paid*Values_Entered,Beginning_Balance,""), "")</f>
        <v/>
      </c>
      <c r="E319" s="98" t="str">
        <f>IFERROR(IF(Loan_Not_Paid*Values_Entered,Monthly_Payment,""), "")</f>
        <v/>
      </c>
      <c r="F319" s="98" t="str">
        <f>IFERROR(IF(Loan_Not_Paid*Values_Entered,Principal,""), "")</f>
        <v/>
      </c>
      <c r="G319" s="98" t="str">
        <f>IFERROR(IF(Loan_Not_Paid*Values_Entered,Interest,""), "")</f>
        <v/>
      </c>
      <c r="H319" s="98" t="str">
        <f>IFERROR(IF(Loan_Not_Paid*Values_Entered,Ending_Balance,""), "")</f>
        <v/>
      </c>
    </row>
    <row r="320" spans="2:8">
      <c r="B320" s="96" t="str">
        <f>IFERROR(IF(Loan_Not_Paid*Values_Entered,Payment_Number,""), "")</f>
        <v/>
      </c>
      <c r="C320" s="97" t="str">
        <f>IFERROR(IF(Loan_Not_Paid*Values_Entered,Payment_Date,""), "")</f>
        <v/>
      </c>
      <c r="D320" s="98" t="str">
        <f>IFERROR(IF(Loan_Not_Paid*Values_Entered,Beginning_Balance,""), "")</f>
        <v/>
      </c>
      <c r="E320" s="98" t="str">
        <f>IFERROR(IF(Loan_Not_Paid*Values_Entered,Monthly_Payment,""), "")</f>
        <v/>
      </c>
      <c r="F320" s="98" t="str">
        <f>IFERROR(IF(Loan_Not_Paid*Values_Entered,Principal,""), "")</f>
        <v/>
      </c>
      <c r="G320" s="98" t="str">
        <f>IFERROR(IF(Loan_Not_Paid*Values_Entered,Interest,""), "")</f>
        <v/>
      </c>
      <c r="H320" s="98" t="str">
        <f>IFERROR(IF(Loan_Not_Paid*Values_Entered,Ending_Balance,""), "")</f>
        <v/>
      </c>
    </row>
    <row r="321" spans="2:8">
      <c r="B321" s="96" t="str">
        <f>IFERROR(IF(Loan_Not_Paid*Values_Entered,Payment_Number,""), "")</f>
        <v/>
      </c>
      <c r="C321" s="97" t="str">
        <f>IFERROR(IF(Loan_Not_Paid*Values_Entered,Payment_Date,""), "")</f>
        <v/>
      </c>
      <c r="D321" s="98" t="str">
        <f>IFERROR(IF(Loan_Not_Paid*Values_Entered,Beginning_Balance,""), "")</f>
        <v/>
      </c>
      <c r="E321" s="98" t="str">
        <f>IFERROR(IF(Loan_Not_Paid*Values_Entered,Monthly_Payment,""), "")</f>
        <v/>
      </c>
      <c r="F321" s="98" t="str">
        <f>IFERROR(IF(Loan_Not_Paid*Values_Entered,Principal,""), "")</f>
        <v/>
      </c>
      <c r="G321" s="98" t="str">
        <f>IFERROR(IF(Loan_Not_Paid*Values_Entered,Interest,""), "")</f>
        <v/>
      </c>
      <c r="H321" s="98" t="str">
        <f>IFERROR(IF(Loan_Not_Paid*Values_Entered,Ending_Balance,""), "")</f>
        <v/>
      </c>
    </row>
    <row r="322" spans="2:8">
      <c r="B322" s="96" t="str">
        <f>IFERROR(IF(Loan_Not_Paid*Values_Entered,Payment_Number,""), "")</f>
        <v/>
      </c>
      <c r="C322" s="97" t="str">
        <f>IFERROR(IF(Loan_Not_Paid*Values_Entered,Payment_Date,""), "")</f>
        <v/>
      </c>
      <c r="D322" s="98" t="str">
        <f>IFERROR(IF(Loan_Not_Paid*Values_Entered,Beginning_Balance,""), "")</f>
        <v/>
      </c>
      <c r="E322" s="98" t="str">
        <f>IFERROR(IF(Loan_Not_Paid*Values_Entered,Monthly_Payment,""), "")</f>
        <v/>
      </c>
      <c r="F322" s="98" t="str">
        <f>IFERROR(IF(Loan_Not_Paid*Values_Entered,Principal,""), "")</f>
        <v/>
      </c>
      <c r="G322" s="98" t="str">
        <f>IFERROR(IF(Loan_Not_Paid*Values_Entered,Interest,""), "")</f>
        <v/>
      </c>
      <c r="H322" s="98" t="str">
        <f>IFERROR(IF(Loan_Not_Paid*Values_Entered,Ending_Balance,""), "")</f>
        <v/>
      </c>
    </row>
    <row r="323" spans="2:8">
      <c r="B323" s="96" t="str">
        <f>IFERROR(IF(Loan_Not_Paid*Values_Entered,Payment_Number,""), "")</f>
        <v/>
      </c>
      <c r="C323" s="97" t="str">
        <f>IFERROR(IF(Loan_Not_Paid*Values_Entered,Payment_Date,""), "")</f>
        <v/>
      </c>
      <c r="D323" s="98" t="str">
        <f>IFERROR(IF(Loan_Not_Paid*Values_Entered,Beginning_Balance,""), "")</f>
        <v/>
      </c>
      <c r="E323" s="98" t="str">
        <f>IFERROR(IF(Loan_Not_Paid*Values_Entered,Monthly_Payment,""), "")</f>
        <v/>
      </c>
      <c r="F323" s="98" t="str">
        <f>IFERROR(IF(Loan_Not_Paid*Values_Entered,Principal,""), "")</f>
        <v/>
      </c>
      <c r="G323" s="98" t="str">
        <f>IFERROR(IF(Loan_Not_Paid*Values_Entered,Interest,""), "")</f>
        <v/>
      </c>
      <c r="H323" s="98" t="str">
        <f>IFERROR(IF(Loan_Not_Paid*Values_Entered,Ending_Balance,""), "")</f>
        <v/>
      </c>
    </row>
    <row r="324" spans="2:8">
      <c r="B324" s="96" t="str">
        <f>IFERROR(IF(Loan_Not_Paid*Values_Entered,Payment_Number,""), "")</f>
        <v/>
      </c>
      <c r="C324" s="97" t="str">
        <f>IFERROR(IF(Loan_Not_Paid*Values_Entered,Payment_Date,""), "")</f>
        <v/>
      </c>
      <c r="D324" s="98" t="str">
        <f>IFERROR(IF(Loan_Not_Paid*Values_Entered,Beginning_Balance,""), "")</f>
        <v/>
      </c>
      <c r="E324" s="98" t="str">
        <f>IFERROR(IF(Loan_Not_Paid*Values_Entered,Monthly_Payment,""), "")</f>
        <v/>
      </c>
      <c r="F324" s="98" t="str">
        <f>IFERROR(IF(Loan_Not_Paid*Values_Entered,Principal,""), "")</f>
        <v/>
      </c>
      <c r="G324" s="98" t="str">
        <f>IFERROR(IF(Loan_Not_Paid*Values_Entered,Interest,""), "")</f>
        <v/>
      </c>
      <c r="H324" s="98" t="str">
        <f>IFERROR(IF(Loan_Not_Paid*Values_Entered,Ending_Balance,""), "")</f>
        <v/>
      </c>
    </row>
    <row r="325" spans="2:8">
      <c r="B325" s="96" t="str">
        <f>IFERROR(IF(Loan_Not_Paid*Values_Entered,Payment_Number,""), "")</f>
        <v/>
      </c>
      <c r="C325" s="97" t="str">
        <f>IFERROR(IF(Loan_Not_Paid*Values_Entered,Payment_Date,""), "")</f>
        <v/>
      </c>
      <c r="D325" s="98" t="str">
        <f>IFERROR(IF(Loan_Not_Paid*Values_Entered,Beginning_Balance,""), "")</f>
        <v/>
      </c>
      <c r="E325" s="98" t="str">
        <f>IFERROR(IF(Loan_Not_Paid*Values_Entered,Monthly_Payment,""), "")</f>
        <v/>
      </c>
      <c r="F325" s="98" t="str">
        <f>IFERROR(IF(Loan_Not_Paid*Values_Entered,Principal,""), "")</f>
        <v/>
      </c>
      <c r="G325" s="98" t="str">
        <f>IFERROR(IF(Loan_Not_Paid*Values_Entered,Interest,""), "")</f>
        <v/>
      </c>
      <c r="H325" s="98" t="str">
        <f>IFERROR(IF(Loan_Not_Paid*Values_Entered,Ending_Balance,""), "")</f>
        <v/>
      </c>
    </row>
    <row r="326" spans="2:8">
      <c r="B326" s="96" t="str">
        <f>IFERROR(IF(Loan_Not_Paid*Values_Entered,Payment_Number,""), "")</f>
        <v/>
      </c>
      <c r="C326" s="97" t="str">
        <f>IFERROR(IF(Loan_Not_Paid*Values_Entered,Payment_Date,""), "")</f>
        <v/>
      </c>
      <c r="D326" s="98" t="str">
        <f>IFERROR(IF(Loan_Not_Paid*Values_Entered,Beginning_Balance,""), "")</f>
        <v/>
      </c>
      <c r="E326" s="98" t="str">
        <f>IFERROR(IF(Loan_Not_Paid*Values_Entered,Monthly_Payment,""), "")</f>
        <v/>
      </c>
      <c r="F326" s="98" t="str">
        <f>IFERROR(IF(Loan_Not_Paid*Values_Entered,Principal,""), "")</f>
        <v/>
      </c>
      <c r="G326" s="98" t="str">
        <f>IFERROR(IF(Loan_Not_Paid*Values_Entered,Interest,""), "")</f>
        <v/>
      </c>
      <c r="H326" s="98" t="str">
        <f>IFERROR(IF(Loan_Not_Paid*Values_Entered,Ending_Balance,""), "")</f>
        <v/>
      </c>
    </row>
    <row r="327" spans="2:8">
      <c r="B327" s="96" t="str">
        <f>IFERROR(IF(Loan_Not_Paid*Values_Entered,Payment_Number,""), "")</f>
        <v/>
      </c>
      <c r="C327" s="97" t="str">
        <f>IFERROR(IF(Loan_Not_Paid*Values_Entered,Payment_Date,""), "")</f>
        <v/>
      </c>
      <c r="D327" s="98" t="str">
        <f>IFERROR(IF(Loan_Not_Paid*Values_Entered,Beginning_Balance,""), "")</f>
        <v/>
      </c>
      <c r="E327" s="98" t="str">
        <f>IFERROR(IF(Loan_Not_Paid*Values_Entered,Monthly_Payment,""), "")</f>
        <v/>
      </c>
      <c r="F327" s="98" t="str">
        <f>IFERROR(IF(Loan_Not_Paid*Values_Entered,Principal,""), "")</f>
        <v/>
      </c>
      <c r="G327" s="98" t="str">
        <f>IFERROR(IF(Loan_Not_Paid*Values_Entered,Interest,""), "")</f>
        <v/>
      </c>
      <c r="H327" s="98" t="str">
        <f>IFERROR(IF(Loan_Not_Paid*Values_Entered,Ending_Balance,""), "")</f>
        <v/>
      </c>
    </row>
    <row r="328" spans="2:8">
      <c r="B328" s="96" t="str">
        <f>IFERROR(IF(Loan_Not_Paid*Values_Entered,Payment_Number,""), "")</f>
        <v/>
      </c>
      <c r="C328" s="97" t="str">
        <f>IFERROR(IF(Loan_Not_Paid*Values_Entered,Payment_Date,""), "")</f>
        <v/>
      </c>
      <c r="D328" s="98" t="str">
        <f>IFERROR(IF(Loan_Not_Paid*Values_Entered,Beginning_Balance,""), "")</f>
        <v/>
      </c>
      <c r="E328" s="98" t="str">
        <f>IFERROR(IF(Loan_Not_Paid*Values_Entered,Monthly_Payment,""), "")</f>
        <v/>
      </c>
      <c r="F328" s="98" t="str">
        <f>IFERROR(IF(Loan_Not_Paid*Values_Entered,Principal,""), "")</f>
        <v/>
      </c>
      <c r="G328" s="98" t="str">
        <f>IFERROR(IF(Loan_Not_Paid*Values_Entered,Interest,""), "")</f>
        <v/>
      </c>
      <c r="H328" s="98" t="str">
        <f>IFERROR(IF(Loan_Not_Paid*Values_Entered,Ending_Balance,""), "")</f>
        <v/>
      </c>
    </row>
    <row r="329" spans="2:8">
      <c r="B329" s="96" t="str">
        <f>IFERROR(IF(Loan_Not_Paid*Values_Entered,Payment_Number,""), "")</f>
        <v/>
      </c>
      <c r="C329" s="97" t="str">
        <f>IFERROR(IF(Loan_Not_Paid*Values_Entered,Payment_Date,""), "")</f>
        <v/>
      </c>
      <c r="D329" s="98" t="str">
        <f>IFERROR(IF(Loan_Not_Paid*Values_Entered,Beginning_Balance,""), "")</f>
        <v/>
      </c>
      <c r="E329" s="98" t="str">
        <f>IFERROR(IF(Loan_Not_Paid*Values_Entered,Monthly_Payment,""), "")</f>
        <v/>
      </c>
      <c r="F329" s="98" t="str">
        <f>IFERROR(IF(Loan_Not_Paid*Values_Entered,Principal,""), "")</f>
        <v/>
      </c>
      <c r="G329" s="98" t="str">
        <f>IFERROR(IF(Loan_Not_Paid*Values_Entered,Interest,""), "")</f>
        <v/>
      </c>
      <c r="H329" s="98" t="str">
        <f>IFERROR(IF(Loan_Not_Paid*Values_Entered,Ending_Balance,""), "")</f>
        <v/>
      </c>
    </row>
    <row r="330" spans="2:8">
      <c r="B330" s="96" t="str">
        <f>IFERROR(IF(Loan_Not_Paid*Values_Entered,Payment_Number,""), "")</f>
        <v/>
      </c>
      <c r="C330" s="97" t="str">
        <f>IFERROR(IF(Loan_Not_Paid*Values_Entered,Payment_Date,""), "")</f>
        <v/>
      </c>
      <c r="D330" s="98" t="str">
        <f>IFERROR(IF(Loan_Not_Paid*Values_Entered,Beginning_Balance,""), "")</f>
        <v/>
      </c>
      <c r="E330" s="98" t="str">
        <f>IFERROR(IF(Loan_Not_Paid*Values_Entered,Monthly_Payment,""), "")</f>
        <v/>
      </c>
      <c r="F330" s="98" t="str">
        <f>IFERROR(IF(Loan_Not_Paid*Values_Entered,Principal,""), "")</f>
        <v/>
      </c>
      <c r="G330" s="98" t="str">
        <f>IFERROR(IF(Loan_Not_Paid*Values_Entered,Interest,""), "")</f>
        <v/>
      </c>
      <c r="H330" s="98" t="str">
        <f>IFERROR(IF(Loan_Not_Paid*Values_Entered,Ending_Balance,""), "")</f>
        <v/>
      </c>
    </row>
    <row r="331" spans="2:8">
      <c r="B331" s="96" t="str">
        <f>IFERROR(IF(Loan_Not_Paid*Values_Entered,Payment_Number,""), "")</f>
        <v/>
      </c>
      <c r="C331" s="97" t="str">
        <f>IFERROR(IF(Loan_Not_Paid*Values_Entered,Payment_Date,""), "")</f>
        <v/>
      </c>
      <c r="D331" s="98" t="str">
        <f>IFERROR(IF(Loan_Not_Paid*Values_Entered,Beginning_Balance,""), "")</f>
        <v/>
      </c>
      <c r="E331" s="98" t="str">
        <f>IFERROR(IF(Loan_Not_Paid*Values_Entered,Monthly_Payment,""), "")</f>
        <v/>
      </c>
      <c r="F331" s="98" t="str">
        <f>IFERROR(IF(Loan_Not_Paid*Values_Entered,Principal,""), "")</f>
        <v/>
      </c>
      <c r="G331" s="98" t="str">
        <f>IFERROR(IF(Loan_Not_Paid*Values_Entered,Interest,""), "")</f>
        <v/>
      </c>
      <c r="H331" s="98" t="str">
        <f>IFERROR(IF(Loan_Not_Paid*Values_Entered,Ending_Balance,""), "")</f>
        <v/>
      </c>
    </row>
    <row r="332" spans="2:8">
      <c r="B332" s="96" t="str">
        <f>IFERROR(IF(Loan_Not_Paid*Values_Entered,Payment_Number,""), "")</f>
        <v/>
      </c>
      <c r="C332" s="97" t="str">
        <f>IFERROR(IF(Loan_Not_Paid*Values_Entered,Payment_Date,""), "")</f>
        <v/>
      </c>
      <c r="D332" s="98" t="str">
        <f>IFERROR(IF(Loan_Not_Paid*Values_Entered,Beginning_Balance,""), "")</f>
        <v/>
      </c>
      <c r="E332" s="98" t="str">
        <f>IFERROR(IF(Loan_Not_Paid*Values_Entered,Monthly_Payment,""), "")</f>
        <v/>
      </c>
      <c r="F332" s="98" t="str">
        <f>IFERROR(IF(Loan_Not_Paid*Values_Entered,Principal,""), "")</f>
        <v/>
      </c>
      <c r="G332" s="98" t="str">
        <f>IFERROR(IF(Loan_Not_Paid*Values_Entered,Interest,""), "")</f>
        <v/>
      </c>
      <c r="H332" s="98" t="str">
        <f>IFERROR(IF(Loan_Not_Paid*Values_Entered,Ending_Balance,""), "")</f>
        <v/>
      </c>
    </row>
    <row r="333" spans="2:8">
      <c r="B333" s="96" t="str">
        <f>IFERROR(IF(Loan_Not_Paid*Values_Entered,Payment_Number,""), "")</f>
        <v/>
      </c>
      <c r="C333" s="97" t="str">
        <f>IFERROR(IF(Loan_Not_Paid*Values_Entered,Payment_Date,""), "")</f>
        <v/>
      </c>
      <c r="D333" s="98" t="str">
        <f>IFERROR(IF(Loan_Not_Paid*Values_Entered,Beginning_Balance,""), "")</f>
        <v/>
      </c>
      <c r="E333" s="98" t="str">
        <f>IFERROR(IF(Loan_Not_Paid*Values_Entered,Monthly_Payment,""), "")</f>
        <v/>
      </c>
      <c r="F333" s="98" t="str">
        <f>IFERROR(IF(Loan_Not_Paid*Values_Entered,Principal,""), "")</f>
        <v/>
      </c>
      <c r="G333" s="98" t="str">
        <f>IFERROR(IF(Loan_Not_Paid*Values_Entered,Interest,""), "")</f>
        <v/>
      </c>
      <c r="H333" s="98" t="str">
        <f>IFERROR(IF(Loan_Not_Paid*Values_Entered,Ending_Balance,""), "")</f>
        <v/>
      </c>
    </row>
    <row r="334" spans="2:8">
      <c r="B334" s="96" t="str">
        <f>IFERROR(IF(Loan_Not_Paid*Values_Entered,Payment_Number,""), "")</f>
        <v/>
      </c>
      <c r="C334" s="97" t="str">
        <f>IFERROR(IF(Loan_Not_Paid*Values_Entered,Payment_Date,""), "")</f>
        <v/>
      </c>
      <c r="D334" s="98" t="str">
        <f>IFERROR(IF(Loan_Not_Paid*Values_Entered,Beginning_Balance,""), "")</f>
        <v/>
      </c>
      <c r="E334" s="98" t="str">
        <f>IFERROR(IF(Loan_Not_Paid*Values_Entered,Monthly_Payment,""), "")</f>
        <v/>
      </c>
      <c r="F334" s="98" t="str">
        <f>IFERROR(IF(Loan_Not_Paid*Values_Entered,Principal,""), "")</f>
        <v/>
      </c>
      <c r="G334" s="98" t="str">
        <f>IFERROR(IF(Loan_Not_Paid*Values_Entered,Interest,""), "")</f>
        <v/>
      </c>
      <c r="H334" s="98" t="str">
        <f>IFERROR(IF(Loan_Not_Paid*Values_Entered,Ending_Balance,""), "")</f>
        <v/>
      </c>
    </row>
    <row r="335" spans="2:8">
      <c r="B335" s="96" t="str">
        <f>IFERROR(IF(Loan_Not_Paid*Values_Entered,Payment_Number,""), "")</f>
        <v/>
      </c>
      <c r="C335" s="97" t="str">
        <f>IFERROR(IF(Loan_Not_Paid*Values_Entered,Payment_Date,""), "")</f>
        <v/>
      </c>
      <c r="D335" s="98" t="str">
        <f>IFERROR(IF(Loan_Not_Paid*Values_Entered,Beginning_Balance,""), "")</f>
        <v/>
      </c>
      <c r="E335" s="98" t="str">
        <f>IFERROR(IF(Loan_Not_Paid*Values_Entered,Monthly_Payment,""), "")</f>
        <v/>
      </c>
      <c r="F335" s="98" t="str">
        <f>IFERROR(IF(Loan_Not_Paid*Values_Entered,Principal,""), "")</f>
        <v/>
      </c>
      <c r="G335" s="98" t="str">
        <f>IFERROR(IF(Loan_Not_Paid*Values_Entered,Interest,""), "")</f>
        <v/>
      </c>
      <c r="H335" s="98" t="str">
        <f>IFERROR(IF(Loan_Not_Paid*Values_Entered,Ending_Balance,""), "")</f>
        <v/>
      </c>
    </row>
    <row r="336" spans="2:8">
      <c r="B336" s="96" t="str">
        <f>IFERROR(IF(Loan_Not_Paid*Values_Entered,Payment_Number,""), "")</f>
        <v/>
      </c>
      <c r="C336" s="97" t="str">
        <f>IFERROR(IF(Loan_Not_Paid*Values_Entered,Payment_Date,""), "")</f>
        <v/>
      </c>
      <c r="D336" s="98" t="str">
        <f>IFERROR(IF(Loan_Not_Paid*Values_Entered,Beginning_Balance,""), "")</f>
        <v/>
      </c>
      <c r="E336" s="98" t="str">
        <f>IFERROR(IF(Loan_Not_Paid*Values_Entered,Monthly_Payment,""), "")</f>
        <v/>
      </c>
      <c r="F336" s="98" t="str">
        <f>IFERROR(IF(Loan_Not_Paid*Values_Entered,Principal,""), "")</f>
        <v/>
      </c>
      <c r="G336" s="98" t="str">
        <f>IFERROR(IF(Loan_Not_Paid*Values_Entered,Interest,""), "")</f>
        <v/>
      </c>
      <c r="H336" s="98" t="str">
        <f>IFERROR(IF(Loan_Not_Paid*Values_Entered,Ending_Balance,""), "")</f>
        <v/>
      </c>
    </row>
    <row r="337" spans="2:8">
      <c r="B337" s="96" t="str">
        <f>IFERROR(IF(Loan_Not_Paid*Values_Entered,Payment_Number,""), "")</f>
        <v/>
      </c>
      <c r="C337" s="97" t="str">
        <f>IFERROR(IF(Loan_Not_Paid*Values_Entered,Payment_Date,""), "")</f>
        <v/>
      </c>
      <c r="D337" s="98" t="str">
        <f>IFERROR(IF(Loan_Not_Paid*Values_Entered,Beginning_Balance,""), "")</f>
        <v/>
      </c>
      <c r="E337" s="98" t="str">
        <f>IFERROR(IF(Loan_Not_Paid*Values_Entered,Monthly_Payment,""), "")</f>
        <v/>
      </c>
      <c r="F337" s="98" t="str">
        <f>IFERROR(IF(Loan_Not_Paid*Values_Entered,Principal,""), "")</f>
        <v/>
      </c>
      <c r="G337" s="98" t="str">
        <f>IFERROR(IF(Loan_Not_Paid*Values_Entered,Interest,""), "")</f>
        <v/>
      </c>
      <c r="H337" s="98" t="str">
        <f>IFERROR(IF(Loan_Not_Paid*Values_Entered,Ending_Balance,""), "")</f>
        <v/>
      </c>
    </row>
    <row r="338" spans="2:8">
      <c r="B338" s="96" t="str">
        <f>IFERROR(IF(Loan_Not_Paid*Values_Entered,Payment_Number,""), "")</f>
        <v/>
      </c>
      <c r="C338" s="97" t="str">
        <f>IFERROR(IF(Loan_Not_Paid*Values_Entered,Payment_Date,""), "")</f>
        <v/>
      </c>
      <c r="D338" s="98" t="str">
        <f>IFERROR(IF(Loan_Not_Paid*Values_Entered,Beginning_Balance,""), "")</f>
        <v/>
      </c>
      <c r="E338" s="98" t="str">
        <f>IFERROR(IF(Loan_Not_Paid*Values_Entered,Monthly_Payment,""), "")</f>
        <v/>
      </c>
      <c r="F338" s="98" t="str">
        <f>IFERROR(IF(Loan_Not_Paid*Values_Entered,Principal,""), "")</f>
        <v/>
      </c>
      <c r="G338" s="98" t="str">
        <f>IFERROR(IF(Loan_Not_Paid*Values_Entered,Interest,""), "")</f>
        <v/>
      </c>
      <c r="H338" s="98" t="str">
        <f>IFERROR(IF(Loan_Not_Paid*Values_Entered,Ending_Balance,""), "")</f>
        <v/>
      </c>
    </row>
    <row r="339" spans="2:8">
      <c r="B339" s="96" t="str">
        <f>IFERROR(IF(Loan_Not_Paid*Values_Entered,Payment_Number,""), "")</f>
        <v/>
      </c>
      <c r="C339" s="97" t="str">
        <f>IFERROR(IF(Loan_Not_Paid*Values_Entered,Payment_Date,""), "")</f>
        <v/>
      </c>
      <c r="D339" s="98" t="str">
        <f>IFERROR(IF(Loan_Not_Paid*Values_Entered,Beginning_Balance,""), "")</f>
        <v/>
      </c>
      <c r="E339" s="98" t="str">
        <f>IFERROR(IF(Loan_Not_Paid*Values_Entered,Monthly_Payment,""), "")</f>
        <v/>
      </c>
      <c r="F339" s="98" t="str">
        <f>IFERROR(IF(Loan_Not_Paid*Values_Entered,Principal,""), "")</f>
        <v/>
      </c>
      <c r="G339" s="98" t="str">
        <f>IFERROR(IF(Loan_Not_Paid*Values_Entered,Interest,""), "")</f>
        <v/>
      </c>
      <c r="H339" s="98" t="str">
        <f>IFERROR(IF(Loan_Not_Paid*Values_Entered,Ending_Balance,""), "")</f>
        <v/>
      </c>
    </row>
    <row r="340" spans="2:8">
      <c r="B340" s="96" t="str">
        <f>IFERROR(IF(Loan_Not_Paid*Values_Entered,Payment_Number,""), "")</f>
        <v/>
      </c>
      <c r="C340" s="97" t="str">
        <f>IFERROR(IF(Loan_Not_Paid*Values_Entered,Payment_Date,""), "")</f>
        <v/>
      </c>
      <c r="D340" s="98" t="str">
        <f>IFERROR(IF(Loan_Not_Paid*Values_Entered,Beginning_Balance,""), "")</f>
        <v/>
      </c>
      <c r="E340" s="98" t="str">
        <f>IFERROR(IF(Loan_Not_Paid*Values_Entered,Monthly_Payment,""), "")</f>
        <v/>
      </c>
      <c r="F340" s="98" t="str">
        <f>IFERROR(IF(Loan_Not_Paid*Values_Entered,Principal,""), "")</f>
        <v/>
      </c>
      <c r="G340" s="98" t="str">
        <f>IFERROR(IF(Loan_Not_Paid*Values_Entered,Interest,""), "")</f>
        <v/>
      </c>
      <c r="H340" s="98" t="str">
        <f>IFERROR(IF(Loan_Not_Paid*Values_Entered,Ending_Balance,""), "")</f>
        <v/>
      </c>
    </row>
    <row r="341" spans="2:8">
      <c r="B341" s="96" t="str">
        <f>IFERROR(IF(Loan_Not_Paid*Values_Entered,Payment_Number,""), "")</f>
        <v/>
      </c>
      <c r="C341" s="97" t="str">
        <f>IFERROR(IF(Loan_Not_Paid*Values_Entered,Payment_Date,""), "")</f>
        <v/>
      </c>
      <c r="D341" s="98" t="str">
        <f>IFERROR(IF(Loan_Not_Paid*Values_Entered,Beginning_Balance,""), "")</f>
        <v/>
      </c>
      <c r="E341" s="98" t="str">
        <f>IFERROR(IF(Loan_Not_Paid*Values_Entered,Monthly_Payment,""), "")</f>
        <v/>
      </c>
      <c r="F341" s="98" t="str">
        <f>IFERROR(IF(Loan_Not_Paid*Values_Entered,Principal,""), "")</f>
        <v/>
      </c>
      <c r="G341" s="98" t="str">
        <f>IFERROR(IF(Loan_Not_Paid*Values_Entered,Interest,""), "")</f>
        <v/>
      </c>
      <c r="H341" s="98" t="str">
        <f>IFERROR(IF(Loan_Not_Paid*Values_Entered,Ending_Balance,""), "")</f>
        <v/>
      </c>
    </row>
    <row r="342" spans="2:8">
      <c r="B342" s="96" t="str">
        <f>IFERROR(IF(Loan_Not_Paid*Values_Entered,Payment_Number,""), "")</f>
        <v/>
      </c>
      <c r="C342" s="97" t="str">
        <f>IFERROR(IF(Loan_Not_Paid*Values_Entered,Payment_Date,""), "")</f>
        <v/>
      </c>
      <c r="D342" s="98" t="str">
        <f>IFERROR(IF(Loan_Not_Paid*Values_Entered,Beginning_Balance,""), "")</f>
        <v/>
      </c>
      <c r="E342" s="98" t="str">
        <f>IFERROR(IF(Loan_Not_Paid*Values_Entered,Monthly_Payment,""), "")</f>
        <v/>
      </c>
      <c r="F342" s="98" t="str">
        <f>IFERROR(IF(Loan_Not_Paid*Values_Entered,Principal,""), "")</f>
        <v/>
      </c>
      <c r="G342" s="98" t="str">
        <f>IFERROR(IF(Loan_Not_Paid*Values_Entered,Interest,""), "")</f>
        <v/>
      </c>
      <c r="H342" s="98" t="str">
        <f>IFERROR(IF(Loan_Not_Paid*Values_Entered,Ending_Balance,""), "")</f>
        <v/>
      </c>
    </row>
    <row r="343" spans="2:8">
      <c r="B343" s="96" t="str">
        <f>IFERROR(IF(Loan_Not_Paid*Values_Entered,Payment_Number,""), "")</f>
        <v/>
      </c>
      <c r="C343" s="97" t="str">
        <f>IFERROR(IF(Loan_Not_Paid*Values_Entered,Payment_Date,""), "")</f>
        <v/>
      </c>
      <c r="D343" s="98" t="str">
        <f>IFERROR(IF(Loan_Not_Paid*Values_Entered,Beginning_Balance,""), "")</f>
        <v/>
      </c>
      <c r="E343" s="98" t="str">
        <f>IFERROR(IF(Loan_Not_Paid*Values_Entered,Monthly_Payment,""), "")</f>
        <v/>
      </c>
      <c r="F343" s="98" t="str">
        <f>IFERROR(IF(Loan_Not_Paid*Values_Entered,Principal,""), "")</f>
        <v/>
      </c>
      <c r="G343" s="98" t="str">
        <f>IFERROR(IF(Loan_Not_Paid*Values_Entered,Interest,""), "")</f>
        <v/>
      </c>
      <c r="H343" s="98" t="str">
        <f>IFERROR(IF(Loan_Not_Paid*Values_Entered,Ending_Balance,""), "")</f>
        <v/>
      </c>
    </row>
    <row r="344" spans="2:8">
      <c r="B344" s="96" t="str">
        <f>IFERROR(IF(Loan_Not_Paid*Values_Entered,Payment_Number,""), "")</f>
        <v/>
      </c>
      <c r="C344" s="97" t="str">
        <f>IFERROR(IF(Loan_Not_Paid*Values_Entered,Payment_Date,""), "")</f>
        <v/>
      </c>
      <c r="D344" s="98" t="str">
        <f>IFERROR(IF(Loan_Not_Paid*Values_Entered,Beginning_Balance,""), "")</f>
        <v/>
      </c>
      <c r="E344" s="98" t="str">
        <f>IFERROR(IF(Loan_Not_Paid*Values_Entered,Monthly_Payment,""), "")</f>
        <v/>
      </c>
      <c r="F344" s="98" t="str">
        <f>IFERROR(IF(Loan_Not_Paid*Values_Entered,Principal,""), "")</f>
        <v/>
      </c>
      <c r="G344" s="98" t="str">
        <f>IFERROR(IF(Loan_Not_Paid*Values_Entered,Interest,""), "")</f>
        <v/>
      </c>
      <c r="H344" s="98" t="str">
        <f>IFERROR(IF(Loan_Not_Paid*Values_Entered,Ending_Balance,""), "")</f>
        <v/>
      </c>
    </row>
    <row r="345" spans="2:8">
      <c r="B345" s="96" t="str">
        <f>IFERROR(IF(Loan_Not_Paid*Values_Entered,Payment_Number,""), "")</f>
        <v/>
      </c>
      <c r="C345" s="97" t="str">
        <f>IFERROR(IF(Loan_Not_Paid*Values_Entered,Payment_Date,""), "")</f>
        <v/>
      </c>
      <c r="D345" s="98" t="str">
        <f>IFERROR(IF(Loan_Not_Paid*Values_Entered,Beginning_Balance,""), "")</f>
        <v/>
      </c>
      <c r="E345" s="98" t="str">
        <f>IFERROR(IF(Loan_Not_Paid*Values_Entered,Monthly_Payment,""), "")</f>
        <v/>
      </c>
      <c r="F345" s="98" t="str">
        <f>IFERROR(IF(Loan_Not_Paid*Values_Entered,Principal,""), "")</f>
        <v/>
      </c>
      <c r="G345" s="98" t="str">
        <f>IFERROR(IF(Loan_Not_Paid*Values_Entered,Interest,""), "")</f>
        <v/>
      </c>
      <c r="H345" s="98" t="str">
        <f>IFERROR(IF(Loan_Not_Paid*Values_Entered,Ending_Balance,""), "")</f>
        <v/>
      </c>
    </row>
    <row r="346" spans="2:8">
      <c r="B346" s="96" t="str">
        <f>IFERROR(IF(Loan_Not_Paid*Values_Entered,Payment_Number,""), "")</f>
        <v/>
      </c>
      <c r="C346" s="97" t="str">
        <f>IFERROR(IF(Loan_Not_Paid*Values_Entered,Payment_Date,""), "")</f>
        <v/>
      </c>
      <c r="D346" s="98" t="str">
        <f>IFERROR(IF(Loan_Not_Paid*Values_Entered,Beginning_Balance,""), "")</f>
        <v/>
      </c>
      <c r="E346" s="98" t="str">
        <f>IFERROR(IF(Loan_Not_Paid*Values_Entered,Monthly_Payment,""), "")</f>
        <v/>
      </c>
      <c r="F346" s="98" t="str">
        <f>IFERROR(IF(Loan_Not_Paid*Values_Entered,Principal,""), "")</f>
        <v/>
      </c>
      <c r="G346" s="98" t="str">
        <f>IFERROR(IF(Loan_Not_Paid*Values_Entered,Interest,""), "")</f>
        <v/>
      </c>
      <c r="H346" s="98" t="str">
        <f>IFERROR(IF(Loan_Not_Paid*Values_Entered,Ending_Balance,""), "")</f>
        <v/>
      </c>
    </row>
    <row r="347" spans="2:8">
      <c r="B347" s="96" t="str">
        <f>IFERROR(IF(Loan_Not_Paid*Values_Entered,Payment_Number,""), "")</f>
        <v/>
      </c>
      <c r="C347" s="97" t="str">
        <f>IFERROR(IF(Loan_Not_Paid*Values_Entered,Payment_Date,""), "")</f>
        <v/>
      </c>
      <c r="D347" s="98" t="str">
        <f>IFERROR(IF(Loan_Not_Paid*Values_Entered,Beginning_Balance,""), "")</f>
        <v/>
      </c>
      <c r="E347" s="98" t="str">
        <f>IFERROR(IF(Loan_Not_Paid*Values_Entered,Monthly_Payment,""), "")</f>
        <v/>
      </c>
      <c r="F347" s="98" t="str">
        <f>IFERROR(IF(Loan_Not_Paid*Values_Entered,Principal,""), "")</f>
        <v/>
      </c>
      <c r="G347" s="98" t="str">
        <f>IFERROR(IF(Loan_Not_Paid*Values_Entered,Interest,""), "")</f>
        <v/>
      </c>
      <c r="H347" s="98" t="str">
        <f>IFERROR(IF(Loan_Not_Paid*Values_Entered,Ending_Balance,""), "")</f>
        <v/>
      </c>
    </row>
    <row r="348" spans="2:8">
      <c r="B348" s="96" t="str">
        <f>IFERROR(IF(Loan_Not_Paid*Values_Entered,Payment_Number,""), "")</f>
        <v/>
      </c>
      <c r="C348" s="97" t="str">
        <f>IFERROR(IF(Loan_Not_Paid*Values_Entered,Payment_Date,""), "")</f>
        <v/>
      </c>
      <c r="D348" s="98" t="str">
        <f>IFERROR(IF(Loan_Not_Paid*Values_Entered,Beginning_Balance,""), "")</f>
        <v/>
      </c>
      <c r="E348" s="98" t="str">
        <f>IFERROR(IF(Loan_Not_Paid*Values_Entered,Monthly_Payment,""), "")</f>
        <v/>
      </c>
      <c r="F348" s="98" t="str">
        <f>IFERROR(IF(Loan_Not_Paid*Values_Entered,Principal,""), "")</f>
        <v/>
      </c>
      <c r="G348" s="98" t="str">
        <f>IFERROR(IF(Loan_Not_Paid*Values_Entered,Interest,""), "")</f>
        <v/>
      </c>
      <c r="H348" s="98" t="str">
        <f>IFERROR(IF(Loan_Not_Paid*Values_Entered,Ending_Balance,""), "")</f>
        <v/>
      </c>
    </row>
    <row r="349" spans="2:8">
      <c r="B349" s="96" t="str">
        <f>IFERROR(IF(Loan_Not_Paid*Values_Entered,Payment_Number,""), "")</f>
        <v/>
      </c>
      <c r="C349" s="97" t="str">
        <f>IFERROR(IF(Loan_Not_Paid*Values_Entered,Payment_Date,""), "")</f>
        <v/>
      </c>
      <c r="D349" s="98" t="str">
        <f>IFERROR(IF(Loan_Not_Paid*Values_Entered,Beginning_Balance,""), "")</f>
        <v/>
      </c>
      <c r="E349" s="98" t="str">
        <f>IFERROR(IF(Loan_Not_Paid*Values_Entered,Monthly_Payment,""), "")</f>
        <v/>
      </c>
      <c r="F349" s="98" t="str">
        <f>IFERROR(IF(Loan_Not_Paid*Values_Entered,Principal,""), "")</f>
        <v/>
      </c>
      <c r="G349" s="98" t="str">
        <f>IFERROR(IF(Loan_Not_Paid*Values_Entered,Interest,""), "")</f>
        <v/>
      </c>
      <c r="H349" s="98" t="str">
        <f>IFERROR(IF(Loan_Not_Paid*Values_Entered,Ending_Balance,""), "")</f>
        <v/>
      </c>
    </row>
    <row r="350" spans="2:8">
      <c r="B350" s="96" t="str">
        <f>IFERROR(IF(Loan_Not_Paid*Values_Entered,Payment_Number,""), "")</f>
        <v/>
      </c>
      <c r="C350" s="97" t="str">
        <f>IFERROR(IF(Loan_Not_Paid*Values_Entered,Payment_Date,""), "")</f>
        <v/>
      </c>
      <c r="D350" s="98" t="str">
        <f>IFERROR(IF(Loan_Not_Paid*Values_Entered,Beginning_Balance,""), "")</f>
        <v/>
      </c>
      <c r="E350" s="98" t="str">
        <f>IFERROR(IF(Loan_Not_Paid*Values_Entered,Monthly_Payment,""), "")</f>
        <v/>
      </c>
      <c r="F350" s="98" t="str">
        <f>IFERROR(IF(Loan_Not_Paid*Values_Entered,Principal,""), "")</f>
        <v/>
      </c>
      <c r="G350" s="98" t="str">
        <f>IFERROR(IF(Loan_Not_Paid*Values_Entered,Interest,""), "")</f>
        <v/>
      </c>
      <c r="H350" s="98" t="str">
        <f>IFERROR(IF(Loan_Not_Paid*Values_Entered,Ending_Balance,""), "")</f>
        <v/>
      </c>
    </row>
    <row r="351" spans="2:8">
      <c r="B351" s="96" t="str">
        <f>IFERROR(IF(Loan_Not_Paid*Values_Entered,Payment_Number,""), "")</f>
        <v/>
      </c>
      <c r="C351" s="97" t="str">
        <f>IFERROR(IF(Loan_Not_Paid*Values_Entered,Payment_Date,""), "")</f>
        <v/>
      </c>
      <c r="D351" s="98" t="str">
        <f>IFERROR(IF(Loan_Not_Paid*Values_Entered,Beginning_Balance,""), "")</f>
        <v/>
      </c>
      <c r="E351" s="98" t="str">
        <f>IFERROR(IF(Loan_Not_Paid*Values_Entered,Monthly_Payment,""), "")</f>
        <v/>
      </c>
      <c r="F351" s="98" t="str">
        <f>IFERROR(IF(Loan_Not_Paid*Values_Entered,Principal,""), "")</f>
        <v/>
      </c>
      <c r="G351" s="98" t="str">
        <f>IFERROR(IF(Loan_Not_Paid*Values_Entered,Interest,""), "")</f>
        <v/>
      </c>
      <c r="H351" s="98" t="str">
        <f>IFERROR(IF(Loan_Not_Paid*Values_Entered,Ending_Balance,""), "")</f>
        <v/>
      </c>
    </row>
    <row r="352" spans="2:8">
      <c r="B352" s="96" t="str">
        <f>IFERROR(IF(Loan_Not_Paid*Values_Entered,Payment_Number,""), "")</f>
        <v/>
      </c>
      <c r="C352" s="97" t="str">
        <f>IFERROR(IF(Loan_Not_Paid*Values_Entered,Payment_Date,""), "")</f>
        <v/>
      </c>
      <c r="D352" s="98" t="str">
        <f>IFERROR(IF(Loan_Not_Paid*Values_Entered,Beginning_Balance,""), "")</f>
        <v/>
      </c>
      <c r="E352" s="98" t="str">
        <f>IFERROR(IF(Loan_Not_Paid*Values_Entered,Monthly_Payment,""), "")</f>
        <v/>
      </c>
      <c r="F352" s="98" t="str">
        <f>IFERROR(IF(Loan_Not_Paid*Values_Entered,Principal,""), "")</f>
        <v/>
      </c>
      <c r="G352" s="98" t="str">
        <f>IFERROR(IF(Loan_Not_Paid*Values_Entered,Interest,""), "")</f>
        <v/>
      </c>
      <c r="H352" s="98" t="str">
        <f>IFERROR(IF(Loan_Not_Paid*Values_Entered,Ending_Balance,""), "")</f>
        <v/>
      </c>
    </row>
    <row r="353" spans="2:8">
      <c r="B353" s="96" t="str">
        <f>IFERROR(IF(Loan_Not_Paid*Values_Entered,Payment_Number,""), "")</f>
        <v/>
      </c>
      <c r="C353" s="97" t="str">
        <f>IFERROR(IF(Loan_Not_Paid*Values_Entered,Payment_Date,""), "")</f>
        <v/>
      </c>
      <c r="D353" s="98" t="str">
        <f>IFERROR(IF(Loan_Not_Paid*Values_Entered,Beginning_Balance,""), "")</f>
        <v/>
      </c>
      <c r="E353" s="98" t="str">
        <f>IFERROR(IF(Loan_Not_Paid*Values_Entered,Monthly_Payment,""), "")</f>
        <v/>
      </c>
      <c r="F353" s="98" t="str">
        <f>IFERROR(IF(Loan_Not_Paid*Values_Entered,Principal,""), "")</f>
        <v/>
      </c>
      <c r="G353" s="98" t="str">
        <f>IFERROR(IF(Loan_Not_Paid*Values_Entered,Interest,""), "")</f>
        <v/>
      </c>
      <c r="H353" s="98" t="str">
        <f>IFERROR(IF(Loan_Not_Paid*Values_Entered,Ending_Balance,""), "")</f>
        <v/>
      </c>
    </row>
    <row r="354" spans="2:8">
      <c r="B354" s="96" t="str">
        <f>IFERROR(IF(Loan_Not_Paid*Values_Entered,Payment_Number,""), "")</f>
        <v/>
      </c>
      <c r="C354" s="97" t="str">
        <f>IFERROR(IF(Loan_Not_Paid*Values_Entered,Payment_Date,""), "")</f>
        <v/>
      </c>
      <c r="D354" s="98" t="str">
        <f>IFERROR(IF(Loan_Not_Paid*Values_Entered,Beginning_Balance,""), "")</f>
        <v/>
      </c>
      <c r="E354" s="98" t="str">
        <f>IFERROR(IF(Loan_Not_Paid*Values_Entered,Monthly_Payment,""), "")</f>
        <v/>
      </c>
      <c r="F354" s="98" t="str">
        <f>IFERROR(IF(Loan_Not_Paid*Values_Entered,Principal,""), "")</f>
        <v/>
      </c>
      <c r="G354" s="98" t="str">
        <f>IFERROR(IF(Loan_Not_Paid*Values_Entered,Interest,""), "")</f>
        <v/>
      </c>
      <c r="H354" s="98" t="str">
        <f>IFERROR(IF(Loan_Not_Paid*Values_Entered,Ending_Balance,""), "")</f>
        <v/>
      </c>
    </row>
    <row r="355" spans="2:8">
      <c r="B355" s="96" t="str">
        <f>IFERROR(IF(Loan_Not_Paid*Values_Entered,Payment_Number,""), "")</f>
        <v/>
      </c>
      <c r="C355" s="97" t="str">
        <f>IFERROR(IF(Loan_Not_Paid*Values_Entered,Payment_Date,""), "")</f>
        <v/>
      </c>
      <c r="D355" s="98" t="str">
        <f>IFERROR(IF(Loan_Not_Paid*Values_Entered,Beginning_Balance,""), "")</f>
        <v/>
      </c>
      <c r="E355" s="98" t="str">
        <f>IFERROR(IF(Loan_Not_Paid*Values_Entered,Monthly_Payment,""), "")</f>
        <v/>
      </c>
      <c r="F355" s="98" t="str">
        <f>IFERROR(IF(Loan_Not_Paid*Values_Entered,Principal,""), "")</f>
        <v/>
      </c>
      <c r="G355" s="98" t="str">
        <f>IFERROR(IF(Loan_Not_Paid*Values_Entered,Interest,""), "")</f>
        <v/>
      </c>
      <c r="H355" s="98" t="str">
        <f>IFERROR(IF(Loan_Not_Paid*Values_Entered,Ending_Balance,""), "")</f>
        <v/>
      </c>
    </row>
    <row r="356" spans="2:8">
      <c r="B356" s="96" t="str">
        <f>IFERROR(IF(Loan_Not_Paid*Values_Entered,Payment_Number,""), "")</f>
        <v/>
      </c>
      <c r="C356" s="97" t="str">
        <f>IFERROR(IF(Loan_Not_Paid*Values_Entered,Payment_Date,""), "")</f>
        <v/>
      </c>
      <c r="D356" s="98" t="str">
        <f>IFERROR(IF(Loan_Not_Paid*Values_Entered,Beginning_Balance,""), "")</f>
        <v/>
      </c>
      <c r="E356" s="98" t="str">
        <f>IFERROR(IF(Loan_Not_Paid*Values_Entered,Monthly_Payment,""), "")</f>
        <v/>
      </c>
      <c r="F356" s="98" t="str">
        <f>IFERROR(IF(Loan_Not_Paid*Values_Entered,Principal,""), "")</f>
        <v/>
      </c>
      <c r="G356" s="98" t="str">
        <f>IFERROR(IF(Loan_Not_Paid*Values_Entered,Interest,""), "")</f>
        <v/>
      </c>
      <c r="H356" s="98" t="str">
        <f>IFERROR(IF(Loan_Not_Paid*Values_Entered,Ending_Balance,""), "")</f>
        <v/>
      </c>
    </row>
    <row r="357" spans="2:8">
      <c r="B357" s="96" t="str">
        <f>IFERROR(IF(Loan_Not_Paid*Values_Entered,Payment_Number,""), "")</f>
        <v/>
      </c>
      <c r="C357" s="97" t="str">
        <f>IFERROR(IF(Loan_Not_Paid*Values_Entered,Payment_Date,""), "")</f>
        <v/>
      </c>
      <c r="D357" s="98" t="str">
        <f>IFERROR(IF(Loan_Not_Paid*Values_Entered,Beginning_Balance,""), "")</f>
        <v/>
      </c>
      <c r="E357" s="98" t="str">
        <f>IFERROR(IF(Loan_Not_Paid*Values_Entered,Monthly_Payment,""), "")</f>
        <v/>
      </c>
      <c r="F357" s="98" t="str">
        <f>IFERROR(IF(Loan_Not_Paid*Values_Entered,Principal,""), "")</f>
        <v/>
      </c>
      <c r="G357" s="98" t="str">
        <f>IFERROR(IF(Loan_Not_Paid*Values_Entered,Interest,""), "")</f>
        <v/>
      </c>
      <c r="H357" s="98" t="str">
        <f>IFERROR(IF(Loan_Not_Paid*Values_Entered,Ending_Balance,""), "")</f>
        <v/>
      </c>
    </row>
    <row r="358" spans="2:8">
      <c r="B358" s="96" t="str">
        <f>IFERROR(IF(Loan_Not_Paid*Values_Entered,Payment_Number,""), "")</f>
        <v/>
      </c>
      <c r="C358" s="97" t="str">
        <f>IFERROR(IF(Loan_Not_Paid*Values_Entered,Payment_Date,""), "")</f>
        <v/>
      </c>
      <c r="D358" s="98" t="str">
        <f>IFERROR(IF(Loan_Not_Paid*Values_Entered,Beginning_Balance,""), "")</f>
        <v/>
      </c>
      <c r="E358" s="98" t="str">
        <f>IFERROR(IF(Loan_Not_Paid*Values_Entered,Monthly_Payment,""), "")</f>
        <v/>
      </c>
      <c r="F358" s="98" t="str">
        <f>IFERROR(IF(Loan_Not_Paid*Values_Entered,Principal,""), "")</f>
        <v/>
      </c>
      <c r="G358" s="98" t="str">
        <f>IFERROR(IF(Loan_Not_Paid*Values_Entered,Interest,""), "")</f>
        <v/>
      </c>
      <c r="H358" s="98" t="str">
        <f>IFERROR(IF(Loan_Not_Paid*Values_Entered,Ending_Balance,""), "")</f>
        <v/>
      </c>
    </row>
    <row r="359" spans="2:8">
      <c r="B359" s="96" t="str">
        <f>IFERROR(IF(Loan_Not_Paid*Values_Entered,Payment_Number,""), "")</f>
        <v/>
      </c>
      <c r="C359" s="97" t="str">
        <f>IFERROR(IF(Loan_Not_Paid*Values_Entered,Payment_Date,""), "")</f>
        <v/>
      </c>
      <c r="D359" s="98" t="str">
        <f>IFERROR(IF(Loan_Not_Paid*Values_Entered,Beginning_Balance,""), "")</f>
        <v/>
      </c>
      <c r="E359" s="98" t="str">
        <f>IFERROR(IF(Loan_Not_Paid*Values_Entered,Monthly_Payment,""), "")</f>
        <v/>
      </c>
      <c r="F359" s="98" t="str">
        <f>IFERROR(IF(Loan_Not_Paid*Values_Entered,Principal,""), "")</f>
        <v/>
      </c>
      <c r="G359" s="98" t="str">
        <f>IFERROR(IF(Loan_Not_Paid*Values_Entered,Interest,""), "")</f>
        <v/>
      </c>
      <c r="H359" s="98" t="str">
        <f>IFERROR(IF(Loan_Not_Paid*Values_Entered,Ending_Balance,""), "")</f>
        <v/>
      </c>
    </row>
    <row r="360" spans="2:8">
      <c r="B360" s="96" t="str">
        <f>IFERROR(IF(Loan_Not_Paid*Values_Entered,Payment_Number,""), "")</f>
        <v/>
      </c>
      <c r="C360" s="97" t="str">
        <f>IFERROR(IF(Loan_Not_Paid*Values_Entered,Payment_Date,""), "")</f>
        <v/>
      </c>
      <c r="D360" s="98" t="str">
        <f>IFERROR(IF(Loan_Not_Paid*Values_Entered,Beginning_Balance,""), "")</f>
        <v/>
      </c>
      <c r="E360" s="98" t="str">
        <f>IFERROR(IF(Loan_Not_Paid*Values_Entered,Monthly_Payment,""), "")</f>
        <v/>
      </c>
      <c r="F360" s="98" t="str">
        <f>IFERROR(IF(Loan_Not_Paid*Values_Entered,Principal,""), "")</f>
        <v/>
      </c>
      <c r="G360" s="98" t="str">
        <f>IFERROR(IF(Loan_Not_Paid*Values_Entered,Interest,""), "")</f>
        <v/>
      </c>
      <c r="H360" s="98" t="str">
        <f>IFERROR(IF(Loan_Not_Paid*Values_Entered,Ending_Balance,""), "")</f>
        <v/>
      </c>
    </row>
    <row r="361" spans="2:8">
      <c r="B361" s="96" t="str">
        <f>IFERROR(IF(Loan_Not_Paid*Values_Entered,Payment_Number,""), "")</f>
        <v/>
      </c>
      <c r="C361" s="97" t="str">
        <f>IFERROR(IF(Loan_Not_Paid*Values_Entered,Payment_Date,""), "")</f>
        <v/>
      </c>
      <c r="D361" s="98" t="str">
        <f>IFERROR(IF(Loan_Not_Paid*Values_Entered,Beginning_Balance,""), "")</f>
        <v/>
      </c>
      <c r="E361" s="98" t="str">
        <f>IFERROR(IF(Loan_Not_Paid*Values_Entered,Monthly_Payment,""), "")</f>
        <v/>
      </c>
      <c r="F361" s="98" t="str">
        <f>IFERROR(IF(Loan_Not_Paid*Values_Entered,Principal,""), "")</f>
        <v/>
      </c>
      <c r="G361" s="98" t="str">
        <f>IFERROR(IF(Loan_Not_Paid*Values_Entered,Interest,""), "")</f>
        <v/>
      </c>
      <c r="H361" s="98" t="str">
        <f>IFERROR(IF(Loan_Not_Paid*Values_Entered,Ending_Balance,""), "")</f>
        <v/>
      </c>
    </row>
    <row r="362" spans="2:8">
      <c r="B362" s="96" t="str">
        <f>IFERROR(IF(Loan_Not_Paid*Values_Entered,Payment_Number,""), "")</f>
        <v/>
      </c>
      <c r="C362" s="97" t="str">
        <f>IFERROR(IF(Loan_Not_Paid*Values_Entered,Payment_Date,""), "")</f>
        <v/>
      </c>
      <c r="D362" s="98" t="str">
        <f>IFERROR(IF(Loan_Not_Paid*Values_Entered,Beginning_Balance,""), "")</f>
        <v/>
      </c>
      <c r="E362" s="98" t="str">
        <f>IFERROR(IF(Loan_Not_Paid*Values_Entered,Monthly_Payment,""), "")</f>
        <v/>
      </c>
      <c r="F362" s="98" t="str">
        <f>IFERROR(IF(Loan_Not_Paid*Values_Entered,Principal,""), "")</f>
        <v/>
      </c>
      <c r="G362" s="98" t="str">
        <f>IFERROR(IF(Loan_Not_Paid*Values_Entered,Interest,""), "")</f>
        <v/>
      </c>
      <c r="H362" s="98" t="str">
        <f>IFERROR(IF(Loan_Not_Paid*Values_Entered,Ending_Balance,""), "")</f>
        <v/>
      </c>
    </row>
    <row r="363" spans="2:8">
      <c r="B363" s="96" t="str">
        <f>IFERROR(IF(Loan_Not_Paid*Values_Entered,Payment_Number,""), "")</f>
        <v/>
      </c>
      <c r="C363" s="97" t="str">
        <f>IFERROR(IF(Loan_Not_Paid*Values_Entered,Payment_Date,""), "")</f>
        <v/>
      </c>
      <c r="D363" s="98" t="str">
        <f>IFERROR(IF(Loan_Not_Paid*Values_Entered,Beginning_Balance,""), "")</f>
        <v/>
      </c>
      <c r="E363" s="98" t="str">
        <f>IFERROR(IF(Loan_Not_Paid*Values_Entered,Monthly_Payment,""), "")</f>
        <v/>
      </c>
      <c r="F363" s="98" t="str">
        <f>IFERROR(IF(Loan_Not_Paid*Values_Entered,Principal,""), "")</f>
        <v/>
      </c>
      <c r="G363" s="98" t="str">
        <f>IFERROR(IF(Loan_Not_Paid*Values_Entered,Interest,""), "")</f>
        <v/>
      </c>
      <c r="H363" s="98" t="str">
        <f>IFERROR(IF(Loan_Not_Paid*Values_Entered,Ending_Balance,""), "")</f>
        <v/>
      </c>
    </row>
    <row r="364" spans="2:8">
      <c r="B364" s="96" t="str">
        <f>IFERROR(IF(Loan_Not_Paid*Values_Entered,Payment_Number,""), "")</f>
        <v/>
      </c>
      <c r="C364" s="97" t="str">
        <f>IFERROR(IF(Loan_Not_Paid*Values_Entered,Payment_Date,""), "")</f>
        <v/>
      </c>
      <c r="D364" s="98" t="str">
        <f>IFERROR(IF(Loan_Not_Paid*Values_Entered,Beginning_Balance,""), "")</f>
        <v/>
      </c>
      <c r="E364" s="98" t="str">
        <f>IFERROR(IF(Loan_Not_Paid*Values_Entered,Monthly_Payment,""), "")</f>
        <v/>
      </c>
      <c r="F364" s="98" t="str">
        <f>IFERROR(IF(Loan_Not_Paid*Values_Entered,Principal,""), "")</f>
        <v/>
      </c>
      <c r="G364" s="98" t="str">
        <f>IFERROR(IF(Loan_Not_Paid*Values_Entered,Interest,""), "")</f>
        <v/>
      </c>
      <c r="H364" s="98" t="str">
        <f>IFERROR(IF(Loan_Not_Paid*Values_Entered,Ending_Balance,""), "")</f>
        <v/>
      </c>
    </row>
    <row r="365" spans="2:8">
      <c r="B365" s="96" t="str">
        <f>IFERROR(IF(Loan_Not_Paid*Values_Entered,Payment_Number,""), "")</f>
        <v/>
      </c>
      <c r="C365" s="97" t="str">
        <f>IFERROR(IF(Loan_Not_Paid*Values_Entered,Payment_Date,""), "")</f>
        <v/>
      </c>
      <c r="D365" s="98" t="str">
        <f>IFERROR(IF(Loan_Not_Paid*Values_Entered,Beginning_Balance,""), "")</f>
        <v/>
      </c>
      <c r="E365" s="98" t="str">
        <f>IFERROR(IF(Loan_Not_Paid*Values_Entered,Monthly_Payment,""), "")</f>
        <v/>
      </c>
      <c r="F365" s="98" t="str">
        <f>IFERROR(IF(Loan_Not_Paid*Values_Entered,Principal,""), "")</f>
        <v/>
      </c>
      <c r="G365" s="98" t="str">
        <f>IFERROR(IF(Loan_Not_Paid*Values_Entered,Interest,""), "")</f>
        <v/>
      </c>
      <c r="H365" s="98" t="str">
        <f>IFERROR(IF(Loan_Not_Paid*Values_Entered,Ending_Balance,""), "")</f>
        <v/>
      </c>
    </row>
    <row r="366" spans="2:8">
      <c r="B366" s="96" t="str">
        <f>IFERROR(IF(Loan_Not_Paid*Values_Entered,Payment_Number,""), "")</f>
        <v/>
      </c>
      <c r="C366" s="97" t="str">
        <f>IFERROR(IF(Loan_Not_Paid*Values_Entered,Payment_Date,""), "")</f>
        <v/>
      </c>
      <c r="D366" s="98" t="str">
        <f>IFERROR(IF(Loan_Not_Paid*Values_Entered,Beginning_Balance,""), "")</f>
        <v/>
      </c>
      <c r="E366" s="98" t="str">
        <f>IFERROR(IF(Loan_Not_Paid*Values_Entered,Monthly_Payment,""), "")</f>
        <v/>
      </c>
      <c r="F366" s="98" t="str">
        <f>IFERROR(IF(Loan_Not_Paid*Values_Entered,Principal,""), "")</f>
        <v/>
      </c>
      <c r="G366" s="98" t="str">
        <f>IFERROR(IF(Loan_Not_Paid*Values_Entered,Interest,""), "")</f>
        <v/>
      </c>
      <c r="H366" s="98" t="str">
        <f>IFERROR(IF(Loan_Not_Paid*Values_Entered,Ending_Balance,""), "")</f>
        <v/>
      </c>
    </row>
    <row r="367" spans="2:8">
      <c r="B367" s="96" t="str">
        <f>IFERROR(IF(Loan_Not_Paid*Values_Entered,Payment_Number,""), "")</f>
        <v/>
      </c>
      <c r="C367" s="97" t="str">
        <f>IFERROR(IF(Loan_Not_Paid*Values_Entered,Payment_Date,""), "")</f>
        <v/>
      </c>
      <c r="D367" s="98" t="str">
        <f>IFERROR(IF(Loan_Not_Paid*Values_Entered,Beginning_Balance,""), "")</f>
        <v/>
      </c>
      <c r="E367" s="98" t="str">
        <f>IFERROR(IF(Loan_Not_Paid*Values_Entered,Monthly_Payment,""), "")</f>
        <v/>
      </c>
      <c r="F367" s="98" t="str">
        <f>IFERROR(IF(Loan_Not_Paid*Values_Entered,Principal,""), "")</f>
        <v/>
      </c>
      <c r="G367" s="98" t="str">
        <f>IFERROR(IF(Loan_Not_Paid*Values_Entered,Interest,""), "")</f>
        <v/>
      </c>
      <c r="H367" s="98" t="str">
        <f>IFERROR(IF(Loan_Not_Paid*Values_Entered,Ending_Balance,""), "")</f>
        <v/>
      </c>
    </row>
    <row r="368" spans="2:8">
      <c r="B368" s="96" t="str">
        <f>IFERROR(IF(Loan_Not_Paid*Values_Entered,Payment_Number,""), "")</f>
        <v/>
      </c>
      <c r="C368" s="97" t="str">
        <f>IFERROR(IF(Loan_Not_Paid*Values_Entered,Payment_Date,""), "")</f>
        <v/>
      </c>
      <c r="D368" s="98" t="str">
        <f>IFERROR(IF(Loan_Not_Paid*Values_Entered,Beginning_Balance,""), "")</f>
        <v/>
      </c>
      <c r="E368" s="98" t="str">
        <f>IFERROR(IF(Loan_Not_Paid*Values_Entered,Monthly_Payment,""), "")</f>
        <v/>
      </c>
      <c r="F368" s="98" t="str">
        <f>IFERROR(IF(Loan_Not_Paid*Values_Entered,Principal,""), "")</f>
        <v/>
      </c>
      <c r="G368" s="98" t="str">
        <f>IFERROR(IF(Loan_Not_Paid*Values_Entered,Interest,""), "")</f>
        <v/>
      </c>
      <c r="H368" s="98" t="str">
        <f>IFERROR(IF(Loan_Not_Paid*Values_Entered,Ending_Balance,""), "")</f>
        <v/>
      </c>
    </row>
    <row r="369" spans="2:8">
      <c r="B369" s="96" t="str">
        <f>IFERROR(IF(Loan_Not_Paid*Values_Entered,Payment_Number,""), "")</f>
        <v/>
      </c>
      <c r="C369" s="97" t="str">
        <f>IFERROR(IF(Loan_Not_Paid*Values_Entered,Payment_Date,""), "")</f>
        <v/>
      </c>
      <c r="D369" s="98" t="str">
        <f>IFERROR(IF(Loan_Not_Paid*Values_Entered,Beginning_Balance,""), "")</f>
        <v/>
      </c>
      <c r="E369" s="98" t="str">
        <f>IFERROR(IF(Loan_Not_Paid*Values_Entered,Monthly_Payment,""), "")</f>
        <v/>
      </c>
      <c r="F369" s="98" t="str">
        <f>IFERROR(IF(Loan_Not_Paid*Values_Entered,Principal,""), "")</f>
        <v/>
      </c>
      <c r="G369" s="98" t="str">
        <f>IFERROR(IF(Loan_Not_Paid*Values_Entered,Interest,""), "")</f>
        <v/>
      </c>
      <c r="H369" s="98" t="str">
        <f>IFERROR(IF(Loan_Not_Paid*Values_Entered,Ending_Balance,""), "")</f>
        <v/>
      </c>
    </row>
    <row r="370" spans="2:8">
      <c r="B370" s="96" t="str">
        <f>IFERROR(IF(Loan_Not_Paid*Values_Entered,Payment_Number,""), "")</f>
        <v/>
      </c>
      <c r="C370" s="97" t="str">
        <f>IFERROR(IF(Loan_Not_Paid*Values_Entered,Payment_Date,""), "")</f>
        <v/>
      </c>
      <c r="D370" s="98" t="str">
        <f>IFERROR(IF(Loan_Not_Paid*Values_Entered,Beginning_Balance,""), "")</f>
        <v/>
      </c>
      <c r="E370" s="98" t="str">
        <f>IFERROR(IF(Loan_Not_Paid*Values_Entered,Monthly_Payment,""), "")</f>
        <v/>
      </c>
      <c r="F370" s="98" t="str">
        <f>IFERROR(IF(Loan_Not_Paid*Values_Entered,Principal,""), "")</f>
        <v/>
      </c>
      <c r="G370" s="98" t="str">
        <f>IFERROR(IF(Loan_Not_Paid*Values_Entered,Interest,""), "")</f>
        <v/>
      </c>
      <c r="H370" s="98" t="str">
        <f>IFERROR(IF(Loan_Not_Paid*Values_Entered,Ending_Balance,""), "")</f>
        <v/>
      </c>
    </row>
    <row r="371" spans="2:8">
      <c r="B371" s="96" t="str">
        <f>IFERROR(IF(Loan_Not_Paid*Values_Entered,Payment_Number,""), "")</f>
        <v/>
      </c>
      <c r="C371" s="97" t="str">
        <f>IFERROR(IF(Loan_Not_Paid*Values_Entered,Payment_Date,""), "")</f>
        <v/>
      </c>
      <c r="D371" s="98" t="str">
        <f>IFERROR(IF(Loan_Not_Paid*Values_Entered,Beginning_Balance,""), "")</f>
        <v/>
      </c>
      <c r="E371" s="98" t="str">
        <f>IFERROR(IF(Loan_Not_Paid*Values_Entered,Monthly_Payment,""), "")</f>
        <v/>
      </c>
      <c r="F371" s="98" t="str">
        <f>IFERROR(IF(Loan_Not_Paid*Values_Entered,Principal,""), "")</f>
        <v/>
      </c>
      <c r="G371" s="98" t="str">
        <f>IFERROR(IF(Loan_Not_Paid*Values_Entered,Interest,""), "")</f>
        <v/>
      </c>
      <c r="H371" s="98" t="str">
        <f>IFERROR(IF(Loan_Not_Paid*Values_Entered,Ending_Balance,""), "")</f>
        <v/>
      </c>
    </row>
    <row r="372" spans="2:8">
      <c r="B372" s="96" t="str">
        <f>IFERROR(IF(Loan_Not_Paid*Values_Entered,Payment_Number,""), "")</f>
        <v/>
      </c>
      <c r="C372" s="97" t="str">
        <f>IFERROR(IF(Loan_Not_Paid*Values_Entered,Payment_Date,""), "")</f>
        <v/>
      </c>
      <c r="D372" s="98" t="str">
        <f>IFERROR(IF(Loan_Not_Paid*Values_Entered,Beginning_Balance,""), "")</f>
        <v/>
      </c>
      <c r="E372" s="98" t="str">
        <f>IFERROR(IF(Loan_Not_Paid*Values_Entered,Monthly_Payment,""), "")</f>
        <v/>
      </c>
      <c r="F372" s="98" t="str">
        <f>IFERROR(IF(Loan_Not_Paid*Values_Entered,Principal,""), "")</f>
        <v/>
      </c>
      <c r="G372" s="98" t="str">
        <f>IFERROR(IF(Loan_Not_Paid*Values_Entered,Interest,""), "")</f>
        <v/>
      </c>
      <c r="H372" s="98" t="str">
        <f>IFERROR(IF(Loan_Not_Paid*Values_Entered,Ending_Balance,""), "")</f>
        <v/>
      </c>
    </row>
  </sheetData>
  <mergeCells count="8">
    <mergeCell ref="B10:D10"/>
    <mergeCell ref="B11:D11"/>
    <mergeCell ref="B3:D3"/>
    <mergeCell ref="B4:D4"/>
    <mergeCell ref="B5:D5"/>
    <mergeCell ref="B6:D6"/>
    <mergeCell ref="B8:D8"/>
    <mergeCell ref="B9:D9"/>
  </mergeCells>
  <conditionalFormatting sqref="B13:B372">
    <cfRule type="expression" dxfId="5" priority="3" stopIfTrue="1">
      <formula>NOT(Loan_Not_Paid)</formula>
    </cfRule>
    <cfRule type="expression" dxfId="4" priority="4" stopIfTrue="1">
      <formula>IF(ROW(B13)=Last_Row,TRUE,FALSE)</formula>
    </cfRule>
  </conditionalFormatting>
  <conditionalFormatting sqref="C13:G372">
    <cfRule type="expression" dxfId="3" priority="1" stopIfTrue="1">
      <formula>NOT(Loan_Not_Paid)</formula>
    </cfRule>
    <cfRule type="expression" dxfId="2" priority="2" stopIfTrue="1">
      <formula>IF(ROW(C13)=Last_Row,TRUE,FALSE)</formula>
    </cfRule>
  </conditionalFormatting>
  <conditionalFormatting sqref="H13:H372">
    <cfRule type="expression" dxfId="1" priority="5" stopIfTrue="1">
      <formula>NOT(Loan_Not_Paid)</formula>
    </cfRule>
    <cfRule type="expression" dxfId="0" priority="6" stopIfTrue="1">
      <formula>IF(ROW(H13)=Last_Row,TRUE,FALSE)</formula>
    </cfRule>
  </conditionalFormatting>
  <dataValidations count="26">
    <dataValidation allowBlank="1" showInputMessage="1" showErrorMessage="1" prompt="Create a loan repayment schedule using this Loan calculator and amortization worksheet. Total interest and total payments are automatically calculated" sqref="A1" xr:uid="{9C5DBB1F-B7E2-4A46-910A-549AD9DBED6F}"/>
    <dataValidation allowBlank="1" showInputMessage="1" showErrorMessage="1" prompt="Title of this worksheet is in this cell. Enter Loan values in cells E3 through E6. Loan summary in cells E8 through E11 and Loan table are automatically updated" sqref="B1" xr:uid="{2C510D77-4673-496A-9933-1F57F0317F28}"/>
    <dataValidation allowBlank="1" showInputMessage="1" showErrorMessage="1" prompt="Enter Loan amount in cell at right" sqref="B3:D3" xr:uid="{3CC11A69-30A7-4711-8FF8-BA83D7E10E4F}"/>
    <dataValidation allowBlank="1" showInputMessage="1" showErrorMessage="1" prompt="Enter Loan amount in this cell" sqref="E3" xr:uid="{280F3814-E5A3-4CF6-9E27-12A38C5A11CD}"/>
    <dataValidation allowBlank="1" showInputMessage="1" showErrorMessage="1" prompt="Enter Annual interest rate in cell at right" sqref="B4:D4" xr:uid="{398CA0A3-1B9F-4041-92B5-66525CADCE16}"/>
    <dataValidation allowBlank="1" showInputMessage="1" showErrorMessage="1" prompt="Enter Loan period in years in cell at right" sqref="B5:D5" xr:uid="{92791A16-FD1E-495D-B294-030CF47D0655}"/>
    <dataValidation allowBlank="1" showInputMessage="1" showErrorMessage="1" prompt="Enter Loan period in years in this cell" sqref="E5" xr:uid="{E7515D4C-5431-404D-B1E5-12FC71F4C1BE}"/>
    <dataValidation allowBlank="1" showInputMessage="1" showErrorMessage="1" prompt="Enter Start date of loan in cell at right" sqref="B6:D6" xr:uid="{B864131E-5DDC-43BB-A785-3F11C77FB222}"/>
    <dataValidation allowBlank="1" showInputMessage="1" showErrorMessage="1" prompt="Enter Start date of loan in this cell" sqref="E6" xr:uid="{A3772784-2665-40CF-ACFA-A37BC8494C87}"/>
    <dataValidation allowBlank="1" showInputMessage="1" showErrorMessage="1" prompt="Monthly payment is automatically calculated in cell at right" sqref="B8:D8" xr:uid="{0CCBE1DD-DB28-46B2-B219-A34A1CA0FB91}"/>
    <dataValidation allowBlank="1" showInputMessage="1" showErrorMessage="1" prompt="Monthly payment is automatically calculated in this cell" sqref="E8" xr:uid="{B42EA1AE-4716-4E22-9B86-1A160797C1CD}"/>
    <dataValidation allowBlank="1" showInputMessage="1" showErrorMessage="1" prompt="Number of payments is automatically calculated in cell at right" sqref="B9:D9" xr:uid="{D185E112-C797-4D1E-8675-83EDFBF007EB}"/>
    <dataValidation allowBlank="1" showInputMessage="1" showErrorMessage="1" prompt="Number of payments is automatically calculated in this cell" sqref="E9" xr:uid="{5A33BA24-A2DE-4159-8379-CB07DA75E2F0}"/>
    <dataValidation allowBlank="1" showInputMessage="1" showErrorMessage="1" prompt="Total interest is automatically calculated in cell at right" sqref="B10:D10" xr:uid="{51C2261C-042D-48E7-859B-61AB456071D0}"/>
    <dataValidation allowBlank="1" showInputMessage="1" showErrorMessage="1" prompt="Total interest is automatically calculated in this cell" sqref="E10" xr:uid="{BCABDAE9-6790-427A-9F9B-DCA3FD7FFB14}"/>
    <dataValidation allowBlank="1" showInputMessage="1" showErrorMessage="1" prompt="Total cost of loan is automatically calculated in cell at right" sqref="B11:D11" xr:uid="{8053964C-860B-4E3D-B7F6-0D8C71FA46B8}"/>
    <dataValidation allowBlank="1" showInputMessage="1" showErrorMessage="1" prompt="Total cost of loan is automatically calculated in this cell" sqref="E11" xr:uid="{9633B4E4-FC2B-4AA4-89E5-B34E137B20EB}"/>
    <dataValidation allowBlank="1" showInputMessage="1" showErrorMessage="1" prompt="Enter values in cells E3 through E6 for each description in column B. Values in cells E8 through E11 are automatically calculated" sqref="E2" xr:uid="{32CDE1AC-E5A0-4654-8127-EDF731150D23}"/>
    <dataValidation allowBlank="1" showInputMessage="1" showErrorMessage="1" prompt="Payment Number is automatically updated in this column under this heading" sqref="B12" xr:uid="{32807619-B4E9-4D7B-8413-1A4E21D58C0F}"/>
    <dataValidation allowBlank="1" showInputMessage="1" showErrorMessage="1" prompt="Payment Date is automatically updated in this column under this heading" sqref="C12" xr:uid="{F7787EDE-C3D1-410E-8929-12D1A7D29D69}"/>
    <dataValidation allowBlank="1" showInputMessage="1" showErrorMessage="1" prompt="Beginning Balance is automatically calculated in this column under this heading" sqref="D12" xr:uid="{E3562CF8-6724-4E9C-ACBE-08539C1CE11B}"/>
    <dataValidation allowBlank="1" showInputMessage="1" showErrorMessage="1" prompt="Payment amount is automatically calculated in this column under this heading" sqref="E12" xr:uid="{7333CB5B-53F5-43A8-840F-631A94B5EB4B}"/>
    <dataValidation allowBlank="1" showInputMessage="1" showErrorMessage="1" prompt="Principal amount is automatically updated in this column under this heading" sqref="F12" xr:uid="{E62037E7-DB86-4ABB-A2D9-AD96AB395E4B}"/>
    <dataValidation allowBlank="1" showInputMessage="1" showErrorMessage="1" prompt="Interest amount is automatically updated in this column under this heading" sqref="G12" xr:uid="{CC3C452C-9882-4F98-9998-E50BBD0E1800}"/>
    <dataValidation allowBlank="1" showInputMessage="1" showErrorMessage="1" prompt="Ending Balance is automatically updated in this column under this heading" sqref="H12" xr:uid="{0CD814A2-8E0D-4ED0-AB47-530F0169652D}"/>
    <dataValidation allowBlank="1" showInputMessage="1" showErrorMessage="1" prompt="Enter Annual interest rate in this cell" sqref="E4" xr:uid="{0EB829E0-BB84-4639-B4B6-FC0821E61B0F}"/>
  </dataValidations>
  <printOptions horizontalCentered="1"/>
  <pageMargins left="0.5" right="0.5" top="1" bottom="1" header="0.5" footer="0.5"/>
  <pageSetup fitToHeight="0" orientation="portrait" r:id="rId1"/>
  <headerFooter differentFirst="1"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6E96-7869-48A0-A399-1FE133C48EA1}">
  <sheetPr codeName="Sheet5"/>
  <dimension ref="B2:B3"/>
  <sheetViews>
    <sheetView showGridLines="0" workbookViewId="0">
      <selection activeCell="B2" sqref="B2"/>
    </sheetView>
  </sheetViews>
  <sheetFormatPr defaultColWidth="8.85546875" defaultRowHeight="15"/>
  <cols>
    <col min="2" max="2" width="17" bestFit="1" customWidth="1"/>
  </cols>
  <sheetData>
    <row r="2" spans="2:2" ht="21" thickBot="1">
      <c r="B2" s="1" t="s">
        <v>0</v>
      </c>
    </row>
    <row r="3" spans="2:2" ht="15.75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2F9F-D7F3-4D25-BECE-7979A661D9F2}">
  <sheetPr codeName="Sheet6">
    <tabColor rgb="FFBC85F3"/>
  </sheetPr>
  <dimension ref="A2:M18"/>
  <sheetViews>
    <sheetView showGridLines="0" zoomScale="145" zoomScaleNormal="145" workbookViewId="0">
      <selection activeCell="E7" sqref="E7"/>
    </sheetView>
  </sheetViews>
  <sheetFormatPr defaultColWidth="8.85546875" defaultRowHeight="15"/>
  <cols>
    <col min="1" max="1" width="1.42578125" customWidth="1"/>
    <col min="2" max="2" width="0.85546875" customWidth="1"/>
    <col min="4" max="4" width="18.85546875" bestFit="1" customWidth="1"/>
    <col min="5" max="5" width="7.85546875" bestFit="1" customWidth="1"/>
    <col min="6" max="6" width="1.85546875" style="2" bestFit="1" customWidth="1"/>
    <col min="7" max="7" width="12.28515625" bestFit="1" customWidth="1"/>
    <col min="8" max="8" width="8" customWidth="1"/>
    <col min="9" max="9" width="1.85546875" bestFit="1" customWidth="1"/>
    <col min="10" max="10" width="6" bestFit="1" customWidth="1"/>
    <col min="11" max="11" width="12.85546875" style="2" customWidth="1"/>
    <col min="12" max="12" width="0.7109375" customWidth="1"/>
  </cols>
  <sheetData>
    <row r="2" spans="2:13" ht="15.75" thickBot="1">
      <c r="B2" s="744" t="s">
        <v>1</v>
      </c>
      <c r="C2" s="744"/>
      <c r="D2" s="744"/>
      <c r="E2" s="744"/>
    </row>
    <row r="3" spans="2:13" ht="11.45" customHeight="1" thickTop="1">
      <c r="C3" s="3" t="s">
        <v>2</v>
      </c>
      <c r="D3" s="3"/>
      <c r="E3" s="4">
        <f>'Inputs&amp;Assum'!C235</f>
        <v>0</v>
      </c>
    </row>
    <row r="4" spans="2:13" ht="11.45" customHeight="1">
      <c r="C4" s="3" t="s">
        <v>3</v>
      </c>
      <c r="D4" s="3"/>
      <c r="E4" s="5">
        <f>'Inputs&amp;Assum'!C236</f>
        <v>0</v>
      </c>
    </row>
    <row r="5" spans="2:13" ht="3.95" customHeight="1" thickBot="1">
      <c r="E5" s="6"/>
    </row>
    <row r="6" spans="2:13" ht="3.95" customHeight="1">
      <c r="B6" s="7"/>
      <c r="C6" s="8"/>
      <c r="D6" s="8"/>
      <c r="E6" s="8"/>
      <c r="F6" s="9"/>
      <c r="G6" s="8"/>
      <c r="H6" s="8"/>
      <c r="I6" s="8"/>
      <c r="J6" s="8"/>
      <c r="K6" s="9"/>
      <c r="L6" s="10"/>
    </row>
    <row r="7" spans="2:13" ht="12.95" customHeight="1">
      <c r="B7" s="11"/>
      <c r="C7" s="745" t="s">
        <v>4</v>
      </c>
      <c r="D7" t="s">
        <v>5</v>
      </c>
      <c r="E7" s="12">
        <f>AVERAGE(RiskPre!E54,RiskPre!E74,RiskPre!E77,RiskPre!E82)</f>
        <v>0.13795682655385222</v>
      </c>
      <c r="L7" s="13"/>
    </row>
    <row r="8" spans="2:13" ht="9.6" customHeight="1">
      <c r="B8" s="11"/>
      <c r="C8" s="745"/>
      <c r="E8" s="14" t="s">
        <v>6</v>
      </c>
      <c r="L8" s="13"/>
    </row>
    <row r="9" spans="2:13" ht="12.95" customHeight="1">
      <c r="B9" s="11"/>
      <c r="C9" s="745"/>
      <c r="D9" t="s">
        <v>7</v>
      </c>
      <c r="E9" s="15">
        <f>AVERAGE(Beta!C52,Beta!C43)</f>
        <v>0.86401184166748968</v>
      </c>
      <c r="F9" s="2" t="s">
        <v>8</v>
      </c>
      <c r="G9" t="s">
        <v>4</v>
      </c>
      <c r="H9" s="16">
        <f>E7*E9+E11</f>
        <v>0.19775315833524848</v>
      </c>
      <c r="L9" s="13"/>
    </row>
    <row r="10" spans="2:13" ht="6.6" customHeight="1">
      <c r="B10" s="11"/>
      <c r="C10" s="745"/>
      <c r="E10" s="17" t="s">
        <v>9</v>
      </c>
      <c r="H10" s="18"/>
      <c r="L10" s="13"/>
    </row>
    <row r="11" spans="2:13" ht="12.95" customHeight="1" thickBot="1">
      <c r="B11" s="11"/>
      <c r="C11" s="745"/>
      <c r="D11" t="s">
        <v>10</v>
      </c>
      <c r="E11" s="12">
        <f>AVERAGE(RiskPre!F54,RiskPre!F74,RiskPre!F77,RiskPre!F82)</f>
        <v>7.8556826553852196E-2</v>
      </c>
      <c r="H11" s="18"/>
      <c r="L11" s="13"/>
    </row>
    <row r="12" spans="2:13" ht="13.5" customHeight="1" thickBot="1">
      <c r="B12" s="11"/>
      <c r="E12" s="18"/>
      <c r="H12" s="19" t="s">
        <v>9</v>
      </c>
      <c r="I12" t="s">
        <v>8</v>
      </c>
      <c r="J12" s="20" t="s">
        <v>11</v>
      </c>
      <c r="K12" s="677">
        <f>H9*E3+H14*E4</f>
        <v>0</v>
      </c>
      <c r="L12" s="13"/>
      <c r="M12" s="251" t="s">
        <v>555</v>
      </c>
    </row>
    <row r="13" spans="2:13" ht="13.5" customHeight="1">
      <c r="B13" s="11"/>
      <c r="C13" s="746" t="s">
        <v>12</v>
      </c>
      <c r="D13" t="s">
        <v>13</v>
      </c>
      <c r="E13" s="21">
        <f>Loan!Interest_Rate</f>
        <v>0</v>
      </c>
      <c r="H13" s="18"/>
      <c r="L13" s="13"/>
    </row>
    <row r="14" spans="2:13" ht="12" customHeight="1">
      <c r="B14" s="11"/>
      <c r="C14" s="746"/>
      <c r="E14" s="19" t="s">
        <v>14</v>
      </c>
      <c r="F14" s="2" t="s">
        <v>8</v>
      </c>
      <c r="G14" t="s">
        <v>12</v>
      </c>
      <c r="H14" s="22">
        <f>E13*(1-E15)</f>
        <v>0</v>
      </c>
      <c r="L14" s="13"/>
    </row>
    <row r="15" spans="2:13" ht="13.5" customHeight="1">
      <c r="B15" s="11"/>
      <c r="C15" s="746"/>
      <c r="D15" t="s">
        <v>15</v>
      </c>
      <c r="E15" s="21">
        <f>'Inputs&amp;Assum'!C9</f>
        <v>0</v>
      </c>
      <c r="L15" s="13"/>
    </row>
    <row r="16" spans="2:13" ht="3.95" customHeight="1" thickBot="1">
      <c r="B16" s="23"/>
      <c r="C16" s="24"/>
      <c r="D16" s="24"/>
      <c r="E16" s="24"/>
      <c r="F16" s="25"/>
      <c r="G16" s="24"/>
      <c r="H16" s="24"/>
      <c r="I16" s="24"/>
      <c r="J16" s="24"/>
      <c r="K16" s="25"/>
      <c r="L16" s="26"/>
    </row>
    <row r="17" spans="1:12" ht="3.95" customHeight="1"/>
    <row r="18" spans="1:12" ht="30.95" customHeight="1">
      <c r="A18" s="27"/>
      <c r="B18" s="747" t="s">
        <v>378</v>
      </c>
      <c r="C18" s="747"/>
      <c r="D18" s="747"/>
      <c r="E18" s="747"/>
      <c r="F18" s="747"/>
      <c r="G18" s="747"/>
      <c r="H18" s="747"/>
      <c r="I18" s="747"/>
      <c r="J18" s="747"/>
      <c r="K18" s="747"/>
      <c r="L18" s="747"/>
    </row>
  </sheetData>
  <mergeCells count="4">
    <mergeCell ref="B2:E2"/>
    <mergeCell ref="C7:C11"/>
    <mergeCell ref="C13:C15"/>
    <mergeCell ref="B18:L18"/>
  </mergeCells>
  <hyperlinks>
    <hyperlink ref="M12" location="'Inputs&amp;Assum'!C5" display="Back!" xr:uid="{87FF1363-753F-4314-92E5-F6EF31F56B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21</vt:i4>
      </vt:variant>
    </vt:vector>
  </HeadingPairs>
  <TitlesOfParts>
    <vt:vector size="37" baseType="lpstr">
      <vt:lpstr>Dashboard</vt:lpstr>
      <vt:lpstr>Inputs&amp;Assum</vt:lpstr>
      <vt:lpstr>Financial Statments </vt:lpstr>
      <vt:lpstr>DCF</vt:lpstr>
      <vt:lpstr>SUB=&gt;</vt:lpstr>
      <vt:lpstr>HR</vt:lpstr>
      <vt:lpstr>Loan</vt:lpstr>
      <vt:lpstr>WACC=&gt;</vt:lpstr>
      <vt:lpstr>WACC</vt:lpstr>
      <vt:lpstr>RiskPre</vt:lpstr>
      <vt:lpstr>Beta</vt:lpstr>
      <vt:lpstr>Adds=&gt;</vt:lpstr>
      <vt:lpstr>Procurement</vt:lpstr>
      <vt:lpstr>Disbursment</vt:lpstr>
      <vt:lpstr>Q-CashFlow</vt:lpstr>
      <vt:lpstr>Sheet1</vt:lpstr>
      <vt:lpstr>Procurement!_ftnref1</vt:lpstr>
      <vt:lpstr>Procurement!_ftnref2</vt:lpstr>
      <vt:lpstr>Procurement!_ftnref3</vt:lpstr>
      <vt:lpstr>Procurement!_ftnref4</vt:lpstr>
      <vt:lpstr>Loan!ColumnTitle1</vt:lpstr>
      <vt:lpstr>Loan!Full_Print</vt:lpstr>
      <vt:lpstr>Loan!Interest_Rate</vt:lpstr>
      <vt:lpstr>Interest_Rate</vt:lpstr>
      <vt:lpstr>Loan!Loan_Amount</vt:lpstr>
      <vt:lpstr>Loan_Amount</vt:lpstr>
      <vt:lpstr>Loan!Loan_Start</vt:lpstr>
      <vt:lpstr>Loan_Start</vt:lpstr>
      <vt:lpstr>Loan!Loan_Years</vt:lpstr>
      <vt:lpstr>Loan_Years</vt:lpstr>
      <vt:lpstr>Loan!Number_of_Payments</vt:lpstr>
      <vt:lpstr>Number_of_Payments</vt:lpstr>
      <vt:lpstr>Loan!Print_Titles</vt:lpstr>
      <vt:lpstr>Loan!RowTitleRegion1..E6</vt:lpstr>
      <vt:lpstr>Loan!RowTitleRegion2..E11</vt:lpstr>
      <vt:lpstr>Loan!Total_Cost</vt:lpstr>
      <vt:lpstr>Loan!Total_Interest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OmarAlsaleh</dc:creator>
  <cp:lastModifiedBy>ahmad hashem</cp:lastModifiedBy>
  <dcterms:created xsi:type="dcterms:W3CDTF">2023-03-22T11:32:11Z</dcterms:created>
  <dcterms:modified xsi:type="dcterms:W3CDTF">2025-02-14T12:17:13Z</dcterms:modified>
</cp:coreProperties>
</file>