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<sst xmlns="http://schemas.openxmlformats.org/spreadsheetml/2006/main" count="247" uniqueCount="146">
  <si>
    <t>Team</t>
  </si>
  <si>
    <t>Dufour (CE) &amp; Robb(EE)</t>
  </si>
  <si>
    <t>Expense Report</t>
  </si>
  <si>
    <t>Quantity</t>
  </si>
  <si>
    <t>Part Number</t>
  </si>
  <si>
    <t>Description</t>
  </si>
  <si>
    <t>Vendor</t>
  </si>
  <si>
    <t>Price</t>
  </si>
  <si>
    <t>Extended</t>
  </si>
  <si>
    <t>102-1721-ND</t>
  </si>
  <si>
    <t>MIC COND ANALOG OMNI -44DB</t>
  </si>
  <si>
    <t>Digikey</t>
  </si>
  <si>
    <t>296-47358-1-ND</t>
  </si>
  <si>
    <t>IC OP AMP RR 1MHZ 14TSSOP</t>
  </si>
  <si>
    <t>IC BUCK CONVERTER - 8PIN SOIC</t>
  </si>
  <si>
    <t>Breakout board for 8-pin SOIC to DIP (4 pack)</t>
  </si>
  <si>
    <t>Breakout board for 14TSSOP to DIP</t>
  </si>
  <si>
    <t>30Vrrm, 3A, Schottky Diode</t>
  </si>
  <si>
    <t>22uF, 16V capacitor</t>
  </si>
  <si>
    <t>10uH Inductor</t>
  </si>
  <si>
    <t>0.1uF 25V 10% capacitor</t>
  </si>
  <si>
    <t>0.047uF 50V 20% cap</t>
  </si>
  <si>
    <t>STM32L476 64-pin LQFP</t>
  </si>
  <si>
    <t>Push button (OFF - Moment on)</t>
  </si>
  <si>
    <t>8MHz external crystal</t>
  </si>
  <si>
    <t>20pF Cap 0603</t>
  </si>
  <si>
    <t>10k 1% 0603 1/4W Resistor</t>
  </si>
  <si>
    <t xml:space="preserve">Ferrite Bead, 600Ohm impedence, 350mA
</t>
  </si>
  <si>
    <t>0603 X7R 100nF 16V Cap</t>
  </si>
  <si>
    <t>0603 Tantalum 4.7uF 16V Cap</t>
  </si>
  <si>
    <t>0603 X5R 1uF 16V Cap</t>
  </si>
  <si>
    <t>390 Ohm Resistor, 0603, 1%</t>
  </si>
  <si>
    <t>Analog LDO regulator, 3V3 output, 300mA</t>
  </si>
  <si>
    <t>2.2uF X7R 10V Cap</t>
  </si>
  <si>
    <t>10nF X7R 16V Cap</t>
  </si>
  <si>
    <t>Female pin Jumpers</t>
  </si>
  <si>
    <t>497-10484-ND</t>
  </si>
  <si>
    <t>DEBUGGER/PROGRAMMER STM8 STM32</t>
  </si>
  <si>
    <t>1481-1234-ND</t>
  </si>
  <si>
    <t>LED BACKLIT F. EA DOGS104</t>
  </si>
  <si>
    <t>497-15881-ND</t>
  </si>
  <si>
    <t>DEV BOARD NUCLEO STM32L476RGT6</t>
  </si>
  <si>
    <t>732-5316-ND</t>
  </si>
  <si>
    <t>CONN HEADER 3 POS 2.54</t>
  </si>
  <si>
    <t>732-2670-ND</t>
  </si>
  <si>
    <t>CONN HEADER 10POS PIN 2.54MM</t>
  </si>
  <si>
    <t>311-0.0GRCT-ND</t>
  </si>
  <si>
    <t>RES SMD 0 OHM JUMPER 1/10W 0603</t>
  </si>
  <si>
    <t>82-117-ND</t>
  </si>
  <si>
    <t>63/37 400 2% .015DIA 27AWG</t>
  </si>
  <si>
    <t>473-1060-ND</t>
  </si>
  <si>
    <t>DESOLDER BRAID ROSIN 0.03" 5'</t>
  </si>
  <si>
    <t>CQ4LF-ND</t>
  </si>
  <si>
    <t>FLUX - NO CLEAN PEN 0.34 OZ</t>
  </si>
  <si>
    <t>S9337-ND</t>
  </si>
  <si>
    <t>CONN JUMPER SHORTING .100" GOLD</t>
  </si>
  <si>
    <t>PPC3D10.0CT-ND</t>
  </si>
  <si>
    <t>RES 10 OHM 3W 1% AXIAL</t>
  </si>
  <si>
    <t>P1.60KHCT-ND</t>
  </si>
  <si>
    <t>RES SMD 1.6K OHM 1% 1/10W 0603</t>
  </si>
  <si>
    <t>AD8694ARUZ-REELCT-ND</t>
  </si>
  <si>
    <t>IC OPAMP GP 10MHZ RRO 14TSSOP</t>
  </si>
  <si>
    <t>AD8691AKSZ-REEL7CT-ND</t>
  </si>
  <si>
    <t>IC OPAMP GP 10MHZ RRO SC70-5</t>
  </si>
  <si>
    <t>RMCF0603FT3K16CT-ND</t>
  </si>
  <si>
    <t>RES 3.16K OHM 1% 1/10W 0603</t>
  </si>
  <si>
    <t>RMCF0603FT562RCT-ND</t>
  </si>
  <si>
    <t>RES 562 OHM 1% 1/10W 0603</t>
  </si>
  <si>
    <t>311-9.53KHRCT-ND</t>
  </si>
  <si>
    <t>RES SMD 9.53K OHM 1% 1/10W 0603</t>
  </si>
  <si>
    <t>311-3.57KHRCT-ND</t>
  </si>
  <si>
    <t>RES SMD 3.57K OHM 1% 1/10W 0603</t>
  </si>
  <si>
    <t>RMCF0603FT28K0CT-ND</t>
  </si>
  <si>
    <t>RES 28K OHM 1% 1/10W 0603</t>
  </si>
  <si>
    <t>311-18.2KHRCT-ND</t>
  </si>
  <si>
    <t>RES SMD 18.2K OHM 1% 1/10W 0603</t>
  </si>
  <si>
    <t>311-2.15KHRCT-ND</t>
  </si>
  <si>
    <t>RES SMD 2.15K OHM 1% 1/10W 0603</t>
  </si>
  <si>
    <t>311-46.4KHRCT-ND</t>
  </si>
  <si>
    <t>RES SMD 46.4K OHM 1% 1/10W 0603</t>
  </si>
  <si>
    <t>RMCF0603FT1K74CT-ND</t>
  </si>
  <si>
    <t>RES 1.74K OHM 1% 1/10W 0603</t>
  </si>
  <si>
    <t>311-57.6KHRCT-ND</t>
  </si>
  <si>
    <t>RES SMD 57.6K OHM 1% 1/10W 0603</t>
  </si>
  <si>
    <t>RHM10KADCT-ND</t>
  </si>
  <si>
    <t>RES SMD 10K OHM 1% 1/4W 0603</t>
  </si>
  <si>
    <t>311-4.99KHRCT-ND</t>
  </si>
  <si>
    <t>RES SMD 4.99K OHM 1% 1/10W 0603</t>
  </si>
  <si>
    <t>490-1767-1-ND</t>
  </si>
  <si>
    <t>CAP CER 0.1UF 25V C0G/NP0 1206</t>
  </si>
  <si>
    <t>709-1101-1-ND</t>
  </si>
  <si>
    <t>CAP CER 0.1UF 10V X7R 0603</t>
  </si>
  <si>
    <t>490-6384-1-ND</t>
  </si>
  <si>
    <t>CAP CER 3000PF 50V C0G/NP0 0603</t>
  </si>
  <si>
    <t>478-1702-6-ND</t>
  </si>
  <si>
    <t>CAP TANT 10UF 20% 16V 2312</t>
  </si>
  <si>
    <t>478-7617-1-ND</t>
  </si>
  <si>
    <t>CAP CER 0.1UF 16V X7R 0603</t>
  </si>
  <si>
    <t>B330B-FDICT-ND</t>
  </si>
  <si>
    <t>DIODE SCHOTTKY 30V 3A SMB</t>
  </si>
  <si>
    <t>490-7202-1-ND</t>
  </si>
  <si>
    <t>CAP CER 10UF 25V X5R 0603</t>
  </si>
  <si>
    <t>1276-1193-1-ND</t>
  </si>
  <si>
    <t>CAP CER 22UF 6.3V X5R 0603</t>
  </si>
  <si>
    <t>541-100KSACT-ND</t>
  </si>
  <si>
    <t>RES SMD 100K OHM 5% 1/4W 0603</t>
  </si>
  <si>
    <t>RHM20DCT-ND</t>
  </si>
  <si>
    <t>RES SMD 20 OHM 5% 1/4W 0603</t>
  </si>
  <si>
    <t>311-1444-1-ND</t>
  </si>
  <si>
    <t>CAP CER 1UF 16V X5R 0603</t>
  </si>
  <si>
    <t>1080-1577-1-ND</t>
  </si>
  <si>
    <t>LED RED CLEAR 2SMD</t>
  </si>
  <si>
    <t>311-100GRCT-ND</t>
  </si>
  <si>
    <t>RES SMD 100 OHM 5% 1/10W 0603</t>
  </si>
  <si>
    <t>311-1088-1-ND</t>
  </si>
  <si>
    <t>311-1237-1-ND</t>
  </si>
  <si>
    <t>ADP1714AUJZ-3.3-R7CT-ND</t>
  </si>
  <si>
    <t>IC REG LINEAR 3.3V 300MA TSOT5</t>
  </si>
  <si>
    <t>ADP2302ARDZ-5.0-R7CT-ND</t>
  </si>
  <si>
    <t>IC REG BUCK 5V 2A 8SOIC</t>
  </si>
  <si>
    <t>36-2204-ND</t>
  </si>
  <si>
    <t>HEX STANDOFF #4-40 ALUMINUM 3/4"</t>
  </si>
  <si>
    <t>36-8714-ND</t>
  </si>
  <si>
    <t>HEX STANDOFF #4-40 ALUMINUM 1/4"</t>
  </si>
  <si>
    <t>1276-7076-1-ND</t>
  </si>
  <si>
    <t>CAP CER 22UF 16V X5R 0603</t>
  </si>
  <si>
    <t>NCS325SN2T1GOSCT-ND</t>
  </si>
  <si>
    <t>IC OP-AMP PREC SGL SOT23-5</t>
  </si>
  <si>
    <t>1276-2172-1-ND</t>
  </si>
  <si>
    <t>CAP CER 10000PF 25V C0G/NP0 0603</t>
  </si>
  <si>
    <t>490-10991-1-ND</t>
  </si>
  <si>
    <t>LMV321SN3T1GOSCT-ND</t>
  </si>
  <si>
    <t>IC OPAMP GP 1MHZ RRO 5TSOP</t>
  </si>
  <si>
    <t>Guitar Tuner PCB V1 - JLCPCB</t>
  </si>
  <si>
    <t>JLCPCB</t>
  </si>
  <si>
    <t>Guitar Tuner PCB V2 - JLCPCB</t>
  </si>
  <si>
    <t>U602602</t>
  </si>
  <si>
    <t>UCTRONICS  0.96" OLED Module</t>
  </si>
  <si>
    <t>Amazon</t>
  </si>
  <si>
    <t>TOTAL</t>
  </si>
  <si>
    <t>Labor</t>
  </si>
  <si>
    <t>Team Member</t>
  </si>
  <si>
    <t>Hours</t>
  </si>
  <si>
    <t>R Dufour</t>
  </si>
  <si>
    <t>P Robb</t>
  </si>
  <si>
    <t>Total Person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</si>
</sst>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</font>
    <font>
      <b/>
      <color rgb="FFFFFFFF"/>
      <name val="Arial"/>
    </font>
    <font>
      <name val="Arial"/>
    </font>
    <font/>
    <font>
      <b/>
      <sz val="22.0"/>
      <color rgb="FFFFFFFF"/>
      <name val="Arial"/>
    </font>
    <font>
      <u/>
      <color rgb="FF000000"/>
      <name val="Arial"/>
    </font>
    <font>
      <u/>
      <color rgb="FF000000"/>
      <name val="Arial"/>
    </font>
    <font>
      <sz val="11.0"/>
      <color rgb="FF000000"/>
      <name val="Calibri"/>
    </font>
    <font>
      <b/>
      <name val="Arial"/>
    </font>
  </fonts>
  <fills count="6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Alignment="1" applyBorder="1" applyFont="1">
      <alignment vertical="bottom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4" fillId="2" fontId="4" numFmtId="0" xfId="0" applyAlignment="1" applyBorder="1" applyFont="1">
      <alignment horizontal="center" vertical="bottom"/>
    </xf>
    <xf borderId="5" fillId="0" fontId="3" numFmtId="0" xfId="0" applyBorder="1" applyFont="1"/>
    <xf borderId="4" fillId="0" fontId="3" numFmtId="0" xfId="0" applyBorder="1" applyFont="1"/>
    <xf borderId="6" fillId="3" fontId="2" numFmtId="0" xfId="0" applyAlignment="1" applyBorder="1" applyFill="1" applyFont="1">
      <alignment vertical="bottom"/>
    </xf>
    <xf borderId="7" fillId="3" fontId="2" numFmtId="0" xfId="0" applyAlignment="1" applyBorder="1" applyFont="1">
      <alignment vertical="bottom"/>
    </xf>
    <xf borderId="8" fillId="3" fontId="2" numFmtId="0" xfId="0" applyAlignment="1" applyBorder="1" applyFont="1">
      <alignment vertical="bottom"/>
    </xf>
    <xf borderId="9" fillId="2" fontId="1" numFmtId="0" xfId="0" applyAlignment="1" applyBorder="1" applyFont="1">
      <alignment horizontal="center" vertical="bottom"/>
    </xf>
    <xf borderId="8" fillId="2" fontId="1" numFmtId="0" xfId="0" applyAlignment="1" applyBorder="1" applyFont="1">
      <alignment vertical="bottom"/>
    </xf>
    <xf borderId="8" fillId="2" fontId="1" numFmtId="0" xfId="0" applyAlignment="1" applyBorder="1" applyFont="1">
      <alignment horizontal="center" vertical="bottom"/>
    </xf>
    <xf borderId="9" fillId="0" fontId="2" numFmtId="0" xfId="0" applyAlignment="1" applyBorder="1" applyFont="1">
      <alignment horizontal="right" vertical="bottom"/>
    </xf>
    <xf borderId="8" fillId="0" fontId="5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8" fillId="0" fontId="2" numFmtId="0" xfId="0" applyAlignment="1" applyBorder="1" applyFont="1">
      <alignment horizontal="center" vertical="bottom"/>
    </xf>
    <xf borderId="8" fillId="0" fontId="2" numFmtId="164" xfId="0" applyAlignment="1" applyBorder="1" applyFont="1" applyNumberFormat="1">
      <alignment horizontal="right" vertical="bottom"/>
    </xf>
    <xf borderId="8" fillId="0" fontId="6" numFmtId="0" xfId="0" applyAlignment="1" applyBorder="1" applyFont="1">
      <alignment vertical="bottom"/>
    </xf>
    <xf borderId="8" fillId="0" fontId="2" numFmtId="164" xfId="0" applyAlignment="1" applyBorder="1" applyFont="1" applyNumberFormat="1">
      <alignment horizontal="center" vertical="bottom"/>
    </xf>
    <xf borderId="8" fillId="0" fontId="2" numFmtId="0" xfId="0" applyAlignment="1" applyBorder="1" applyFont="1">
      <alignment vertical="bottom"/>
    </xf>
    <xf borderId="9" fillId="0" fontId="2" numFmtId="0" xfId="0" applyAlignment="1" applyBorder="1" applyFont="1">
      <alignment horizontal="right" vertical="bottom"/>
    </xf>
    <xf borderId="8" fillId="0" fontId="2" numFmtId="164" xfId="0" applyAlignment="1" applyBorder="1" applyFont="1" applyNumberFormat="1">
      <alignment horizontal="center" vertical="bottom"/>
    </xf>
    <xf borderId="9" fillId="0" fontId="7" numFmtId="0" xfId="0" applyAlignment="1" applyBorder="1" applyFont="1">
      <alignment horizontal="right" vertical="bottom"/>
    </xf>
    <xf borderId="8" fillId="0" fontId="7" numFmtId="0" xfId="0" applyAlignment="1" applyBorder="1" applyFont="1">
      <alignment vertical="bottom"/>
    </xf>
    <xf borderId="8" fillId="0" fontId="7" numFmtId="164" xfId="0" applyAlignment="1" applyBorder="1" applyFont="1" applyNumberFormat="1">
      <alignment horizontal="right" vertical="bottom"/>
    </xf>
    <xf borderId="8" fillId="0" fontId="7" numFmtId="0" xfId="0" applyAlignment="1" applyBorder="1" applyFont="1">
      <alignment horizontal="right" vertical="bottom"/>
    </xf>
    <xf borderId="8" fillId="0" fontId="2" numFmtId="164" xfId="0" applyAlignment="1" applyBorder="1" applyFont="1" applyNumberFormat="1">
      <alignment horizontal="right" vertical="bottom"/>
    </xf>
    <xf borderId="6" fillId="4" fontId="2" numFmtId="0" xfId="0" applyAlignment="1" applyBorder="1" applyFill="1" applyFont="1">
      <alignment vertical="bottom"/>
    </xf>
    <xf borderId="7" fillId="4" fontId="2" numFmtId="0" xfId="0" applyAlignment="1" applyBorder="1" applyFont="1">
      <alignment vertical="bottom"/>
    </xf>
    <xf borderId="8" fillId="5" fontId="8" numFmtId="0" xfId="0" applyAlignment="1" applyBorder="1" applyFill="1" applyFont="1">
      <alignment vertical="bottom"/>
    </xf>
    <xf borderId="0" fillId="0" fontId="2" numFmtId="164" xfId="0" applyAlignment="1" applyFont="1" applyNumberFormat="1">
      <alignment vertical="bottom"/>
    </xf>
    <xf borderId="0" fillId="0" fontId="8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2">
    <dxf>
      <font>
        <color rgb="FF00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product-detail/en/cui-inc/CMA-4544PF-W/102-1721-ND/1869981" TargetMode="External"/><Relationship Id="rId2" Type="http://schemas.openxmlformats.org/officeDocument/2006/relationships/hyperlink" Target="https://www.digikey.com/product-detail/en/texas-instruments/TLV6004IPWR/296-47358-1-ND/7688368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36.71"/>
  </cols>
  <sheetData>
    <row r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2</v>
      </c>
      <c r="F2" s="8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9"/>
      <c r="F3" s="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10"/>
      <c r="B4" s="11"/>
      <c r="C4" s="11"/>
      <c r="D4" s="11"/>
      <c r="E4" s="11"/>
      <c r="F4" s="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13" t="s">
        <v>3</v>
      </c>
      <c r="B5" s="14" t="s">
        <v>4</v>
      </c>
      <c r="C5" s="14" t="s">
        <v>5</v>
      </c>
      <c r="D5" s="15" t="s">
        <v>6</v>
      </c>
      <c r="E5" s="14" t="s">
        <v>7</v>
      </c>
      <c r="F5" s="14" t="s">
        <v>8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16">
        <v>4.0</v>
      </c>
      <c r="B6" s="17" t="s">
        <v>9</v>
      </c>
      <c r="C6" s="18" t="s">
        <v>10</v>
      </c>
      <c r="D6" s="19" t="s">
        <v>11</v>
      </c>
      <c r="E6" s="20">
        <v>0.82</v>
      </c>
      <c r="F6" s="20">
        <f t="shared" ref="F6:F32" si="1">E6*A6</f>
        <v>3.28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16">
        <v>5.0</v>
      </c>
      <c r="B7" s="21" t="s">
        <v>12</v>
      </c>
      <c r="C7" s="18" t="s">
        <v>13</v>
      </c>
      <c r="D7" s="22" t="s">
        <v>11</v>
      </c>
      <c r="E7" s="20">
        <v>0.71</v>
      </c>
      <c r="F7" s="20">
        <f t="shared" si="1"/>
        <v>3.55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16">
        <v>3.0</v>
      </c>
      <c r="B8" s="21" t="str">
        <f>HYPERLINK("https://www.digikey.com/product-detail/en/analog-devices-inc/ADP2302ARDZ-5.0-R7/ADP2302ARDZ-5.0-R7CT-ND/2615949","ADP2302ARDZ-5.0-R7CT-ND")</f>
        <v>ADP2302ARDZ-5.0-R7CT-ND</v>
      </c>
      <c r="C8" s="23" t="s">
        <v>14</v>
      </c>
      <c r="D8" s="22" t="s">
        <v>11</v>
      </c>
      <c r="E8" s="20">
        <v>3.06</v>
      </c>
      <c r="F8" s="20">
        <f t="shared" si="1"/>
        <v>9.18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16">
        <v>1.0</v>
      </c>
      <c r="B9" s="21" t="str">
        <f>HYPERLINK("https://www.digikey.com/product-detail/en/sparkfun-electronics/BOB-13655/1568-1123-ND/5528943","1568-1123-ND")</f>
        <v>1568-1123-ND</v>
      </c>
      <c r="C9" s="23" t="s">
        <v>15</v>
      </c>
      <c r="D9" s="22" t="s">
        <v>11</v>
      </c>
      <c r="E9" s="20">
        <v>2.95</v>
      </c>
      <c r="F9" s="20">
        <f t="shared" si="1"/>
        <v>2.95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16">
        <v>2.0</v>
      </c>
      <c r="B10" s="17" t="str">
        <f>HYPERLINK("https://www.digikey.com/product-detail/en/chip-quik-inc/PA0033/PA0033-ND/5014717","PA0033-ND")</f>
        <v>PA0033-ND</v>
      </c>
      <c r="C10" s="23" t="s">
        <v>16</v>
      </c>
      <c r="D10" s="22" t="s">
        <v>11</v>
      </c>
      <c r="E10" s="20">
        <v>3.69</v>
      </c>
      <c r="F10" s="20">
        <f t="shared" si="1"/>
        <v>7.38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24">
        <v>10.0</v>
      </c>
      <c r="B11" s="21" t="str">
        <f>HYPERLINK("https://www.digikey.com/product-detail/en/micro-commercial-co/1N5821-TP/1N5821-TPMSCT-ND/1793293","1N5821-TPMSCT-ND ")</f>
        <v>1N5821-TPMSCT-ND </v>
      </c>
      <c r="C11" s="23" t="s">
        <v>17</v>
      </c>
      <c r="D11" s="22" t="s">
        <v>11</v>
      </c>
      <c r="E11" s="20">
        <v>0.57</v>
      </c>
      <c r="F11" s="20">
        <f t="shared" si="1"/>
        <v>5.7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24">
        <v>10.0</v>
      </c>
      <c r="B12" s="21" t="str">
        <f>HYPERLINK("https://www.digikey.com/product-detail/en/tdk-corporation/FG11X7R1C226MRT06/445-173115-1-ND/5811720","445-173115-1-ND")</f>
        <v>445-173115-1-ND</v>
      </c>
      <c r="C12" s="23" t="s">
        <v>18</v>
      </c>
      <c r="D12" s="22" t="s">
        <v>11</v>
      </c>
      <c r="E12" s="20">
        <v>1.04</v>
      </c>
      <c r="F12" s="20">
        <f t="shared" si="1"/>
        <v>10.4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24">
        <v>7.0</v>
      </c>
      <c r="B13" s="21" t="str">
        <f>HYPERLINK("https://www.digikey.com/product-detail/en/bourns-inc/RLB0914-100KL/RLB0914-100KL-ND/2352771","CDRH104RNP-100N")</f>
        <v>CDRH104RNP-100N</v>
      </c>
      <c r="C13" s="23" t="s">
        <v>19</v>
      </c>
      <c r="D13" s="22" t="s">
        <v>11</v>
      </c>
      <c r="E13" s="20">
        <v>0.38</v>
      </c>
      <c r="F13" s="20">
        <f t="shared" si="1"/>
        <v>2.66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24">
        <v>15.0</v>
      </c>
      <c r="B14" s="21" t="str">
        <f>HYPERLINK("https://www.digikey.com/product-detail/en/murata-electronics-north-america/RDER71E104K0K1H03B/490-8808-ND/4770963","490-8808-ND")</f>
        <v>490-8808-ND</v>
      </c>
      <c r="C14" s="23" t="s">
        <v>20</v>
      </c>
      <c r="D14" s="25" t="s">
        <v>11</v>
      </c>
      <c r="E14" s="20">
        <v>0.4</v>
      </c>
      <c r="F14" s="20">
        <f t="shared" si="1"/>
        <v>6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24">
        <v>10.0</v>
      </c>
      <c r="B15" s="21" t="str">
        <f>HYPERLINK("https://www.digikey.com/product-detail/en/vishay-bc-components/K473K15X7RF5TL2/BC1082CT-ND/286704","BC1082CT-ND")</f>
        <v>BC1082CT-ND</v>
      </c>
      <c r="C15" s="23" t="s">
        <v>21</v>
      </c>
      <c r="D15" s="25" t="s">
        <v>11</v>
      </c>
      <c r="E15" s="20">
        <v>0.23</v>
      </c>
      <c r="F15" s="20">
        <f t="shared" si="1"/>
        <v>2.3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24">
        <v>3.0</v>
      </c>
      <c r="B16" s="21" t="str">
        <f>HYPERLINK("https://www.digikey.com/product-detail/en/stmicroelectronics/STM32L476RGT6/497-15877-ND/5344353","497-15877-ND ")</f>
        <v>497-15877-ND </v>
      </c>
      <c r="C16" s="23" t="s">
        <v>22</v>
      </c>
      <c r="D16" s="25" t="s">
        <v>11</v>
      </c>
      <c r="E16" s="20">
        <v>9.46</v>
      </c>
      <c r="F16" s="20">
        <f t="shared" si="1"/>
        <v>28.38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16">
        <v>4.0</v>
      </c>
      <c r="B17" s="17" t="str">
        <f>HYPERLINK("https://www.digikey.com/product-detail/en/c-k/D6C90-F1-LFS/401-1969-ND/1466326","401-1969-ND ")</f>
        <v>401-1969-ND </v>
      </c>
      <c r="C17" s="18" t="s">
        <v>23</v>
      </c>
      <c r="D17" s="19" t="s">
        <v>11</v>
      </c>
      <c r="E17" s="20">
        <v>1.1</v>
      </c>
      <c r="F17" s="20">
        <f t="shared" si="1"/>
        <v>4.4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16">
        <v>5.0</v>
      </c>
      <c r="B18" s="17" t="str">
        <f>HYPERLINK("https://www.digikey.com/product-detail/en/ecs-inc/ECS-80-18-4/X164-ND/217582","X164-ND")</f>
        <v>X164-ND</v>
      </c>
      <c r="C18" s="18" t="s">
        <v>24</v>
      </c>
      <c r="D18" s="19" t="s">
        <v>11</v>
      </c>
      <c r="E18" s="20">
        <v>0.78</v>
      </c>
      <c r="F18" s="20">
        <f t="shared" si="1"/>
        <v>3.9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16">
        <v>10.0</v>
      </c>
      <c r="B19" s="17" t="str">
        <f>HYPERLINK("https://www.digikey.com/product-detail/en/yageo/CC0603GRNPO9BN200/311-3924-1-ND/8025013","311-3924-1-ND")</f>
        <v>311-3924-1-ND</v>
      </c>
      <c r="C19" s="18" t="s">
        <v>25</v>
      </c>
      <c r="D19" s="19" t="s">
        <v>11</v>
      </c>
      <c r="E19" s="20">
        <v>0.15</v>
      </c>
      <c r="F19" s="20">
        <f t="shared" si="1"/>
        <v>1.5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16">
        <v>25.0</v>
      </c>
      <c r="B20" s="17" t="str">
        <f>HYPERLINK("https://www.digikey.com/product-detail/en/rohm-semiconductor/ESR03EZPF1002/RHM10KADCT-ND/1983753","RHM10KADCT-ND")</f>
        <v>RHM10KADCT-ND</v>
      </c>
      <c r="C20" s="18" t="s">
        <v>26</v>
      </c>
      <c r="D20" s="19" t="s">
        <v>11</v>
      </c>
      <c r="E20" s="20">
        <v>0.14</v>
      </c>
      <c r="F20" s="20">
        <f t="shared" si="1"/>
        <v>3.5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16">
        <v>10.0</v>
      </c>
      <c r="B21" s="17" t="str">
        <f>HYPERLINK("https://www.digikey.com/product-detail/en/taiyo-yuden/BK1608HS601-T/587-1874-1-ND/1465344","587-1874-1-ND")</f>
        <v>587-1874-1-ND</v>
      </c>
      <c r="C21" s="18" t="s">
        <v>27</v>
      </c>
      <c r="D21" s="19" t="s">
        <v>11</v>
      </c>
      <c r="E21" s="20">
        <v>0.1</v>
      </c>
      <c r="F21" s="20">
        <f t="shared" si="1"/>
        <v>1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16">
        <v>20.0</v>
      </c>
      <c r="B22" s="17" t="str">
        <f>HYPERLINK("https://www.digikey.com/product-detail/en/yageo/CC0603KRX7R7BB104/311-1088-1-ND/302998","311-1088-1-ND ")</f>
        <v>311-1088-1-ND </v>
      </c>
      <c r="C22" s="18" t="s">
        <v>28</v>
      </c>
      <c r="D22" s="19" t="s">
        <v>11</v>
      </c>
      <c r="E22" s="20">
        <v>0.1</v>
      </c>
      <c r="F22" s="20">
        <f t="shared" si="1"/>
        <v>2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16">
        <v>5.0</v>
      </c>
      <c r="B23" s="17" t="str">
        <f>HYPERLINK("https://www.digikey.com/product-detail/en/avx-corporation/F981C475MMA/478-8656-1-ND/4005565","478-8656-1-ND ")</f>
        <v>478-8656-1-ND </v>
      </c>
      <c r="C23" s="18" t="s">
        <v>29</v>
      </c>
      <c r="D23" s="19" t="s">
        <v>11</v>
      </c>
      <c r="E23" s="20">
        <v>0.77</v>
      </c>
      <c r="F23" s="20">
        <f t="shared" si="1"/>
        <v>3.85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24">
        <v>10.0</v>
      </c>
      <c r="B24" s="21" t="str">
        <f>HYPERLINK("https://www.digikey.com/product-detail/en/murata-electronics-north-america/GRT188R61C105KE13D/490-12315-1-ND/5417016"," 490-12315-1-ND ")</f>
        <v> 490-12315-1-ND </v>
      </c>
      <c r="C24" s="18" t="s">
        <v>30</v>
      </c>
      <c r="D24" s="19" t="s">
        <v>11</v>
      </c>
      <c r="E24" s="20">
        <v>0.22</v>
      </c>
      <c r="F24" s="20">
        <f t="shared" si="1"/>
        <v>2.2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24">
        <v>10.0</v>
      </c>
      <c r="B25" s="21" t="str">
        <f>HYPERLINK("https://www.digikey.be/product-detail/en/vishay-dale/CRCW0603390RFKEAHP/541-390SCT-ND/2826013","541-390SCT-ND")</f>
        <v>541-390SCT-ND</v>
      </c>
      <c r="C25" s="18" t="s">
        <v>31</v>
      </c>
      <c r="D25" s="19" t="s">
        <v>11</v>
      </c>
      <c r="E25" s="20">
        <v>0.18</v>
      </c>
      <c r="F25" s="20">
        <f t="shared" si="1"/>
        <v>1.8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16">
        <v>3.0</v>
      </c>
      <c r="B26" s="17" t="str">
        <f>HYPERLINK("https://www.digikey.com/product-detail/en/analog-devices-inc/ADP1714AUJZ-3.3-R7/ADP1714AUJZ-3.3-R7CT-ND/1630680","ADP1714AUJZ-3.3-R7CT-ND")</f>
        <v>ADP1714AUJZ-3.3-R7CT-ND</v>
      </c>
      <c r="C26" s="18" t="s">
        <v>32</v>
      </c>
      <c r="D26" s="19" t="s">
        <v>11</v>
      </c>
      <c r="E26" s="20">
        <v>1.61</v>
      </c>
      <c r="F26" s="20">
        <f t="shared" si="1"/>
        <v>4.83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16">
        <v>5.0</v>
      </c>
      <c r="B27" s="17" t="str">
        <f>HYPERLINK("https://www.digikey.ca/product-detail/en/tdk-corporation/C1608X7R1A225K080AE/445-173620-1-ND/5809691","445-173620-1-ND")</f>
        <v>445-173620-1-ND</v>
      </c>
      <c r="C27" s="18" t="s">
        <v>33</v>
      </c>
      <c r="D27" s="19" t="s">
        <v>11</v>
      </c>
      <c r="E27" s="20">
        <v>0.33</v>
      </c>
      <c r="F27" s="20">
        <f t="shared" si="1"/>
        <v>1.65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16">
        <v>10.0</v>
      </c>
      <c r="B28" s="17" t="str">
        <f>HYPERLINK("https://www.digikey.com/product-detail/en/yageo/CC0603KRX7R7BB103/311-3369-1-ND/6818339","311-3369-1-ND")</f>
        <v>311-3369-1-ND</v>
      </c>
      <c r="C28" s="18" t="s">
        <v>34</v>
      </c>
      <c r="D28" s="19" t="s">
        <v>11</v>
      </c>
      <c r="E28" s="20">
        <v>0.1</v>
      </c>
      <c r="F28" s="20">
        <f t="shared" si="1"/>
        <v>1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16">
        <v>10.0</v>
      </c>
      <c r="B29" s="17" t="str">
        <f>HYPERLINK("https://www.digikey.com/product-detail/en/harwin-inc/M7581-05/952-2169-ND/3728135","952-2169-ND ")</f>
        <v>952-2169-ND </v>
      </c>
      <c r="C29" s="18" t="s">
        <v>35</v>
      </c>
      <c r="D29" s="19" t="s">
        <v>11</v>
      </c>
      <c r="E29" s="20">
        <v>0.19</v>
      </c>
      <c r="F29" s="20">
        <f t="shared" si="1"/>
        <v>1.9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26">
        <v>1.0</v>
      </c>
      <c r="B30" s="27" t="s">
        <v>36</v>
      </c>
      <c r="C30" s="27" t="s">
        <v>37</v>
      </c>
      <c r="D30" s="19" t="s">
        <v>11</v>
      </c>
      <c r="E30" s="28">
        <v>22.61</v>
      </c>
      <c r="F30" s="20">
        <f t="shared" si="1"/>
        <v>22.61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26">
        <v>1.0</v>
      </c>
      <c r="B31" s="27" t="s">
        <v>38</v>
      </c>
      <c r="C31" s="27" t="s">
        <v>39</v>
      </c>
      <c r="D31" s="19" t="s">
        <v>11</v>
      </c>
      <c r="E31" s="28">
        <v>7.58</v>
      </c>
      <c r="F31" s="20">
        <f t="shared" si="1"/>
        <v>7.58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26">
        <v>1.0</v>
      </c>
      <c r="B32" s="27" t="s">
        <v>40</v>
      </c>
      <c r="C32" s="27" t="s">
        <v>41</v>
      </c>
      <c r="D32" s="19" t="s">
        <v>11</v>
      </c>
      <c r="E32" s="28">
        <v>14.9</v>
      </c>
      <c r="F32" s="20">
        <f t="shared" si="1"/>
        <v>14.9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13" t="s">
        <v>3</v>
      </c>
      <c r="B33" s="14" t="s">
        <v>4</v>
      </c>
      <c r="C33" s="14" t="s">
        <v>5</v>
      </c>
      <c r="D33" s="15" t="s">
        <v>6</v>
      </c>
      <c r="E33" s="14" t="s">
        <v>7</v>
      </c>
      <c r="F33" s="14" t="s">
        <v>8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26">
        <v>20.0</v>
      </c>
      <c r="B34" s="27" t="s">
        <v>42</v>
      </c>
      <c r="C34" s="27" t="s">
        <v>43</v>
      </c>
      <c r="D34" s="19" t="s">
        <v>11</v>
      </c>
      <c r="E34" s="28">
        <v>0.106</v>
      </c>
      <c r="F34" s="20">
        <f t="shared" ref="F34:F63" si="2">E34*A34</f>
        <v>2.12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26">
        <v>5.0</v>
      </c>
      <c r="B35" s="27" t="s">
        <v>44</v>
      </c>
      <c r="C35" s="27" t="s">
        <v>45</v>
      </c>
      <c r="D35" s="19" t="s">
        <v>11</v>
      </c>
      <c r="E35" s="28">
        <v>0.89</v>
      </c>
      <c r="F35" s="20">
        <f t="shared" si="2"/>
        <v>4.45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26">
        <v>50.0</v>
      </c>
      <c r="B36" s="27" t="s">
        <v>46</v>
      </c>
      <c r="C36" s="27" t="s">
        <v>47</v>
      </c>
      <c r="D36" s="19" t="s">
        <v>11</v>
      </c>
      <c r="E36" s="28">
        <v>0.0118</v>
      </c>
      <c r="F36" s="20">
        <f t="shared" si="2"/>
        <v>0.59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26">
        <v>1.0</v>
      </c>
      <c r="B37" s="27" t="s">
        <v>48</v>
      </c>
      <c r="C37" s="27" t="s">
        <v>49</v>
      </c>
      <c r="D37" s="19" t="s">
        <v>11</v>
      </c>
      <c r="E37" s="28">
        <v>23.13</v>
      </c>
      <c r="F37" s="20">
        <f t="shared" si="2"/>
        <v>23.13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26">
        <v>1.0</v>
      </c>
      <c r="B38" s="27" t="s">
        <v>50</v>
      </c>
      <c r="C38" s="27" t="s">
        <v>51</v>
      </c>
      <c r="D38" s="19" t="s">
        <v>11</v>
      </c>
      <c r="E38" s="28">
        <v>3.42</v>
      </c>
      <c r="F38" s="20">
        <f t="shared" si="2"/>
        <v>3.42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26">
        <v>1.0</v>
      </c>
      <c r="B39" s="27" t="s">
        <v>52</v>
      </c>
      <c r="C39" s="27" t="s">
        <v>53</v>
      </c>
      <c r="D39" s="19" t="s">
        <v>11</v>
      </c>
      <c r="E39" s="28">
        <v>12.16</v>
      </c>
      <c r="F39" s="20">
        <f t="shared" si="2"/>
        <v>12.16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26">
        <v>20.0</v>
      </c>
      <c r="B40" s="27" t="s">
        <v>54</v>
      </c>
      <c r="C40" s="27" t="s">
        <v>55</v>
      </c>
      <c r="D40" s="19" t="s">
        <v>11</v>
      </c>
      <c r="E40" s="28">
        <v>0.059</v>
      </c>
      <c r="F40" s="20">
        <f t="shared" si="2"/>
        <v>1.18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26">
        <v>5.0</v>
      </c>
      <c r="B41" s="27" t="s">
        <v>56</v>
      </c>
      <c r="C41" s="27" t="s">
        <v>57</v>
      </c>
      <c r="D41" s="19" t="s">
        <v>11</v>
      </c>
      <c r="E41" s="28">
        <v>0.85</v>
      </c>
      <c r="F41" s="20">
        <f t="shared" si="2"/>
        <v>4.25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26">
        <v>100.0</v>
      </c>
      <c r="B42" s="27" t="s">
        <v>58</v>
      </c>
      <c r="C42" s="27" t="s">
        <v>59</v>
      </c>
      <c r="D42" s="19" t="s">
        <v>11</v>
      </c>
      <c r="E42" s="28">
        <v>0.027</v>
      </c>
      <c r="F42" s="20">
        <f t="shared" si="2"/>
        <v>2.7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26">
        <v>3.0</v>
      </c>
      <c r="B43" s="27" t="s">
        <v>60</v>
      </c>
      <c r="C43" s="27" t="s">
        <v>61</v>
      </c>
      <c r="D43" s="19" t="s">
        <v>11</v>
      </c>
      <c r="E43" s="28">
        <v>2.89</v>
      </c>
      <c r="F43" s="20">
        <f t="shared" si="2"/>
        <v>8.67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26">
        <v>4.0</v>
      </c>
      <c r="B44" s="27" t="s">
        <v>62</v>
      </c>
      <c r="C44" s="27" t="s">
        <v>63</v>
      </c>
      <c r="D44" s="19" t="s">
        <v>11</v>
      </c>
      <c r="E44" s="28">
        <v>1.43</v>
      </c>
      <c r="F44" s="20">
        <f t="shared" si="2"/>
        <v>5.72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26">
        <v>100.0</v>
      </c>
      <c r="B45" s="27" t="s">
        <v>64</v>
      </c>
      <c r="C45" s="27" t="s">
        <v>65</v>
      </c>
      <c r="D45" s="19" t="s">
        <v>11</v>
      </c>
      <c r="E45" s="28">
        <v>0.0071</v>
      </c>
      <c r="F45" s="20">
        <f t="shared" si="2"/>
        <v>0.71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26">
        <v>100.0</v>
      </c>
      <c r="B46" s="27" t="s">
        <v>66</v>
      </c>
      <c r="C46" s="27" t="s">
        <v>67</v>
      </c>
      <c r="D46" s="19" t="s">
        <v>11</v>
      </c>
      <c r="E46" s="28">
        <v>0.0071</v>
      </c>
      <c r="F46" s="20">
        <f t="shared" si="2"/>
        <v>0.71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26">
        <v>100.0</v>
      </c>
      <c r="B47" s="27" t="s">
        <v>68</v>
      </c>
      <c r="C47" s="27" t="s">
        <v>69</v>
      </c>
      <c r="D47" s="19" t="s">
        <v>11</v>
      </c>
      <c r="E47" s="28">
        <v>0.0111</v>
      </c>
      <c r="F47" s="20">
        <f t="shared" si="2"/>
        <v>1.11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26">
        <v>100.0</v>
      </c>
      <c r="B48" s="27" t="s">
        <v>70</v>
      </c>
      <c r="C48" s="27" t="s">
        <v>71</v>
      </c>
      <c r="D48" s="19" t="s">
        <v>11</v>
      </c>
      <c r="E48" s="28">
        <v>0.0111</v>
      </c>
      <c r="F48" s="20">
        <f t="shared" si="2"/>
        <v>1.11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26">
        <v>100.0</v>
      </c>
      <c r="B49" s="27" t="s">
        <v>72</v>
      </c>
      <c r="C49" s="27" t="s">
        <v>73</v>
      </c>
      <c r="D49" s="19" t="s">
        <v>11</v>
      </c>
      <c r="E49" s="28">
        <v>0.0071</v>
      </c>
      <c r="F49" s="20">
        <f t="shared" si="2"/>
        <v>0.71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26">
        <v>100.0</v>
      </c>
      <c r="B50" s="27" t="s">
        <v>74</v>
      </c>
      <c r="C50" s="27" t="s">
        <v>75</v>
      </c>
      <c r="D50" s="19" t="s">
        <v>11</v>
      </c>
      <c r="E50" s="28">
        <v>0.0111</v>
      </c>
      <c r="F50" s="20">
        <f t="shared" si="2"/>
        <v>1.11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26">
        <v>20.0</v>
      </c>
      <c r="B51" s="27" t="s">
        <v>76</v>
      </c>
      <c r="C51" s="27" t="s">
        <v>77</v>
      </c>
      <c r="D51" s="19" t="s">
        <v>11</v>
      </c>
      <c r="E51" s="28">
        <v>0.026</v>
      </c>
      <c r="F51" s="20">
        <f t="shared" si="2"/>
        <v>0.52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26">
        <v>100.0</v>
      </c>
      <c r="B52" s="27" t="s">
        <v>78</v>
      </c>
      <c r="C52" s="27" t="s">
        <v>79</v>
      </c>
      <c r="D52" s="19" t="s">
        <v>11</v>
      </c>
      <c r="E52" s="28">
        <v>0.0111</v>
      </c>
      <c r="F52" s="20">
        <f t="shared" si="2"/>
        <v>1.11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26">
        <v>100.0</v>
      </c>
      <c r="B53" s="27" t="s">
        <v>80</v>
      </c>
      <c r="C53" s="27" t="s">
        <v>81</v>
      </c>
      <c r="D53" s="19" t="s">
        <v>11</v>
      </c>
      <c r="E53" s="28">
        <v>0.0071</v>
      </c>
      <c r="F53" s="20">
        <f t="shared" si="2"/>
        <v>0.71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26">
        <v>100.0</v>
      </c>
      <c r="B54" s="27" t="s">
        <v>82</v>
      </c>
      <c r="C54" s="27" t="s">
        <v>83</v>
      </c>
      <c r="D54" s="19" t="s">
        <v>11</v>
      </c>
      <c r="E54" s="28">
        <v>0.0111</v>
      </c>
      <c r="F54" s="20">
        <f t="shared" si="2"/>
        <v>1.11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26">
        <v>20.0</v>
      </c>
      <c r="B55" s="27" t="s">
        <v>84</v>
      </c>
      <c r="C55" s="27" t="s">
        <v>85</v>
      </c>
      <c r="D55" s="19" t="s">
        <v>11</v>
      </c>
      <c r="E55" s="28">
        <v>0.126</v>
      </c>
      <c r="F55" s="20">
        <f t="shared" si="2"/>
        <v>2.52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26">
        <v>100.0</v>
      </c>
      <c r="B56" s="27" t="s">
        <v>86</v>
      </c>
      <c r="C56" s="27" t="s">
        <v>87</v>
      </c>
      <c r="D56" s="19" t="s">
        <v>11</v>
      </c>
      <c r="E56" s="28">
        <v>0.0111</v>
      </c>
      <c r="F56" s="20">
        <f t="shared" si="2"/>
        <v>1.11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26">
        <v>10.0</v>
      </c>
      <c r="B57" s="27" t="s">
        <v>88</v>
      </c>
      <c r="C57" s="27" t="s">
        <v>89</v>
      </c>
      <c r="D57" s="19" t="s">
        <v>11</v>
      </c>
      <c r="E57" s="28">
        <v>0.645</v>
      </c>
      <c r="F57" s="20">
        <f t="shared" si="2"/>
        <v>6.45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26">
        <v>10.0</v>
      </c>
      <c r="B58" s="27" t="s">
        <v>90</v>
      </c>
      <c r="C58" s="27" t="s">
        <v>91</v>
      </c>
      <c r="D58" s="19" t="s">
        <v>11</v>
      </c>
      <c r="E58" s="28">
        <v>0.341</v>
      </c>
      <c r="F58" s="20">
        <f t="shared" si="2"/>
        <v>3.41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26">
        <v>10.0</v>
      </c>
      <c r="B59" s="27" t="s">
        <v>92</v>
      </c>
      <c r="C59" s="27" t="s">
        <v>93</v>
      </c>
      <c r="D59" s="19" t="s">
        <v>11</v>
      </c>
      <c r="E59" s="28">
        <v>0.173</v>
      </c>
      <c r="F59" s="20">
        <f t="shared" si="2"/>
        <v>1.73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26">
        <v>10.0</v>
      </c>
      <c r="B60" s="27" t="s">
        <v>94</v>
      </c>
      <c r="C60" s="27" t="s">
        <v>95</v>
      </c>
      <c r="D60" s="19" t="s">
        <v>11</v>
      </c>
      <c r="E60" s="28">
        <v>1.043</v>
      </c>
      <c r="F60" s="20">
        <f t="shared" si="2"/>
        <v>10.43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26">
        <v>20.0</v>
      </c>
      <c r="B61" s="27" t="s">
        <v>96</v>
      </c>
      <c r="C61" s="27" t="s">
        <v>97</v>
      </c>
      <c r="D61" s="19" t="s">
        <v>11</v>
      </c>
      <c r="E61" s="28">
        <v>0.121</v>
      </c>
      <c r="F61" s="20">
        <f t="shared" si="2"/>
        <v>2.42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26">
        <v>10.0</v>
      </c>
      <c r="B62" s="27" t="s">
        <v>98</v>
      </c>
      <c r="C62" s="27" t="s">
        <v>99</v>
      </c>
      <c r="D62" s="19" t="s">
        <v>11</v>
      </c>
      <c r="E62" s="28">
        <v>0.382</v>
      </c>
      <c r="F62" s="20">
        <f t="shared" si="2"/>
        <v>3.82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26">
        <v>10.0</v>
      </c>
      <c r="B63" s="27" t="s">
        <v>100</v>
      </c>
      <c r="C63" s="27" t="s">
        <v>101</v>
      </c>
      <c r="D63" s="19" t="s">
        <v>11</v>
      </c>
      <c r="E63" s="28">
        <v>0.366</v>
      </c>
      <c r="F63" s="20">
        <f t="shared" si="2"/>
        <v>3.66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13" t="s">
        <v>3</v>
      </c>
      <c r="B64" s="14" t="s">
        <v>4</v>
      </c>
      <c r="C64" s="14" t="s">
        <v>5</v>
      </c>
      <c r="D64" s="15" t="s">
        <v>6</v>
      </c>
      <c r="E64" s="14" t="s">
        <v>7</v>
      </c>
      <c r="F64" s="14" t="s">
        <v>8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26">
        <v>10.0</v>
      </c>
      <c r="B65" s="27" t="s">
        <v>102</v>
      </c>
      <c r="C65" s="27" t="s">
        <v>103</v>
      </c>
      <c r="D65" s="19" t="s">
        <v>11</v>
      </c>
      <c r="E65" s="28">
        <v>0.22</v>
      </c>
      <c r="F65" s="20">
        <f t="shared" ref="F65:F88" si="3">E65*A65</f>
        <v>2.2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26">
        <v>10.0</v>
      </c>
      <c r="B66" s="27" t="s">
        <v>104</v>
      </c>
      <c r="C66" s="27" t="s">
        <v>105</v>
      </c>
      <c r="D66" s="19" t="s">
        <v>11</v>
      </c>
      <c r="E66" s="28">
        <v>0.142</v>
      </c>
      <c r="F66" s="20">
        <f t="shared" si="3"/>
        <v>1.42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26">
        <v>5.0</v>
      </c>
      <c r="B67" s="27" t="s">
        <v>106</v>
      </c>
      <c r="C67" s="27" t="s">
        <v>107</v>
      </c>
      <c r="D67" s="19" t="s">
        <v>11</v>
      </c>
      <c r="E67" s="28">
        <v>0.1</v>
      </c>
      <c r="F67" s="20">
        <f t="shared" si="3"/>
        <v>0.5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26">
        <v>5.0</v>
      </c>
      <c r="B68" s="27" t="s">
        <v>108</v>
      </c>
      <c r="C68" s="27" t="s">
        <v>109</v>
      </c>
      <c r="D68" s="19" t="s">
        <v>11</v>
      </c>
      <c r="E68" s="28">
        <v>0.22</v>
      </c>
      <c r="F68" s="20">
        <f t="shared" si="3"/>
        <v>1.1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26">
        <v>2.0</v>
      </c>
      <c r="B69" s="27" t="s">
        <v>44</v>
      </c>
      <c r="C69" s="27" t="s">
        <v>45</v>
      </c>
      <c r="D69" s="19" t="s">
        <v>11</v>
      </c>
      <c r="E69" s="28">
        <v>0.89</v>
      </c>
      <c r="F69" s="20">
        <f t="shared" si="3"/>
        <v>1.78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26">
        <v>50.0</v>
      </c>
      <c r="B70" s="27" t="s">
        <v>46</v>
      </c>
      <c r="C70" s="27" t="s">
        <v>47</v>
      </c>
      <c r="D70" s="19" t="s">
        <v>11</v>
      </c>
      <c r="E70" s="28">
        <v>0.0118</v>
      </c>
      <c r="F70" s="20">
        <f t="shared" si="3"/>
        <v>0.59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26">
        <v>25.0</v>
      </c>
      <c r="B71" s="27" t="s">
        <v>54</v>
      </c>
      <c r="C71" s="27" t="s">
        <v>55</v>
      </c>
      <c r="D71" s="19" t="s">
        <v>11</v>
      </c>
      <c r="E71" s="28">
        <v>0.044</v>
      </c>
      <c r="F71" s="20">
        <f t="shared" si="3"/>
        <v>1.1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26">
        <v>20.0</v>
      </c>
      <c r="B72" s="27" t="s">
        <v>42</v>
      </c>
      <c r="C72" s="27" t="s">
        <v>43</v>
      </c>
      <c r="D72" s="19" t="s">
        <v>11</v>
      </c>
      <c r="E72" s="29">
        <v>0.106</v>
      </c>
      <c r="F72" s="20">
        <f t="shared" si="3"/>
        <v>2.12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26">
        <v>5.0</v>
      </c>
      <c r="B73" s="27" t="s">
        <v>110</v>
      </c>
      <c r="C73" s="27" t="s">
        <v>111</v>
      </c>
      <c r="D73" s="19" t="s">
        <v>11</v>
      </c>
      <c r="E73" s="29">
        <v>0.34</v>
      </c>
      <c r="F73" s="20">
        <f t="shared" si="3"/>
        <v>1.7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26">
        <v>10.0</v>
      </c>
      <c r="B74" s="27" t="s">
        <v>112</v>
      </c>
      <c r="C74" s="27" t="s">
        <v>113</v>
      </c>
      <c r="D74" s="19" t="s">
        <v>11</v>
      </c>
      <c r="E74" s="29">
        <v>0.022</v>
      </c>
      <c r="F74" s="20">
        <f t="shared" si="3"/>
        <v>0.22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26">
        <v>10.0</v>
      </c>
      <c r="B75" s="27" t="s">
        <v>114</v>
      </c>
      <c r="C75" s="27" t="s">
        <v>97</v>
      </c>
      <c r="D75" s="19" t="s">
        <v>11</v>
      </c>
      <c r="E75" s="29">
        <v>0.104</v>
      </c>
      <c r="F75" s="20">
        <f t="shared" si="3"/>
        <v>1.04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26">
        <v>10.0</v>
      </c>
      <c r="B76" s="27" t="s">
        <v>115</v>
      </c>
      <c r="C76" s="27" t="s">
        <v>91</v>
      </c>
      <c r="D76" s="19" t="s">
        <v>11</v>
      </c>
      <c r="E76" s="29">
        <v>0.601</v>
      </c>
      <c r="F76" s="20">
        <f t="shared" si="3"/>
        <v>6.01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26">
        <v>3.0</v>
      </c>
      <c r="B77" s="27" t="s">
        <v>116</v>
      </c>
      <c r="C77" s="27" t="s">
        <v>117</v>
      </c>
      <c r="D77" s="19" t="s">
        <v>11</v>
      </c>
      <c r="E77" s="29">
        <v>1.61</v>
      </c>
      <c r="F77" s="20">
        <f t="shared" si="3"/>
        <v>4.83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26">
        <v>3.0</v>
      </c>
      <c r="B78" s="27" t="s">
        <v>118</v>
      </c>
      <c r="C78" s="27" t="s">
        <v>119</v>
      </c>
      <c r="D78" s="19" t="s">
        <v>11</v>
      </c>
      <c r="E78" s="29">
        <v>3.06</v>
      </c>
      <c r="F78" s="20">
        <f t="shared" si="3"/>
        <v>9.18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26">
        <v>4.0</v>
      </c>
      <c r="B79" s="27" t="s">
        <v>120</v>
      </c>
      <c r="C79" s="27" t="s">
        <v>121</v>
      </c>
      <c r="D79" s="19" t="s">
        <v>11</v>
      </c>
      <c r="E79" s="29">
        <v>0.52</v>
      </c>
      <c r="F79" s="20">
        <f t="shared" si="3"/>
        <v>2.08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26">
        <v>4.0</v>
      </c>
      <c r="B80" s="27" t="s">
        <v>122</v>
      </c>
      <c r="C80" s="27" t="s">
        <v>123</v>
      </c>
      <c r="D80" s="19" t="s">
        <v>11</v>
      </c>
      <c r="E80" s="29">
        <v>0.49</v>
      </c>
      <c r="F80" s="20">
        <f t="shared" si="3"/>
        <v>1.96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26">
        <v>10.0</v>
      </c>
      <c r="B81" s="27" t="s">
        <v>124</v>
      </c>
      <c r="C81" s="27" t="s">
        <v>125</v>
      </c>
      <c r="D81" s="19" t="s">
        <v>11</v>
      </c>
      <c r="E81" s="29">
        <v>0.613</v>
      </c>
      <c r="F81" s="20">
        <f t="shared" si="3"/>
        <v>6.13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26">
        <v>10.0</v>
      </c>
      <c r="B82" s="27" t="s">
        <v>126</v>
      </c>
      <c r="C82" s="27" t="s">
        <v>127</v>
      </c>
      <c r="D82" s="19" t="s">
        <v>11</v>
      </c>
      <c r="E82" s="29">
        <v>0.5</v>
      </c>
      <c r="F82" s="20">
        <f t="shared" si="3"/>
        <v>5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26">
        <v>10.0</v>
      </c>
      <c r="B83" s="27" t="s">
        <v>128</v>
      </c>
      <c r="C83" s="27" t="s">
        <v>129</v>
      </c>
      <c r="D83" s="19" t="s">
        <v>11</v>
      </c>
      <c r="E83" s="29">
        <v>0.241</v>
      </c>
      <c r="F83" s="20">
        <f t="shared" si="3"/>
        <v>2.41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26">
        <v>10.0</v>
      </c>
      <c r="B84" s="27" t="s">
        <v>130</v>
      </c>
      <c r="C84" s="27" t="s">
        <v>101</v>
      </c>
      <c r="D84" s="19" t="s">
        <v>11</v>
      </c>
      <c r="E84" s="29">
        <v>0.446</v>
      </c>
      <c r="F84" s="20">
        <f t="shared" si="3"/>
        <v>4.46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26">
        <v>10.0</v>
      </c>
      <c r="B85" s="27" t="s">
        <v>131</v>
      </c>
      <c r="C85" s="27" t="s">
        <v>132</v>
      </c>
      <c r="D85" s="19" t="s">
        <v>11</v>
      </c>
      <c r="E85" s="29">
        <v>0.38</v>
      </c>
      <c r="F85" s="20">
        <f t="shared" si="3"/>
        <v>3.8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16">
        <v>1.0</v>
      </c>
      <c r="B86" s="18">
        <v>8.534001046E9</v>
      </c>
      <c r="C86" s="18" t="s">
        <v>133</v>
      </c>
      <c r="D86" s="19" t="s">
        <v>134</v>
      </c>
      <c r="E86" s="30">
        <v>46.36</v>
      </c>
      <c r="F86" s="20">
        <f t="shared" si="3"/>
        <v>46.36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16">
        <v>1.0</v>
      </c>
      <c r="B87" s="18">
        <v>8.534009E9</v>
      </c>
      <c r="C87" s="18" t="s">
        <v>135</v>
      </c>
      <c r="D87" s="19" t="s">
        <v>134</v>
      </c>
      <c r="E87" s="30">
        <v>46.36</v>
      </c>
      <c r="F87" s="20">
        <f t="shared" si="3"/>
        <v>46.36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16">
        <v>1.0</v>
      </c>
      <c r="B88" s="18" t="s">
        <v>136</v>
      </c>
      <c r="C88" s="18" t="s">
        <v>137</v>
      </c>
      <c r="D88" s="19" t="s">
        <v>138</v>
      </c>
      <c r="E88" s="30">
        <v>6.99</v>
      </c>
      <c r="F88" s="20">
        <f t="shared" si="3"/>
        <v>6.99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31"/>
      <c r="B89" s="32"/>
      <c r="C89" s="32"/>
      <c r="D89" s="32"/>
      <c r="E89" s="33" t="s">
        <v>139</v>
      </c>
      <c r="F89" s="20">
        <f>SUM(F7:F88)</f>
        <v>429.31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6"/>
      <c r="C90" s="6"/>
      <c r="D90" s="6"/>
      <c r="E90" s="6"/>
      <c r="F90" s="34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6"/>
      <c r="C91" s="6"/>
      <c r="D91" s="6"/>
      <c r="E91" s="6"/>
      <c r="F91" s="34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6"/>
      <c r="C92" s="6"/>
      <c r="D92" s="6"/>
      <c r="E92" s="6"/>
      <c r="F92" s="34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6"/>
      <c r="C93" s="6"/>
      <c r="D93" s="6"/>
      <c r="E93" s="6"/>
      <c r="F93" s="34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6"/>
      <c r="C94" s="6"/>
      <c r="D94" s="6"/>
      <c r="E94" s="6"/>
      <c r="F94" s="34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 t="s">
        <v>140</v>
      </c>
      <c r="B95" s="6"/>
      <c r="C95" s="6"/>
      <c r="D95" s="6"/>
      <c r="E95" s="6"/>
      <c r="F95" s="34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35" t="s">
        <v>141</v>
      </c>
      <c r="B96" s="35" t="s">
        <v>142</v>
      </c>
      <c r="C96" s="6"/>
      <c r="D96" s="6"/>
      <c r="E96" s="6"/>
      <c r="F96" s="34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 t="s">
        <v>143</v>
      </c>
      <c r="B97" s="36">
        <v>200.0</v>
      </c>
      <c r="C97" s="6"/>
      <c r="D97" s="6"/>
      <c r="E97" s="6"/>
      <c r="F97" s="34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 t="s">
        <v>144</v>
      </c>
      <c r="B98" s="36">
        <v>200.0</v>
      </c>
      <c r="C98" s="6"/>
      <c r="D98" s="6"/>
      <c r="E98" s="6"/>
      <c r="F98" s="34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6"/>
      <c r="C99" s="6"/>
      <c r="D99" s="6"/>
      <c r="E99" s="6"/>
      <c r="F99" s="34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6"/>
      <c r="C100" s="6"/>
      <c r="D100" s="6"/>
      <c r="E100" s="6"/>
      <c r="F100" s="34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 t="s">
        <v>145</v>
      </c>
      <c r="B101" s="36">
        <f>sum(B97:B98)</f>
        <v>400</v>
      </c>
      <c r="C101" s="6"/>
      <c r="D101" s="6"/>
      <c r="E101" s="6"/>
      <c r="F101" s="34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6"/>
      <c r="C102" s="6"/>
      <c r="D102" s="6"/>
      <c r="E102" s="6"/>
      <c r="F102" s="34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6"/>
      <c r="C103" s="6"/>
      <c r="D103" s="6"/>
      <c r="E103" s="6"/>
      <c r="F103" s="34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</sheetData>
  <mergeCells count="2">
    <mergeCell ref="B1:F1"/>
    <mergeCell ref="A2:F3"/>
  </mergeCells>
  <conditionalFormatting sqref="D7:E13">
    <cfRule type="notContainsBlanks" dxfId="0" priority="1">
      <formula>LEN(TRIM(D7))&gt;0</formula>
    </cfRule>
  </conditionalFormatting>
  <conditionalFormatting sqref="D7:E13">
    <cfRule type="notContainsBlanks" dxfId="1" priority="2">
      <formula>LEN(TRIM(D7))&gt;0</formula>
    </cfRule>
  </conditionalFormatting>
  <hyperlinks>
    <hyperlink r:id="rId1" ref="B6"/>
    <hyperlink r:id="rId2" ref="B7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"/>
</worksheet>
</file>