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Ex1.xml" ContentType="application/vnd.ms-office.chartex+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slicers/slicer4.xml" ContentType="application/vnd.ms-excel.slicer+xml"/>
  <Override PartName="/xl/charts/chartEx2.xml" ContentType="application/vnd.ms-office.chartex+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verest\Desktop\"/>
    </mc:Choice>
  </mc:AlternateContent>
  <xr:revisionPtr revIDLastSave="0" documentId="13_ncr:1_{56347B98-D795-412D-8932-A8F9ABC606EC}" xr6:coauthVersionLast="47" xr6:coauthVersionMax="47" xr10:uidLastSave="{00000000-0000-0000-0000-000000000000}"/>
  <bookViews>
    <workbookView xWindow="-108" yWindow="-108" windowWidth="23256" windowHeight="12576" activeTab="3" xr2:uid="{2DE5B2DA-B69D-4632-88AD-725D0AC86D32}"/>
  </bookViews>
  <sheets>
    <sheet name="Analysis" sheetId="1" r:id="rId1"/>
    <sheet name="Home" sheetId="10" r:id="rId2"/>
    <sheet name="Sales Perforamnce" sheetId="2" r:id="rId3"/>
    <sheet name="Production &amp; Operations" sheetId="7" r:id="rId4"/>
    <sheet name="Inventory &amp; Risk" sheetId="8" r:id="rId5"/>
    <sheet name="HR &amp; Supply Chain" sheetId="9" r:id="rId6"/>
  </sheets>
  <definedNames>
    <definedName name="_xlchart.v1.0" hidden="1">Analysis!$AC$62</definedName>
    <definedName name="_xlchart.v1.1" hidden="1">Analysis!$AC$63:$AC$67</definedName>
    <definedName name="_xlchart.v1.2" hidden="1">Analysis!$AJ$15:$AJ$22</definedName>
    <definedName name="_xlchart.v1.3" hidden="1">Analysis!$AK$14</definedName>
    <definedName name="_xlchart.v1.4" hidden="1">Analysis!$AK$15:$AK$22</definedName>
    <definedName name="Slicer_BirdOrigin">#N/A</definedName>
    <definedName name="Slicer_BranchName">#N/A</definedName>
    <definedName name="Slicer_BranchName1">#N/A</definedName>
    <definedName name="Slicer_BreedName">#N/A</definedName>
    <definedName name="Slicer_Date_Hierarchy">#N/A</definedName>
    <definedName name="Slicer_ShortMonthName">#N/A</definedName>
    <definedName name="Slicer_TurkeyType">#N/A</definedName>
  </definedNames>
  <calcPr calcId="191029"/>
  <pivotCaches>
    <pivotCache cacheId="0" r:id="rId7"/>
    <pivotCache cacheId="9" r:id="rId8"/>
    <pivotCache cacheId="10" r:id="rId9"/>
    <pivotCache cacheId="11" r:id="rId10"/>
    <pivotCache cacheId="750" r:id="rId11"/>
    <pivotCache cacheId="1599" r:id="rId12"/>
    <pivotCache cacheId="1602" r:id="rId13"/>
    <pivotCache cacheId="1605" r:id="rId14"/>
    <pivotCache cacheId="1608" r:id="rId15"/>
    <pivotCache cacheId="1611" r:id="rId16"/>
    <pivotCache cacheId="1614" r:id="rId17"/>
    <pivotCache cacheId="1617" r:id="rId18"/>
    <pivotCache cacheId="1620" r:id="rId19"/>
    <pivotCache cacheId="1704" r:id="rId20"/>
    <pivotCache cacheId="1707" r:id="rId21"/>
    <pivotCache cacheId="1710" r:id="rId22"/>
    <pivotCache cacheId="1713" r:id="rId23"/>
    <pivotCache cacheId="1716" r:id="rId24"/>
    <pivotCache cacheId="1719" r:id="rId25"/>
    <pivotCache cacheId="1722" r:id="rId26"/>
    <pivotCache cacheId="1725" r:id="rId27"/>
    <pivotCache cacheId="1728" r:id="rId28"/>
    <pivotCache cacheId="1731" r:id="rId29"/>
    <pivotCache cacheId="1734" r:id="rId30"/>
    <pivotCache cacheId="1737" r:id="rId31"/>
    <pivotCache cacheId="1740" r:id="rId32"/>
    <pivotCache cacheId="1743" r:id="rId33"/>
    <pivotCache cacheId="1746" r:id="rId34"/>
    <pivotCache cacheId="1749" r:id="rId35"/>
    <pivotCache cacheId="1752" r:id="rId36"/>
    <pivotCache cacheId="1755" r:id="rId37"/>
    <pivotCache cacheId="1758" r:id="rId38"/>
    <pivotCache cacheId="1761" r:id="rId39"/>
    <pivotCache cacheId="1764" r:id="rId40"/>
    <pivotCache cacheId="1767" r:id="rId41"/>
    <pivotCache cacheId="1770" r:id="rId42"/>
    <pivotCache cacheId="1773" r:id="rId43"/>
    <pivotCache cacheId="1776" r:id="rId44"/>
    <pivotCache cacheId="1779" r:id="rId45"/>
  </pivotCaches>
  <extLst>
    <ext xmlns:x14="http://schemas.microsoft.com/office/spreadsheetml/2009/9/main" uri="{876F7934-8845-4945-9796-88D515C7AA90}">
      <x14:pivotCaches>
        <pivotCache cacheId="39" r:id="rId46"/>
      </x14:pivotCaches>
    </ext>
    <ext xmlns:x14="http://schemas.microsoft.com/office/spreadsheetml/2009/9/main" uri="{BBE1A952-AA13-448e-AADC-164F8A28A991}">
      <x14:slicerCaches>
        <x14:slicerCache r:id="rId47"/>
        <x14:slicerCache r:id="rId48"/>
        <x14:slicerCache r:id="rId49"/>
        <x14:slicerCache r:id="rId50"/>
        <x14:slicerCache r:id="rId51"/>
        <x14:slicerCache r:id="rId52"/>
        <x14:slicerCache r:id="rId5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branch_53cf00aa-f2cf-472b-9e21-1d0b11ca77f2" name="dim_branch" connection="Query - dim_branch"/>
          <x15:modelTable id="dim_breed_6473f6bb-e9ed-4bea-a2af-506bef54e66d" name="dim_breed" connection="Query - dim_breed"/>
          <x15:modelTable id="dim_customer_b7ae873d-4507-4eb9-8e24-e97657d4064d" name="dim_customer" connection="Query - dim_customer"/>
          <x15:modelTable id="fact_expenses_bca525c0-37db-4632-9291-4e735fb28cb7" name="fact_expenses" connection="Query - fact_expenses"/>
          <x15:modelTable id="fact_payroll_e5abdd0b-5b88-4849-bc45-39dbc8797cdc" name="fact_payroll" connection="Query - fact_payroll"/>
          <x15:modelTable id="fact_sales_248497cb-ed1e-4774-8af6-6caa3d2b89f2" name="fact_sales" connection="Query - fact_sales"/>
          <x15:modelTable id="Dax House_9ccc3dd9-8747-4b26-afef-0da737b7ca59" name="Dax House" connection="Query - Dax House"/>
          <x15:modelTable id="fact_inventory_snapshot_754adab8-0718-42ec-8c3d-1459668db260" name="fact_inventory_snapshot" connection="Query - fact_inventory_snapshot"/>
          <x15:modelTable id="fact_casualty_8f1e095c-9e0f-4a9e-9271-09061e7eb978" name="fact_casualty" connection="Query - fact_casualty"/>
          <x15:modelTable id="dim_supplier_d7f41f5d-47a3-4709-82cf-67812dea8da3" name="dim_supplier" connection="Query - dim_supplier"/>
          <x15:modelTable id="dim_staff_457eb2ba-e02d-4689-a01e-6afb909bb06e" name="dim_staff" connection="Query - dim_staff"/>
          <x15:modelTable id="dim_batch_b99b7e15-fce5-4f0c-bd7d-53afed839736" name="dim_batch" connection="Query - dim_batch"/>
          <x15:modelTable id="Calendar" name="Calendar" connection="Connection"/>
        </x15:modelTables>
        <x15:modelRelationships>
          <x15:modelRelationship fromTable="fact_expenses" fromColumn="BranchID" toTable="dim_branch" toColumn="BranchID"/>
          <x15:modelRelationship fromTable="fact_expenses" fromColumn="SupplierID" toTable="dim_supplier" toColumn="SupplierID"/>
          <x15:modelRelationship fromTable="fact_expenses" fromColumn="Date" toTable="Calendar" toColumn="Date"/>
          <x15:modelRelationship fromTable="fact_payroll" fromColumn="BranchID" toTable="dim_branch" toColumn="BranchID"/>
          <x15:modelRelationship fromTable="fact_payroll" fromColumn="StaffID" toTable="dim_staff" toColumn="StaffID"/>
          <x15:modelRelationship fromTable="fact_payroll" fromColumn="Date" toTable="Calendar" toColumn="Date"/>
          <x15:modelRelationship fromTable="fact_sales" fromColumn="BranchID" toTable="dim_branch" toColumn="BranchID"/>
          <x15:modelRelationship fromTable="fact_sales" fromColumn="BreedID" toTable="dim_breed" toColumn="BreedID"/>
          <x15:modelRelationship fromTable="fact_sales" fromColumn="CustomerID" toTable="dim_customer" toColumn="CustomerID"/>
          <x15:modelRelationship fromTable="fact_sales" fromColumn="Date" toTable="Calendar" toColumn="Date"/>
          <x15:modelRelationship fromTable="fact_inventory_snapshot" fromColumn="BranchID" toTable="dim_branch" toColumn="BranchID"/>
          <x15:modelRelationship fromTable="fact_inventory_snapshot" fromColumn="BatchID" toTable="dim_batch" toColumn="BatchID"/>
          <x15:modelRelationship fromTable="fact_inventory_snapshot" fromColumn="Date" toTable="Calendar" toColumn="Date"/>
          <x15:modelRelationship fromTable="fact_casualty" fromColumn="BranchID" toTable="dim_branch" toColumn="BranchID"/>
          <x15:modelRelationship fromTable="fact_casualty" fromColumn="BatchID" toTable="dim_batch" toColumn="BatchID"/>
          <x15:modelRelationship fromTable="fact_casualty" fromColumn="BreedID" toTable="dim_breed" toColumn="BreedID"/>
          <x15:modelRelationship fromTable="fact_casualty"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 i="1" l="1"/>
  <c r="I8" i="1"/>
  <c r="R8" i="1"/>
  <c r="Q8" i="1"/>
  <c r="P8" i="1"/>
  <c r="S8" i="1"/>
  <c r="AK6" i="1"/>
  <c r="AJ6" i="1"/>
  <c r="AI6" i="1"/>
  <c r="AH6" i="1"/>
  <c r="C8" i="1"/>
  <c r="G8" i="1"/>
  <c r="AJ14" i="1" a="1"/>
  <c r="AC5" i="1"/>
  <c r="AB5" i="1"/>
  <c r="AA5" i="1"/>
  <c r="H8" i="1"/>
  <c r="Z5" i="1"/>
  <c r="AB62" i="1" a="1"/>
  <c r="F8" i="1"/>
  <c r="AB27" i="1" a="1"/>
  <c r="R119" i="1" a="1"/>
  <c r="F94" i="1" a="1"/>
  <c r="S108" i="1" a="1"/>
  <c r="R108" i="1" a="1"/>
  <c r="R73" i="1" a="1"/>
  <c r="E83" i="1" a="1"/>
  <c r="E75" i="1" a="1"/>
  <c r="E68" i="1" a="1"/>
  <c r="E58" i="1" a="1"/>
  <c r="F53" i="1"/>
  <c r="F52" i="1"/>
  <c r="D52" i="1" a="1"/>
  <c r="C52" i="1" a="1"/>
  <c r="D51" i="1"/>
  <c r="C51" i="1"/>
  <c r="C39" i="1"/>
  <c r="E38" i="1"/>
  <c r="C38" i="1"/>
  <c r="D37" i="1" a="1"/>
  <c r="C37" i="1"/>
  <c r="F13" i="1" a="1"/>
  <c r="L8" i="1"/>
  <c r="K8" i="1"/>
  <c r="J8" i="1"/>
  <c r="D8" i="1"/>
  <c r="H14" i="1" l="1"/>
  <c r="AD28" i="1"/>
  <c r="G59" i="1"/>
  <c r="AD30" i="1"/>
  <c r="AD32" i="1"/>
  <c r="AD34" i="1"/>
  <c r="AD29" i="1"/>
  <c r="AD31" i="1"/>
  <c r="AD33" i="1"/>
  <c r="AD35" i="1"/>
  <c r="T121" i="1"/>
  <c r="T128" i="1"/>
  <c r="T131" i="1"/>
  <c r="T126" i="1"/>
  <c r="T127" i="1"/>
  <c r="T129" i="1"/>
  <c r="T120" i="1"/>
  <c r="T122" i="1"/>
  <c r="T125" i="1"/>
  <c r="T124" i="1"/>
  <c r="T130" i="1"/>
  <c r="T123" i="1"/>
  <c r="J97" i="1"/>
  <c r="I97" i="1"/>
  <c r="I98" i="1"/>
  <c r="I99" i="1"/>
  <c r="I100" i="1"/>
  <c r="I101" i="1"/>
  <c r="I102" i="1"/>
  <c r="I103" i="1"/>
  <c r="I104" i="1"/>
  <c r="I105" i="1"/>
  <c r="I106" i="1"/>
  <c r="I95" i="1"/>
  <c r="J96" i="1"/>
  <c r="J98" i="1"/>
  <c r="J99" i="1"/>
  <c r="J100" i="1"/>
  <c r="J101" i="1"/>
  <c r="J102" i="1"/>
  <c r="J104" i="1"/>
  <c r="J105" i="1"/>
  <c r="J106" i="1"/>
  <c r="I96" i="1"/>
  <c r="J95" i="1"/>
  <c r="J103" i="1"/>
  <c r="U75" i="1"/>
  <c r="U76" i="1"/>
  <c r="U77" i="1"/>
  <c r="U78" i="1"/>
  <c r="U79" i="1"/>
  <c r="U81" i="1"/>
  <c r="U82" i="1"/>
  <c r="U83" i="1"/>
  <c r="U84" i="1"/>
  <c r="U86" i="1"/>
  <c r="U87" i="1"/>
  <c r="U88" i="1"/>
  <c r="U89" i="1"/>
  <c r="U90" i="1"/>
  <c r="U91" i="1"/>
  <c r="U92" i="1"/>
  <c r="U93" i="1"/>
  <c r="U94" i="1"/>
  <c r="U95" i="1"/>
  <c r="T85" i="1"/>
  <c r="U85" i="1"/>
  <c r="T87" i="1"/>
  <c r="U96" i="1"/>
  <c r="U97" i="1"/>
  <c r="U98" i="1"/>
  <c r="U99" i="1"/>
  <c r="U100" i="1"/>
  <c r="U101" i="1"/>
  <c r="U102" i="1"/>
  <c r="U103" i="1"/>
  <c r="U74" i="1"/>
  <c r="T75" i="1"/>
  <c r="T76" i="1"/>
  <c r="T78" i="1"/>
  <c r="T79" i="1"/>
  <c r="T80" i="1"/>
  <c r="T81" i="1"/>
  <c r="T82" i="1"/>
  <c r="T83" i="1"/>
  <c r="T86" i="1"/>
  <c r="T77" i="1"/>
  <c r="T88" i="1"/>
  <c r="T89" i="1"/>
  <c r="T90" i="1"/>
  <c r="T91" i="1"/>
  <c r="T92" i="1"/>
  <c r="T93" i="1"/>
  <c r="T94" i="1"/>
  <c r="T95" i="1"/>
  <c r="T96" i="1"/>
  <c r="T97" i="1"/>
  <c r="T98" i="1"/>
  <c r="T100" i="1"/>
  <c r="T101" i="1"/>
  <c r="T102" i="1"/>
  <c r="T103" i="1"/>
  <c r="T74" i="1"/>
  <c r="T99" i="1"/>
  <c r="U80" i="1"/>
  <c r="T84" i="1"/>
  <c r="G88" i="1"/>
  <c r="G87" i="1"/>
  <c r="G86" i="1"/>
  <c r="G85" i="1"/>
  <c r="G84" i="1"/>
  <c r="G69" i="1"/>
  <c r="E52" i="1"/>
  <c r="I25" i="1"/>
  <c r="K25" i="1" s="1"/>
  <c r="H25" i="1"/>
  <c r="J25" i="1" s="1"/>
  <c r="I24" i="1"/>
  <c r="K24" i="1" s="1"/>
  <c r="H24" i="1"/>
  <c r="J24" i="1" s="1"/>
  <c r="I23" i="1"/>
  <c r="K23" i="1" s="1"/>
  <c r="G78" i="1"/>
  <c r="G77" i="1"/>
  <c r="G76" i="1"/>
  <c r="F38" i="1"/>
  <c r="H23" i="1"/>
  <c r="J23" i="1" s="1"/>
  <c r="I22" i="1"/>
  <c r="K22" i="1" s="1"/>
  <c r="H22" i="1"/>
  <c r="J22" i="1" s="1"/>
  <c r="I21" i="1"/>
  <c r="K21" i="1" s="1"/>
  <c r="H21" i="1"/>
  <c r="J21" i="1" s="1"/>
  <c r="I20" i="1"/>
  <c r="K20" i="1" s="1"/>
  <c r="H20" i="1"/>
  <c r="J20" i="1" s="1"/>
  <c r="I19" i="1"/>
  <c r="K19" i="1" s="1"/>
  <c r="H19" i="1"/>
  <c r="J19" i="1" s="1"/>
  <c r="I18" i="1"/>
  <c r="K18" i="1" s="1"/>
  <c r="H18" i="1"/>
  <c r="J18" i="1" s="1"/>
  <c r="I17" i="1"/>
  <c r="K17" i="1" s="1"/>
  <c r="G71" i="1"/>
  <c r="G70" i="1"/>
  <c r="G63" i="1"/>
  <c r="G62" i="1"/>
  <c r="G60" i="1"/>
  <c r="H17" i="1"/>
  <c r="J17" i="1" s="1"/>
  <c r="I16" i="1"/>
  <c r="K16" i="1" s="1"/>
  <c r="H16" i="1"/>
  <c r="J16" i="1" s="1"/>
  <c r="I15" i="1"/>
  <c r="K15" i="1" s="1"/>
  <c r="H15" i="1"/>
  <c r="J15" i="1" s="1"/>
  <c r="I14" i="1"/>
  <c r="K14" i="1" s="1"/>
  <c r="G61" i="1"/>
  <c r="G53" i="1"/>
  <c r="E53" i="1"/>
  <c r="G52" i="1"/>
  <c r="F39" i="1"/>
  <c r="J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29FFD0-EC59-4C52-9547-9EC413D4E935}" name="Connection" type="104" refreshedVersion="0" background="1">
    <extLst>
      <ext xmlns:x15="http://schemas.microsoft.com/office/spreadsheetml/2010/11/main" uri="{DE250136-89BD-433C-8126-D09CA5730AF9}">
        <x15:connection id="Calendar"/>
      </ext>
    </extLst>
  </connection>
  <connection id="2" xr16:uid="{3AFF4964-7128-441D-BBB0-643ABD029B8A}" name="Query - Dax House" description="Connection to the 'Dax House' query in the workbook." type="100" refreshedVersion="8" minRefreshableVersion="5">
    <extLst>
      <ext xmlns:x15="http://schemas.microsoft.com/office/spreadsheetml/2010/11/main" uri="{DE250136-89BD-433C-8126-D09CA5730AF9}">
        <x15:connection id="4e660c1a-a285-4e8d-bb27-ff004d7ae1a6">
          <x15:oledbPr connection="Provider=Microsoft.Mashup.OleDb.1;Data Source=$Workbook$;Location=&quot;Dax House&quot;;Extended Properties=&quot;&quot;">
            <x15:dbTables>
              <x15:dbTable name="Dax House"/>
            </x15:dbTables>
          </x15:oledbPr>
        </x15:connection>
      </ext>
    </extLst>
  </connection>
  <connection id="3" xr16:uid="{F6E7F0B6-0526-4EA8-8404-C5310133CC57}" name="Query - dim_batch" description="Connection to the 'dim_batch' query in the workbook." type="100" refreshedVersion="8" minRefreshableVersion="5">
    <extLst>
      <ext xmlns:x15="http://schemas.microsoft.com/office/spreadsheetml/2010/11/main" uri="{DE250136-89BD-433C-8126-D09CA5730AF9}">
        <x15:connection id="1a5392d5-2c00-4a81-a8a9-6da71a384033"/>
      </ext>
    </extLst>
  </connection>
  <connection id="4" xr16:uid="{9EE61309-E5E5-486A-8FC4-7F81432D748A}" name="Query - dim_branch" description="Connection to the 'dim_branch' query in the workbook." type="100" refreshedVersion="8" minRefreshableVersion="5">
    <extLst>
      <ext xmlns:x15="http://schemas.microsoft.com/office/spreadsheetml/2010/11/main" uri="{DE250136-89BD-433C-8126-D09CA5730AF9}">
        <x15:connection id="4a87a180-2b45-48d7-baf6-a886d5160403">
          <x15:oledbPr connection="Provider=Microsoft.Mashup.OleDb.1;Data Source=$Workbook$;Location=dim_branch;Extended Properties=&quot;&quot;">
            <x15:dbTables>
              <x15:dbTable name="dim_branch"/>
            </x15:dbTables>
          </x15:oledbPr>
        </x15:connection>
      </ext>
    </extLst>
  </connection>
  <connection id="5" xr16:uid="{92ACAA04-9339-4277-8BC7-18BFE5C2B676}" name="Query - dim_breed" description="Connection to the 'dim_breed' query in the workbook." type="100" refreshedVersion="8" minRefreshableVersion="5">
    <extLst>
      <ext xmlns:x15="http://schemas.microsoft.com/office/spreadsheetml/2010/11/main" uri="{DE250136-89BD-433C-8126-D09CA5730AF9}">
        <x15:connection id="05c99a78-ae92-4ac9-bd7a-e9348d3c6d87">
          <x15:oledbPr connection="Provider=Microsoft.Mashup.OleDb.1;Data Source=$Workbook$;Location=dim_breed;Extended Properties=&quot;&quot;">
            <x15:dbTables>
              <x15:dbTable name="dim_breed"/>
            </x15:dbTables>
          </x15:oledbPr>
        </x15:connection>
      </ext>
    </extLst>
  </connection>
  <connection id="6" xr16:uid="{6E69F5A6-F5BA-4901-BAA8-A133EB35E169}" name="Query - dim_customer" description="Connection to the 'dim_customer' query in the workbook." type="100" refreshedVersion="8" minRefreshableVersion="5">
    <extLst>
      <ext xmlns:x15="http://schemas.microsoft.com/office/spreadsheetml/2010/11/main" uri="{DE250136-89BD-433C-8126-D09CA5730AF9}">
        <x15:connection id="6999186a-5d61-4ae5-8f50-69e7f6c11f47">
          <x15:oledbPr connection="Provider=Microsoft.Mashup.OleDb.1;Data Source=$Workbook$;Location=dim_customer;Extended Properties=&quot;&quot;">
            <x15:dbTables>
              <x15:dbTable name="dim_customer"/>
            </x15:dbTables>
          </x15:oledbPr>
        </x15:connection>
      </ext>
    </extLst>
  </connection>
  <connection id="7" xr16:uid="{5647C488-BAEE-440F-9F70-E2987D89BC22}" name="Query - dim_staff" description="Connection to the 'dim_staff' query in the workbook." type="100" refreshedVersion="8" minRefreshableVersion="5">
    <extLst>
      <ext xmlns:x15="http://schemas.microsoft.com/office/spreadsheetml/2010/11/main" uri="{DE250136-89BD-433C-8126-D09CA5730AF9}">
        <x15:connection id="3ea07b29-fd05-42a7-aedf-3a00d154ec0e"/>
      </ext>
    </extLst>
  </connection>
  <connection id="8" xr16:uid="{FBC24E36-9543-4031-9FB5-A68D82313542}" name="Query - dim_supplier" description="Connection to the 'dim_supplier' query in the workbook." type="100" refreshedVersion="8" minRefreshableVersion="5">
    <extLst>
      <ext xmlns:x15="http://schemas.microsoft.com/office/spreadsheetml/2010/11/main" uri="{DE250136-89BD-433C-8126-D09CA5730AF9}">
        <x15:connection id="5f348633-faa4-42fc-a6b1-a2f6d14599a3"/>
      </ext>
    </extLst>
  </connection>
  <connection id="9" xr16:uid="{096467E4-B042-4F66-BC3B-5AF54B7DC201}" name="Query - fact_casualty" description="Connection to the 'fact_casualty' query in the workbook." type="100" refreshedVersion="8" minRefreshableVersion="5">
    <extLst>
      <ext xmlns:x15="http://schemas.microsoft.com/office/spreadsheetml/2010/11/main" uri="{DE250136-89BD-433C-8126-D09CA5730AF9}">
        <x15:connection id="e13d5eec-b723-4779-ad2d-cee0221d4f6d"/>
      </ext>
    </extLst>
  </connection>
  <connection id="10" xr16:uid="{FC04441A-5D0F-415E-8A86-9CD12EAB1AF0}" name="Query - fact_expenses" description="Connection to the 'fact_expenses' query in the workbook." type="100" refreshedVersion="8" minRefreshableVersion="5">
    <extLst>
      <ext xmlns:x15="http://schemas.microsoft.com/office/spreadsheetml/2010/11/main" uri="{DE250136-89BD-433C-8126-D09CA5730AF9}">
        <x15:connection id="8333136a-0777-4877-a61e-783df1535a1a">
          <x15:oledbPr connection="Provider=Microsoft.Mashup.OleDb.1;Data Source=$Workbook$;Location=fact_expenses;Extended Properties=&quot;&quot;">
            <x15:dbTables>
              <x15:dbTable name="fact_expenses"/>
            </x15:dbTables>
          </x15:oledbPr>
        </x15:connection>
      </ext>
    </extLst>
  </connection>
  <connection id="11" xr16:uid="{44319B87-F0A4-4B10-98AD-43F98C5AACD0}" name="Query - fact_inventory_snapshot" description="Connection to the 'fact_inventory_snapshot' query in the workbook." type="100" refreshedVersion="8" minRefreshableVersion="5">
    <extLst>
      <ext xmlns:x15="http://schemas.microsoft.com/office/spreadsheetml/2010/11/main" uri="{DE250136-89BD-433C-8126-D09CA5730AF9}">
        <x15:connection id="2afc162f-fc4d-4d17-84f8-0d513df66af3"/>
      </ext>
    </extLst>
  </connection>
  <connection id="12" xr16:uid="{CEA7FAFF-F730-40A0-BBB4-11E495B122D6}" name="Query - fact_payroll" description="Connection to the 'fact_payroll' query in the workbook." type="100" refreshedVersion="8" minRefreshableVersion="5">
    <extLst>
      <ext xmlns:x15="http://schemas.microsoft.com/office/spreadsheetml/2010/11/main" uri="{DE250136-89BD-433C-8126-D09CA5730AF9}">
        <x15:connection id="fabbe13c-911e-4ddc-9146-33f78b394633">
          <x15:oledbPr connection="Provider=Microsoft.Mashup.OleDb.1;Data Source=$Workbook$;Location=fact_payroll;Extended Properties=&quot;&quot;">
            <x15:dbTables>
              <x15:dbTable name="fact_payroll"/>
            </x15:dbTables>
          </x15:oledbPr>
        </x15:connection>
      </ext>
    </extLst>
  </connection>
  <connection id="13" xr16:uid="{4ED2C03D-6E90-4A51-93D6-E69ABAAF4FF7}" name="Query - fact_sales" description="Connection to the 'fact_sales' query in the workbook." type="100" refreshedVersion="8" minRefreshableVersion="5">
    <extLst>
      <ext xmlns:x15="http://schemas.microsoft.com/office/spreadsheetml/2010/11/main" uri="{DE250136-89BD-433C-8126-D09CA5730AF9}">
        <x15:connection id="3209cc06-212a-4a96-85a0-7b6e7383bcae">
          <x15:oledbPr connection="Provider=Microsoft.Mashup.OleDb.1;Data Source=$Workbook$;Location=fact_sales;Extended Properties=&quot;&quot;">
            <x15:dbTables>
              <x15:dbTable name="fact_sales"/>
            </x15:dbTables>
          </x15:oledbPr>
        </x15:connection>
      </ext>
    </extLst>
  </connection>
  <connection id="14" xr16:uid="{8A491927-BBF0-42F4-A74A-172499D8F9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fact_sales].[TurkeyType].&amp;[Meat]}"/>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<sst xmlns="http://schemas.openxmlformats.org/spreadsheetml/2006/main" count="273" uniqueCount="125">
  <si>
    <t>Total Revenue</t>
  </si>
  <si>
    <t>Total Birds Sold</t>
  </si>
  <si>
    <t>AVG Selling Price</t>
  </si>
  <si>
    <t>Total Expenses</t>
  </si>
  <si>
    <t>Total Payroll</t>
  </si>
  <si>
    <t>Total Operational Cost</t>
  </si>
  <si>
    <t>Net Profit</t>
  </si>
  <si>
    <t>Profit Margin%</t>
  </si>
  <si>
    <t>Apr</t>
  </si>
  <si>
    <t>Aug</t>
  </si>
  <si>
    <t>Dec</t>
  </si>
  <si>
    <t>Feb</t>
  </si>
  <si>
    <t>Jan</t>
  </si>
  <si>
    <t>Jul</t>
  </si>
  <si>
    <t>Jun</t>
  </si>
  <si>
    <t>Mar</t>
  </si>
  <si>
    <t>May</t>
  </si>
  <si>
    <t>Nov</t>
  </si>
  <si>
    <t>Oct</t>
  </si>
  <si>
    <t>Sep</t>
  </si>
  <si>
    <t>Total Eggs Sold</t>
  </si>
  <si>
    <t>Total Quantity Sold</t>
  </si>
  <si>
    <t>Max</t>
  </si>
  <si>
    <t>Min</t>
  </si>
  <si>
    <t>Maxl</t>
  </si>
  <si>
    <t>Minl</t>
  </si>
  <si>
    <t>Year</t>
  </si>
  <si>
    <t>Total Revenue2</t>
  </si>
  <si>
    <t>YoY Change</t>
  </si>
  <si>
    <t>CustomerType</t>
  </si>
  <si>
    <t>Bulk</t>
  </si>
  <si>
    <t>Retail</t>
  </si>
  <si>
    <t>Revenue%</t>
  </si>
  <si>
    <t>Black Area</t>
  </si>
  <si>
    <t>BreedName</t>
  </si>
  <si>
    <t>Bourbon Red</t>
  </si>
  <si>
    <t>Broad Breasted White</t>
  </si>
  <si>
    <t>Bronze</t>
  </si>
  <si>
    <t>Narragansett</t>
  </si>
  <si>
    <t>White Holland</t>
  </si>
  <si>
    <t>BranchName</t>
  </si>
  <si>
    <t>CedarField A</t>
  </si>
  <si>
    <t>CedarField B</t>
  </si>
  <si>
    <t>CedarField C</t>
  </si>
  <si>
    <t>PaymentMethod</t>
  </si>
  <si>
    <t>Transfer</t>
  </si>
  <si>
    <t>Cash</t>
  </si>
  <si>
    <t>POS</t>
  </si>
  <si>
    <t>SalesChannel</t>
  </si>
  <si>
    <t>Bulk Buyer</t>
  </si>
  <si>
    <t>Farm Gate</t>
  </si>
  <si>
    <t>Market</t>
  </si>
  <si>
    <t>Online</t>
  </si>
  <si>
    <t>Restaurant/Hotel</t>
  </si>
  <si>
    <t>Total Eggs Produced</t>
  </si>
  <si>
    <t>Total Meat Weight</t>
  </si>
  <si>
    <t>Avg Bird Weight</t>
  </si>
  <si>
    <t>Total Active Batches</t>
  </si>
  <si>
    <t>ShortMonthName</t>
  </si>
  <si>
    <t>Average of TurkeyWeightKg</t>
  </si>
  <si>
    <t>Sum of EggsProduced</t>
  </si>
  <si>
    <t>TurkeyType</t>
  </si>
  <si>
    <t>Eggs</t>
  </si>
  <si>
    <t>Meat</t>
  </si>
  <si>
    <t>Count of BatchID</t>
  </si>
  <si>
    <t>Sum of MeatWeightKg</t>
  </si>
  <si>
    <t>TurkeyAgeWeeks</t>
  </si>
  <si>
    <t>Average of EggsProduced</t>
  </si>
  <si>
    <t>Average of TurkeyAgeWeeks</t>
  </si>
  <si>
    <t>Sum of Quantity</t>
  </si>
  <si>
    <t>Average of UnitPrice</t>
  </si>
  <si>
    <t>Sum of CasualtyCount</t>
  </si>
  <si>
    <t>CasualtyCause</t>
  </si>
  <si>
    <t>Coccidiosis</t>
  </si>
  <si>
    <t>Egg binding complications</t>
  </si>
  <si>
    <t>Heat stress</t>
  </si>
  <si>
    <t>Poor brooding management</t>
  </si>
  <si>
    <t>Predator attack</t>
  </si>
  <si>
    <t>Respiratory infection</t>
  </si>
  <si>
    <t>Transport stress</t>
  </si>
  <si>
    <t>Water contamination</t>
  </si>
  <si>
    <t>Sum of EstimatedLoss</t>
  </si>
  <si>
    <t>Sum of OnHandQty</t>
  </si>
  <si>
    <t>Total Bird Mortalities</t>
  </si>
  <si>
    <t>Total Financial Losses</t>
  </si>
  <si>
    <t>Avg Stock Available</t>
  </si>
  <si>
    <t>Overall Morality Rate%</t>
  </si>
  <si>
    <t>Cleaner</t>
  </si>
  <si>
    <t>Driver</t>
  </si>
  <si>
    <t>Farmhand</t>
  </si>
  <si>
    <t>Mixed roles</t>
  </si>
  <si>
    <t>Sales rep</t>
  </si>
  <si>
    <t>Supervisor</t>
  </si>
  <si>
    <t>Role</t>
  </si>
  <si>
    <t>SupplierName</t>
  </si>
  <si>
    <t>AgroMart Supplies</t>
  </si>
  <si>
    <t>BioSecure Ltd.</t>
  </si>
  <si>
    <t>CleanFarm Utilities</t>
  </si>
  <si>
    <t>GreenFeed Co.</t>
  </si>
  <si>
    <t>HayStack Logistics</t>
  </si>
  <si>
    <t>VetCare Pharma</t>
  </si>
  <si>
    <t>Item</t>
  </si>
  <si>
    <t>Drinkers</t>
  </si>
  <si>
    <t>Feeders</t>
  </si>
  <si>
    <t>Finisher feed</t>
  </si>
  <si>
    <t>Grower feed</t>
  </si>
  <si>
    <t>Incubator service</t>
  </si>
  <si>
    <t>Layer mash</t>
  </si>
  <si>
    <t>Phone/internet</t>
  </si>
  <si>
    <t>Regulatory fees</t>
  </si>
  <si>
    <t>Scale/Weighing</t>
  </si>
  <si>
    <t>Starter feed</t>
  </si>
  <si>
    <t>Category</t>
  </si>
  <si>
    <t>Admin</t>
  </si>
  <si>
    <t>Biosecurity</t>
  </si>
  <si>
    <t>Equipment</t>
  </si>
  <si>
    <t>Feed</t>
  </si>
  <si>
    <t>Health</t>
  </si>
  <si>
    <t>Housing</t>
  </si>
  <si>
    <t>Logistics</t>
  </si>
  <si>
    <t>Utilities</t>
  </si>
  <si>
    <t>Count of StaffID</t>
  </si>
  <si>
    <t>Total Items Procured</t>
  </si>
  <si>
    <t>Active Supply Partners</t>
  </si>
  <si>
    <t>Feed Cost Dependency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</si>
</sst>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0%;\-0.0%;0.0%"/>
    <numFmt numFmtId="166" formatCode="#,##0.0"/>
    <numFmt numFmtId="167" formatCode="\$#,##0.00;\(\$#,##0.00\);\$#,##0.00"/>
    <numFmt numFmtId="168" formatCode="0.00%;\-0.00%;0.00%"/>
  </numFmts>
  <fonts count="2" x14ac:knownFonts="1">
    <font>
      <sz val="11"/>
      <color theme="1"/>
      <name val="Aptos Narrow"/>
      <family val="2"/>
      <scheme val="minor"/>
    </font>
    <font>
      <sz val="11"/>
      <color rgb="FFFF5D8B"/>
      <name val="Aptos Narrow"/>
      <family val="2"/>
      <scheme val="minor"/>
    </font>
  </fonts>
  <fills count="9">
    <fill>
      <patternFill patternType="none"/>
    </fill>
    <fill>
      <patternFill patternType="gray125"/>
    </fill>
    <fill>
      <patternFill patternType="solid">
        <fgColor rgb="FF522E38"/>
        <bgColor indexed="64"/>
      </patternFill>
    </fill>
    <fill>
      <patternFill patternType="solid">
        <fgColor rgb="FFF1738E"/>
        <bgColor indexed="64"/>
      </patternFill>
    </fill>
    <fill>
      <patternFill patternType="solid">
        <fgColor rgb="FF000000"/>
        <bgColor indexed="64"/>
      </patternFill>
    </fill>
    <fill>
      <patternFill patternType="solid">
        <fgColor rgb="FF552D39"/>
        <bgColor indexed="64"/>
      </patternFill>
    </fill>
    <fill>
      <patternFill patternType="solid">
        <fgColor rgb="FFFF8BAC"/>
        <bgColor indexed="64"/>
      </patternFill>
    </fill>
    <fill>
      <patternFill patternType="solid">
        <fgColor rgb="FF160C0F"/>
        <bgColor indexed="64"/>
      </patternFill>
    </fill>
    <fill>
      <patternFill patternType="solid">
        <fgColor rgb="FFF880C5"/>
        <bgColor indexed="64"/>
      </patternFill>
    </fill>
  </fills>
  <borders count="1">
    <border>
      <left/>
      <right/>
      <top/>
      <bottom/>
      <diagonal/>
    </border>
  </borders>
  <cellStyleXfs count="1">
    <xf numFmtId="0" fontId="0" fillId="0" borderId="0"/>
  </cellStyleXfs>
  <cellXfs count="21">
    <xf numFmtId="0" fontId="0" fillId="0" borderId="0" xfId="0"/>
    <xf numFmtId="164" fontId="0" fillId="0" borderId="0" xfId="0" applyNumberFormat="1"/>
    <xf numFmtId="3" fontId="0" fillId="0" borderId="0" xfId="0" applyNumberFormat="1"/>
    <xf numFmtId="165" fontId="0" fillId="0" borderId="0" xfId="0" applyNumberFormat="1"/>
    <xf numFmtId="0" fontId="0" fillId="2" borderId="0" xfId="0" applyFill="1"/>
    <xf numFmtId="0" fontId="0" fillId="0" borderId="0" xfId="0" pivotButton="1"/>
    <xf numFmtId="10" fontId="0" fillId="0" borderId="0" xfId="0" applyNumberFormat="1"/>
    <xf numFmtId="9" fontId="0" fillId="0" borderId="0" xfId="0" applyNumberFormat="1"/>
    <xf numFmtId="0" fontId="0" fillId="3" borderId="0" xfId="0" applyFill="1"/>
    <xf numFmtId="166" fontId="0" fillId="0" borderId="0" xfId="0" applyNumberFormat="1"/>
    <xf numFmtId="0" fontId="0" fillId="4" borderId="0" xfId="0" applyFill="1"/>
    <xf numFmtId="4" fontId="0" fillId="0" borderId="0" xfId="0" applyNumberFormat="1"/>
    <xf numFmtId="0" fontId="0" fillId="5" borderId="0" xfId="0" applyFill="1"/>
    <xf numFmtId="1" fontId="0" fillId="0" borderId="0" xfId="0" applyNumberFormat="1"/>
    <xf numFmtId="2" fontId="0" fillId="0" borderId="0" xfId="0" applyNumberFormat="1"/>
    <xf numFmtId="167" fontId="0" fillId="0" borderId="0" xfId="0" applyNumberFormat="1"/>
    <xf numFmtId="0" fontId="0" fillId="6" borderId="0" xfId="0" applyFill="1"/>
    <xf numFmtId="0" fontId="0" fillId="7" borderId="0" xfId="0" applyFill="1"/>
    <xf numFmtId="168" fontId="0" fillId="0" borderId="0" xfId="0" applyNumberFormat="1"/>
    <xf numFmtId="0" fontId="1" fillId="8" borderId="0" xfId="0" applyFont="1" applyFill="1"/>
    <xf numFmtId="0" fontId="0" fillId="0" borderId="0" xfId="0" applyNumberFormat="1"/>
  </cellXfs>
  <cellStyles count="1">
    <cellStyle name="Normal" xfId="0" builtinId="0"/>
  </cellStyles>
  <dxfs count="104">
    <dxf>
      <numFmt numFmtId="1" formatCode="0"/>
    </dxf>
    <dxf>
      <numFmt numFmtId="1" formatCode="0"/>
    </dxf>
    <dxf>
      <numFmt numFmtId="3" formatCode="#,##0"/>
    </dxf>
    <dxf>
      <numFmt numFmtId="3" formatCode="#,##0"/>
    </dxf>
    <dxf>
      <numFmt numFmtId="3" formatCode="#,##0"/>
    </dxf>
    <dxf>
      <numFmt numFmtId="3" formatCode="#,##0"/>
    </dxf>
    <dxf>
      <numFmt numFmtId="1" formatCode="0"/>
    </dxf>
    <dxf>
      <numFmt numFmtId="1" formatCode="0"/>
    </dxf>
    <dxf>
      <numFmt numFmtId="3" formatCode="#,##0"/>
    </dxf>
    <dxf>
      <numFmt numFmtId="3" formatCode="#,##0"/>
    </dxf>
    <dxf>
      <numFmt numFmtId="3" formatCode="#,##0"/>
    </dxf>
    <dxf>
      <numFmt numFmtId="3" formatCode="#,##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 formatCode="0"/>
    </dxf>
    <dxf>
      <numFmt numFmtId="1" formatCode="0"/>
    </dxf>
    <dxf>
      <numFmt numFmtId="3" formatCode="#,##0"/>
    </dxf>
    <dxf>
      <numFmt numFmtId="3" formatCode="#,##0"/>
    </dxf>
    <dxf>
      <numFmt numFmtId="3" formatCode="#,##0"/>
    </dxf>
    <dxf>
      <numFmt numFmtId="3" formatCode="#,##0"/>
    </dxf>
    <dxf>
      <numFmt numFmtId="164" formatCode="\$#,##0;\(\$#,##0\);\$#,##0"/>
    </dxf>
    <dxf>
      <numFmt numFmtId="164" formatCode="\$#,##0;\(\$#,##0\);\$#,##0"/>
    </dxf>
    <dxf>
      <numFmt numFmtId="164" formatCode="\$#,##0;\(\$#,##0\);\$#,##0"/>
    </dxf>
    <dxf>
      <font>
        <b/>
        <i val="0"/>
        <sz val="12"/>
        <color theme="0"/>
      </font>
      <fill>
        <patternFill>
          <fgColor rgb="FF5C323D"/>
          <bgColor rgb="FF552D39"/>
        </patternFill>
      </fill>
      <border diagonalUp="0" diagonalDown="0">
        <left/>
        <right/>
        <top/>
        <bottom/>
        <vertical/>
        <horizontal/>
      </border>
    </dxf>
    <dxf>
      <font>
        <color theme="0"/>
      </font>
      <fill>
        <patternFill>
          <bgColor rgb="FF0D0D0D"/>
        </patternFill>
      </fill>
    </dxf>
    <dxf>
      <font>
        <b/>
        <i val="0"/>
        <sz val="11"/>
        <color theme="0"/>
      </font>
      <fill>
        <patternFill>
          <fgColor rgb="FF5C323D"/>
          <bgColor rgb="FF2B171D"/>
        </patternFill>
      </fill>
      <border diagonalUp="0" diagonalDown="0">
        <left/>
        <right/>
        <top/>
        <bottom/>
        <vertical/>
        <horizontal/>
      </border>
    </dxf>
    <dxf>
      <font>
        <color theme="0"/>
      </font>
      <fill>
        <patternFill>
          <bgColor rgb="FF2B171D"/>
        </patternFill>
      </fill>
    </dxf>
    <dxf>
      <font>
        <b/>
        <i val="0"/>
        <sz val="12"/>
        <color theme="0"/>
      </font>
      <fill>
        <patternFill>
          <fgColor rgb="FF5C323D"/>
          <bgColor rgb="FF552D39"/>
        </patternFill>
      </fill>
      <border diagonalUp="0" diagonalDown="0">
        <left/>
        <right/>
        <top/>
        <bottom/>
        <vertical/>
        <horizontal/>
      </border>
    </dxf>
    <dxf>
      <font>
        <color theme="0"/>
      </font>
      <fill>
        <patternFill>
          <bgColor rgb="FF552D39"/>
        </patternFill>
      </fill>
    </dxf>
    <dxf>
      <fill>
        <patternFill patternType="none">
          <bgColor auto="1"/>
        </patternFill>
      </fill>
      <border diagonalUp="0" diagonalDown="0">
        <left/>
        <right/>
        <top/>
        <bottom/>
        <vertical/>
        <horizontal/>
      </border>
    </dxf>
    <dxf>
      <fill>
        <patternFill>
          <fgColor rgb="FF5C323D"/>
        </patternFill>
      </fill>
    </dxf>
  </dxfs>
  <tableStyles count="5" defaultTableStyle="TableStyleMedium2" defaultPivotStyle="PivotStyleLight16">
    <tableStyle name="Slicer Style 1" pivot="0" table="0" count="1" xr9:uid="{7C37BA1E-1C9F-4869-9E3D-C07775B34474}">
      <tableStyleElement type="wholeTable" dxfId="103"/>
    </tableStyle>
    <tableStyle name="Slicer Style 2" pivot="0" table="0" count="1" xr9:uid="{FBB28A43-9819-4EC6-AA75-1DD9F0838BFF}">
      <tableStyleElement type="wholeTable" dxfId="102"/>
    </tableStyle>
    <tableStyle name="Slicer Style 3" pivot="0" table="0" count="7" xr9:uid="{844C6099-CF44-4178-84E1-BD6242478FED}">
      <tableStyleElement type="wholeTable" dxfId="101"/>
      <tableStyleElement type="headerRow" dxfId="100"/>
    </tableStyle>
    <tableStyle name="Slicer Style 3 2" pivot="0" table="0" count="7" xr9:uid="{D4985DC7-D758-4EEC-B0A8-8EBCB76588C8}">
      <tableStyleElement type="wholeTable" dxfId="99"/>
      <tableStyleElement type="headerRow" dxfId="98"/>
    </tableStyle>
    <tableStyle name="Slicer Style 3 3" pivot="0" table="0" count="7" xr9:uid="{5C2823AF-A021-4D82-A467-3455B057F7BE}">
      <tableStyleElement type="wholeTable" dxfId="97"/>
      <tableStyleElement type="headerRow" dxfId="96"/>
    </tableStyle>
  </tableStyles>
  <colors>
    <mruColors>
      <color rgb="FFFF8BAC"/>
      <color rgb="FF000000"/>
      <color rgb="FFEF6D79"/>
      <color rgb="FFED2BA3"/>
      <color rgb="FF552D39"/>
      <color rgb="FFB35993"/>
      <color rgb="FFBA5EAF"/>
      <color rgb="FFF880C5"/>
      <color rgb="FFFF5D8B"/>
      <color rgb="FF2B171D"/>
    </mruColors>
  </colors>
  <extLst>
    <ext xmlns:x14="http://schemas.microsoft.com/office/spreadsheetml/2009/9/main" uri="{46F421CA-312F-682f-3DD2-61675219B42D}">
      <x14:dxfs count="15">
        <dxf>
          <border>
            <left style="thin">
              <color auto="1"/>
            </left>
            <right style="thin">
              <color auto="1"/>
            </right>
            <top style="thin">
              <color auto="1"/>
            </top>
            <bottom style="thin">
              <color auto="1"/>
            </bottom>
          </border>
        </dxf>
        <dxf>
          <font>
            <color theme="0"/>
          </font>
          <border>
            <left style="thin">
              <color auto="1"/>
            </left>
            <right style="thin">
              <color auto="1"/>
            </right>
            <top style="thin">
              <color auto="1"/>
            </top>
            <bottom style="thin">
              <color auto="1"/>
            </bottom>
          </border>
        </dxf>
        <dxf>
          <font>
            <b/>
            <i val="0"/>
            <sz val="14"/>
            <color theme="0"/>
          </font>
          <fill>
            <patternFill>
              <bgColor rgb="FFF880C5"/>
            </patternFill>
          </fill>
        </dxf>
        <dxf>
          <border>
            <left style="thin">
              <color rgb="FFF880C5"/>
            </left>
            <right style="thin">
              <color rgb="FFF880C5"/>
            </right>
            <top style="thin">
              <color rgb="FFF880C5"/>
            </top>
            <bottom style="thin">
              <color rgb="FFF880C5"/>
            </bottom>
          </border>
        </dxf>
        <dxf>
          <font>
            <sz val="12"/>
            <color theme="0"/>
          </font>
          <border>
            <left style="thin">
              <color rgb="FFF1738E"/>
            </left>
            <right style="thin">
              <color rgb="FFF1738E"/>
            </right>
            <top style="thin">
              <color rgb="FFF1738E"/>
            </top>
            <bottom style="thin">
              <color rgb="FFF1738E"/>
            </bottom>
          </border>
        </dxf>
        <dxf>
          <border>
            <left style="thin">
              <color auto="1"/>
            </left>
            <right style="thin">
              <color auto="1"/>
            </right>
            <top style="thin">
              <color auto="1"/>
            </top>
            <bottom style="thin">
              <color auto="1"/>
            </bottom>
          </border>
        </dxf>
        <dxf>
          <font>
            <color theme="0"/>
          </font>
          <border>
            <left style="thin">
              <color auto="1"/>
            </left>
            <right style="thin">
              <color auto="1"/>
            </right>
            <top style="thin">
              <color auto="1"/>
            </top>
            <bottom style="thin">
              <color auto="1"/>
            </bottom>
          </border>
        </dxf>
        <dxf>
          <font>
            <b/>
            <i val="0"/>
            <sz val="14"/>
            <color theme="0"/>
          </font>
          <fill>
            <patternFill>
              <bgColor rgb="FFF880C5"/>
            </patternFill>
          </fill>
        </dxf>
        <dxf>
          <border>
            <left style="thin">
              <color rgb="FFF880C5"/>
            </left>
            <right style="thin">
              <color rgb="FFF880C5"/>
            </right>
            <top style="thin">
              <color rgb="FFF880C5"/>
            </top>
            <bottom style="thin">
              <color rgb="FFF880C5"/>
            </bottom>
          </border>
        </dxf>
        <dxf>
          <font>
            <sz val="12"/>
            <color theme="0"/>
          </font>
          <border>
            <left style="thin">
              <color rgb="FFF1738E"/>
            </left>
            <right style="thin">
              <color rgb="FFF1738E"/>
            </right>
            <top style="thin">
              <color rgb="FFF1738E"/>
            </top>
            <bottom style="thin">
              <color rgb="FFF1738E"/>
            </bottom>
          </border>
        </dxf>
        <dxf>
          <border>
            <left style="thin">
              <color auto="1"/>
            </left>
            <right style="thin">
              <color auto="1"/>
            </right>
            <top style="thin">
              <color auto="1"/>
            </top>
            <bottom style="thin">
              <color auto="1"/>
            </bottom>
          </border>
        </dxf>
        <dxf>
          <font>
            <color theme="0"/>
          </font>
          <border>
            <left style="thin">
              <color auto="1"/>
            </left>
            <right style="thin">
              <color auto="1"/>
            </right>
            <top style="thin">
              <color auto="1"/>
            </top>
            <bottom style="thin">
              <color auto="1"/>
            </bottom>
          </border>
        </dxf>
        <dxf>
          <font>
            <b/>
            <i val="0"/>
            <sz val="14"/>
            <color theme="0"/>
          </font>
          <fill>
            <patternFill>
              <bgColor rgb="FFF880C5"/>
            </patternFill>
          </fill>
        </dxf>
        <dxf>
          <border>
            <left style="thin">
              <color rgb="FFF880C5"/>
            </left>
            <right style="thin">
              <color rgb="FFF880C5"/>
            </right>
            <top style="thin">
              <color rgb="FFF880C5"/>
            </top>
            <bottom style="thin">
              <color rgb="FFF880C5"/>
            </bottom>
          </border>
        </dxf>
        <dxf>
          <font>
            <sz val="12"/>
            <color theme="0"/>
          </font>
          <border>
            <left style="thin">
              <color rgb="FFF1738E"/>
            </left>
            <right style="thin">
              <color rgb="FFF1738E"/>
            </right>
            <top style="thin">
              <color rgb="FFF1738E"/>
            </top>
            <bottom style="thin">
              <color rgb="FFF1738E"/>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s>
        </x14:slicerStyle>
        <x14:slicerStyle name="Slicer Style 3 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s>
        </x14:slicerStyle>
        <x14:slicerStyle name="Slicer Style 3 3">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7.xml"/><Relationship Id="rId21" Type="http://schemas.openxmlformats.org/officeDocument/2006/relationships/pivotCacheDefinition" Target="pivotCache/pivotCacheDefinition15.xml"/><Relationship Id="rId42" Type="http://schemas.openxmlformats.org/officeDocument/2006/relationships/pivotCacheDefinition" Target="pivotCache/pivotCacheDefinition36.xml"/><Relationship Id="rId63" Type="http://schemas.openxmlformats.org/officeDocument/2006/relationships/customXml" Target="../customXml/item3.xml"/><Relationship Id="rId84" Type="http://schemas.openxmlformats.org/officeDocument/2006/relationships/customXml" Target="../customXml/item24.xml"/><Relationship Id="rId138" Type="http://schemas.openxmlformats.org/officeDocument/2006/relationships/customXml" Target="../customXml/item78.xml"/><Relationship Id="rId107" Type="http://schemas.openxmlformats.org/officeDocument/2006/relationships/customXml" Target="../customXml/item47.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53" Type="http://schemas.microsoft.com/office/2007/relationships/slicerCache" Target="slicerCaches/slicerCache7.xml"/><Relationship Id="rId74" Type="http://schemas.openxmlformats.org/officeDocument/2006/relationships/customXml" Target="../customXml/item14.xml"/><Relationship Id="rId128" Type="http://schemas.openxmlformats.org/officeDocument/2006/relationships/customXml" Target="../customXml/item68.xml"/><Relationship Id="rId5" Type="http://schemas.openxmlformats.org/officeDocument/2006/relationships/worksheet" Target="worksheets/sheet5.xml"/><Relationship Id="rId90" Type="http://schemas.openxmlformats.org/officeDocument/2006/relationships/customXml" Target="../customXml/item30.xml"/><Relationship Id="rId95" Type="http://schemas.openxmlformats.org/officeDocument/2006/relationships/customXml" Target="../customXml/item35.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pivotCacheDefinition" Target="pivotCache/pivotCacheDefinition37.xml"/><Relationship Id="rId48" Type="http://schemas.microsoft.com/office/2007/relationships/slicerCache" Target="slicerCaches/slicerCache2.xml"/><Relationship Id="rId64" Type="http://schemas.openxmlformats.org/officeDocument/2006/relationships/customXml" Target="../customXml/item4.xml"/><Relationship Id="rId69" Type="http://schemas.openxmlformats.org/officeDocument/2006/relationships/customXml" Target="../customXml/item9.xml"/><Relationship Id="rId113" Type="http://schemas.openxmlformats.org/officeDocument/2006/relationships/customXml" Target="../customXml/item53.xml"/><Relationship Id="rId118" Type="http://schemas.openxmlformats.org/officeDocument/2006/relationships/customXml" Target="../customXml/item58.xml"/><Relationship Id="rId134" Type="http://schemas.openxmlformats.org/officeDocument/2006/relationships/customXml" Target="../customXml/item74.xml"/><Relationship Id="rId139" Type="http://schemas.openxmlformats.org/officeDocument/2006/relationships/customXml" Target="../customXml/item79.xml"/><Relationship Id="rId80" Type="http://schemas.openxmlformats.org/officeDocument/2006/relationships/customXml" Target="../customXml/item20.xml"/><Relationship Id="rId85" Type="http://schemas.openxmlformats.org/officeDocument/2006/relationships/customXml" Target="../customXml/item25.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59" Type="http://schemas.openxmlformats.org/officeDocument/2006/relationships/powerPivotData" Target="model/item.data"/><Relationship Id="rId103" Type="http://schemas.openxmlformats.org/officeDocument/2006/relationships/customXml" Target="../customXml/item43.xml"/><Relationship Id="rId108" Type="http://schemas.openxmlformats.org/officeDocument/2006/relationships/customXml" Target="../customXml/item48.xml"/><Relationship Id="rId124" Type="http://schemas.openxmlformats.org/officeDocument/2006/relationships/customXml" Target="../customXml/item64.xml"/><Relationship Id="rId129" Type="http://schemas.openxmlformats.org/officeDocument/2006/relationships/customXml" Target="../customXml/item69.xml"/><Relationship Id="rId54" Type="http://schemas.openxmlformats.org/officeDocument/2006/relationships/theme" Target="theme/theme1.xml"/><Relationship Id="rId70" Type="http://schemas.openxmlformats.org/officeDocument/2006/relationships/customXml" Target="../customXml/item10.xml"/><Relationship Id="rId75" Type="http://schemas.openxmlformats.org/officeDocument/2006/relationships/customXml" Target="../customXml/item15.xml"/><Relationship Id="rId91" Type="http://schemas.openxmlformats.org/officeDocument/2006/relationships/customXml" Target="../customXml/item31.xml"/><Relationship Id="rId96" Type="http://schemas.openxmlformats.org/officeDocument/2006/relationships/customXml" Target="../customXml/item36.xml"/><Relationship Id="rId140" Type="http://schemas.openxmlformats.org/officeDocument/2006/relationships/customXml" Target="../customXml/item80.xml"/><Relationship Id="rId145" Type="http://schemas.openxmlformats.org/officeDocument/2006/relationships/customXml" Target="../customXml/item8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49" Type="http://schemas.microsoft.com/office/2007/relationships/slicerCache" Target="slicerCaches/slicerCache3.xml"/><Relationship Id="rId114" Type="http://schemas.openxmlformats.org/officeDocument/2006/relationships/customXml" Target="../customXml/item54.xml"/><Relationship Id="rId119" Type="http://schemas.openxmlformats.org/officeDocument/2006/relationships/customXml" Target="../customXml/item59.xml"/><Relationship Id="rId44" Type="http://schemas.openxmlformats.org/officeDocument/2006/relationships/pivotCacheDefinition" Target="pivotCache/pivotCacheDefinition38.xml"/><Relationship Id="rId60" Type="http://schemas.openxmlformats.org/officeDocument/2006/relationships/calcChain" Target="calcChain.xml"/><Relationship Id="rId65" Type="http://schemas.openxmlformats.org/officeDocument/2006/relationships/customXml" Target="../customXml/item5.xml"/><Relationship Id="rId81" Type="http://schemas.openxmlformats.org/officeDocument/2006/relationships/customXml" Target="../customXml/item21.xml"/><Relationship Id="rId86" Type="http://schemas.openxmlformats.org/officeDocument/2006/relationships/customXml" Target="../customXml/item26.xml"/><Relationship Id="rId130" Type="http://schemas.openxmlformats.org/officeDocument/2006/relationships/customXml" Target="../customXml/item70.xml"/><Relationship Id="rId135" Type="http://schemas.openxmlformats.org/officeDocument/2006/relationships/customXml" Target="../customXml/item75.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109" Type="http://schemas.openxmlformats.org/officeDocument/2006/relationships/customXml" Target="../customXml/item49.xml"/><Relationship Id="rId34" Type="http://schemas.openxmlformats.org/officeDocument/2006/relationships/pivotCacheDefinition" Target="pivotCache/pivotCacheDefinition28.xml"/><Relationship Id="rId50" Type="http://schemas.microsoft.com/office/2007/relationships/slicerCache" Target="slicerCaches/slicerCache4.xml"/><Relationship Id="rId55" Type="http://schemas.openxmlformats.org/officeDocument/2006/relationships/connections" Target="connections.xml"/><Relationship Id="rId76" Type="http://schemas.openxmlformats.org/officeDocument/2006/relationships/customXml" Target="../customXml/item16.xml"/><Relationship Id="rId97" Type="http://schemas.openxmlformats.org/officeDocument/2006/relationships/customXml" Target="../customXml/item37.xml"/><Relationship Id="rId104" Type="http://schemas.openxmlformats.org/officeDocument/2006/relationships/customXml" Target="../customXml/item44.xml"/><Relationship Id="rId120" Type="http://schemas.openxmlformats.org/officeDocument/2006/relationships/customXml" Target="../customXml/item60.xml"/><Relationship Id="rId125" Type="http://schemas.openxmlformats.org/officeDocument/2006/relationships/customXml" Target="../customXml/item65.xml"/><Relationship Id="rId141" Type="http://schemas.openxmlformats.org/officeDocument/2006/relationships/customXml" Target="../customXml/item81.xml"/><Relationship Id="rId146" Type="http://schemas.openxmlformats.org/officeDocument/2006/relationships/customXml" Target="../customXml/item86.xml"/><Relationship Id="rId7" Type="http://schemas.openxmlformats.org/officeDocument/2006/relationships/pivotCacheDefinition" Target="pivotCache/pivotCacheDefinition1.xml"/><Relationship Id="rId71" Type="http://schemas.openxmlformats.org/officeDocument/2006/relationships/customXml" Target="../customXml/item11.xml"/><Relationship Id="rId92"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openxmlformats.org/officeDocument/2006/relationships/pivotCacheDefinition" Target="pivotCache/pivotCacheDefinition39.xml"/><Relationship Id="rId66" Type="http://schemas.openxmlformats.org/officeDocument/2006/relationships/customXml" Target="../customXml/item6.xml"/><Relationship Id="rId87" Type="http://schemas.openxmlformats.org/officeDocument/2006/relationships/customXml" Target="../customXml/item27.xml"/><Relationship Id="rId110" Type="http://schemas.openxmlformats.org/officeDocument/2006/relationships/customXml" Target="../customXml/item50.xml"/><Relationship Id="rId115" Type="http://schemas.openxmlformats.org/officeDocument/2006/relationships/customXml" Target="../customXml/item55.xml"/><Relationship Id="rId131" Type="http://schemas.openxmlformats.org/officeDocument/2006/relationships/customXml" Target="../customXml/item71.xml"/><Relationship Id="rId136" Type="http://schemas.openxmlformats.org/officeDocument/2006/relationships/customXml" Target="../customXml/item76.xml"/><Relationship Id="rId61" Type="http://schemas.openxmlformats.org/officeDocument/2006/relationships/customXml" Target="../customXml/item1.xml"/><Relationship Id="rId82" Type="http://schemas.openxmlformats.org/officeDocument/2006/relationships/customXml" Target="../customXml/item2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styles" Target="styles.xml"/><Relationship Id="rId77" Type="http://schemas.openxmlformats.org/officeDocument/2006/relationships/customXml" Target="../customXml/item17.xml"/><Relationship Id="rId100" Type="http://schemas.openxmlformats.org/officeDocument/2006/relationships/customXml" Target="../customXml/item40.xml"/><Relationship Id="rId105" Type="http://schemas.openxmlformats.org/officeDocument/2006/relationships/customXml" Target="../customXml/item45.xml"/><Relationship Id="rId126" Type="http://schemas.openxmlformats.org/officeDocument/2006/relationships/customXml" Target="../customXml/item66.xml"/><Relationship Id="rId147" Type="http://schemas.openxmlformats.org/officeDocument/2006/relationships/customXml" Target="../customXml/item87.xml"/><Relationship Id="rId8" Type="http://schemas.openxmlformats.org/officeDocument/2006/relationships/pivotCacheDefinition" Target="pivotCache/pivotCacheDefinition2.xml"/><Relationship Id="rId51" Type="http://schemas.microsoft.com/office/2007/relationships/slicerCache" Target="slicerCaches/slicerCache5.xml"/><Relationship Id="rId72" Type="http://schemas.openxmlformats.org/officeDocument/2006/relationships/customXml" Target="../customXml/item12.xml"/><Relationship Id="rId93" Type="http://schemas.openxmlformats.org/officeDocument/2006/relationships/customXml" Target="../customXml/item33.xml"/><Relationship Id="rId98" Type="http://schemas.openxmlformats.org/officeDocument/2006/relationships/customXml" Target="../customXml/item38.xml"/><Relationship Id="rId121" Type="http://schemas.openxmlformats.org/officeDocument/2006/relationships/customXml" Target="../customXml/item61.xml"/><Relationship Id="rId142" Type="http://schemas.openxmlformats.org/officeDocument/2006/relationships/customXml" Target="../customXml/item82.xml"/><Relationship Id="rId3" Type="http://schemas.openxmlformats.org/officeDocument/2006/relationships/worksheet" Target="worksheets/sheet3.xml"/><Relationship Id="rId25" Type="http://schemas.openxmlformats.org/officeDocument/2006/relationships/pivotCacheDefinition" Target="pivotCache/pivotCacheDefinition19.xml"/><Relationship Id="rId46" Type="http://schemas.openxmlformats.org/officeDocument/2006/relationships/pivotCacheDefinition" Target="pivotCache/pivotCacheDefinition40.xml"/><Relationship Id="rId67" Type="http://schemas.openxmlformats.org/officeDocument/2006/relationships/customXml" Target="../customXml/item7.xml"/><Relationship Id="rId116" Type="http://schemas.openxmlformats.org/officeDocument/2006/relationships/customXml" Target="../customXml/item56.xml"/><Relationship Id="rId137" Type="http://schemas.openxmlformats.org/officeDocument/2006/relationships/customXml" Target="../customXml/item77.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35.xml"/><Relationship Id="rId62" Type="http://schemas.openxmlformats.org/officeDocument/2006/relationships/customXml" Target="../customXml/item2.xml"/><Relationship Id="rId83" Type="http://schemas.openxmlformats.org/officeDocument/2006/relationships/customXml" Target="../customXml/item23.xml"/><Relationship Id="rId88" Type="http://schemas.openxmlformats.org/officeDocument/2006/relationships/customXml" Target="../customXml/item28.xml"/><Relationship Id="rId111" Type="http://schemas.openxmlformats.org/officeDocument/2006/relationships/customXml" Target="../customXml/item51.xml"/><Relationship Id="rId132" Type="http://schemas.openxmlformats.org/officeDocument/2006/relationships/customXml" Target="../customXml/item72.xml"/><Relationship Id="rId15" Type="http://schemas.openxmlformats.org/officeDocument/2006/relationships/pivotCacheDefinition" Target="pivotCache/pivotCacheDefinition9.xml"/><Relationship Id="rId36" Type="http://schemas.openxmlformats.org/officeDocument/2006/relationships/pivotCacheDefinition" Target="pivotCache/pivotCacheDefinition30.xml"/><Relationship Id="rId57" Type="http://schemas.openxmlformats.org/officeDocument/2006/relationships/sharedStrings" Target="sharedStrings.xml"/><Relationship Id="rId106" Type="http://schemas.openxmlformats.org/officeDocument/2006/relationships/customXml" Target="../customXml/item46.xml"/><Relationship Id="rId127" Type="http://schemas.openxmlformats.org/officeDocument/2006/relationships/customXml" Target="../customXml/item67.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52" Type="http://schemas.microsoft.com/office/2007/relationships/slicerCache" Target="slicerCaches/slicerCache6.xml"/><Relationship Id="rId73" Type="http://schemas.openxmlformats.org/officeDocument/2006/relationships/customXml" Target="../customXml/item13.xml"/><Relationship Id="rId78" Type="http://schemas.openxmlformats.org/officeDocument/2006/relationships/customXml" Target="../customXml/item18.xml"/><Relationship Id="rId94" Type="http://schemas.openxmlformats.org/officeDocument/2006/relationships/customXml" Target="../customXml/item34.xml"/><Relationship Id="rId99" Type="http://schemas.openxmlformats.org/officeDocument/2006/relationships/customXml" Target="../customXml/item39.xml"/><Relationship Id="rId101" Type="http://schemas.openxmlformats.org/officeDocument/2006/relationships/customXml" Target="../customXml/item41.xml"/><Relationship Id="rId122" Type="http://schemas.openxmlformats.org/officeDocument/2006/relationships/customXml" Target="../customXml/item62.xml"/><Relationship Id="rId143" Type="http://schemas.openxmlformats.org/officeDocument/2006/relationships/customXml" Target="../customXml/item8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26" Type="http://schemas.openxmlformats.org/officeDocument/2006/relationships/pivotCacheDefinition" Target="pivotCache/pivotCacheDefinition20.xml"/><Relationship Id="rId47" Type="http://schemas.microsoft.com/office/2007/relationships/slicerCache" Target="slicerCaches/slicerCache1.xml"/><Relationship Id="rId68" Type="http://schemas.openxmlformats.org/officeDocument/2006/relationships/customXml" Target="../customXml/item8.xml"/><Relationship Id="rId89" Type="http://schemas.openxmlformats.org/officeDocument/2006/relationships/customXml" Target="../customXml/item29.xml"/><Relationship Id="rId112" Type="http://schemas.openxmlformats.org/officeDocument/2006/relationships/customXml" Target="../customXml/item52.xml"/><Relationship Id="rId133" Type="http://schemas.openxmlformats.org/officeDocument/2006/relationships/customXml" Target="../customXml/item73.xml"/><Relationship Id="rId16" Type="http://schemas.openxmlformats.org/officeDocument/2006/relationships/pivotCacheDefinition" Target="pivotCache/pivotCacheDefinition10.xml"/><Relationship Id="rId37" Type="http://schemas.openxmlformats.org/officeDocument/2006/relationships/pivotCacheDefinition" Target="pivotCache/pivotCacheDefinition31.xml"/><Relationship Id="rId58" Type="http://schemas.openxmlformats.org/officeDocument/2006/relationships/sheetMetadata" Target="metadata.xml"/><Relationship Id="rId79" Type="http://schemas.openxmlformats.org/officeDocument/2006/relationships/customXml" Target="../customXml/item19.xml"/><Relationship Id="rId102" Type="http://schemas.openxmlformats.org/officeDocument/2006/relationships/customXml" Target="../customXml/item42.xml"/><Relationship Id="rId123" Type="http://schemas.openxmlformats.org/officeDocument/2006/relationships/customXml" Target="../customXml/item63.xml"/><Relationship Id="rId144" Type="http://schemas.openxmlformats.org/officeDocument/2006/relationships/customXml" Target="../customXml/item8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Analysis!$G$13</c:f>
              <c:strCache>
                <c:ptCount val="1"/>
                <c:pt idx="0">
                  <c:v>Total Revenue</c:v>
                </c:pt>
              </c:strCache>
            </c:strRef>
          </c:tx>
          <c:spPr>
            <a:ln w="28575" cap="rnd">
              <a:solidFill>
                <a:srgbClr val="FF8BAC"/>
              </a:solidFill>
              <a:round/>
            </a:ln>
            <a:effectLst/>
          </c:spPr>
          <c:marker>
            <c:symbol val="none"/>
          </c:marker>
          <c:cat>
            <c:strRef>
              <c:f>Analysis!$F$14:$F$25</c:f>
              <c:strCache>
                <c:ptCount val="12"/>
                <c:pt idx="0">
                  <c:v>Feb</c:v>
                </c:pt>
                <c:pt idx="1">
                  <c:v>0</c:v>
                </c:pt>
                <c:pt idx="2">
                  <c:v>0</c:v>
                </c:pt>
                <c:pt idx="3">
                  <c:v>0</c:v>
                </c:pt>
                <c:pt idx="4">
                  <c:v>0</c:v>
                </c:pt>
                <c:pt idx="5">
                  <c:v>0</c:v>
                </c:pt>
                <c:pt idx="6">
                  <c:v>0</c:v>
                </c:pt>
                <c:pt idx="7">
                  <c:v>0</c:v>
                </c:pt>
                <c:pt idx="8">
                  <c:v>0</c:v>
                </c:pt>
                <c:pt idx="9">
                  <c:v>0</c:v>
                </c:pt>
                <c:pt idx="10">
                  <c:v>0</c:v>
                </c:pt>
                <c:pt idx="11">
                  <c:v>0</c:v>
                </c:pt>
              </c:strCache>
            </c:strRef>
          </c:cat>
          <c:val>
            <c:numRef>
              <c:f>Analysis!$G$14:$G$25</c:f>
              <c:numCache>
                <c:formatCode>General</c:formatCode>
                <c:ptCount val="12"/>
                <c:pt idx="0">
                  <c:v>7848390.3200000003</c:v>
                </c:pt>
                <c:pt idx="1">
                  <c:v>0</c:v>
                </c:pt>
                <c:pt idx="2">
                  <c:v>0</c:v>
                </c:pt>
                <c:pt idx="3">
                  <c:v>0</c:v>
                </c:pt>
                <c:pt idx="4">
                  <c:v>0</c:v>
                </c:pt>
                <c:pt idx="5">
                  <c:v>0</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0-B87D-421F-878E-6BC3DA0C7F21}"/>
            </c:ext>
          </c:extLst>
        </c:ser>
        <c:ser>
          <c:idx val="1"/>
          <c:order val="1"/>
          <c:tx>
            <c:strRef>
              <c:f>Analysis!$H$13</c:f>
              <c:strCache>
                <c:ptCount val="1"/>
                <c:pt idx="0">
                  <c:v>Max</c:v>
                </c:pt>
              </c:strCache>
            </c:strRef>
          </c:tx>
          <c:spPr>
            <a:ln w="25400" cap="rnd">
              <a:solidFill>
                <a:schemeClr val="accent6"/>
              </a:solidFill>
              <a:round/>
            </a:ln>
            <a:effectLst/>
          </c:spPr>
          <c:marker>
            <c:symbol val="circle"/>
            <c:size val="9"/>
            <c:spPr>
              <a:solidFill>
                <a:schemeClr val="accent6"/>
              </a:solidFill>
              <a:ln w="73025">
                <a:noFill/>
              </a:ln>
              <a:effectLst/>
            </c:spPr>
          </c:marker>
          <c:dLbls>
            <c:dLbl>
              <c:idx val="0"/>
              <c:tx>
                <c:rich>
                  <a:bodyPr/>
                  <a:lstStyle/>
                  <a:p>
                    <a:fld id="{66033FDB-A9A4-48F6-BFF1-1DBBEB48593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87D-421F-878E-6BC3DA0C7F21}"/>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87D-421F-878E-6BC3DA0C7F21}"/>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87D-421F-878E-6BC3DA0C7F21}"/>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87D-421F-878E-6BC3DA0C7F21}"/>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87D-421F-878E-6BC3DA0C7F21}"/>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87D-421F-878E-6BC3DA0C7F21}"/>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87D-421F-878E-6BC3DA0C7F21}"/>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87D-421F-878E-6BC3DA0C7F21}"/>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87D-421F-878E-6BC3DA0C7F21}"/>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B87D-421F-878E-6BC3DA0C7F21}"/>
                </c:ext>
              </c:extLst>
            </c:dLbl>
            <c:dLbl>
              <c:idx val="10"/>
              <c:layout>
                <c:manualLayout>
                  <c:x val="-0.10011111111111121"/>
                  <c:y val="-7.980992132787354E-2"/>
                </c:manualLayout>
              </c:layout>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B-B87D-421F-878E-6BC3DA0C7F21}"/>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87D-421F-878E-6BC3DA0C7F21}"/>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Analysis!$F$14:$F$25</c:f>
              <c:strCache>
                <c:ptCount val="12"/>
                <c:pt idx="0">
                  <c:v>Feb</c:v>
                </c:pt>
                <c:pt idx="1">
                  <c:v>0</c:v>
                </c:pt>
                <c:pt idx="2">
                  <c:v>0</c:v>
                </c:pt>
                <c:pt idx="3">
                  <c:v>0</c:v>
                </c:pt>
                <c:pt idx="4">
                  <c:v>0</c:v>
                </c:pt>
                <c:pt idx="5">
                  <c:v>0</c:v>
                </c:pt>
                <c:pt idx="6">
                  <c:v>0</c:v>
                </c:pt>
                <c:pt idx="7">
                  <c:v>0</c:v>
                </c:pt>
                <c:pt idx="8">
                  <c:v>0</c:v>
                </c:pt>
                <c:pt idx="9">
                  <c:v>0</c:v>
                </c:pt>
                <c:pt idx="10">
                  <c:v>0</c:v>
                </c:pt>
                <c:pt idx="11">
                  <c:v>0</c:v>
                </c:pt>
              </c:strCache>
            </c:strRef>
          </c:cat>
          <c:val>
            <c:numRef>
              <c:f>Analysis!$H$14:$H$25</c:f>
              <c:numCache>
                <c:formatCode>General</c:formatCode>
                <c:ptCount val="12"/>
                <c:pt idx="0">
                  <c:v>7848390.3200000003</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Analysis!$J$14:$J$25</c15:f>
                <c15:dlblRangeCache>
                  <c:ptCount val="12"/>
                  <c:pt idx="0">
                    <c:v>$7.8M</c:v>
                  </c:pt>
                  <c:pt idx="1">
                    <c:v>#N/A</c:v>
                  </c:pt>
                  <c:pt idx="2">
                    <c:v>#N/A</c:v>
                  </c:pt>
                  <c:pt idx="3">
                    <c:v>#N/A</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0D-B87D-421F-878E-6BC3DA0C7F21}"/>
            </c:ext>
          </c:extLst>
        </c:ser>
        <c:ser>
          <c:idx val="2"/>
          <c:order val="2"/>
          <c:tx>
            <c:strRef>
              <c:f>Analysis!$I$13</c:f>
              <c:strCache>
                <c:ptCount val="1"/>
                <c:pt idx="0">
                  <c:v>Min</c:v>
                </c:pt>
              </c:strCache>
            </c:strRef>
          </c:tx>
          <c:spPr>
            <a:ln w="28575" cap="rnd">
              <a:noFill/>
              <a:round/>
            </a:ln>
            <a:effectLst/>
          </c:spPr>
          <c:marker>
            <c:symbol val="circle"/>
            <c:size val="9"/>
            <c:spPr>
              <a:solidFill>
                <a:srgbClr val="FF0000"/>
              </a:solid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87D-421F-878E-6BC3DA0C7F21}"/>
                </c:ext>
              </c:extLst>
            </c:dLbl>
            <c:dLbl>
              <c:idx val="1"/>
              <c:layout>
                <c:manualLayout>
                  <c:x val="-5.4888888888888904E-2"/>
                  <c:y val="-0.13647656771299174"/>
                </c:manualLayout>
              </c:layout>
              <c:tx>
                <c:rich>
                  <a:bodyPr/>
                  <a:lstStyle/>
                  <a:p>
                    <a:fld id="{4FA496E3-65EE-4FED-9335-CA8F6121ACF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B87D-421F-878E-6BC3DA0C7F21}"/>
                </c:ext>
              </c:extLst>
            </c:dLbl>
            <c:dLbl>
              <c:idx val="2"/>
              <c:tx>
                <c:rich>
                  <a:bodyPr/>
                  <a:lstStyle/>
                  <a:p>
                    <a:fld id="{8E7632F2-02A9-4DF3-97D8-8AFCD8C0ED9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87D-421F-878E-6BC3DA0C7F21}"/>
                </c:ext>
              </c:extLst>
            </c:dLbl>
            <c:dLbl>
              <c:idx val="3"/>
              <c:tx>
                <c:rich>
                  <a:bodyPr/>
                  <a:lstStyle/>
                  <a:p>
                    <a:fld id="{E1C86178-E6B9-4FAE-BF1B-91F0A82FD0D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87D-421F-878E-6BC3DA0C7F21}"/>
                </c:ext>
              </c:extLst>
            </c:dLbl>
            <c:dLbl>
              <c:idx val="4"/>
              <c:tx>
                <c:rich>
                  <a:bodyPr/>
                  <a:lstStyle/>
                  <a:p>
                    <a:fld id="{2040C746-57F7-48BD-B2A4-00D829AB66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87D-421F-878E-6BC3DA0C7F21}"/>
                </c:ext>
              </c:extLst>
            </c:dLbl>
            <c:dLbl>
              <c:idx val="5"/>
              <c:tx>
                <c:rich>
                  <a:bodyPr/>
                  <a:lstStyle/>
                  <a:p>
                    <a:fld id="{21E8471C-E015-4314-9881-238B9E3CBDF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87D-421F-878E-6BC3DA0C7F21}"/>
                </c:ext>
              </c:extLst>
            </c:dLbl>
            <c:dLbl>
              <c:idx val="6"/>
              <c:tx>
                <c:rich>
                  <a:bodyPr/>
                  <a:lstStyle/>
                  <a:p>
                    <a:fld id="{F02DD546-BC4C-4113-9FFB-01401A317C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87D-421F-878E-6BC3DA0C7F21}"/>
                </c:ext>
              </c:extLst>
            </c:dLbl>
            <c:dLbl>
              <c:idx val="7"/>
              <c:tx>
                <c:rich>
                  <a:bodyPr/>
                  <a:lstStyle/>
                  <a:p>
                    <a:fld id="{6945FFA0-B4D9-4FAD-94CF-DDDB41596C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87D-421F-878E-6BC3DA0C7F21}"/>
                </c:ext>
              </c:extLst>
            </c:dLbl>
            <c:dLbl>
              <c:idx val="8"/>
              <c:tx>
                <c:rich>
                  <a:bodyPr/>
                  <a:lstStyle/>
                  <a:p>
                    <a:fld id="{667AECB1-1CF7-43E6-9748-843706F1FF4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87D-421F-878E-6BC3DA0C7F21}"/>
                </c:ext>
              </c:extLst>
            </c:dLbl>
            <c:dLbl>
              <c:idx val="9"/>
              <c:tx>
                <c:rich>
                  <a:bodyPr/>
                  <a:lstStyle/>
                  <a:p>
                    <a:fld id="{C0270A81-DC2F-4AA4-9D83-F0D966170E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87D-421F-878E-6BC3DA0C7F21}"/>
                </c:ext>
              </c:extLst>
            </c:dLbl>
            <c:dLbl>
              <c:idx val="10"/>
              <c:tx>
                <c:rich>
                  <a:bodyPr/>
                  <a:lstStyle/>
                  <a:p>
                    <a:fld id="{E2E4DAD9-B060-499F-BDAA-AE72A64D86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87D-421F-878E-6BC3DA0C7F21}"/>
                </c:ext>
              </c:extLst>
            </c:dLbl>
            <c:dLbl>
              <c:idx val="11"/>
              <c:tx>
                <c:rich>
                  <a:bodyPr/>
                  <a:lstStyle/>
                  <a:p>
                    <a:fld id="{AF0CE0EB-0AA4-485B-8295-FB25676CB2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87D-421F-878E-6BC3DA0C7F2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Analysis!$F$14:$F$25</c:f>
              <c:strCache>
                <c:ptCount val="12"/>
                <c:pt idx="0">
                  <c:v>Feb</c:v>
                </c:pt>
                <c:pt idx="1">
                  <c:v>0</c:v>
                </c:pt>
                <c:pt idx="2">
                  <c:v>0</c:v>
                </c:pt>
                <c:pt idx="3">
                  <c:v>0</c:v>
                </c:pt>
                <c:pt idx="4">
                  <c:v>0</c:v>
                </c:pt>
                <c:pt idx="5">
                  <c:v>0</c:v>
                </c:pt>
                <c:pt idx="6">
                  <c:v>0</c:v>
                </c:pt>
                <c:pt idx="7">
                  <c:v>0</c:v>
                </c:pt>
                <c:pt idx="8">
                  <c:v>0</c:v>
                </c:pt>
                <c:pt idx="9">
                  <c:v>0</c:v>
                </c:pt>
                <c:pt idx="10">
                  <c:v>0</c:v>
                </c:pt>
                <c:pt idx="11">
                  <c:v>0</c:v>
                </c:pt>
              </c:strCache>
            </c:strRef>
          </c:cat>
          <c:val>
            <c:numRef>
              <c:f>Analysis!$I$14:$I$25</c:f>
              <c:numCache>
                <c:formatCode>General</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smooth val="0"/>
          <c:extLst>
            <c:ext xmlns:c15="http://schemas.microsoft.com/office/drawing/2012/chart" uri="{02D57815-91ED-43cb-92C2-25804820EDAC}">
              <c15:datalabelsRange>
                <c15:f>Analysis!$K$14:$K$25</c15:f>
                <c15:dlblRangeCache>
                  <c:ptCount val="12"/>
                  <c:pt idx="0">
                    <c:v>#N/A</c:v>
                  </c:pt>
                  <c:pt idx="1">
                    <c:v>$.</c:v>
                  </c:pt>
                  <c:pt idx="2">
                    <c:v>$.</c:v>
                  </c:pt>
                  <c:pt idx="3">
                    <c:v>$.</c:v>
                  </c:pt>
                  <c:pt idx="4">
                    <c:v>$.</c:v>
                  </c:pt>
                  <c:pt idx="5">
                    <c:v>$.</c:v>
                  </c:pt>
                  <c:pt idx="6">
                    <c:v>$.</c:v>
                  </c:pt>
                  <c:pt idx="7">
                    <c:v>$.</c:v>
                  </c:pt>
                  <c:pt idx="8">
                    <c:v>$.</c:v>
                  </c:pt>
                  <c:pt idx="9">
                    <c:v>$.</c:v>
                  </c:pt>
                  <c:pt idx="10">
                    <c:v>$.</c:v>
                  </c:pt>
                  <c:pt idx="11">
                    <c:v>$.</c:v>
                  </c:pt>
                </c15:dlblRangeCache>
              </c15:datalabelsRange>
            </c:ext>
            <c:ext xmlns:c16="http://schemas.microsoft.com/office/drawing/2014/chart" uri="{C3380CC4-5D6E-409C-BE32-E72D297353CC}">
              <c16:uniqueId val="{0000001A-B87D-421F-878E-6BC3DA0C7F21}"/>
            </c:ext>
          </c:extLst>
        </c:ser>
        <c:dLbls>
          <c:showLegendKey val="0"/>
          <c:showVal val="0"/>
          <c:showCatName val="0"/>
          <c:showSerName val="0"/>
          <c:showPercent val="0"/>
          <c:showBubbleSize val="0"/>
        </c:dLbls>
        <c:smooth val="0"/>
        <c:axId val="303120479"/>
        <c:axId val="303140639"/>
      </c:lineChart>
      <c:catAx>
        <c:axId val="30312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303140639"/>
        <c:crosses val="autoZero"/>
        <c:auto val="1"/>
        <c:lblAlgn val="ctr"/>
        <c:lblOffset val="100"/>
        <c:noMultiLvlLbl val="0"/>
      </c:catAx>
      <c:valAx>
        <c:axId val="303140639"/>
        <c:scaling>
          <c:orientation val="minMax"/>
        </c:scaling>
        <c:delete val="1"/>
        <c:axPos val="l"/>
        <c:numFmt formatCode="General" sourceLinked="1"/>
        <c:majorTickMark val="none"/>
        <c:minorTickMark val="none"/>
        <c:tickLblPos val="nextTo"/>
        <c:crossAx val="30312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Analysis!$D$37</c:f>
              <c:strCache>
                <c:ptCount val="1"/>
                <c:pt idx="0">
                  <c:v>Total Revenue</c:v>
                </c:pt>
              </c:strCache>
            </c:strRef>
          </c:tx>
          <c:spPr>
            <a:solidFill>
              <a:srgbClr val="FF5D8B"/>
            </a:solidFill>
            <a:ln>
              <a:noFill/>
            </a:ln>
            <a:effectLst/>
          </c:spPr>
          <c:invertIfNegative val="0"/>
          <c:dLbls>
            <c:dLbl>
              <c:idx val="0"/>
              <c:tx>
                <c:rich>
                  <a:bodyPr/>
                  <a:lstStyle/>
                  <a:p>
                    <a:fld id="{C94C6F78-CCA8-41FE-ACC1-F6365D5A0B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26070983073880366"/>
                      <c:h val="0.22540741562435895"/>
                    </c:manualLayout>
                  </c15:layout>
                  <c15:dlblFieldTable/>
                  <c15:showDataLabelsRange val="1"/>
                </c:ext>
                <c:ext xmlns:c16="http://schemas.microsoft.com/office/drawing/2014/chart" uri="{C3380CC4-5D6E-409C-BE32-E72D297353CC}">
                  <c16:uniqueId val="{00000002-9019-4F97-B159-F850BB162E1C}"/>
                </c:ext>
              </c:extLst>
            </c:dLbl>
            <c:dLbl>
              <c:idx val="1"/>
              <c:tx>
                <c:rich>
                  <a:bodyPr rot="0" spcFirstLastPara="1" vertOverflow="ellipsis" vert="horz" wrap="square" lIns="38100" tIns="19050" rIns="38100" bIns="19050" anchor="ctr" anchorCtr="0">
                    <a:noAutofit/>
                  </a:bodyPr>
                  <a:lstStyle/>
                  <a:p>
                    <a:pPr algn="ctr">
                      <a:defRPr lang="en-US" sz="1050" b="1" i="0" u="none" strike="noStrike" kern="1200" baseline="0">
                        <a:solidFill>
                          <a:schemeClr val="bg1"/>
                        </a:solidFill>
                        <a:latin typeface="+mn-lt"/>
                        <a:ea typeface="+mn-ea"/>
                        <a:cs typeface="+mn-cs"/>
                      </a:defRPr>
                    </a:pPr>
                    <a:fld id="{F92BF53C-880C-4773-958C-2C0169120A13}"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no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1457549824682096"/>
                      <c:h val="0.1073518557652324"/>
                    </c:manualLayout>
                  </c15:layout>
                  <c15:dlblFieldTable/>
                  <c15:showDataLabelsRange val="1"/>
                </c:ext>
                <c:ext xmlns:c16="http://schemas.microsoft.com/office/drawing/2014/chart" uri="{C3380CC4-5D6E-409C-BE32-E72D297353CC}">
                  <c16:uniqueId val="{00000001-9019-4F97-B159-F850BB162E1C}"/>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Analysis!$C$38:$C$39</c:f>
              <c:strCache>
                <c:ptCount val="2"/>
                <c:pt idx="0">
                  <c:v>Y2024</c:v>
                </c:pt>
                <c:pt idx="1">
                  <c:v>Y2025</c:v>
                </c:pt>
              </c:strCache>
            </c:strRef>
          </c:cat>
          <c:val>
            <c:numRef>
              <c:f>Analysis!$D$38:$D$39</c:f>
              <c:numCache>
                <c:formatCode>General</c:formatCode>
                <c:ptCount val="2"/>
                <c:pt idx="0">
                  <c:v>3628436.87</c:v>
                </c:pt>
                <c:pt idx="1">
                  <c:v>4219953.45</c:v>
                </c:pt>
              </c:numCache>
            </c:numRef>
          </c:val>
          <c:extLst>
            <c:ext xmlns:c15="http://schemas.microsoft.com/office/drawing/2012/chart" uri="{02D57815-91ED-43cb-92C2-25804820EDAC}">
              <c15:datalabelsRange>
                <c15:f>Analysis!$F$38:$F$39</c15:f>
                <c15:dlblRangeCache>
                  <c:ptCount val="2"/>
                  <c:pt idx="0">
                    <c:v>$3.6M</c:v>
                  </c:pt>
                  <c:pt idx="1">
                    <c:v>$4.2M</c:v>
                  </c:pt>
                </c15:dlblRangeCache>
              </c15:datalabelsRange>
            </c:ext>
            <c:ext xmlns:c16="http://schemas.microsoft.com/office/drawing/2014/chart" uri="{C3380CC4-5D6E-409C-BE32-E72D297353CC}">
              <c16:uniqueId val="{00000000-9019-4F97-B159-F850BB162E1C}"/>
            </c:ext>
          </c:extLst>
        </c:ser>
        <c:dLbls>
          <c:showLegendKey val="0"/>
          <c:showVal val="0"/>
          <c:showCatName val="0"/>
          <c:showSerName val="0"/>
          <c:showPercent val="0"/>
          <c:showBubbleSize val="0"/>
        </c:dLbls>
        <c:gapWidth val="219"/>
        <c:overlap val="-27"/>
        <c:axId val="303128159"/>
        <c:axId val="303129599"/>
      </c:barChart>
      <c:catAx>
        <c:axId val="30312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303129599"/>
        <c:crosses val="autoZero"/>
        <c:auto val="1"/>
        <c:lblAlgn val="ctr"/>
        <c:lblOffset val="100"/>
        <c:noMultiLvlLbl val="0"/>
      </c:catAx>
      <c:valAx>
        <c:axId val="303129599"/>
        <c:scaling>
          <c:orientation val="minMax"/>
        </c:scaling>
        <c:delete val="1"/>
        <c:axPos val="l"/>
        <c:numFmt formatCode="General" sourceLinked="1"/>
        <c:majorTickMark val="none"/>
        <c:minorTickMark val="none"/>
        <c:tickLblPos val="nextTo"/>
        <c:crossAx val="30312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98000">
                    <a:schemeClr val="accent6">
                      <a:lumMod val="20000"/>
                      <a:lumOff val="80000"/>
                      <a:alpha val="10000"/>
                    </a:schemeClr>
                  </a:gs>
                  <a:gs pos="91000">
                    <a:schemeClr val="accent6">
                      <a:lumMod val="40000"/>
                      <a:lumOff val="60000"/>
                    </a:schemeClr>
                  </a:gs>
                  <a:gs pos="19000">
                    <a:schemeClr val="accent6">
                      <a:lumMod val="50000"/>
                    </a:schemeClr>
                  </a:gs>
                  <a:gs pos="55000">
                    <a:schemeClr val="accent6">
                      <a:lumMod val="75000"/>
                    </a:schemeClr>
                  </a:gs>
                </a:gsLst>
                <a:lin ang="18900000" scaled="1"/>
              </a:gradFill>
              <a:ln w="19050">
                <a:gradFill>
                  <a:gsLst>
                    <a:gs pos="0">
                      <a:schemeClr val="accent6">
                        <a:lumMod val="75000"/>
                      </a:schemeClr>
                    </a:gs>
                    <a:gs pos="74000">
                      <a:schemeClr val="accent6">
                        <a:lumMod val="75000"/>
                      </a:schemeClr>
                    </a:gs>
                    <a:gs pos="83000">
                      <a:schemeClr val="accent6">
                        <a:lumMod val="60000"/>
                        <a:lumOff val="40000"/>
                      </a:schemeClr>
                    </a:gs>
                    <a:gs pos="100000">
                      <a:schemeClr val="accent6">
                        <a:lumMod val="20000"/>
                        <a:lumOff val="80000"/>
                      </a:schemeClr>
                    </a:gs>
                  </a:gsLst>
                  <a:lin ang="5400000" scaled="1"/>
                </a:gradFill>
              </a:ln>
              <a:effectLst/>
            </c:spPr>
            <c:extLst>
              <c:ext xmlns:c16="http://schemas.microsoft.com/office/drawing/2014/chart" uri="{C3380CC4-5D6E-409C-BE32-E72D297353CC}">
                <c16:uniqueId val="{00000001-FCB8-4339-83BB-DAACB0A6315B}"/>
              </c:ext>
            </c:extLst>
          </c:dPt>
          <c:dPt>
            <c:idx val="1"/>
            <c:bubble3D val="0"/>
            <c:spPr>
              <a:solidFill>
                <a:srgbClr val="2B171D"/>
              </a:solidFill>
              <a:ln w="19050">
                <a:gradFill>
                  <a:gsLst>
                    <a:gs pos="0">
                      <a:schemeClr val="accent6">
                        <a:lumMod val="75000"/>
                      </a:schemeClr>
                    </a:gs>
                    <a:gs pos="74000">
                      <a:schemeClr val="accent6">
                        <a:lumMod val="60000"/>
                        <a:lumOff val="40000"/>
                      </a:schemeClr>
                    </a:gs>
                    <a:gs pos="100000">
                      <a:schemeClr val="accent6">
                        <a:lumMod val="20000"/>
                        <a:lumOff val="80000"/>
                        <a:alpha val="2000"/>
                      </a:schemeClr>
                    </a:gs>
                  </a:gsLst>
                  <a:lin ang="5400000" scaled="1"/>
                </a:gradFill>
              </a:ln>
              <a:effectLst/>
            </c:spPr>
            <c:extLst>
              <c:ext xmlns:c16="http://schemas.microsoft.com/office/drawing/2014/chart" uri="{C3380CC4-5D6E-409C-BE32-E72D297353CC}">
                <c16:uniqueId val="{00000003-FCB8-4339-83BB-DAACB0A6315B}"/>
              </c:ext>
            </c:extLst>
          </c:dPt>
          <c:cat>
            <c:strRef>
              <c:f>Analysis!$F$51:$G$51</c:f>
              <c:strCache>
                <c:ptCount val="2"/>
                <c:pt idx="0">
                  <c:v>Revenue%</c:v>
                </c:pt>
                <c:pt idx="1">
                  <c:v>Black Area</c:v>
                </c:pt>
              </c:strCache>
            </c:strRef>
          </c:cat>
          <c:val>
            <c:numRef>
              <c:f>Analysis!$F$52:$G$52</c:f>
              <c:numCache>
                <c:formatCode>0%</c:formatCode>
                <c:ptCount val="2"/>
                <c:pt idx="0">
                  <c:v>0.59000712518079756</c:v>
                </c:pt>
                <c:pt idx="1">
                  <c:v>0.40999287481920244</c:v>
                </c:pt>
              </c:numCache>
            </c:numRef>
          </c:val>
          <c:extLst>
            <c:ext xmlns:c16="http://schemas.microsoft.com/office/drawing/2014/chart" uri="{C3380CC4-5D6E-409C-BE32-E72D297353CC}">
              <c16:uniqueId val="{00000004-FCB8-4339-83BB-DAACB0A6315B}"/>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52000">
                    <a:srgbClr val="FF8BAC"/>
                  </a:gs>
                  <a:gs pos="37000">
                    <a:srgbClr val="8A2846"/>
                  </a:gs>
                  <a:gs pos="19000">
                    <a:srgbClr val="2A181D"/>
                  </a:gs>
                  <a:gs pos="30000">
                    <a:srgbClr val="522E38"/>
                  </a:gs>
                </a:gsLst>
                <a:lin ang="18900000" scaled="1"/>
              </a:gradFill>
              <a:ln w="19050">
                <a:gradFill>
                  <a:gsLst>
                    <a:gs pos="0">
                      <a:srgbClr val="FF5D8B"/>
                    </a:gs>
                    <a:gs pos="74000">
                      <a:srgbClr val="FF759C"/>
                    </a:gs>
                    <a:gs pos="100000">
                      <a:srgbClr val="FF759C"/>
                    </a:gs>
                  </a:gsLst>
                  <a:lin ang="5400000" scaled="1"/>
                </a:gradFill>
              </a:ln>
              <a:effectLst/>
            </c:spPr>
            <c:extLst>
              <c:ext xmlns:c16="http://schemas.microsoft.com/office/drawing/2014/chart" uri="{C3380CC4-5D6E-409C-BE32-E72D297353CC}">
                <c16:uniqueId val="{00000001-19C1-41C1-B917-E7F64CFFC222}"/>
              </c:ext>
            </c:extLst>
          </c:dPt>
          <c:dPt>
            <c:idx val="1"/>
            <c:bubble3D val="0"/>
            <c:spPr>
              <a:solidFill>
                <a:srgbClr val="2B171D"/>
              </a:solidFill>
              <a:ln w="19050">
                <a:gradFill>
                  <a:gsLst>
                    <a:gs pos="61536">
                      <a:srgbClr val="FF6792"/>
                    </a:gs>
                    <a:gs pos="73000">
                      <a:srgbClr val="FF5D8B">
                        <a:alpha val="12000"/>
                      </a:srgbClr>
                    </a:gs>
                    <a:gs pos="52000">
                      <a:srgbClr val="FF759C">
                        <a:alpha val="99000"/>
                      </a:srgbClr>
                    </a:gs>
                    <a:gs pos="100000">
                      <a:srgbClr val="FF8BAC">
                        <a:alpha val="42000"/>
                      </a:srgbClr>
                    </a:gs>
                  </a:gsLst>
                  <a:lin ang="5400000" scaled="1"/>
                </a:gradFill>
              </a:ln>
              <a:effectLst/>
            </c:spPr>
            <c:extLst>
              <c:ext xmlns:c16="http://schemas.microsoft.com/office/drawing/2014/chart" uri="{C3380CC4-5D6E-409C-BE32-E72D297353CC}">
                <c16:uniqueId val="{00000003-19C1-41C1-B917-E7F64CFFC222}"/>
              </c:ext>
            </c:extLst>
          </c:dPt>
          <c:val>
            <c:numRef>
              <c:f>Analysis!$F$53:$G$53</c:f>
              <c:numCache>
                <c:formatCode>0%</c:formatCode>
                <c:ptCount val="2"/>
                <c:pt idx="0">
                  <c:v>0.40999287481920238</c:v>
                </c:pt>
                <c:pt idx="1">
                  <c:v>0.59000712518079768</c:v>
                </c:pt>
              </c:numCache>
            </c:numRef>
          </c:val>
          <c:extLst>
            <c:ext xmlns:c16="http://schemas.microsoft.com/office/drawing/2014/chart" uri="{C3380CC4-5D6E-409C-BE32-E72D297353CC}">
              <c16:uniqueId val="{00000004-19C1-41C1-B917-E7F64CFFC222}"/>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Analysis!$F$58</c:f>
              <c:strCache>
                <c:ptCount val="1"/>
                <c:pt idx="0">
                  <c:v>Total Revenue</c:v>
                </c:pt>
              </c:strCache>
            </c:strRef>
          </c:tx>
          <c:spPr>
            <a:solidFill>
              <a:srgbClr val="FF5D8B"/>
            </a:solidFill>
            <a:ln>
              <a:noFill/>
            </a:ln>
            <a:effectLst/>
          </c:spPr>
          <c:invertIfNegative val="0"/>
          <c:dLbls>
            <c:dLbl>
              <c:idx val="0"/>
              <c:tx>
                <c:rich>
                  <a:bodyPr/>
                  <a:lstStyle/>
                  <a:p>
                    <a:fld id="{644287FA-67C3-4E49-90CE-128389B6624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158-4801-9E33-FF59FC38EB43}"/>
                </c:ext>
              </c:extLst>
            </c:dLbl>
            <c:dLbl>
              <c:idx val="1"/>
              <c:tx>
                <c:rich>
                  <a:bodyPr/>
                  <a:lstStyle/>
                  <a:p>
                    <a:fld id="{846E1318-A7F9-432E-9BE5-A1A6B2C1C9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158-4801-9E33-FF59FC38EB43}"/>
                </c:ext>
              </c:extLst>
            </c:dLbl>
            <c:dLbl>
              <c:idx val="2"/>
              <c:tx>
                <c:rich>
                  <a:bodyPr/>
                  <a:lstStyle/>
                  <a:p>
                    <a:fld id="{00A5E75A-1923-4AED-A733-9333D74688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158-4801-9E33-FF59FC38EB43}"/>
                </c:ext>
              </c:extLst>
            </c:dLbl>
            <c:dLbl>
              <c:idx val="3"/>
              <c:tx>
                <c:rich>
                  <a:bodyPr/>
                  <a:lstStyle/>
                  <a:p>
                    <a:fld id="{3454D0A0-A5C9-4587-9832-2503CDD0C95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158-4801-9E33-FF59FC38EB43}"/>
                </c:ext>
              </c:extLst>
            </c:dLbl>
            <c:dLbl>
              <c:idx val="4"/>
              <c:tx>
                <c:rich>
                  <a:bodyPr/>
                  <a:lstStyle/>
                  <a:p>
                    <a:fld id="{5E1C563A-78D9-487D-8A15-745E5BB6D6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158-4801-9E33-FF59FC38EB43}"/>
                </c:ext>
              </c:extLst>
            </c:dLbl>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 lastClr="FFFFFF"/>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Analysis!$E$59:$E$63</c:f>
              <c:strCache>
                <c:ptCount val="5"/>
                <c:pt idx="0">
                  <c:v>Bourbon Red</c:v>
                </c:pt>
                <c:pt idx="1">
                  <c:v>Broad Breasted White</c:v>
                </c:pt>
                <c:pt idx="2">
                  <c:v>Bronze</c:v>
                </c:pt>
                <c:pt idx="3">
                  <c:v>Narragansett</c:v>
                </c:pt>
                <c:pt idx="4">
                  <c:v>0</c:v>
                </c:pt>
              </c:strCache>
            </c:strRef>
          </c:cat>
          <c:val>
            <c:numRef>
              <c:f>Analysis!$F$59:$F$63</c:f>
              <c:numCache>
                <c:formatCode>\$#,##0;\(\$#,##0\);\$#,##0</c:formatCode>
                <c:ptCount val="5"/>
                <c:pt idx="0">
                  <c:v>674561.7</c:v>
                </c:pt>
                <c:pt idx="1">
                  <c:v>4750027.55</c:v>
                </c:pt>
                <c:pt idx="2">
                  <c:v>767954.51</c:v>
                </c:pt>
                <c:pt idx="3">
                  <c:v>1655846.56</c:v>
                </c:pt>
                <c:pt idx="4">
                  <c:v>0</c:v>
                </c:pt>
              </c:numCache>
            </c:numRef>
          </c:val>
          <c:extLst>
            <c:ext xmlns:c15="http://schemas.microsoft.com/office/drawing/2012/chart" uri="{02D57815-91ED-43cb-92C2-25804820EDAC}">
              <c15:datalabelsRange>
                <c15:f>Analysis!$G$59:$G$63</c15:f>
                <c15:dlblRangeCache>
                  <c:ptCount val="5"/>
                  <c:pt idx="0">
                    <c:v>$67.5K</c:v>
                  </c:pt>
                  <c:pt idx="1">
                    <c:v>$4.8M</c:v>
                  </c:pt>
                  <c:pt idx="2">
                    <c:v>$76.8K</c:v>
                  </c:pt>
                  <c:pt idx="3">
                    <c:v>$1.7M</c:v>
                  </c:pt>
                  <c:pt idx="4">
                    <c:v>$.</c:v>
                  </c:pt>
                </c15:dlblRangeCache>
              </c15:datalabelsRange>
            </c:ext>
            <c:ext xmlns:c16="http://schemas.microsoft.com/office/drawing/2014/chart" uri="{C3380CC4-5D6E-409C-BE32-E72D297353CC}">
              <c16:uniqueId val="{00000005-C158-4801-9E33-FF59FC38EB43}"/>
            </c:ext>
          </c:extLst>
        </c:ser>
        <c:dLbls>
          <c:dLblPos val="outEnd"/>
          <c:showLegendKey val="0"/>
          <c:showVal val="1"/>
          <c:showCatName val="0"/>
          <c:showSerName val="0"/>
          <c:showPercent val="0"/>
          <c:showBubbleSize val="0"/>
        </c:dLbls>
        <c:gapWidth val="182"/>
        <c:axId val="329858175"/>
        <c:axId val="329859615"/>
      </c:barChart>
      <c:catAx>
        <c:axId val="32985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329859615"/>
        <c:crosses val="autoZero"/>
        <c:auto val="1"/>
        <c:lblAlgn val="ctr"/>
        <c:lblOffset val="100"/>
        <c:noMultiLvlLbl val="0"/>
      </c:catAx>
      <c:valAx>
        <c:axId val="329859615"/>
        <c:scaling>
          <c:orientation val="minMax"/>
        </c:scaling>
        <c:delete val="1"/>
        <c:axPos val="b"/>
        <c:numFmt formatCode="\$#,##0;\(\$#,##0\);\$#,##0" sourceLinked="1"/>
        <c:majorTickMark val="none"/>
        <c:minorTickMark val="none"/>
        <c:tickLblPos val="nextTo"/>
        <c:crossAx val="32985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Analysis!$F$68</c:f>
              <c:strCache>
                <c:ptCount val="1"/>
                <c:pt idx="0">
                  <c:v>Total Revenue</c:v>
                </c:pt>
              </c:strCache>
            </c:strRef>
          </c:tx>
          <c:spPr>
            <a:solidFill>
              <a:srgbClr val="FF5D8B"/>
            </a:solidFill>
            <a:ln>
              <a:noFill/>
            </a:ln>
            <a:effectLst/>
          </c:spPr>
          <c:invertIfNegative val="0"/>
          <c:dLbls>
            <c:dLbl>
              <c:idx val="0"/>
              <c:tx>
                <c:rich>
                  <a:bodyPr/>
                  <a:lstStyle/>
                  <a:p>
                    <a:fld id="{B9580124-4011-4ECD-B822-5CE3BA68B7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792-48AF-AAAB-C1DEFA36CEDB}"/>
                </c:ext>
              </c:extLst>
            </c:dLbl>
            <c:dLbl>
              <c:idx val="1"/>
              <c:tx>
                <c:rich>
                  <a:bodyPr/>
                  <a:lstStyle/>
                  <a:p>
                    <a:fld id="{A24C8E07-BD5D-42A9-B179-A953C7B1F1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792-48AF-AAAB-C1DEFA36CEDB}"/>
                </c:ext>
              </c:extLst>
            </c:dLbl>
            <c:dLbl>
              <c:idx val="2"/>
              <c:tx>
                <c:rich>
                  <a:bodyPr/>
                  <a:lstStyle/>
                  <a:p>
                    <a:fld id="{69223229-55C8-4186-A713-EA55A20C5A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792-48AF-AAAB-C1DEFA36CEDB}"/>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Analysis!$E$69:$E$71</c:f>
              <c:strCache>
                <c:ptCount val="3"/>
                <c:pt idx="0">
                  <c:v>CedarField A</c:v>
                </c:pt>
                <c:pt idx="1">
                  <c:v>CedarField B</c:v>
                </c:pt>
                <c:pt idx="2">
                  <c:v>CedarField C</c:v>
                </c:pt>
              </c:strCache>
            </c:strRef>
          </c:cat>
          <c:val>
            <c:numRef>
              <c:f>Analysis!$F$69:$F$71</c:f>
              <c:numCache>
                <c:formatCode>General</c:formatCode>
                <c:ptCount val="3"/>
                <c:pt idx="0">
                  <c:v>1195792.52</c:v>
                </c:pt>
                <c:pt idx="1">
                  <c:v>2334387.13</c:v>
                </c:pt>
                <c:pt idx="2">
                  <c:v>1204823.99</c:v>
                </c:pt>
              </c:numCache>
            </c:numRef>
          </c:val>
          <c:extLst>
            <c:ext xmlns:c15="http://schemas.microsoft.com/office/drawing/2012/chart" uri="{02D57815-91ED-43cb-92C2-25804820EDAC}">
              <c15:datalabelsRange>
                <c15:f>Analysis!$G$69:$G$71</c15:f>
                <c15:dlblRangeCache>
                  <c:ptCount val="3"/>
                  <c:pt idx="0">
                    <c:v>$1.2M</c:v>
                  </c:pt>
                  <c:pt idx="1">
                    <c:v>$2.3M</c:v>
                  </c:pt>
                  <c:pt idx="2">
                    <c:v>$1.2M</c:v>
                  </c:pt>
                </c15:dlblRangeCache>
              </c15:datalabelsRange>
            </c:ext>
            <c:ext xmlns:c16="http://schemas.microsoft.com/office/drawing/2014/chart" uri="{C3380CC4-5D6E-409C-BE32-E72D297353CC}">
              <c16:uniqueId val="{00000003-8792-48AF-AAAB-C1DEFA36CEDB}"/>
            </c:ext>
          </c:extLst>
        </c:ser>
        <c:dLbls>
          <c:dLblPos val="outEnd"/>
          <c:showLegendKey val="0"/>
          <c:showVal val="1"/>
          <c:showCatName val="0"/>
          <c:showSerName val="0"/>
          <c:showPercent val="0"/>
          <c:showBubbleSize val="0"/>
        </c:dLbls>
        <c:gapWidth val="219"/>
        <c:overlap val="-27"/>
        <c:axId val="329857215"/>
        <c:axId val="329871615"/>
      </c:barChart>
      <c:catAx>
        <c:axId val="32985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329871615"/>
        <c:crosses val="autoZero"/>
        <c:auto val="1"/>
        <c:lblAlgn val="ctr"/>
        <c:lblOffset val="100"/>
        <c:noMultiLvlLbl val="0"/>
      </c:catAx>
      <c:valAx>
        <c:axId val="329871615"/>
        <c:scaling>
          <c:orientation val="minMax"/>
        </c:scaling>
        <c:delete val="1"/>
        <c:axPos val="l"/>
        <c:numFmt formatCode="General" sourceLinked="1"/>
        <c:majorTickMark val="none"/>
        <c:minorTickMark val="none"/>
        <c:tickLblPos val="nextTo"/>
        <c:crossAx val="32985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49973129821258"/>
          <c:y val="3.6235911151247809E-2"/>
          <c:w val="0.71874876638686824"/>
          <c:h val="0.77992083513185251"/>
        </c:manualLayout>
      </c:layout>
      <c:barChart>
        <c:barDir val="col"/>
        <c:grouping val="clustered"/>
        <c:varyColors val="0"/>
        <c:ser>
          <c:idx val="0"/>
          <c:order val="0"/>
          <c:tx>
            <c:strRef>
              <c:f>Analysis!$F$75</c:f>
              <c:strCache>
                <c:ptCount val="1"/>
                <c:pt idx="0">
                  <c:v>Total Revenue</c:v>
                </c:pt>
              </c:strCache>
            </c:strRef>
          </c:tx>
          <c:spPr>
            <a:solidFill>
              <a:srgbClr val="FF5D8B"/>
            </a:solidFill>
            <a:ln>
              <a:noFill/>
            </a:ln>
            <a:effectLst/>
          </c:spPr>
          <c:invertIfNegative val="0"/>
          <c:dLbls>
            <c:dLbl>
              <c:idx val="0"/>
              <c:tx>
                <c:rich>
                  <a:bodyPr/>
                  <a:lstStyle/>
                  <a:p>
                    <a:fld id="{E4118CBB-CCEC-4C42-B550-9589AF490F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871-4BD4-B384-9AEA0302B282}"/>
                </c:ext>
              </c:extLst>
            </c:dLbl>
            <c:dLbl>
              <c:idx val="1"/>
              <c:tx>
                <c:rich>
                  <a:bodyPr/>
                  <a:lstStyle/>
                  <a:p>
                    <a:fld id="{7A473832-1421-43DB-BD30-7D849627F2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871-4BD4-B384-9AEA0302B282}"/>
                </c:ext>
              </c:extLst>
            </c:dLbl>
            <c:dLbl>
              <c:idx val="2"/>
              <c:tx>
                <c:rich>
                  <a:bodyPr/>
                  <a:lstStyle/>
                  <a:p>
                    <a:fld id="{D3622032-871A-4BEC-AED8-B6E02D0064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871-4BD4-B384-9AEA0302B282}"/>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Analysis!$E$76:$E$78</c:f>
              <c:strCache>
                <c:ptCount val="3"/>
                <c:pt idx="0">
                  <c:v>Cash</c:v>
                </c:pt>
                <c:pt idx="1">
                  <c:v>POS</c:v>
                </c:pt>
                <c:pt idx="2">
                  <c:v>Transfer</c:v>
                </c:pt>
              </c:strCache>
            </c:strRef>
          </c:cat>
          <c:val>
            <c:numRef>
              <c:f>Analysis!$F$76:$F$78</c:f>
              <c:numCache>
                <c:formatCode>General</c:formatCode>
                <c:ptCount val="3"/>
                <c:pt idx="0">
                  <c:v>3779404.98</c:v>
                </c:pt>
                <c:pt idx="1">
                  <c:v>2110446.23</c:v>
                </c:pt>
                <c:pt idx="2">
                  <c:v>1958539.11</c:v>
                </c:pt>
              </c:numCache>
            </c:numRef>
          </c:val>
          <c:extLst>
            <c:ext xmlns:c15="http://schemas.microsoft.com/office/drawing/2012/chart" uri="{02D57815-91ED-43cb-92C2-25804820EDAC}">
              <c15:datalabelsRange>
                <c15:f>Analysis!$G$76:$G$78</c15:f>
                <c15:dlblRangeCache>
                  <c:ptCount val="3"/>
                  <c:pt idx="0">
                    <c:v>$3.8M</c:v>
                  </c:pt>
                  <c:pt idx="1">
                    <c:v>$2.1M</c:v>
                  </c:pt>
                  <c:pt idx="2">
                    <c:v>$2.0M</c:v>
                  </c:pt>
                </c15:dlblRangeCache>
              </c15:datalabelsRange>
            </c:ext>
            <c:ext xmlns:c16="http://schemas.microsoft.com/office/drawing/2014/chart" uri="{C3380CC4-5D6E-409C-BE32-E72D297353CC}">
              <c16:uniqueId val="{00000003-C871-4BD4-B384-9AEA0302B282}"/>
            </c:ext>
          </c:extLst>
        </c:ser>
        <c:dLbls>
          <c:dLblPos val="outEnd"/>
          <c:showLegendKey val="0"/>
          <c:showVal val="1"/>
          <c:showCatName val="0"/>
          <c:showSerName val="0"/>
          <c:showPercent val="0"/>
          <c:showBubbleSize val="0"/>
        </c:dLbls>
        <c:gapWidth val="182"/>
        <c:axId val="329887935"/>
        <c:axId val="329900895"/>
      </c:barChart>
      <c:catAx>
        <c:axId val="3298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329900895"/>
        <c:crosses val="autoZero"/>
        <c:auto val="1"/>
        <c:lblAlgn val="ctr"/>
        <c:lblOffset val="100"/>
        <c:noMultiLvlLbl val="0"/>
      </c:catAx>
      <c:valAx>
        <c:axId val="329900895"/>
        <c:scaling>
          <c:orientation val="minMax"/>
        </c:scaling>
        <c:delete val="1"/>
        <c:axPos val="l"/>
        <c:numFmt formatCode="General" sourceLinked="1"/>
        <c:majorTickMark val="none"/>
        <c:minorTickMark val="none"/>
        <c:tickLblPos val="nextTo"/>
        <c:crossAx val="3298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Analysis!$F$83</c:f>
              <c:strCache>
                <c:ptCount val="1"/>
                <c:pt idx="0">
                  <c:v>Total Revenue</c:v>
                </c:pt>
              </c:strCache>
            </c:strRef>
          </c:tx>
          <c:spPr>
            <a:solidFill>
              <a:srgbClr val="FF5D8B"/>
            </a:solidFill>
            <a:ln>
              <a:noFill/>
            </a:ln>
            <a:effectLst/>
          </c:spPr>
          <c:invertIfNegative val="0"/>
          <c:dLbls>
            <c:dLbl>
              <c:idx val="0"/>
              <c:tx>
                <c:rich>
                  <a:bodyPr/>
                  <a:lstStyle/>
                  <a:p>
                    <a:fld id="{5CFFB010-8069-4CFE-8DE3-03A42ED676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9E9-4F2F-8799-DE24750E200E}"/>
                </c:ext>
              </c:extLst>
            </c:dLbl>
            <c:dLbl>
              <c:idx val="1"/>
              <c:tx>
                <c:rich>
                  <a:bodyPr/>
                  <a:lstStyle/>
                  <a:p>
                    <a:fld id="{9A157EB6-7E75-427A-931B-1539F09B741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9E9-4F2F-8799-DE24750E200E}"/>
                </c:ext>
              </c:extLst>
            </c:dLbl>
            <c:dLbl>
              <c:idx val="2"/>
              <c:tx>
                <c:rich>
                  <a:bodyPr/>
                  <a:lstStyle/>
                  <a:p>
                    <a:fld id="{A29F9C6F-6173-4C0F-B98B-C2C1A58D63D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9E9-4F2F-8799-DE24750E200E}"/>
                </c:ext>
              </c:extLst>
            </c:dLbl>
            <c:dLbl>
              <c:idx val="3"/>
              <c:tx>
                <c:rich>
                  <a:bodyPr/>
                  <a:lstStyle/>
                  <a:p>
                    <a:fld id="{7DBA3333-EBAD-4084-8254-9BE5C242C3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9E9-4F2F-8799-DE24750E200E}"/>
                </c:ext>
              </c:extLst>
            </c:dLbl>
            <c:dLbl>
              <c:idx val="4"/>
              <c:tx>
                <c:rich>
                  <a:bodyPr/>
                  <a:lstStyle/>
                  <a:p>
                    <a:fld id="{EC06C615-E827-4527-BDE3-254B3D7043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9E9-4F2F-8799-DE24750E200E}"/>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Analysis!$E$84:$E$88</c:f>
              <c:strCache>
                <c:ptCount val="5"/>
                <c:pt idx="0">
                  <c:v>Bulk Buyer</c:v>
                </c:pt>
                <c:pt idx="1">
                  <c:v>Farm Gate</c:v>
                </c:pt>
                <c:pt idx="2">
                  <c:v>Market</c:v>
                </c:pt>
                <c:pt idx="3">
                  <c:v>Online</c:v>
                </c:pt>
                <c:pt idx="4">
                  <c:v>Restaurant/Hotel</c:v>
                </c:pt>
              </c:strCache>
            </c:strRef>
          </c:cat>
          <c:val>
            <c:numRef>
              <c:f>Analysis!$F$84:$F$88</c:f>
              <c:numCache>
                <c:formatCode>General</c:formatCode>
                <c:ptCount val="5"/>
                <c:pt idx="0">
                  <c:v>857869.74</c:v>
                </c:pt>
                <c:pt idx="1">
                  <c:v>1768787.39</c:v>
                </c:pt>
                <c:pt idx="2">
                  <c:v>2558820.88</c:v>
                </c:pt>
                <c:pt idx="3">
                  <c:v>2301804.9700000002</c:v>
                </c:pt>
                <c:pt idx="4">
                  <c:v>361107.34</c:v>
                </c:pt>
              </c:numCache>
            </c:numRef>
          </c:val>
          <c:extLst>
            <c:ext xmlns:c15="http://schemas.microsoft.com/office/drawing/2012/chart" uri="{02D57815-91ED-43cb-92C2-25804820EDAC}">
              <c15:datalabelsRange>
                <c15:f>Analysis!$G$84:$G$88</c15:f>
                <c15:dlblRangeCache>
                  <c:ptCount val="5"/>
                  <c:pt idx="0">
                    <c:v>$85.8K</c:v>
                  </c:pt>
                  <c:pt idx="1">
                    <c:v>$1.8M</c:v>
                  </c:pt>
                  <c:pt idx="2">
                    <c:v>$2.6M</c:v>
                  </c:pt>
                  <c:pt idx="3">
                    <c:v>$2.3M</c:v>
                  </c:pt>
                  <c:pt idx="4">
                    <c:v>$36.1K</c:v>
                  </c:pt>
                </c15:dlblRangeCache>
              </c15:datalabelsRange>
            </c:ext>
            <c:ext xmlns:c16="http://schemas.microsoft.com/office/drawing/2014/chart" uri="{C3380CC4-5D6E-409C-BE32-E72D297353CC}">
              <c16:uniqueId val="{00000005-49E9-4F2F-8799-DE24750E200E}"/>
            </c:ext>
          </c:extLst>
        </c:ser>
        <c:dLbls>
          <c:dLblPos val="outEnd"/>
          <c:showLegendKey val="0"/>
          <c:showVal val="1"/>
          <c:showCatName val="0"/>
          <c:showSerName val="0"/>
          <c:showPercent val="0"/>
          <c:showBubbleSize val="0"/>
        </c:dLbls>
        <c:gapWidth val="182"/>
        <c:axId val="329854335"/>
        <c:axId val="329854815"/>
      </c:barChart>
      <c:catAx>
        <c:axId val="32985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329854815"/>
        <c:crosses val="autoZero"/>
        <c:auto val="1"/>
        <c:lblAlgn val="ctr"/>
        <c:lblOffset val="100"/>
        <c:noMultiLvlLbl val="0"/>
      </c:catAx>
      <c:valAx>
        <c:axId val="329854815"/>
        <c:scaling>
          <c:orientation val="minMax"/>
        </c:scaling>
        <c:delete val="1"/>
        <c:axPos val="b"/>
        <c:numFmt formatCode="General" sourceLinked="1"/>
        <c:majorTickMark val="none"/>
        <c:minorTickMark val="none"/>
        <c:tickLblPos val="nextTo"/>
        <c:crossAx val="32985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Analysis!$G$94</c:f>
              <c:strCache>
                <c:ptCount val="1"/>
                <c:pt idx="0">
                  <c:v>Total Expenses</c:v>
                </c:pt>
              </c:strCache>
            </c:strRef>
          </c:tx>
          <c:spPr>
            <a:solidFill>
              <a:srgbClr val="FF5D8B"/>
            </a:solidFill>
            <a:ln>
              <a:noFill/>
            </a:ln>
            <a:effectLst/>
          </c:spPr>
          <c:invertIfNegative val="0"/>
          <c:dLbls>
            <c:delete val="1"/>
          </c:dLbls>
          <c:trendline>
            <c:spPr>
              <a:ln w="19050" cap="rnd">
                <a:solidFill>
                  <a:schemeClr val="accent1"/>
                </a:solidFill>
                <a:prstDash val="sysDot"/>
              </a:ln>
              <a:effectLst/>
            </c:spPr>
            <c:trendlineType val="linear"/>
            <c:dispRSqr val="0"/>
            <c:dispEq val="0"/>
          </c:trendline>
          <c:cat>
            <c:strRef>
              <c:f>Analysis!$F$95:$F$106</c:f>
              <c:strCache>
                <c:ptCount val="12"/>
                <c:pt idx="0">
                  <c:v>Feb</c:v>
                </c:pt>
                <c:pt idx="1">
                  <c:v>0</c:v>
                </c:pt>
                <c:pt idx="2">
                  <c:v>0</c:v>
                </c:pt>
                <c:pt idx="3">
                  <c:v>0</c:v>
                </c:pt>
                <c:pt idx="4">
                  <c:v>0</c:v>
                </c:pt>
                <c:pt idx="5">
                  <c:v>0</c:v>
                </c:pt>
                <c:pt idx="6">
                  <c:v>0</c:v>
                </c:pt>
                <c:pt idx="7">
                  <c:v>0</c:v>
                </c:pt>
                <c:pt idx="8">
                  <c:v>0</c:v>
                </c:pt>
                <c:pt idx="9">
                  <c:v>0</c:v>
                </c:pt>
                <c:pt idx="10">
                  <c:v>0</c:v>
                </c:pt>
                <c:pt idx="11">
                  <c:v>0</c:v>
                </c:pt>
              </c:strCache>
            </c:strRef>
          </c:cat>
          <c:val>
            <c:numRef>
              <c:f>Analysis!$G$95:$G$106</c:f>
              <c:numCache>
                <c:formatCode>General</c:formatCode>
                <c:ptCount val="12"/>
                <c:pt idx="0">
                  <c:v>7790981.0899999999</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2B3C-4C17-A940-B996677545B2}"/>
            </c:ext>
          </c:extLst>
        </c:ser>
        <c:ser>
          <c:idx val="1"/>
          <c:order val="1"/>
          <c:tx>
            <c:strRef>
              <c:f>Analysis!$H$94</c:f>
              <c:strCache>
                <c:ptCount val="1"/>
                <c:pt idx="0">
                  <c:v>Total Revenue</c:v>
                </c:pt>
              </c:strCache>
            </c:strRef>
          </c:tx>
          <c:spPr>
            <a:solidFill>
              <a:schemeClr val="accent5">
                <a:lumMod val="20000"/>
                <a:lumOff val="80000"/>
              </a:schemeClr>
            </a:solidFill>
            <a:ln>
              <a:noFill/>
            </a:ln>
            <a:effectLst/>
          </c:spPr>
          <c:invertIfNegative val="0"/>
          <c:dLbls>
            <c:dLbl>
              <c:idx val="0"/>
              <c:tx>
                <c:rich>
                  <a:bodyPr/>
                  <a:lstStyle/>
                  <a:p>
                    <a:fld id="{A1B00DFB-C439-4DE4-973F-DC80BF7E3E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B3C-4C17-A940-B996677545B2}"/>
                </c:ext>
              </c:extLst>
            </c:dLbl>
            <c:dLbl>
              <c:idx val="1"/>
              <c:tx>
                <c:rich>
                  <a:bodyPr/>
                  <a:lstStyle/>
                  <a:p>
                    <a:fld id="{E82441ED-D91F-465F-8EA9-570DE6FF45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B3C-4C17-A940-B996677545B2}"/>
                </c:ext>
              </c:extLst>
            </c:dLbl>
            <c:dLbl>
              <c:idx val="2"/>
              <c:tx>
                <c:rich>
                  <a:bodyPr/>
                  <a:lstStyle/>
                  <a:p>
                    <a:fld id="{1E832877-D63F-4C8F-8414-B6C2229FA8C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B3C-4C17-A940-B996677545B2}"/>
                </c:ext>
              </c:extLst>
            </c:dLbl>
            <c:dLbl>
              <c:idx val="3"/>
              <c:tx>
                <c:rich>
                  <a:bodyPr/>
                  <a:lstStyle/>
                  <a:p>
                    <a:fld id="{0BDC31D9-4D61-484C-A9F4-37CBC9A81E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B3C-4C17-A940-B996677545B2}"/>
                </c:ext>
              </c:extLst>
            </c:dLbl>
            <c:dLbl>
              <c:idx val="4"/>
              <c:tx>
                <c:rich>
                  <a:bodyPr/>
                  <a:lstStyle/>
                  <a:p>
                    <a:fld id="{5E14A06D-F7F0-4F31-BD0A-6EF27598D3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B3C-4C17-A940-B996677545B2}"/>
                </c:ext>
              </c:extLst>
            </c:dLbl>
            <c:dLbl>
              <c:idx val="5"/>
              <c:tx>
                <c:rich>
                  <a:bodyPr/>
                  <a:lstStyle/>
                  <a:p>
                    <a:fld id="{448C86CE-2C5D-40BD-A1B0-8AA6CEA4F5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B3C-4C17-A940-B996677545B2}"/>
                </c:ext>
              </c:extLst>
            </c:dLbl>
            <c:dLbl>
              <c:idx val="6"/>
              <c:tx>
                <c:rich>
                  <a:bodyPr/>
                  <a:lstStyle/>
                  <a:p>
                    <a:fld id="{518CA323-0C33-4E6D-B6E7-AA25087F59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B3C-4C17-A940-B996677545B2}"/>
                </c:ext>
              </c:extLst>
            </c:dLbl>
            <c:dLbl>
              <c:idx val="7"/>
              <c:tx>
                <c:rich>
                  <a:bodyPr/>
                  <a:lstStyle/>
                  <a:p>
                    <a:fld id="{21FF7CB7-8F11-4C6D-8066-475A3089E5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B3C-4C17-A940-B996677545B2}"/>
                </c:ext>
              </c:extLst>
            </c:dLbl>
            <c:dLbl>
              <c:idx val="8"/>
              <c:tx>
                <c:rich>
                  <a:bodyPr/>
                  <a:lstStyle/>
                  <a:p>
                    <a:fld id="{EF826729-FC1D-43D4-BDB1-C243D8E99B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B3C-4C17-A940-B996677545B2}"/>
                </c:ext>
              </c:extLst>
            </c:dLbl>
            <c:dLbl>
              <c:idx val="9"/>
              <c:tx>
                <c:rich>
                  <a:bodyPr/>
                  <a:lstStyle/>
                  <a:p>
                    <a:fld id="{35E7E307-0BE6-46AB-8510-22D57EC2E23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B3C-4C17-A940-B996677545B2}"/>
                </c:ext>
              </c:extLst>
            </c:dLbl>
            <c:dLbl>
              <c:idx val="10"/>
              <c:tx>
                <c:rich>
                  <a:bodyPr/>
                  <a:lstStyle/>
                  <a:p>
                    <a:fld id="{934AF65A-A593-4E39-999C-2F2428FDA07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B3C-4C17-A940-B996677545B2}"/>
                </c:ext>
              </c:extLst>
            </c:dLbl>
            <c:dLbl>
              <c:idx val="11"/>
              <c:tx>
                <c:rich>
                  <a:bodyPr/>
                  <a:lstStyle/>
                  <a:p>
                    <a:fld id="{7C0E48A3-B186-45F1-9959-A4CBABF2D1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B3C-4C17-A940-B996677545B2}"/>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Analysis!$F$95:$F$106</c:f>
              <c:strCache>
                <c:ptCount val="12"/>
                <c:pt idx="0">
                  <c:v>Feb</c:v>
                </c:pt>
                <c:pt idx="1">
                  <c:v>0</c:v>
                </c:pt>
                <c:pt idx="2">
                  <c:v>0</c:v>
                </c:pt>
                <c:pt idx="3">
                  <c:v>0</c:v>
                </c:pt>
                <c:pt idx="4">
                  <c:v>0</c:v>
                </c:pt>
                <c:pt idx="5">
                  <c:v>0</c:v>
                </c:pt>
                <c:pt idx="6">
                  <c:v>0</c:v>
                </c:pt>
                <c:pt idx="7">
                  <c:v>0</c:v>
                </c:pt>
                <c:pt idx="8">
                  <c:v>0</c:v>
                </c:pt>
                <c:pt idx="9">
                  <c:v>0</c:v>
                </c:pt>
                <c:pt idx="10">
                  <c:v>0</c:v>
                </c:pt>
                <c:pt idx="11">
                  <c:v>0</c:v>
                </c:pt>
              </c:strCache>
            </c:strRef>
          </c:cat>
          <c:val>
            <c:numRef>
              <c:f>Analysis!$H$95:$H$106</c:f>
              <c:numCache>
                <c:formatCode>General</c:formatCode>
                <c:ptCount val="12"/>
                <c:pt idx="0">
                  <c:v>767954.51</c:v>
                </c:pt>
                <c:pt idx="1">
                  <c:v>0</c:v>
                </c:pt>
                <c:pt idx="2">
                  <c:v>0</c:v>
                </c:pt>
                <c:pt idx="3">
                  <c:v>0</c:v>
                </c:pt>
                <c:pt idx="4">
                  <c:v>0</c:v>
                </c:pt>
                <c:pt idx="5">
                  <c:v>0</c:v>
                </c:pt>
                <c:pt idx="6">
                  <c:v>0</c:v>
                </c:pt>
                <c:pt idx="7">
                  <c:v>0</c:v>
                </c:pt>
                <c:pt idx="8">
                  <c:v>0</c:v>
                </c:pt>
                <c:pt idx="9">
                  <c:v>0</c:v>
                </c:pt>
                <c:pt idx="10">
                  <c:v>0</c:v>
                </c:pt>
                <c:pt idx="11">
                  <c:v>0</c:v>
                </c:pt>
              </c:numCache>
            </c:numRef>
          </c:val>
          <c:extLst>
            <c:ext xmlns:c15="http://schemas.microsoft.com/office/drawing/2012/chart" uri="{02D57815-91ED-43cb-92C2-25804820EDAC}">
              <c15:datalabelsRange>
                <c15:f>Analysis!$J$95:$J$106</c15:f>
                <c15:dlblRangeCache>
                  <c:ptCount val="12"/>
                  <c:pt idx="0">
                    <c:v>$76.8K</c:v>
                  </c:pt>
                  <c:pt idx="1">
                    <c:v>$.</c:v>
                  </c:pt>
                  <c:pt idx="2">
                    <c:v>$.</c:v>
                  </c:pt>
                  <c:pt idx="3">
                    <c:v>$.</c:v>
                  </c:pt>
                  <c:pt idx="4">
                    <c:v>$.</c:v>
                  </c:pt>
                  <c:pt idx="5">
                    <c:v>$.</c:v>
                  </c:pt>
                  <c:pt idx="6">
                    <c:v>$.</c:v>
                  </c:pt>
                  <c:pt idx="7">
                    <c:v>$.</c:v>
                  </c:pt>
                  <c:pt idx="8">
                    <c:v>$.</c:v>
                  </c:pt>
                  <c:pt idx="9">
                    <c:v>$.</c:v>
                  </c:pt>
                  <c:pt idx="10">
                    <c:v>$.</c:v>
                  </c:pt>
                  <c:pt idx="11">
                    <c:v>$.</c:v>
                  </c:pt>
                </c15:dlblRangeCache>
              </c15:datalabelsRange>
            </c:ext>
            <c:ext xmlns:c16="http://schemas.microsoft.com/office/drawing/2014/chart" uri="{C3380CC4-5D6E-409C-BE32-E72D297353CC}">
              <c16:uniqueId val="{0000000E-2B3C-4C17-A940-B996677545B2}"/>
            </c:ext>
          </c:extLst>
        </c:ser>
        <c:dLbls>
          <c:dLblPos val="outEnd"/>
          <c:showLegendKey val="0"/>
          <c:showVal val="1"/>
          <c:showCatName val="0"/>
          <c:showSerName val="0"/>
          <c:showPercent val="0"/>
          <c:showBubbleSize val="0"/>
        </c:dLbls>
        <c:gapWidth val="219"/>
        <c:overlap val="-27"/>
        <c:axId val="1611318511"/>
        <c:axId val="1611297391"/>
      </c:barChart>
      <c:catAx>
        <c:axId val="1611318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611297391"/>
        <c:crossesAt val="0"/>
        <c:auto val="1"/>
        <c:lblAlgn val="ctr"/>
        <c:lblOffset val="100"/>
        <c:noMultiLvlLbl val="0"/>
      </c:catAx>
      <c:valAx>
        <c:axId val="1611297391"/>
        <c:scaling>
          <c:orientation val="minMax"/>
        </c:scaling>
        <c:delete val="0"/>
        <c:axPos val="l"/>
        <c:numFmt formatCode="&quot;$&quot;#.#,,&quot;M&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611318511"/>
        <c:crosses val="autoZero"/>
        <c:crossBetween val="between"/>
      </c:val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.xlsb.xlsx]Analysis!Average of Turkey Weight (Kg) By Breed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738E"/>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pivotFmt>
      <c:pivotFmt>
        <c:idx val="9"/>
      </c:pivotFmt>
      <c:pivotFmt>
        <c:idx val="10"/>
      </c:pivotFmt>
    </c:pivotFmts>
    <c:plotArea>
      <c:layout>
        <c:manualLayout>
          <c:layoutTarget val="inner"/>
          <c:xMode val="edge"/>
          <c:yMode val="edge"/>
          <c:x val="3.0555555555555555E-2"/>
          <c:y val="0.18553497083851364"/>
          <c:w val="0.93888888888888888"/>
          <c:h val="0.61133997400494067"/>
        </c:manualLayout>
      </c:layout>
      <c:barChart>
        <c:barDir val="col"/>
        <c:grouping val="clustered"/>
        <c:varyColors val="0"/>
        <c:ser>
          <c:idx val="0"/>
          <c:order val="0"/>
          <c:tx>
            <c:strRef>
              <c:f>Analysis!$Q$14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Analysis!$P$15:$P$19</c:f>
              <c:strCache>
                <c:ptCount val="5"/>
                <c:pt idx="0">
                  <c:v>Bourbon Red</c:v>
                </c:pt>
                <c:pt idx="1">
                  <c:v>Broad Breasted White</c:v>
                </c:pt>
                <c:pt idx="2">
                  <c:v>Bronze</c:v>
                </c:pt>
                <c:pt idx="3">
                  <c:v>Narragansett</c:v>
                </c:pt>
                <c:pt idx="4">
                  <c:v>White Holland</c:v>
                </c:pt>
              </c:strCache>
            </c:strRef>
          </c:cat>
          <c:val>
            <c:numRef>
              <c:f>Analysis!$Q$15:$Q$19</c:f>
              <c:numCache>
                <c:formatCode>#,##0.00</c:formatCode>
                <c:ptCount val="5"/>
                <c:pt idx="0">
                  <c:v>10.04078947368421</c:v>
                </c:pt>
                <c:pt idx="1">
                  <c:v>10.163472222222225</c:v>
                </c:pt>
                <c:pt idx="2">
                  <c:v>10.374909090909091</c:v>
                </c:pt>
                <c:pt idx="3">
                  <c:v>10.624651162790698</c:v>
                </c:pt>
                <c:pt idx="4">
                  <c:v>10.573809523809526</c:v>
                </c:pt>
              </c:numCache>
            </c:numRef>
          </c:val>
          <c:extLst>
            <c:ext xmlns:c16="http://schemas.microsoft.com/office/drawing/2014/chart" uri="{C3380CC4-5D6E-409C-BE32-E72D297353CC}">
              <c16:uniqueId val="{00000000-9858-4656-BFB6-0B9BAA3CA8FE}"/>
            </c:ext>
          </c:extLst>
        </c:ser>
        <c:dLbls>
          <c:dLblPos val="outEnd"/>
          <c:showLegendKey val="0"/>
          <c:showVal val="1"/>
          <c:showCatName val="0"/>
          <c:showSerName val="0"/>
          <c:showPercent val="0"/>
          <c:showBubbleSize val="0"/>
        </c:dLbls>
        <c:gapWidth val="219"/>
        <c:overlap val="-27"/>
        <c:axId val="535755120"/>
        <c:axId val="535738320"/>
      </c:barChart>
      <c:catAx>
        <c:axId val="53575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535738320"/>
        <c:crosses val="autoZero"/>
        <c:auto val="1"/>
        <c:lblAlgn val="ctr"/>
        <c:lblOffset val="100"/>
        <c:noMultiLvlLbl val="0"/>
      </c:catAx>
      <c:valAx>
        <c:axId val="535738320"/>
        <c:scaling>
          <c:orientation val="minMax"/>
        </c:scaling>
        <c:delete val="1"/>
        <c:axPos val="l"/>
        <c:numFmt formatCode="#,##0.00" sourceLinked="1"/>
        <c:majorTickMark val="none"/>
        <c:minorTickMark val="none"/>
        <c:tickLblPos val="nextTo"/>
        <c:crossAx val="53575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 Total Eggs Produced By Month and Breed</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BA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Analysis!$Q$27</c:f>
              <c:strCache>
                <c:ptCount val="1"/>
                <c:pt idx="0">
                  <c:v>Total</c:v>
                </c:pt>
              </c:strCache>
            </c:strRef>
          </c:tx>
          <c:spPr>
            <a:solidFill>
              <a:srgbClr val="FF8BA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Analysis!$P$28:$P$39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Analysis!$Q$28:$Q$39</c:f>
              <c:numCache>
                <c:formatCode>#,##0</c:formatCode>
                <c:ptCount val="12"/>
                <c:pt idx="0">
                  <c:v>2737</c:v>
                </c:pt>
                <c:pt idx="1">
                  <c:v>1297</c:v>
                </c:pt>
                <c:pt idx="2">
                  <c:v>0</c:v>
                </c:pt>
                <c:pt idx="3">
                  <c:v>4984</c:v>
                </c:pt>
                <c:pt idx="4">
                  <c:v>994</c:v>
                </c:pt>
                <c:pt idx="5">
                  <c:v>0</c:v>
                </c:pt>
                <c:pt idx="6">
                  <c:v>0</c:v>
                </c:pt>
                <c:pt idx="7">
                  <c:v>989</c:v>
                </c:pt>
                <c:pt idx="8">
                  <c:v>7814</c:v>
                </c:pt>
                <c:pt idx="9">
                  <c:v>316</c:v>
                </c:pt>
                <c:pt idx="10">
                  <c:v>4384</c:v>
                </c:pt>
                <c:pt idx="11">
                  <c:v>7461</c:v>
                </c:pt>
              </c:numCache>
            </c:numRef>
          </c:val>
          <c:extLst>
            <c:ext xmlns:c16="http://schemas.microsoft.com/office/drawing/2014/chart" uri="{C3380CC4-5D6E-409C-BE32-E72D297353CC}">
              <c16:uniqueId val="{00000001-7C84-4795-9F8B-DEF7AC199737}"/>
            </c:ext>
          </c:extLst>
        </c:ser>
        <c:dLbls>
          <c:showLegendKey val="0"/>
          <c:showVal val="1"/>
          <c:showCatName val="0"/>
          <c:showSerName val="0"/>
          <c:showPercent val="0"/>
          <c:showBubbleSize val="0"/>
        </c:dLbls>
        <c:gapWidth val="150"/>
        <c:axId val="696029760"/>
        <c:axId val="696031200"/>
      </c:barChart>
      <c:catAx>
        <c:axId val="6960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696031200"/>
        <c:crosses val="autoZero"/>
        <c:auto val="1"/>
        <c:lblAlgn val="ctr"/>
        <c:lblOffset val="100"/>
        <c:noMultiLvlLbl val="0"/>
      </c:catAx>
      <c:valAx>
        <c:axId val="696031200"/>
        <c:scaling>
          <c:orientation val="minMax"/>
        </c:scaling>
        <c:delete val="1"/>
        <c:axPos val="l"/>
        <c:numFmt formatCode="#,##0" sourceLinked="1"/>
        <c:majorTickMark val="none"/>
        <c:minorTickMark val="none"/>
        <c:tickLblPos val="nextTo"/>
        <c:crossAx val="69602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.xlsb.xlsx]Analysis!Production Foucs by Batch Type</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7658355205599097E-2"/>
              <c:y val="-0.10787219305920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1410214348206474E-2"/>
              <c:y val="-3.3400408282298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7658355205599097E-2"/>
              <c:y val="-0.10787219305920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1410214348206474E-2"/>
              <c:y val="-3.3400408282298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160C0F"/>
          </a:solidFill>
          <a:ln w="19050">
            <a:solidFill>
              <a:schemeClr val="lt1"/>
            </a:solidFill>
          </a:ln>
          <a:effectLst/>
        </c:spPr>
        <c:dLbl>
          <c:idx val="0"/>
          <c:layout>
            <c:manualLayout>
              <c:x val="1.7658355205599097E-2"/>
              <c:y val="-0.10787219305920093"/>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FF5D8B"/>
          </a:solidFill>
          <a:ln w="19050">
            <a:solidFill>
              <a:schemeClr val="lt1"/>
            </a:solidFill>
          </a:ln>
          <a:effectLst/>
        </c:spPr>
        <c:dLbl>
          <c:idx val="0"/>
          <c:layout>
            <c:manualLayout>
              <c:x val="-2.4328089648398353E-2"/>
              <c:y val="-3.3400491271184211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Analysis!$Q$66</c:f>
              <c:strCache>
                <c:ptCount val="1"/>
                <c:pt idx="0">
                  <c:v>Total</c:v>
                </c:pt>
              </c:strCache>
            </c:strRef>
          </c:tx>
          <c:dPt>
            <c:idx val="0"/>
            <c:bubble3D val="0"/>
            <c:spPr>
              <a:solidFill>
                <a:srgbClr val="160C0F"/>
              </a:solidFill>
              <a:ln w="19050">
                <a:solidFill>
                  <a:schemeClr val="lt1"/>
                </a:solidFill>
              </a:ln>
              <a:effectLst/>
            </c:spPr>
            <c:extLst>
              <c:ext xmlns:c16="http://schemas.microsoft.com/office/drawing/2014/chart" uri="{C3380CC4-5D6E-409C-BE32-E72D297353CC}">
                <c16:uniqueId val="{00000001-0B7B-4EBF-B57D-F5046F7DDC66}"/>
              </c:ext>
            </c:extLst>
          </c:dPt>
          <c:dPt>
            <c:idx val="1"/>
            <c:bubble3D val="0"/>
            <c:spPr>
              <a:solidFill>
                <a:srgbClr val="FF5D8B"/>
              </a:solidFill>
              <a:ln w="19050">
                <a:solidFill>
                  <a:schemeClr val="lt1"/>
                </a:solidFill>
              </a:ln>
              <a:effectLst/>
            </c:spPr>
            <c:extLst>
              <c:ext xmlns:c16="http://schemas.microsoft.com/office/drawing/2014/chart" uri="{C3380CC4-5D6E-409C-BE32-E72D297353CC}">
                <c16:uniqueId val="{00000003-0B7B-4EBF-B57D-F5046F7DDC66}"/>
              </c:ext>
            </c:extLst>
          </c:dPt>
          <c:dLbls>
            <c:dLbl>
              <c:idx val="0"/>
              <c:layout>
                <c:manualLayout>
                  <c:x val="1.7658355205599097E-2"/>
                  <c:y val="-0.1078721930592009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7B-4EBF-B57D-F5046F7DDC66}"/>
                </c:ext>
              </c:extLst>
            </c:dLbl>
            <c:dLbl>
              <c:idx val="1"/>
              <c:layout>
                <c:manualLayout>
                  <c:x val="-2.4328089648398353E-2"/>
                  <c:y val="-3.340049127118421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7B-4EBF-B57D-F5046F7DDC66}"/>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Analysis!$P$67:$P$68</c:f>
              <c:strCache>
                <c:ptCount val="2"/>
                <c:pt idx="0">
                  <c:v>Eggs</c:v>
                </c:pt>
                <c:pt idx="1">
                  <c:v>Meat</c:v>
                </c:pt>
              </c:strCache>
            </c:strRef>
          </c:cat>
          <c:val>
            <c:numRef>
              <c:f>Analysis!$Q$67:$Q$68</c:f>
              <c:numCache>
                <c:formatCode>General</c:formatCode>
                <c:ptCount val="2"/>
                <c:pt idx="0">
                  <c:v>17</c:v>
                </c:pt>
                <c:pt idx="1">
                  <c:v>34</c:v>
                </c:pt>
              </c:numCache>
            </c:numRef>
          </c:val>
          <c:extLst>
            <c:ext xmlns:c16="http://schemas.microsoft.com/office/drawing/2014/chart" uri="{C3380CC4-5D6E-409C-BE32-E72D297353CC}">
              <c16:uniqueId val="{00000004-0B7B-4EBF-B57D-F5046F7DDC6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 Total Meat Weight Produced By Month and Breed</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BA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41714296667562E-2"/>
          <c:y val="0.11949911090987057"/>
          <c:w val="0.90678691905220432"/>
          <c:h val="0.65166444340152629"/>
        </c:manualLayout>
      </c:layout>
      <c:barChart>
        <c:barDir val="col"/>
        <c:grouping val="clustered"/>
        <c:varyColors val="0"/>
        <c:ser>
          <c:idx val="0"/>
          <c:order val="0"/>
          <c:tx>
            <c:strRef>
              <c:f>Analysis!$Q$47</c:f>
              <c:strCache>
                <c:ptCount val="1"/>
                <c:pt idx="0">
                  <c:v>Total</c:v>
                </c:pt>
              </c:strCache>
            </c:strRef>
          </c:tx>
          <c:spPr>
            <a:solidFill>
              <a:srgbClr val="FF8BA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Analysis!$P$48:$P$59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Analysis!$Q$48:$Q$59</c:f>
              <c:numCache>
                <c:formatCode>#,##0</c:formatCode>
                <c:ptCount val="12"/>
                <c:pt idx="0">
                  <c:v>475</c:v>
                </c:pt>
                <c:pt idx="1">
                  <c:v>126</c:v>
                </c:pt>
                <c:pt idx="2">
                  <c:v>357</c:v>
                </c:pt>
                <c:pt idx="3">
                  <c:v>241</c:v>
                </c:pt>
                <c:pt idx="4">
                  <c:v>318</c:v>
                </c:pt>
                <c:pt idx="5">
                  <c:v>152</c:v>
                </c:pt>
                <c:pt idx="6">
                  <c:v>159</c:v>
                </c:pt>
                <c:pt idx="7">
                  <c:v>365</c:v>
                </c:pt>
                <c:pt idx="8">
                  <c:v>725</c:v>
                </c:pt>
                <c:pt idx="9">
                  <c:v>50</c:v>
                </c:pt>
                <c:pt idx="10">
                  <c:v>1191</c:v>
                </c:pt>
                <c:pt idx="11">
                  <c:v>1211</c:v>
                </c:pt>
              </c:numCache>
            </c:numRef>
          </c:val>
          <c:extLst>
            <c:ext xmlns:c16="http://schemas.microsoft.com/office/drawing/2014/chart" uri="{C3380CC4-5D6E-409C-BE32-E72D297353CC}">
              <c16:uniqueId val="{00000000-11E0-488B-B290-3D764898E5B8}"/>
            </c:ext>
          </c:extLst>
        </c:ser>
        <c:dLbls>
          <c:showLegendKey val="0"/>
          <c:showVal val="0"/>
          <c:showCatName val="0"/>
          <c:showSerName val="0"/>
          <c:showPercent val="0"/>
          <c:showBubbleSize val="0"/>
        </c:dLbls>
        <c:gapWidth val="219"/>
        <c:overlap val="-27"/>
        <c:axId val="1296768511"/>
        <c:axId val="1296773791"/>
      </c:barChart>
      <c:catAx>
        <c:axId val="129676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1296773791"/>
        <c:crosses val="autoZero"/>
        <c:auto val="1"/>
        <c:lblAlgn val="ctr"/>
        <c:lblOffset val="100"/>
        <c:noMultiLvlLbl val="0"/>
      </c:catAx>
      <c:valAx>
        <c:axId val="1296773791"/>
        <c:scaling>
          <c:orientation val="minMax"/>
        </c:scaling>
        <c:delete val="1"/>
        <c:axPos val="l"/>
        <c:numFmt formatCode="#,##0" sourceLinked="1"/>
        <c:majorTickMark val="none"/>
        <c:minorTickMark val="none"/>
        <c:tickLblPos val="nextTo"/>
        <c:crossAx val="129676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Analysis!$S$73</c:f>
              <c:strCache>
                <c:ptCount val="1"/>
                <c:pt idx="0">
                  <c:v>Average of EggsProduced</c:v>
                </c:pt>
              </c:strCache>
            </c:strRef>
          </c:tx>
          <c:spPr>
            <a:ln w="28575" cap="rnd">
              <a:solidFill>
                <a:schemeClr val="bg1">
                  <a:lumMod val="85000"/>
                </a:schemeClr>
              </a:solidFill>
              <a:round/>
            </a:ln>
            <a:effectLst/>
          </c:spPr>
          <c:marker>
            <c:symbol val="none"/>
          </c:marker>
          <c:val>
            <c:numRef>
              <c:f>Analysis!$S$74:$S$103</c:f>
              <c:numCache>
                <c:formatCode>General</c:formatCode>
                <c:ptCount val="30"/>
                <c:pt idx="0">
                  <c:v>324.25</c:v>
                </c:pt>
                <c:pt idx="1">
                  <c:v>217.25</c:v>
                </c:pt>
                <c:pt idx="2">
                  <c:v>0</c:v>
                </c:pt>
                <c:pt idx="3">
                  <c:v>0</c:v>
                </c:pt>
                <c:pt idx="4">
                  <c:v>861</c:v>
                </c:pt>
                <c:pt idx="5">
                  <c:v>67</c:v>
                </c:pt>
                <c:pt idx="6">
                  <c:v>0</c:v>
                </c:pt>
                <c:pt idx="7">
                  <c:v>1119</c:v>
                </c:pt>
                <c:pt idx="8">
                  <c:v>701</c:v>
                </c:pt>
                <c:pt idx="9">
                  <c:v>522</c:v>
                </c:pt>
                <c:pt idx="10">
                  <c:v>0</c:v>
                </c:pt>
                <c:pt idx="11">
                  <c:v>0</c:v>
                </c:pt>
                <c:pt idx="12">
                  <c:v>0</c:v>
                </c:pt>
                <c:pt idx="13">
                  <c:v>616.75</c:v>
                </c:pt>
                <c:pt idx="14">
                  <c:v>145.5</c:v>
                </c:pt>
                <c:pt idx="15">
                  <c:v>0</c:v>
                </c:pt>
                <c:pt idx="16">
                  <c:v>0</c:v>
                </c:pt>
                <c:pt idx="17">
                  <c:v>0</c:v>
                </c:pt>
                <c:pt idx="18">
                  <c:v>406</c:v>
                </c:pt>
                <c:pt idx="19">
                  <c:v>1849</c:v>
                </c:pt>
                <c:pt idx="20">
                  <c:v>834</c:v>
                </c:pt>
                <c:pt idx="21">
                  <c:v>424</c:v>
                </c:pt>
                <c:pt idx="22">
                  <c:v>420.5</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806C-4AED-A7F6-15EC48E7835A}"/>
            </c:ext>
          </c:extLst>
        </c:ser>
        <c:ser>
          <c:idx val="2"/>
          <c:order val="1"/>
          <c:tx>
            <c:strRef>
              <c:f>Analysis!$T$73</c:f>
              <c:strCache>
                <c:ptCount val="1"/>
                <c:pt idx="0">
                  <c:v>Max</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Analysis!$T$74:$T$103</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1849</c:v>
                </c:pt>
                <c:pt idx="20">
                  <c:v>#N/A</c:v>
                </c:pt>
                <c:pt idx="21">
                  <c:v>#N/A</c:v>
                </c:pt>
                <c:pt idx="22">
                  <c:v>#N/A</c:v>
                </c:pt>
                <c:pt idx="23">
                  <c:v>#N/A</c:v>
                </c:pt>
                <c:pt idx="24">
                  <c:v>#N/A</c:v>
                </c:pt>
                <c:pt idx="25">
                  <c:v>#N/A</c:v>
                </c:pt>
                <c:pt idx="26">
                  <c:v>#N/A</c:v>
                </c:pt>
                <c:pt idx="27">
                  <c:v>#N/A</c:v>
                </c:pt>
                <c:pt idx="28">
                  <c:v>#N/A</c:v>
                </c:pt>
                <c:pt idx="29">
                  <c:v>#N/A</c:v>
                </c:pt>
              </c:numCache>
            </c:numRef>
          </c:val>
          <c:smooth val="0"/>
          <c:extLst>
            <c:ext xmlns:c16="http://schemas.microsoft.com/office/drawing/2014/chart" uri="{C3380CC4-5D6E-409C-BE32-E72D297353CC}">
              <c16:uniqueId val="{00000001-806C-4AED-A7F6-15EC48E7835A}"/>
            </c:ext>
          </c:extLst>
        </c:ser>
        <c:ser>
          <c:idx val="3"/>
          <c:order val="2"/>
          <c:tx>
            <c:strRef>
              <c:f>Analysis!$U$73</c:f>
              <c:strCache>
                <c:ptCount val="1"/>
                <c:pt idx="0">
                  <c:v>Min</c:v>
                </c:pt>
              </c:strCache>
            </c:strRef>
          </c:tx>
          <c:spPr>
            <a:ln w="28575" cap="rnd">
              <a:solidFill>
                <a:schemeClr val="accent4"/>
              </a:solidFill>
              <a:round/>
            </a:ln>
            <a:effectLst/>
          </c:spPr>
          <c:marker>
            <c:symbol val="circle"/>
            <c:size val="7"/>
            <c:spPr>
              <a:solidFill>
                <a:srgbClr val="FF0000"/>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Analysis!$U$74:$U$103</c:f>
              <c:numCache>
                <c:formatCode>General</c:formatCode>
                <c:ptCount val="30"/>
                <c:pt idx="0">
                  <c:v>#N/A</c:v>
                </c:pt>
                <c:pt idx="1">
                  <c:v>#N/A</c:v>
                </c:pt>
                <c:pt idx="2">
                  <c:v>0</c:v>
                </c:pt>
                <c:pt idx="3">
                  <c:v>0</c:v>
                </c:pt>
                <c:pt idx="4">
                  <c:v>#N/A</c:v>
                </c:pt>
                <c:pt idx="5">
                  <c:v>#N/A</c:v>
                </c:pt>
                <c:pt idx="6">
                  <c:v>0</c:v>
                </c:pt>
                <c:pt idx="7">
                  <c:v>#N/A</c:v>
                </c:pt>
                <c:pt idx="8">
                  <c:v>#N/A</c:v>
                </c:pt>
                <c:pt idx="9">
                  <c:v>#N/A</c:v>
                </c:pt>
                <c:pt idx="10">
                  <c:v>0</c:v>
                </c:pt>
                <c:pt idx="11">
                  <c:v>0</c:v>
                </c:pt>
                <c:pt idx="12">
                  <c:v>0</c:v>
                </c:pt>
                <c:pt idx="13">
                  <c:v>#N/A</c:v>
                </c:pt>
                <c:pt idx="14">
                  <c:v>#N/A</c:v>
                </c:pt>
                <c:pt idx="15">
                  <c:v>0</c:v>
                </c:pt>
                <c:pt idx="16">
                  <c:v>0</c:v>
                </c:pt>
                <c:pt idx="17">
                  <c:v>0</c:v>
                </c:pt>
                <c:pt idx="18">
                  <c:v>#N/A</c:v>
                </c:pt>
                <c:pt idx="19">
                  <c:v>#N/A</c:v>
                </c:pt>
                <c:pt idx="20">
                  <c:v>#N/A</c:v>
                </c:pt>
                <c:pt idx="21">
                  <c:v>#N/A</c:v>
                </c:pt>
                <c:pt idx="22">
                  <c:v>#N/A</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806C-4AED-A7F6-15EC48E7835A}"/>
            </c:ext>
          </c:extLst>
        </c:ser>
        <c:dLbls>
          <c:showLegendKey val="0"/>
          <c:showVal val="0"/>
          <c:showCatName val="0"/>
          <c:showSerName val="0"/>
          <c:showPercent val="0"/>
          <c:showBubbleSize val="0"/>
        </c:dLbls>
        <c:smooth val="0"/>
        <c:axId val="1296831871"/>
        <c:axId val="1296826591"/>
      </c:lineChart>
      <c:catAx>
        <c:axId val="12968318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296826591"/>
        <c:crosses val="autoZero"/>
        <c:auto val="1"/>
        <c:lblAlgn val="ctr"/>
        <c:lblOffset val="100"/>
        <c:tickLblSkip val="2"/>
        <c:noMultiLvlLbl val="0"/>
      </c:catAx>
      <c:valAx>
        <c:axId val="129682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29683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Analysis!$S$108</c:f>
              <c:strCache>
                <c:ptCount val="1"/>
                <c:pt idx="0">
                  <c:v>Average of TurkeyAgeWeeks</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Analysis!$R$109:$R$113</c:f>
              <c:strCache>
                <c:ptCount val="5"/>
                <c:pt idx="0">
                  <c:v>Bronze</c:v>
                </c:pt>
                <c:pt idx="1">
                  <c:v>0</c:v>
                </c:pt>
                <c:pt idx="2">
                  <c:v>0</c:v>
                </c:pt>
                <c:pt idx="3">
                  <c:v>0</c:v>
                </c:pt>
                <c:pt idx="4">
                  <c:v>0</c:v>
                </c:pt>
              </c:strCache>
            </c:strRef>
          </c:cat>
          <c:val>
            <c:numRef>
              <c:f>Analysis!$S$109:$S$113</c:f>
              <c:numCache>
                <c:formatCode>0.00</c:formatCode>
                <c:ptCount val="5"/>
                <c:pt idx="0">
                  <c:v>20.463414634146343</c:v>
                </c:pt>
                <c:pt idx="1">
                  <c:v>0</c:v>
                </c:pt>
                <c:pt idx="2">
                  <c:v>0</c:v>
                </c:pt>
                <c:pt idx="3">
                  <c:v>0</c:v>
                </c:pt>
                <c:pt idx="4">
                  <c:v>0</c:v>
                </c:pt>
              </c:numCache>
            </c:numRef>
          </c:val>
          <c:extLst>
            <c:ext xmlns:c16="http://schemas.microsoft.com/office/drawing/2014/chart" uri="{C3380CC4-5D6E-409C-BE32-E72D297353CC}">
              <c16:uniqueId val="{00000000-F82E-4B89-9369-75F7E8C3A8C4}"/>
            </c:ext>
          </c:extLst>
        </c:ser>
        <c:dLbls>
          <c:dLblPos val="outEnd"/>
          <c:showLegendKey val="0"/>
          <c:showVal val="1"/>
          <c:showCatName val="0"/>
          <c:showSerName val="0"/>
          <c:showPercent val="0"/>
          <c:showBubbleSize val="0"/>
        </c:dLbls>
        <c:gapWidth val="182"/>
        <c:axId val="1444478159"/>
        <c:axId val="1444460879"/>
      </c:barChart>
      <c:catAx>
        <c:axId val="144447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1444460879"/>
        <c:crosses val="autoZero"/>
        <c:auto val="1"/>
        <c:lblAlgn val="ctr"/>
        <c:lblOffset val="100"/>
        <c:noMultiLvlLbl val="0"/>
      </c:catAx>
      <c:valAx>
        <c:axId val="1444460879"/>
        <c:scaling>
          <c:orientation val="minMax"/>
        </c:scaling>
        <c:delete val="1"/>
        <c:axPos val="b"/>
        <c:numFmt formatCode="0.00" sourceLinked="1"/>
        <c:majorTickMark val="none"/>
        <c:minorTickMark val="none"/>
        <c:tickLblPos val="nextTo"/>
        <c:crossAx val="14444781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.xlsb.xlsx]Analysis!Monthly Average Selling Price Trend br Product Type</c:name>
    <c:fmtId val="44"/>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385265700483097E-2"/>
              <c:y val="8.9577837297192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7E4A10-F217-4B57-BDF9-9D80FF1008A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53F7F2-FA08-40BA-9E52-339E1E03B2D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4A82E7-841B-427C-A0A1-7E85B79540B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045243-ECBA-495C-BDFE-A8AD576C6F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C52BA-D0F0-43C2-BF30-B41183EA752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A70219-F8EA-4C02-A5FC-07A320ABECB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D8C0CD-A464-42B2-A43A-E31D6B79C25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A3811D-E828-40D2-A4CA-FB9279F0D3D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50FDF6-F8AC-4D35-A2D6-C98375CB56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A9B575-7B82-427C-A84F-E2C8BE638EC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243910-1596-4F9A-80D6-8C3627AA6D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4FA42E-2CF3-4B43-9222-CD775BC650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385265700483097E-2"/>
              <c:y val="8.9577837297192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0012640-F763-4FB1-BE52-A324EC41C2F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F50FCF-4E5D-499B-8EE8-E0F8FADE9F8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E91DC1-6877-4E79-9F6F-0477F418989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676388-28AD-4372-A813-C7743C984F1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D65D23-F660-4991-A4A8-D1A1CE6157C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0A7F55-85EC-4362-8B4F-8AD3361E8C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62406E1-7CA4-4FE6-ABA4-9A0FE06E02F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174580-6D44-4B43-A46C-E43F9AE6670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EF66F3-5BE4-4340-B729-7FBC22723E8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9C4831-B31B-432B-A35E-EFD97330539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3DEC0F-1AB3-4CE4-9AFA-EFE749AFBE3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E276A8-92CC-4FC7-90B6-EA12FB768DB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385265700483097E-2"/>
              <c:y val="8.957783729719207E-2"/>
            </c:manualLayout>
          </c:layout>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F8A21F28-5C7B-458C-98BF-3E4D830B4A5B}"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20EC1D30-F3E9-4C86-8D4A-E3B40FA28B52}"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294163C7-DBBF-434C-A6F2-C32F0D8415A5}"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F329B1C4-8739-4F16-82DF-54DD72633523}"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932F589F-866D-4361-A721-391F391D64BB}"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5360FC82-9E06-4F14-B11F-A22EDCA7F92B}"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1F7C553A-B2D7-428C-9B02-E733B270393D}"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369391AC-C554-46E1-BFE3-458F29150057}"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C77EF1FE-7F50-4576-84D9-05304A4E7E7E}"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A88632B5-660C-4D4B-A671-0EBFC1E0F4F9}"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1ACD1194-ECA5-4D58-BFD6-F77F0BA1A8B7}"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D9F56C0D-D930-4ED7-BE49-545AF8CDABE2}"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1609202554349389E-2"/>
          <c:y val="0.2595087950323251"/>
          <c:w val="0.93678159489130119"/>
          <c:h val="0.57384137723565243"/>
        </c:manualLayout>
      </c:layout>
      <c:lineChart>
        <c:grouping val="standard"/>
        <c:varyColors val="0"/>
        <c:ser>
          <c:idx val="0"/>
          <c:order val="0"/>
          <c:tx>
            <c:strRef>
              <c:f>Analysis!$T$120:$T$131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3D32-4C55-8013-A9FEE2E8472C}"/>
              </c:ext>
            </c:extLst>
          </c:dPt>
          <c:dLbls>
            <c:dLbl>
              <c:idx val="0"/>
              <c:tx>
                <c:rich>
                  <a:bodyPr/>
                  <a:lstStyle/>
                  <a:p>
                    <a:fld id="{20EC1D30-F3E9-4C86-8D4A-E3B40FA28B5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D32-4C55-8013-A9FEE2E8472C}"/>
                </c:ext>
              </c:extLst>
            </c:dLbl>
            <c:dLbl>
              <c:idx val="1"/>
              <c:tx>
                <c:rich>
                  <a:bodyPr/>
                  <a:lstStyle/>
                  <a:p>
                    <a:fld id="{294163C7-DBBF-434C-A6F2-C32F0D8415A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D32-4C55-8013-A9FEE2E8472C}"/>
                </c:ext>
              </c:extLst>
            </c:dLbl>
            <c:dLbl>
              <c:idx val="2"/>
              <c:tx>
                <c:rich>
                  <a:bodyPr/>
                  <a:lstStyle/>
                  <a:p>
                    <a:fld id="{F329B1C4-8739-4F16-82DF-54DD7263352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D32-4C55-8013-A9FEE2E8472C}"/>
                </c:ext>
              </c:extLst>
            </c:dLbl>
            <c:dLbl>
              <c:idx val="3"/>
              <c:tx>
                <c:rich>
                  <a:bodyPr/>
                  <a:lstStyle/>
                  <a:p>
                    <a:fld id="{932F589F-866D-4361-A721-391F391D64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D32-4C55-8013-A9FEE2E8472C}"/>
                </c:ext>
              </c:extLst>
            </c:dLbl>
            <c:dLbl>
              <c:idx val="4"/>
              <c:tx>
                <c:rich>
                  <a:bodyPr/>
                  <a:lstStyle/>
                  <a:p>
                    <a:fld id="{5360FC82-9E06-4F14-B11F-A22EDCA7F92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D32-4C55-8013-A9FEE2E8472C}"/>
                </c:ext>
              </c:extLst>
            </c:dLbl>
            <c:dLbl>
              <c:idx val="5"/>
              <c:tx>
                <c:rich>
                  <a:bodyPr/>
                  <a:lstStyle/>
                  <a:p>
                    <a:fld id="{1F7C553A-B2D7-428C-9B02-E733B270393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D32-4C55-8013-A9FEE2E8472C}"/>
                </c:ext>
              </c:extLst>
            </c:dLbl>
            <c:dLbl>
              <c:idx val="6"/>
              <c:tx>
                <c:rich>
                  <a:bodyPr/>
                  <a:lstStyle/>
                  <a:p>
                    <a:fld id="{369391AC-C554-46E1-BFE3-458F291500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D32-4C55-8013-A9FEE2E8472C}"/>
                </c:ext>
              </c:extLst>
            </c:dLbl>
            <c:dLbl>
              <c:idx val="7"/>
              <c:tx>
                <c:rich>
                  <a:bodyPr/>
                  <a:lstStyle/>
                  <a:p>
                    <a:fld id="{C77EF1FE-7F50-4576-84D9-05304A4E7E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D32-4C55-8013-A9FEE2E8472C}"/>
                </c:ext>
              </c:extLst>
            </c:dLbl>
            <c:dLbl>
              <c:idx val="8"/>
              <c:layout>
                <c:manualLayout>
                  <c:x val="-7.7385265700483097E-2"/>
                  <c:y val="8.957783729719207E-2"/>
                </c:manualLayout>
              </c:layout>
              <c:tx>
                <c:rich>
                  <a:bodyPr/>
                  <a:lstStyle/>
                  <a:p>
                    <a:fld id="{F8A21F28-5C7B-458C-98BF-3E4D830B4A5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D32-4C55-8013-A9FEE2E8472C}"/>
                </c:ext>
              </c:extLst>
            </c:dLbl>
            <c:dLbl>
              <c:idx val="9"/>
              <c:tx>
                <c:rich>
                  <a:bodyPr/>
                  <a:lstStyle/>
                  <a:p>
                    <a:fld id="{A88632B5-660C-4D4B-A671-0EBFC1E0F4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D32-4C55-8013-A9FEE2E8472C}"/>
                </c:ext>
              </c:extLst>
            </c:dLbl>
            <c:dLbl>
              <c:idx val="10"/>
              <c:tx>
                <c:rich>
                  <a:bodyPr/>
                  <a:lstStyle/>
                  <a:p>
                    <a:fld id="{1ACD1194-ECA5-4D58-BFD6-F77F0BA1A8B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D32-4C55-8013-A9FEE2E8472C}"/>
                </c:ext>
              </c:extLst>
            </c:dLbl>
            <c:dLbl>
              <c:idx val="11"/>
              <c:tx>
                <c:rich>
                  <a:bodyPr/>
                  <a:lstStyle/>
                  <a:p>
                    <a:fld id="{D9F56C0D-D930-4ED7-BE49-545AF8CDAB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D32-4C55-8013-A9FEE2E8472C}"/>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Analysis!$T$120:$T$131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Analysis!$T$120:$T$131</c:f>
              <c:numCache>
                <c:formatCode>General</c:formatCode>
                <c:ptCount val="12"/>
                <c:pt idx="0">
                  <c:v>26193.827499999999</c:v>
                </c:pt>
                <c:pt idx="1">
                  <c:v>18828.215</c:v>
                </c:pt>
                <c:pt idx="2">
                  <c:v>39448.253333333334</c:v>
                </c:pt>
                <c:pt idx="3">
                  <c:v>10668.39857142857</c:v>
                </c:pt>
                <c:pt idx="4">
                  <c:v>29926.45</c:v>
                </c:pt>
                <c:pt idx="5">
                  <c:v>52081.535000000003</c:v>
                </c:pt>
                <c:pt idx="6">
                  <c:v>45473.474999999999</c:v>
                </c:pt>
                <c:pt idx="7">
                  <c:v>33595.495000000003</c:v>
                </c:pt>
                <c:pt idx="8">
                  <c:v>24800.722666666668</c:v>
                </c:pt>
                <c:pt idx="9">
                  <c:v>22781.8</c:v>
                </c:pt>
                <c:pt idx="10">
                  <c:v>28382.131333333331</c:v>
                </c:pt>
                <c:pt idx="11">
                  <c:v>29185.09</c:v>
                </c:pt>
              </c:numCache>
            </c:numRef>
          </c:val>
          <c:smooth val="0"/>
          <c:extLst>
            <c:ext xmlns:c15="http://schemas.microsoft.com/office/drawing/2012/chart" uri="{02D57815-91ED-43cb-92C2-25804820EDAC}">
              <c15:datalabelsRange>
                <c15:f>Analysis!$T$120:$T$131</c15:f>
                <c15:dlblRangeCache>
                  <c:ptCount val="12"/>
                  <c:pt idx="0">
                    <c:v>$2.6K</c:v>
                  </c:pt>
                  <c:pt idx="1">
                    <c:v>$1.9K</c:v>
                  </c:pt>
                  <c:pt idx="2">
                    <c:v>$3.9K</c:v>
                  </c:pt>
                  <c:pt idx="3">
                    <c:v>$1.1K</c:v>
                  </c:pt>
                  <c:pt idx="4">
                    <c:v>$3.0K</c:v>
                  </c:pt>
                  <c:pt idx="5">
                    <c:v>$5.2K</c:v>
                  </c:pt>
                  <c:pt idx="6">
                    <c:v>$4.5K</c:v>
                  </c:pt>
                  <c:pt idx="7">
                    <c:v>$3.4K</c:v>
                  </c:pt>
                  <c:pt idx="8">
                    <c:v>$2.5K</c:v>
                  </c:pt>
                  <c:pt idx="9">
                    <c:v>$2.3K</c:v>
                  </c:pt>
                  <c:pt idx="10">
                    <c:v>$2.8K</c:v>
                  </c:pt>
                  <c:pt idx="11">
                    <c:v>$2.9K</c:v>
                  </c:pt>
                </c15:dlblRangeCache>
              </c15:datalabelsRange>
            </c:ext>
            <c:ext xmlns:c16="http://schemas.microsoft.com/office/drawing/2014/chart" uri="{C3380CC4-5D6E-409C-BE32-E72D297353CC}">
              <c16:uniqueId val="{0000000C-3D32-4C55-8013-A9FEE2E8472C}"/>
            </c:ext>
          </c:extLst>
        </c:ser>
        <c:dLbls>
          <c:dLblPos val="t"/>
          <c:showLegendKey val="0"/>
          <c:showVal val="1"/>
          <c:showCatName val="0"/>
          <c:showSerName val="0"/>
          <c:showPercent val="0"/>
          <c:showBubbleSize val="0"/>
        </c:dLbls>
        <c:marker val="1"/>
        <c:smooth val="0"/>
        <c:axId val="1611260911"/>
        <c:axId val="1611252751"/>
      </c:lineChart>
      <c:catAx>
        <c:axId val="161126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1611252751"/>
        <c:crosses val="autoZero"/>
        <c:auto val="1"/>
        <c:lblAlgn val="ctr"/>
        <c:lblOffset val="100"/>
        <c:noMultiLvlLbl val="0"/>
      </c:catAx>
      <c:valAx>
        <c:axId val="1611252751"/>
        <c:scaling>
          <c:orientation val="minMax"/>
        </c:scaling>
        <c:delete val="1"/>
        <c:axPos val="l"/>
        <c:numFmt formatCode="General" sourceLinked="1"/>
        <c:majorTickMark val="none"/>
        <c:minorTickMark val="none"/>
        <c:tickLblPos val="nextTo"/>
        <c:crossAx val="161126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.xlsb.xlsx]Analysis!Top Causes of Bird Mortalities</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Analysis!$AA$14</c:f>
              <c:strCache>
                <c:ptCount val="1"/>
                <c:pt idx="0">
                  <c:v>Total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Analysis!$Z$15:$Z$22</c:f>
              <c:strCache>
                <c:ptCount val="8"/>
                <c:pt idx="0">
                  <c:v>Heat stress</c:v>
                </c:pt>
                <c:pt idx="1">
                  <c:v>Transport stress</c:v>
                </c:pt>
                <c:pt idx="2">
                  <c:v>Water contamination</c:v>
                </c:pt>
                <c:pt idx="3">
                  <c:v>Respiratory infection</c:v>
                </c:pt>
                <c:pt idx="4">
                  <c:v>Predator attack</c:v>
                </c:pt>
                <c:pt idx="5">
                  <c:v>Coccidiosis</c:v>
                </c:pt>
                <c:pt idx="6">
                  <c:v>Poor brooding management</c:v>
                </c:pt>
                <c:pt idx="7">
                  <c:v>Egg binding complications</c:v>
                </c:pt>
              </c:strCache>
            </c:strRef>
          </c:cat>
          <c:val>
            <c:numRef>
              <c:f>Analysis!$AA$15:$AA$22</c:f>
              <c:numCache>
                <c:formatCode>General</c:formatCode>
                <c:ptCount val="8"/>
                <c:pt idx="0">
                  <c:v>2</c:v>
                </c:pt>
                <c:pt idx="1">
                  <c:v>7</c:v>
                </c:pt>
                <c:pt idx="2">
                  <c:v>9</c:v>
                </c:pt>
                <c:pt idx="3">
                  <c:v>10</c:v>
                </c:pt>
                <c:pt idx="4">
                  <c:v>11</c:v>
                </c:pt>
                <c:pt idx="5">
                  <c:v>12</c:v>
                </c:pt>
                <c:pt idx="6">
                  <c:v>17</c:v>
                </c:pt>
                <c:pt idx="7">
                  <c:v>23</c:v>
                </c:pt>
              </c:numCache>
            </c:numRef>
          </c:val>
          <c:extLst>
            <c:ext xmlns:c16="http://schemas.microsoft.com/office/drawing/2014/chart" uri="{C3380CC4-5D6E-409C-BE32-E72D297353CC}">
              <c16:uniqueId val="{00000000-63B1-4571-9E8F-1BB35466C001}"/>
            </c:ext>
          </c:extLst>
        </c:ser>
        <c:dLbls>
          <c:dLblPos val="outEnd"/>
          <c:showLegendKey val="0"/>
          <c:showVal val="1"/>
          <c:showCatName val="0"/>
          <c:showSerName val="0"/>
          <c:showPercent val="0"/>
          <c:showBubbleSize val="0"/>
        </c:dLbls>
        <c:gapWidth val="182"/>
        <c:axId val="1156233167"/>
        <c:axId val="1156233647"/>
      </c:barChart>
      <c:catAx>
        <c:axId val="115623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1156233647"/>
        <c:crosses val="autoZero"/>
        <c:auto val="1"/>
        <c:lblAlgn val="ctr"/>
        <c:lblOffset val="100"/>
        <c:noMultiLvlLbl val="0"/>
      </c:catAx>
      <c:valAx>
        <c:axId val="1156233647"/>
        <c:scaling>
          <c:orientation val="minMax"/>
        </c:scaling>
        <c:delete val="1"/>
        <c:axPos val="b"/>
        <c:numFmt formatCode="General" sourceLinked="1"/>
        <c:majorTickMark val="none"/>
        <c:minorTickMark val="none"/>
        <c:tickLblPos val="nextTo"/>
        <c:crossAx val="11562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Analysis!$AC$27</c:f>
              <c:strCache>
                <c:ptCount val="1"/>
                <c:pt idx="0">
                  <c:v>Sum of EstimatedLoss</c:v>
                </c:pt>
              </c:strCache>
            </c:strRef>
          </c:tx>
          <c:spPr>
            <a:solidFill>
              <a:srgbClr val="F880C5"/>
            </a:solidFill>
            <a:ln>
              <a:noFill/>
            </a:ln>
            <a:effectLst/>
          </c:spPr>
          <c:invertIfNegative val="0"/>
          <c:dLbls>
            <c:dLbl>
              <c:idx val="0"/>
              <c:tx>
                <c:rich>
                  <a:bodyPr/>
                  <a:lstStyle/>
                  <a:p>
                    <a:fld id="{D59200D8-F57C-4312-B443-B48DB502A7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5AF-4FB1-B19E-44941DF3E10A}"/>
                </c:ext>
              </c:extLst>
            </c:dLbl>
            <c:dLbl>
              <c:idx val="1"/>
              <c:tx>
                <c:rich>
                  <a:bodyPr/>
                  <a:lstStyle/>
                  <a:p>
                    <a:fld id="{2BFECC6B-CA03-4D63-9D3D-3E405C0D09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5AF-4FB1-B19E-44941DF3E10A}"/>
                </c:ext>
              </c:extLst>
            </c:dLbl>
            <c:dLbl>
              <c:idx val="2"/>
              <c:tx>
                <c:rich>
                  <a:bodyPr/>
                  <a:lstStyle/>
                  <a:p>
                    <a:fld id="{15DD818C-5013-41C5-9963-8F4BF6C0A98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5AF-4FB1-B19E-44941DF3E10A}"/>
                </c:ext>
              </c:extLst>
            </c:dLbl>
            <c:dLbl>
              <c:idx val="3"/>
              <c:tx>
                <c:rich>
                  <a:bodyPr/>
                  <a:lstStyle/>
                  <a:p>
                    <a:fld id="{504850A3-A83A-461D-B4EA-0C0FBF51B5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AF-4FB1-B19E-44941DF3E10A}"/>
                </c:ext>
              </c:extLst>
            </c:dLbl>
            <c:dLbl>
              <c:idx val="4"/>
              <c:tx>
                <c:rich>
                  <a:bodyPr/>
                  <a:lstStyle/>
                  <a:p>
                    <a:fld id="{0983099D-4D53-4651-B7D9-BCC581CF687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5AF-4FB1-B19E-44941DF3E10A}"/>
                </c:ext>
              </c:extLst>
            </c:dLbl>
            <c:dLbl>
              <c:idx val="5"/>
              <c:tx>
                <c:rich>
                  <a:bodyPr/>
                  <a:lstStyle/>
                  <a:p>
                    <a:fld id="{0D704D74-5B81-4CFE-8EDD-6C7E71DE2E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AF-4FB1-B19E-44941DF3E10A}"/>
                </c:ext>
              </c:extLst>
            </c:dLbl>
            <c:dLbl>
              <c:idx val="6"/>
              <c:tx>
                <c:rich>
                  <a:bodyPr/>
                  <a:lstStyle/>
                  <a:p>
                    <a:fld id="{F70B0E68-F319-47EE-A0C3-0C28E654B9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AF-4FB1-B19E-44941DF3E10A}"/>
                </c:ext>
              </c:extLst>
            </c:dLbl>
            <c:dLbl>
              <c:idx val="7"/>
              <c:layout>
                <c:manualLayout>
                  <c:x val="0"/>
                  <c:y val="-4.8022589523607405E-2"/>
                </c:manualLayout>
              </c:layout>
              <c:tx>
                <c:rich>
                  <a:bodyPr/>
                  <a:lstStyle/>
                  <a:p>
                    <a:fld id="{05C5FC58-DD82-4A40-A86F-8ADD9EBC54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5AF-4FB1-B19E-44941DF3E10A}"/>
                </c:ext>
              </c:extLst>
            </c:dLbl>
            <c:spPr>
              <a:noFill/>
              <a:ln>
                <a:noFill/>
              </a:ln>
              <a:effectLst/>
            </c:spPr>
            <c:txPr>
              <a:bodyPr rot="0" spcFirstLastPara="1" vertOverflow="ellipsis" vert="horz" wrap="square" anchor="ctr" anchorCtr="1"/>
              <a:lstStyle/>
              <a:p>
                <a:pPr>
                  <a:defRPr lang="en-US" sz="1050" b="1" i="0" u="none" strike="noStrike" kern="1200" baseline="0">
                    <a:solidFill>
                      <a:sysClr val="window" lastClr="FFFFFF"/>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Analysis!$AB$28:$AB$35</c:f>
              <c:strCache>
                <c:ptCount val="8"/>
                <c:pt idx="0">
                  <c:v>Heat stress</c:v>
                </c:pt>
                <c:pt idx="1">
                  <c:v>Transport stress</c:v>
                </c:pt>
                <c:pt idx="2">
                  <c:v>Water contamination</c:v>
                </c:pt>
                <c:pt idx="3">
                  <c:v>Respiratory infection</c:v>
                </c:pt>
                <c:pt idx="4">
                  <c:v>Predator attack</c:v>
                </c:pt>
                <c:pt idx="5">
                  <c:v>Coccidiosis</c:v>
                </c:pt>
                <c:pt idx="6">
                  <c:v>Egg binding complications</c:v>
                </c:pt>
                <c:pt idx="7">
                  <c:v>Poor brooding management</c:v>
                </c:pt>
              </c:strCache>
            </c:strRef>
          </c:cat>
          <c:val>
            <c:numRef>
              <c:f>Analysis!$AC$28:$AC$35</c:f>
              <c:numCache>
                <c:formatCode>General</c:formatCode>
                <c:ptCount val="8"/>
                <c:pt idx="0">
                  <c:v>71722.38</c:v>
                </c:pt>
                <c:pt idx="1">
                  <c:v>194921.43</c:v>
                </c:pt>
                <c:pt idx="2">
                  <c:v>203941.76000000001</c:v>
                </c:pt>
                <c:pt idx="3">
                  <c:v>277680.08</c:v>
                </c:pt>
                <c:pt idx="4">
                  <c:v>306645.77</c:v>
                </c:pt>
                <c:pt idx="5">
                  <c:v>347551.12</c:v>
                </c:pt>
                <c:pt idx="6">
                  <c:v>585454.02</c:v>
                </c:pt>
                <c:pt idx="7">
                  <c:v>589431.01</c:v>
                </c:pt>
              </c:numCache>
            </c:numRef>
          </c:val>
          <c:extLst>
            <c:ext xmlns:c15="http://schemas.microsoft.com/office/drawing/2012/chart" uri="{02D57815-91ED-43cb-92C2-25804820EDAC}">
              <c15:datalabelsRange>
                <c15:f>Analysis!$AD$28:$AD$35</c15:f>
                <c15:dlblRangeCache>
                  <c:ptCount val="8"/>
                  <c:pt idx="0">
                    <c:v>$7.2K</c:v>
                  </c:pt>
                  <c:pt idx="1">
                    <c:v>$19.5K</c:v>
                  </c:pt>
                  <c:pt idx="2">
                    <c:v>$20.4K</c:v>
                  </c:pt>
                  <c:pt idx="3">
                    <c:v>$27.8K</c:v>
                  </c:pt>
                  <c:pt idx="4">
                    <c:v>$30.7K</c:v>
                  </c:pt>
                  <c:pt idx="5">
                    <c:v>$34.8K</c:v>
                  </c:pt>
                  <c:pt idx="6">
                    <c:v>$58.5K</c:v>
                  </c:pt>
                  <c:pt idx="7">
                    <c:v>$58.9K</c:v>
                  </c:pt>
                </c15:dlblRangeCache>
              </c15:datalabelsRange>
            </c:ext>
            <c:ext xmlns:c16="http://schemas.microsoft.com/office/drawing/2014/chart" uri="{C3380CC4-5D6E-409C-BE32-E72D297353CC}">
              <c16:uniqueId val="{00000008-45AF-4FB1-B19E-44941DF3E10A}"/>
            </c:ext>
          </c:extLst>
        </c:ser>
        <c:dLbls>
          <c:dLblPos val="outEnd"/>
          <c:showLegendKey val="0"/>
          <c:showVal val="1"/>
          <c:showCatName val="0"/>
          <c:showSerName val="0"/>
          <c:showPercent val="0"/>
          <c:showBubbleSize val="0"/>
        </c:dLbls>
        <c:gapWidth val="182"/>
        <c:axId val="1219645023"/>
        <c:axId val="1219646463"/>
      </c:barChart>
      <c:catAx>
        <c:axId val="121964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ysClr val="window" lastClr="FFFFFF"/>
                </a:solidFill>
                <a:latin typeface="+mn-lt"/>
                <a:ea typeface="+mn-ea"/>
                <a:cs typeface="+mn-cs"/>
              </a:defRPr>
            </a:pPr>
            <a:endParaRPr lang="en-US"/>
          </a:p>
        </c:txPr>
        <c:crossAx val="1219646463"/>
        <c:crosses val="autoZero"/>
        <c:auto val="1"/>
        <c:lblAlgn val="ctr"/>
        <c:lblOffset val="100"/>
        <c:noMultiLvlLbl val="0"/>
      </c:catAx>
      <c:valAx>
        <c:axId val="1219646463"/>
        <c:scaling>
          <c:orientation val="minMax"/>
        </c:scaling>
        <c:delete val="1"/>
        <c:axPos val="b"/>
        <c:numFmt formatCode="General" sourceLinked="1"/>
        <c:majorTickMark val="none"/>
        <c:minorTickMark val="none"/>
        <c:tickLblPos val="nextTo"/>
        <c:crossAx val="121964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050" b="1" i="0" u="none" strike="noStrike" kern="1200" baseline="0">
          <a:solidFill>
            <a:sysClr val="window" lastClr="FFFFFF"/>
          </a:solidFill>
          <a:latin typeface="+mn-lt"/>
          <a:ea typeface="+mn-ea"/>
          <a:cs typeface="+mn-cs"/>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.xlsb.xlsx]Analysis!Monthly Bird Mortality Trend</c:name>
    <c:fmtId val="7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16955525966289E-2"/>
          <c:y val="0.22292750184734816"/>
          <c:w val="0.92797262372198253"/>
          <c:h val="0.61082418624666979"/>
        </c:manualLayout>
      </c:layout>
      <c:lineChart>
        <c:grouping val="standard"/>
        <c:varyColors val="0"/>
        <c:ser>
          <c:idx val="0"/>
          <c:order val="0"/>
          <c:tx>
            <c:strRef>
              <c:f>Analysis!$AA$47</c:f>
              <c:strCache>
                <c:ptCount val="1"/>
                <c:pt idx="0">
                  <c:v>Total</c:v>
                </c:pt>
              </c:strCache>
            </c:strRef>
          </c:tx>
          <c:spPr>
            <a:ln w="28575" cap="rnd">
              <a:solidFill>
                <a:schemeClr val="accent5">
                  <a:lumMod val="40000"/>
                  <a:lumOff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Analysis!$Z$48:$Z$55</c:f>
              <c:strCache>
                <c:ptCount val="8"/>
                <c:pt idx="0">
                  <c:v>Jan</c:v>
                </c:pt>
                <c:pt idx="1">
                  <c:v>Feb</c:v>
                </c:pt>
                <c:pt idx="2">
                  <c:v>Apr</c:v>
                </c:pt>
                <c:pt idx="3">
                  <c:v>Jun</c:v>
                </c:pt>
                <c:pt idx="4">
                  <c:v>Jul</c:v>
                </c:pt>
                <c:pt idx="5">
                  <c:v>Aug</c:v>
                </c:pt>
                <c:pt idx="6">
                  <c:v>Sep</c:v>
                </c:pt>
                <c:pt idx="7">
                  <c:v>Oct</c:v>
                </c:pt>
              </c:strCache>
            </c:strRef>
          </c:cat>
          <c:val>
            <c:numRef>
              <c:f>Analysis!$AA$48:$AA$55</c:f>
              <c:numCache>
                <c:formatCode>General</c:formatCode>
                <c:ptCount val="8"/>
                <c:pt idx="0">
                  <c:v>19</c:v>
                </c:pt>
                <c:pt idx="1">
                  <c:v>10</c:v>
                </c:pt>
                <c:pt idx="2">
                  <c:v>4</c:v>
                </c:pt>
                <c:pt idx="3">
                  <c:v>3</c:v>
                </c:pt>
                <c:pt idx="4">
                  <c:v>11</c:v>
                </c:pt>
                <c:pt idx="5">
                  <c:v>9</c:v>
                </c:pt>
                <c:pt idx="6">
                  <c:v>15</c:v>
                </c:pt>
                <c:pt idx="7">
                  <c:v>20</c:v>
                </c:pt>
              </c:numCache>
            </c:numRef>
          </c:val>
          <c:smooth val="0"/>
          <c:extLst>
            <c:ext xmlns:c16="http://schemas.microsoft.com/office/drawing/2014/chart" uri="{C3380CC4-5D6E-409C-BE32-E72D297353CC}">
              <c16:uniqueId val="{00000000-8CAD-49EA-8828-723782D0C743}"/>
            </c:ext>
          </c:extLst>
        </c:ser>
        <c:dLbls>
          <c:dLblPos val="t"/>
          <c:showLegendKey val="0"/>
          <c:showVal val="1"/>
          <c:showCatName val="0"/>
          <c:showSerName val="0"/>
          <c:showPercent val="0"/>
          <c:showBubbleSize val="0"/>
        </c:dLbls>
        <c:smooth val="0"/>
        <c:axId val="2064008895"/>
        <c:axId val="2063994495"/>
      </c:lineChart>
      <c:catAx>
        <c:axId val="206400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2063994495"/>
        <c:crosses val="autoZero"/>
        <c:auto val="1"/>
        <c:lblAlgn val="ctr"/>
        <c:lblOffset val="100"/>
        <c:noMultiLvlLbl val="0"/>
      </c:catAx>
      <c:valAx>
        <c:axId val="2063994495"/>
        <c:scaling>
          <c:orientation val="minMax"/>
        </c:scaling>
        <c:delete val="1"/>
        <c:axPos val="l"/>
        <c:numFmt formatCode="General" sourceLinked="1"/>
        <c:majorTickMark val="none"/>
        <c:minorTickMark val="none"/>
        <c:tickLblPos val="nextTo"/>
        <c:crossAx val="20640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.xlsb.xlsx]Analysis!Current Bird Stock  Vs Live Birds  Sold by Branch</c:name>
    <c:fmtId val="6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D8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Analysis!$AA$92</c:f>
              <c:strCache>
                <c:ptCount val="1"/>
                <c:pt idx="0">
                  <c:v>Sum of OnHandQty</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Analysis!$Z$93:$Z$95</c:f>
              <c:strCache>
                <c:ptCount val="3"/>
                <c:pt idx="0">
                  <c:v>CedarField A</c:v>
                </c:pt>
                <c:pt idx="1">
                  <c:v>CedarField B</c:v>
                </c:pt>
                <c:pt idx="2">
                  <c:v>CedarField C</c:v>
                </c:pt>
              </c:strCache>
            </c:strRef>
          </c:cat>
          <c:val>
            <c:numRef>
              <c:f>Analysis!$AA$93:$AA$95</c:f>
              <c:numCache>
                <c:formatCode>General</c:formatCode>
                <c:ptCount val="3"/>
                <c:pt idx="0">
                  <c:v>346</c:v>
                </c:pt>
                <c:pt idx="1">
                  <c:v>493</c:v>
                </c:pt>
                <c:pt idx="2">
                  <c:v>381</c:v>
                </c:pt>
              </c:numCache>
            </c:numRef>
          </c:val>
          <c:extLst>
            <c:ext xmlns:c16="http://schemas.microsoft.com/office/drawing/2014/chart" uri="{C3380CC4-5D6E-409C-BE32-E72D297353CC}">
              <c16:uniqueId val="{00000000-26D7-47EA-92F7-551AF8103E23}"/>
            </c:ext>
          </c:extLst>
        </c:ser>
        <c:ser>
          <c:idx val="1"/>
          <c:order val="1"/>
          <c:tx>
            <c:strRef>
              <c:f>Analysis!$AB$92</c:f>
              <c:strCache>
                <c:ptCount val="1"/>
                <c:pt idx="0">
                  <c:v>Sum of Quantity</c:v>
                </c:pt>
              </c:strCache>
            </c:strRef>
          </c:tx>
          <c:spPr>
            <a:solidFill>
              <a:srgbClr val="FF5D8B"/>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Analysis!$Z$93:$Z$95</c:f>
              <c:strCache>
                <c:ptCount val="3"/>
                <c:pt idx="0">
                  <c:v>CedarField A</c:v>
                </c:pt>
                <c:pt idx="1">
                  <c:v>CedarField B</c:v>
                </c:pt>
                <c:pt idx="2">
                  <c:v>CedarField C</c:v>
                </c:pt>
              </c:strCache>
            </c:strRef>
          </c:cat>
          <c:val>
            <c:numRef>
              <c:f>Analysis!$AB$93:$AB$95</c:f>
              <c:numCache>
                <c:formatCode>General</c:formatCode>
                <c:ptCount val="3"/>
                <c:pt idx="0">
                  <c:v>246</c:v>
                </c:pt>
                <c:pt idx="1">
                  <c:v>107</c:v>
                </c:pt>
                <c:pt idx="2">
                  <c:v>363</c:v>
                </c:pt>
              </c:numCache>
            </c:numRef>
          </c:val>
          <c:extLst>
            <c:ext xmlns:c16="http://schemas.microsoft.com/office/drawing/2014/chart" uri="{C3380CC4-5D6E-409C-BE32-E72D297353CC}">
              <c16:uniqueId val="{00000001-26D7-47EA-92F7-551AF8103E23}"/>
            </c:ext>
          </c:extLst>
        </c:ser>
        <c:dLbls>
          <c:dLblPos val="outEnd"/>
          <c:showLegendKey val="0"/>
          <c:showVal val="1"/>
          <c:showCatName val="0"/>
          <c:showSerName val="0"/>
          <c:showPercent val="0"/>
          <c:showBubbleSize val="0"/>
        </c:dLbls>
        <c:gapWidth val="219"/>
        <c:overlap val="-27"/>
        <c:axId val="1619132991"/>
        <c:axId val="1619133471"/>
      </c:barChart>
      <c:catAx>
        <c:axId val="16191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crossAx val="1619133471"/>
        <c:crosses val="autoZero"/>
        <c:auto val="1"/>
        <c:lblAlgn val="ctr"/>
        <c:lblOffset val="100"/>
        <c:noMultiLvlLbl val="0"/>
      </c:catAx>
      <c:valAx>
        <c:axId val="1619133471"/>
        <c:scaling>
          <c:orientation val="minMax"/>
        </c:scaling>
        <c:delete val="1"/>
        <c:axPos val="l"/>
        <c:numFmt formatCode="General" sourceLinked="1"/>
        <c:majorTickMark val="none"/>
        <c:minorTickMark val="none"/>
        <c:tickLblPos val="nextTo"/>
        <c:crossAx val="1619132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.xlsb.xlsx]Analysis!Monthly On-Hand Bird Inventory Trend </c:name>
    <c:fmtId val="7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1.961111111111111E-2"/>
              <c:y val="7.642351997666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3.3500000000000051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2.7944444444444445E-2"/>
              <c:y val="-0.215243146689997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6.7585301837270345E-4"/>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3.3500000000000051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1.961111111111111E-2"/>
              <c:y val="7.642351997666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2.7944444444444445E-2"/>
              <c:y val="-0.215243146689997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6.7585301837270345E-4"/>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60000"/>
                <a:lumOff val="40000"/>
              </a:schemeClr>
            </a:solidFill>
            <a:round/>
          </a:ln>
          <a:effectLst/>
        </c:spPr>
        <c:marker>
          <c:symbol val="none"/>
        </c:marker>
        <c:dLbl>
          <c:idx val="0"/>
          <c:layout>
            <c:manualLayout>
              <c:x val="-3.3500000000000051E-2"/>
              <c:y val="-0.13190981335666374"/>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lumMod val="60000"/>
                <a:lumOff val="40000"/>
              </a:schemeClr>
            </a:solidFill>
            <a:round/>
          </a:ln>
          <a:effectLst/>
        </c:spPr>
        <c:marker>
          <c:symbol val="none"/>
        </c:marker>
        <c:dLbl>
          <c:idx val="0"/>
          <c:layout>
            <c:manualLayout>
              <c:x val="-1.961111111111111E-2"/>
              <c:y val="7.6423519976669407E-2"/>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lumMod val="60000"/>
                <a:lumOff val="40000"/>
              </a:schemeClr>
            </a:solidFill>
            <a:round/>
          </a:ln>
          <a:effectLst/>
        </c:spPr>
        <c:marker>
          <c:symbol val="none"/>
        </c:marker>
        <c:dLbl>
          <c:idx val="0"/>
          <c:layout>
            <c:manualLayout>
              <c:x val="-2.7944444444444445E-2"/>
              <c:y val="-0.21524314668999717"/>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lumMod val="60000"/>
                <a:lumOff val="40000"/>
              </a:schemeClr>
            </a:solidFill>
            <a:round/>
          </a:ln>
          <a:effectLst/>
        </c:spPr>
        <c:marker>
          <c:symbol val="none"/>
        </c:marker>
        <c:dLbl>
          <c:idx val="0"/>
          <c:layout>
            <c:manualLayout>
              <c:x val="-6.7585301837270345E-4"/>
              <c:y val="-0.11339129483814524"/>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52268915855257E-2"/>
          <c:y val="0.11574074074074074"/>
          <c:w val="0.95389546216828947"/>
          <c:h val="0.6790587634878974"/>
        </c:manualLayout>
      </c:layout>
      <c:lineChart>
        <c:grouping val="standard"/>
        <c:varyColors val="0"/>
        <c:ser>
          <c:idx val="0"/>
          <c:order val="0"/>
          <c:tx>
            <c:strRef>
              <c:f>Analysis!$AA$74</c:f>
              <c:strCache>
                <c:ptCount val="1"/>
                <c:pt idx="0">
                  <c:v>Total</c:v>
                </c:pt>
              </c:strCache>
            </c:strRef>
          </c:tx>
          <c:spPr>
            <a:ln w="28575" cap="rnd">
              <a:solidFill>
                <a:schemeClr val="accent5">
                  <a:lumMod val="60000"/>
                  <a:lumOff val="40000"/>
                </a:schemeClr>
              </a:solidFill>
              <a:round/>
            </a:ln>
            <a:effectLst/>
          </c:spPr>
          <c:marker>
            <c:symbol val="none"/>
          </c:marker>
          <c:dPt>
            <c:idx val="5"/>
            <c:marker>
              <c:symbol val="none"/>
            </c:marker>
            <c:bubble3D val="0"/>
            <c:extLst>
              <c:ext xmlns:c16="http://schemas.microsoft.com/office/drawing/2014/chart" uri="{C3380CC4-5D6E-409C-BE32-E72D297353CC}">
                <c16:uniqueId val="{00000000-5753-4C3B-B271-91C2B9FD8D8C}"/>
              </c:ext>
            </c:extLst>
          </c:dPt>
          <c:dPt>
            <c:idx val="7"/>
            <c:marker>
              <c:symbol val="none"/>
            </c:marker>
            <c:bubble3D val="0"/>
            <c:extLst>
              <c:ext xmlns:c16="http://schemas.microsoft.com/office/drawing/2014/chart" uri="{C3380CC4-5D6E-409C-BE32-E72D297353CC}">
                <c16:uniqueId val="{00000001-5753-4C3B-B271-91C2B9FD8D8C}"/>
              </c:ext>
            </c:extLst>
          </c:dPt>
          <c:dPt>
            <c:idx val="9"/>
            <c:marker>
              <c:symbol val="none"/>
            </c:marker>
            <c:bubble3D val="0"/>
            <c:extLst>
              <c:ext xmlns:c16="http://schemas.microsoft.com/office/drawing/2014/chart" uri="{C3380CC4-5D6E-409C-BE32-E72D297353CC}">
                <c16:uniqueId val="{00000002-5753-4C3B-B271-91C2B9FD8D8C}"/>
              </c:ext>
            </c:extLst>
          </c:dPt>
          <c:dPt>
            <c:idx val="11"/>
            <c:marker>
              <c:symbol val="none"/>
            </c:marker>
            <c:bubble3D val="0"/>
            <c:extLst>
              <c:ext xmlns:c16="http://schemas.microsoft.com/office/drawing/2014/chart" uri="{C3380CC4-5D6E-409C-BE32-E72D297353CC}">
                <c16:uniqueId val="{00000003-5753-4C3B-B271-91C2B9FD8D8C}"/>
              </c:ext>
            </c:extLst>
          </c:dPt>
          <c:dLbls>
            <c:dLbl>
              <c:idx val="5"/>
              <c:layout>
                <c:manualLayout>
                  <c:x val="-3.3500000000000051E-2"/>
                  <c:y val="-0.131909813356663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53-4C3B-B271-91C2B9FD8D8C}"/>
                </c:ext>
              </c:extLst>
            </c:dLbl>
            <c:dLbl>
              <c:idx val="7"/>
              <c:layout>
                <c:manualLayout>
                  <c:x val="-1.961111111111111E-2"/>
                  <c:y val="7.6423519976669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53-4C3B-B271-91C2B9FD8D8C}"/>
                </c:ext>
              </c:extLst>
            </c:dLbl>
            <c:dLbl>
              <c:idx val="9"/>
              <c:layout>
                <c:manualLayout>
                  <c:x val="-2.7944444444444445E-2"/>
                  <c:y val="-0.215243146689997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53-4C3B-B271-91C2B9FD8D8C}"/>
                </c:ext>
              </c:extLst>
            </c:dLbl>
            <c:dLbl>
              <c:idx val="11"/>
              <c:layout>
                <c:manualLayout>
                  <c:x val="-6.7585301837270345E-4"/>
                  <c:y val="-0.11339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53-4C3B-B271-91C2B9FD8D8C}"/>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Analysis!$Z$75:$Z$86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Analysis!$AA$75:$AA$86</c:f>
              <c:numCache>
                <c:formatCode>General</c:formatCode>
                <c:ptCount val="12"/>
                <c:pt idx="0">
                  <c:v>38</c:v>
                </c:pt>
                <c:pt idx="1">
                  <c:v>37</c:v>
                </c:pt>
                <c:pt idx="2">
                  <c:v>98</c:v>
                </c:pt>
                <c:pt idx="3">
                  <c:v>140</c:v>
                </c:pt>
                <c:pt idx="4">
                  <c:v>138</c:v>
                </c:pt>
                <c:pt idx="5">
                  <c:v>43</c:v>
                </c:pt>
                <c:pt idx="6">
                  <c:v>108</c:v>
                </c:pt>
                <c:pt idx="7">
                  <c:v>91</c:v>
                </c:pt>
                <c:pt idx="8">
                  <c:v>178</c:v>
                </c:pt>
                <c:pt idx="9">
                  <c:v>34</c:v>
                </c:pt>
                <c:pt idx="10">
                  <c:v>205</c:v>
                </c:pt>
                <c:pt idx="11">
                  <c:v>110</c:v>
                </c:pt>
              </c:numCache>
            </c:numRef>
          </c:val>
          <c:smooth val="0"/>
          <c:extLst>
            <c:ext xmlns:c16="http://schemas.microsoft.com/office/drawing/2014/chart" uri="{C3380CC4-5D6E-409C-BE32-E72D297353CC}">
              <c16:uniqueId val="{00000004-5753-4C3B-B271-91C2B9FD8D8C}"/>
            </c:ext>
          </c:extLst>
        </c:ser>
        <c:dLbls>
          <c:dLblPos val="t"/>
          <c:showLegendKey val="0"/>
          <c:showVal val="1"/>
          <c:showCatName val="0"/>
          <c:showSerName val="0"/>
          <c:showPercent val="0"/>
          <c:showBubbleSize val="0"/>
        </c:dLbls>
        <c:smooth val="0"/>
        <c:axId val="2063970495"/>
        <c:axId val="2063977695"/>
      </c:lineChart>
      <c:catAx>
        <c:axId val="20639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2063977695"/>
        <c:crosses val="autoZero"/>
        <c:auto val="1"/>
        <c:lblAlgn val="ctr"/>
        <c:lblOffset val="100"/>
        <c:noMultiLvlLbl val="0"/>
      </c:catAx>
      <c:valAx>
        <c:axId val="2063977695"/>
        <c:scaling>
          <c:orientation val="minMax"/>
        </c:scaling>
        <c:delete val="1"/>
        <c:axPos val="l"/>
        <c:numFmt formatCode="General" sourceLinked="1"/>
        <c:majorTickMark val="none"/>
        <c:minorTickMark val="none"/>
        <c:tickLblPos val="nextTo"/>
        <c:crossAx val="206397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.xlsb.xlsx]Analysis!Monthly Live Birds Sold Vs On-Hand Inventory</c:name>
    <c:fmtId val="7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D8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Analysis!$AB$103</c:f>
              <c:strCache>
                <c:ptCount val="1"/>
                <c:pt idx="0">
                  <c:v>Sum of Quantity</c:v>
                </c:pt>
              </c:strCache>
            </c:strRef>
          </c:tx>
          <c:spPr>
            <a:solidFill>
              <a:srgbClr val="FF5D8B"/>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Analysis!$Z$104:$Z$115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Analysis!$AB$104:$AB$115</c:f>
              <c:numCache>
                <c:formatCode>General</c:formatCode>
                <c:ptCount val="12"/>
                <c:pt idx="0">
                  <c:v>49</c:v>
                </c:pt>
                <c:pt idx="1">
                  <c:v>17</c:v>
                </c:pt>
                <c:pt idx="2">
                  <c:v>55</c:v>
                </c:pt>
                <c:pt idx="3">
                  <c:v>43</c:v>
                </c:pt>
                <c:pt idx="4">
                  <c:v>23</c:v>
                </c:pt>
                <c:pt idx="5">
                  <c:v>45</c:v>
                </c:pt>
                <c:pt idx="6">
                  <c:v>31</c:v>
                </c:pt>
                <c:pt idx="7">
                  <c:v>50</c:v>
                </c:pt>
                <c:pt idx="8">
                  <c:v>60</c:v>
                </c:pt>
                <c:pt idx="10">
                  <c:v>192</c:v>
                </c:pt>
                <c:pt idx="11">
                  <c:v>151</c:v>
                </c:pt>
              </c:numCache>
            </c:numRef>
          </c:val>
          <c:extLst>
            <c:ext xmlns:c16="http://schemas.microsoft.com/office/drawing/2014/chart" uri="{C3380CC4-5D6E-409C-BE32-E72D297353CC}">
              <c16:uniqueId val="{00000000-D731-458D-AD4B-F111494D7414}"/>
            </c:ext>
          </c:extLst>
        </c:ser>
        <c:dLbls>
          <c:showLegendKey val="0"/>
          <c:showVal val="0"/>
          <c:showCatName val="0"/>
          <c:showSerName val="0"/>
          <c:showPercent val="0"/>
          <c:showBubbleSize val="0"/>
        </c:dLbls>
        <c:gapWidth val="219"/>
        <c:axId val="2063868735"/>
        <c:axId val="2063840415"/>
      </c:barChart>
      <c:lineChart>
        <c:grouping val="standard"/>
        <c:varyColors val="0"/>
        <c:ser>
          <c:idx val="0"/>
          <c:order val="0"/>
          <c:tx>
            <c:strRef>
              <c:f>Analysis!$AA$103</c:f>
              <c:strCache>
                <c:ptCount val="1"/>
                <c:pt idx="0">
                  <c:v>Sum of OnHandQty</c:v>
                </c:pt>
              </c:strCache>
            </c:strRef>
          </c:tx>
          <c:spPr>
            <a:ln w="28575" cap="rnd">
              <a:solidFill>
                <a:schemeClr val="accent5">
                  <a:lumMod val="20000"/>
                  <a:lumOff val="80000"/>
                </a:schemeClr>
              </a:solidFill>
              <a:round/>
            </a:ln>
            <a:effectLst/>
          </c:spPr>
          <c:marker>
            <c:symbol val="none"/>
          </c:marker>
          <c:cat>
            <c:strRef>
              <c:f>Analysis!$Z$104:$Z$115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Analysis!$AA$104:$AA$115</c:f>
              <c:numCache>
                <c:formatCode>General</c:formatCode>
                <c:ptCount val="12"/>
                <c:pt idx="0">
                  <c:v>38</c:v>
                </c:pt>
                <c:pt idx="1">
                  <c:v>37</c:v>
                </c:pt>
                <c:pt idx="2">
                  <c:v>98</c:v>
                </c:pt>
                <c:pt idx="3">
                  <c:v>140</c:v>
                </c:pt>
                <c:pt idx="4">
                  <c:v>138</c:v>
                </c:pt>
                <c:pt idx="5">
                  <c:v>43</c:v>
                </c:pt>
                <c:pt idx="6">
                  <c:v>108</c:v>
                </c:pt>
                <c:pt idx="7">
                  <c:v>91</c:v>
                </c:pt>
                <c:pt idx="8">
                  <c:v>178</c:v>
                </c:pt>
                <c:pt idx="9">
                  <c:v>34</c:v>
                </c:pt>
                <c:pt idx="10">
                  <c:v>205</c:v>
                </c:pt>
                <c:pt idx="11">
                  <c:v>110</c:v>
                </c:pt>
              </c:numCache>
            </c:numRef>
          </c:val>
          <c:smooth val="0"/>
          <c:extLst>
            <c:ext xmlns:c16="http://schemas.microsoft.com/office/drawing/2014/chart" uri="{C3380CC4-5D6E-409C-BE32-E72D297353CC}">
              <c16:uniqueId val="{00000001-D731-458D-AD4B-F111494D7414}"/>
            </c:ext>
          </c:extLst>
        </c:ser>
        <c:dLbls>
          <c:showLegendKey val="0"/>
          <c:showVal val="0"/>
          <c:showCatName val="0"/>
          <c:showSerName val="0"/>
          <c:showPercent val="0"/>
          <c:showBubbleSize val="0"/>
        </c:dLbls>
        <c:marker val="1"/>
        <c:smooth val="0"/>
        <c:axId val="2063956095"/>
        <c:axId val="2063955615"/>
      </c:lineChart>
      <c:catAx>
        <c:axId val="206386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2063840415"/>
        <c:crosses val="autoZero"/>
        <c:auto val="1"/>
        <c:lblAlgn val="ctr"/>
        <c:lblOffset val="100"/>
        <c:noMultiLvlLbl val="0"/>
      </c:catAx>
      <c:valAx>
        <c:axId val="2063840415"/>
        <c:scaling>
          <c:orientation val="minMax"/>
        </c:scaling>
        <c:delete val="1"/>
        <c:axPos val="l"/>
        <c:numFmt formatCode="General" sourceLinked="1"/>
        <c:majorTickMark val="none"/>
        <c:minorTickMark val="none"/>
        <c:tickLblPos val="nextTo"/>
        <c:crossAx val="2063868735"/>
        <c:crosses val="autoZero"/>
        <c:crossBetween val="between"/>
      </c:valAx>
      <c:valAx>
        <c:axId val="2063955615"/>
        <c:scaling>
          <c:orientation val="minMax"/>
        </c:scaling>
        <c:delete val="1"/>
        <c:axPos val="r"/>
        <c:numFmt formatCode="General" sourceLinked="1"/>
        <c:majorTickMark val="out"/>
        <c:minorTickMark val="none"/>
        <c:tickLblPos val="nextTo"/>
        <c:crossAx val="2063956095"/>
        <c:crosses val="max"/>
        <c:crossBetween val="between"/>
      </c:valAx>
      <c:catAx>
        <c:axId val="2063956095"/>
        <c:scaling>
          <c:orientation val="minMax"/>
        </c:scaling>
        <c:delete val="1"/>
        <c:axPos val="b"/>
        <c:numFmt formatCode="General" sourceLinked="1"/>
        <c:majorTickMark val="out"/>
        <c:minorTickMark val="none"/>
        <c:tickLblPos val="nextTo"/>
        <c:crossAx val="20639556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.xlsb.xlsx]Analysis!Total Operational Expenses by Suppliers</c:name>
    <c:fmtId val="90"/>
  </c:pivotSource>
  <c:chart>
    <c:autoTitleDeleted val="1"/>
    <c:pivotFmts>
      <c:pivotFmt>
        <c:idx val="0"/>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F6D79"/>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Analysis!$AI$69</c:f>
              <c:strCache>
                <c:ptCount val="1"/>
                <c:pt idx="0">
                  <c:v>Total</c:v>
                </c:pt>
              </c:strCache>
            </c:strRef>
          </c:tx>
          <c:spPr>
            <a:solidFill>
              <a:srgbClr val="EF6D79"/>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Analysis!$AH$70:$AH$75</c:f>
              <c:strCache>
                <c:ptCount val="6"/>
                <c:pt idx="0">
                  <c:v>AgroMart Supplies</c:v>
                </c:pt>
                <c:pt idx="1">
                  <c:v>BioSecure Ltd.</c:v>
                </c:pt>
                <c:pt idx="2">
                  <c:v>CleanFarm Utilities</c:v>
                </c:pt>
                <c:pt idx="3">
                  <c:v>GreenFeed Co.</c:v>
                </c:pt>
                <c:pt idx="4">
                  <c:v>HayStack Logistics</c:v>
                </c:pt>
                <c:pt idx="5">
                  <c:v>VetCare Pharma</c:v>
                </c:pt>
              </c:strCache>
            </c:strRef>
          </c:cat>
          <c:val>
            <c:numRef>
              <c:f>Analysis!$AI$70:$AI$75</c:f>
              <c:numCache>
                <c:formatCode>\$#,##0.00;\(\$#,##0.00\);\$#,##0.00</c:formatCode>
                <c:ptCount val="6"/>
                <c:pt idx="0">
                  <c:v>17955694.399999999</c:v>
                </c:pt>
                <c:pt idx="1">
                  <c:v>16704330.66</c:v>
                </c:pt>
                <c:pt idx="2">
                  <c:v>17674010.52</c:v>
                </c:pt>
                <c:pt idx="3">
                  <c:v>19234326.170000002</c:v>
                </c:pt>
                <c:pt idx="4">
                  <c:v>17233460.73</c:v>
                </c:pt>
                <c:pt idx="5">
                  <c:v>13320061.08</c:v>
                </c:pt>
              </c:numCache>
            </c:numRef>
          </c:val>
          <c:extLst>
            <c:ext xmlns:c16="http://schemas.microsoft.com/office/drawing/2014/chart" uri="{C3380CC4-5D6E-409C-BE32-E72D297353CC}">
              <c16:uniqueId val="{00000000-0A58-472E-810B-9A07C9E947E3}"/>
            </c:ext>
          </c:extLst>
        </c:ser>
        <c:dLbls>
          <c:dLblPos val="outEnd"/>
          <c:showLegendKey val="0"/>
          <c:showVal val="1"/>
          <c:showCatName val="0"/>
          <c:showSerName val="0"/>
          <c:showPercent val="0"/>
          <c:showBubbleSize val="0"/>
        </c:dLbls>
        <c:gapWidth val="182"/>
        <c:axId val="1829521567"/>
        <c:axId val="1829525407"/>
      </c:barChart>
      <c:catAx>
        <c:axId val="182952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 lastClr="FFFFFF"/>
                </a:solidFill>
                <a:latin typeface="+mn-lt"/>
                <a:ea typeface="+mn-ea"/>
                <a:cs typeface="+mn-cs"/>
              </a:defRPr>
            </a:pPr>
            <a:endParaRPr lang="en-US"/>
          </a:p>
        </c:txPr>
        <c:crossAx val="1829525407"/>
        <c:crosses val="autoZero"/>
        <c:auto val="1"/>
        <c:lblAlgn val="ctr"/>
        <c:lblOffset val="100"/>
        <c:noMultiLvlLbl val="0"/>
      </c:catAx>
      <c:valAx>
        <c:axId val="1829525407"/>
        <c:scaling>
          <c:orientation val="minMax"/>
        </c:scaling>
        <c:delete val="1"/>
        <c:axPos val="b"/>
        <c:numFmt formatCode="\$#,##0.00;\(\$#,##0.00\);\$#,##0.00" sourceLinked="1"/>
        <c:majorTickMark val="none"/>
        <c:minorTickMark val="none"/>
        <c:tickLblPos val="nextTo"/>
        <c:crossAx val="182952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.xlsb.xlsx]Analysis!Monthly Average Purchase Price Trend</c:name>
    <c:fmtId val="86"/>
  </c:pivotSource>
  <c:chart>
    <c:autoTitleDeleted val="1"/>
    <c:pivotFmts>
      <c:pivotFmt>
        <c:idx val="0"/>
        <c:spPr>
          <a:solidFill>
            <a:schemeClr val="accent1"/>
          </a:solidFill>
          <a:ln w="28575" cap="rnd">
            <a:solidFill>
              <a:schemeClr val="accent1"/>
            </a:solidFill>
            <a:round/>
          </a:ln>
          <a:effectLst/>
        </c:spPr>
        <c:marker>
          <c:symbol val="none"/>
        </c:marker>
        <c:dLbl>
          <c:idx val="0"/>
          <c:numFmt formatCode="[&gt;=1000000]&quot;$&quot;#.#,,&quot;M&quot;;[&gt;=1000]&quot;$&quot;#,##0,\ &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quot;$&quot;#.#,,&quot;M&quot;;[&gt;=1000]&quot;$&quot;#,##0,\ &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20000"/>
                <a:lumOff val="80000"/>
              </a:schemeClr>
            </a:solidFill>
            <a:round/>
          </a:ln>
          <a:effectLst/>
        </c:spPr>
        <c:marker>
          <c:symbol val="none"/>
        </c:marker>
        <c:dLbl>
          <c:idx val="0"/>
          <c:numFmt formatCode="[&gt;=1000000]&quot;$&quot;#.#,,&quot;M&quot;;[&gt;=1000]&quot;$&quot;#,##0,\ &quot;K&quot;;&quot;$&quot;#,##0"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1189460472002977"/>
          <c:w val="0.93888888888888888"/>
          <c:h val="0.64814436100548156"/>
        </c:manualLayout>
      </c:layout>
      <c:lineChart>
        <c:grouping val="standard"/>
        <c:varyColors val="0"/>
        <c:ser>
          <c:idx val="0"/>
          <c:order val="0"/>
          <c:tx>
            <c:strRef>
              <c:f>Analysis!$AI$26</c:f>
              <c:strCache>
                <c:ptCount val="1"/>
                <c:pt idx="0">
                  <c:v>Total</c:v>
                </c:pt>
              </c:strCache>
            </c:strRef>
          </c:tx>
          <c:spPr>
            <a:ln w="28575" cap="rnd">
              <a:solidFill>
                <a:schemeClr val="accent5">
                  <a:lumMod val="20000"/>
                  <a:lumOff val="80000"/>
                </a:schemeClr>
              </a:solidFill>
              <a:round/>
            </a:ln>
            <a:effectLst/>
          </c:spPr>
          <c:marker>
            <c:symbol val="none"/>
          </c:marker>
          <c:dLbls>
            <c:numFmt formatCode="[&gt;=1000000]&quot;$&quot;#.#,,&quot;M&quot;;[&gt;=1000]&quot;$&quot;#,##0,\ &quot;K&quot;;&quot;$&quot;#,##0"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Analysis!$AH$27:$AH$38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Analysis!$AI$27:$AI$38</c:f>
              <c:numCache>
                <c:formatCode>General</c:formatCode>
                <c:ptCount val="12"/>
                <c:pt idx="0">
                  <c:v>13719.200275229359</c:v>
                </c:pt>
                <c:pt idx="1">
                  <c:v>17319.814096385544</c:v>
                </c:pt>
                <c:pt idx="2">
                  <c:v>18158.351460674159</c:v>
                </c:pt>
                <c:pt idx="3">
                  <c:v>17439.023195876289</c:v>
                </c:pt>
                <c:pt idx="4">
                  <c:v>16180.451999999999</c:v>
                </c:pt>
                <c:pt idx="5">
                  <c:v>15422.329041095891</c:v>
                </c:pt>
                <c:pt idx="6">
                  <c:v>16467.764505494506</c:v>
                </c:pt>
                <c:pt idx="7">
                  <c:v>15431.112941176472</c:v>
                </c:pt>
                <c:pt idx="8">
                  <c:v>15997.376329113924</c:v>
                </c:pt>
                <c:pt idx="9">
                  <c:v>16947.696973684211</c:v>
                </c:pt>
                <c:pt idx="10">
                  <c:v>17295.635675675676</c:v>
                </c:pt>
                <c:pt idx="11">
                  <c:v>16584.054719101125</c:v>
                </c:pt>
              </c:numCache>
            </c:numRef>
          </c:val>
          <c:smooth val="0"/>
          <c:extLst>
            <c:ext xmlns:c16="http://schemas.microsoft.com/office/drawing/2014/chart" uri="{C3380CC4-5D6E-409C-BE32-E72D297353CC}">
              <c16:uniqueId val="{00000000-6D5C-4685-99D9-F681A28666DF}"/>
            </c:ext>
          </c:extLst>
        </c:ser>
        <c:dLbls>
          <c:dLblPos val="t"/>
          <c:showLegendKey val="0"/>
          <c:showVal val="1"/>
          <c:showCatName val="0"/>
          <c:showSerName val="0"/>
          <c:showPercent val="0"/>
          <c:showBubbleSize val="0"/>
        </c:dLbls>
        <c:smooth val="0"/>
        <c:axId val="1829334367"/>
        <c:axId val="1829357407"/>
      </c:lineChart>
      <c:catAx>
        <c:axId val="18293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crossAx val="1829357407"/>
        <c:crosses val="autoZero"/>
        <c:auto val="1"/>
        <c:lblAlgn val="ctr"/>
        <c:lblOffset val="100"/>
        <c:noMultiLvlLbl val="0"/>
      </c:catAx>
      <c:valAx>
        <c:axId val="1829357407"/>
        <c:scaling>
          <c:orientation val="minMax"/>
        </c:scaling>
        <c:delete val="1"/>
        <c:axPos val="l"/>
        <c:numFmt formatCode="General" sourceLinked="1"/>
        <c:majorTickMark val="none"/>
        <c:minorTickMark val="none"/>
        <c:tickLblPos val="nextTo"/>
        <c:crossAx val="182933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.xlsb.xlsx]Analysis!Monthly Procurement Volume (Units)</c:name>
    <c:fmtId val="9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98583929286033E-2"/>
          <c:y val="0.18275512153488499"/>
          <c:w val="0.94260283214142793"/>
          <c:h val="0.65406832352072808"/>
        </c:manualLayout>
      </c:layout>
      <c:lineChart>
        <c:grouping val="standard"/>
        <c:varyColors val="0"/>
        <c:ser>
          <c:idx val="0"/>
          <c:order val="0"/>
          <c:tx>
            <c:strRef>
              <c:f>Analysis!$AI$42</c:f>
              <c:strCache>
                <c:ptCount val="1"/>
                <c:pt idx="0">
                  <c:v>Total</c:v>
                </c:pt>
              </c:strCache>
            </c:strRef>
          </c:tx>
          <c:spPr>
            <a:ln w="28575" cap="rnd">
              <a:solidFill>
                <a:schemeClr val="accent5">
                  <a:lumMod val="20000"/>
                  <a:lumOff val="80000"/>
                </a:schemeClr>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Analysis!$AH$43:$AH$54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Analysis!$AI$43:$AI$54</c:f>
              <c:numCache>
                <c:formatCode>General</c:formatCode>
                <c:ptCount val="12"/>
                <c:pt idx="0">
                  <c:v>897</c:v>
                </c:pt>
                <c:pt idx="1">
                  <c:v>565</c:v>
                </c:pt>
                <c:pt idx="2">
                  <c:v>606</c:v>
                </c:pt>
                <c:pt idx="3">
                  <c:v>661</c:v>
                </c:pt>
                <c:pt idx="4">
                  <c:v>751</c:v>
                </c:pt>
                <c:pt idx="5">
                  <c:v>561</c:v>
                </c:pt>
                <c:pt idx="6">
                  <c:v>610</c:v>
                </c:pt>
                <c:pt idx="7">
                  <c:v>580</c:v>
                </c:pt>
                <c:pt idx="8">
                  <c:v>553</c:v>
                </c:pt>
                <c:pt idx="9">
                  <c:v>525</c:v>
                </c:pt>
                <c:pt idx="10">
                  <c:v>560</c:v>
                </c:pt>
                <c:pt idx="11">
                  <c:v>628</c:v>
                </c:pt>
              </c:numCache>
            </c:numRef>
          </c:val>
          <c:smooth val="0"/>
          <c:extLst>
            <c:ext xmlns:c16="http://schemas.microsoft.com/office/drawing/2014/chart" uri="{C3380CC4-5D6E-409C-BE32-E72D297353CC}">
              <c16:uniqueId val="{00000000-9D49-4551-9497-765ADE91B74F}"/>
            </c:ext>
          </c:extLst>
        </c:ser>
        <c:dLbls>
          <c:dLblPos val="t"/>
          <c:showLegendKey val="0"/>
          <c:showVal val="1"/>
          <c:showCatName val="0"/>
          <c:showSerName val="0"/>
          <c:showPercent val="0"/>
          <c:showBubbleSize val="0"/>
        </c:dLbls>
        <c:smooth val="0"/>
        <c:axId val="2063874975"/>
        <c:axId val="2063875935"/>
      </c:lineChart>
      <c:catAx>
        <c:axId val="206387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crossAx val="2063875935"/>
        <c:crosses val="autoZero"/>
        <c:auto val="1"/>
        <c:lblAlgn val="ctr"/>
        <c:lblOffset val="100"/>
        <c:noMultiLvlLbl val="0"/>
      </c:catAx>
      <c:valAx>
        <c:axId val="2063875935"/>
        <c:scaling>
          <c:orientation val="minMax"/>
        </c:scaling>
        <c:delete val="1"/>
        <c:axPos val="l"/>
        <c:numFmt formatCode="General" sourceLinked="1"/>
        <c:majorTickMark val="none"/>
        <c:minorTickMark val="none"/>
        <c:tickLblPos val="nextTo"/>
        <c:crossAx val="206387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.xlsb.xlsx]Analysis!Average Unit Price by Supplier</c:name>
    <c:fmtId val="86"/>
  </c:pivotSource>
  <c:chart>
    <c:autoTitleDeleted val="1"/>
    <c:pivotFmts>
      <c:pivotFmt>
        <c:idx val="0"/>
        <c:spPr>
          <a:solidFill>
            <a:schemeClr val="accent1"/>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F6D79"/>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Analysis!$AI$59</c:f>
              <c:strCache>
                <c:ptCount val="1"/>
                <c:pt idx="0">
                  <c:v>Total</c:v>
                </c:pt>
              </c:strCache>
            </c:strRef>
          </c:tx>
          <c:spPr>
            <a:solidFill>
              <a:srgbClr val="EF6D79"/>
            </a:solidFill>
            <a:ln>
              <a:noFill/>
            </a:ln>
            <a:effectLst/>
          </c:spPr>
          <c:invertIfNegative val="0"/>
          <c:dLbls>
            <c:numFmt formatCode="&quot;$&quot;#,##0,\ &quot;K&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Analysis!$AH$60:$AH$65</c:f>
              <c:strCache>
                <c:ptCount val="6"/>
                <c:pt idx="0">
                  <c:v>VetCare Pharma</c:v>
                </c:pt>
                <c:pt idx="1">
                  <c:v>BioSecure Ltd.</c:v>
                </c:pt>
                <c:pt idx="2">
                  <c:v>HayStack Logistics</c:v>
                </c:pt>
                <c:pt idx="3">
                  <c:v>CleanFarm Utilities</c:v>
                </c:pt>
                <c:pt idx="4">
                  <c:v>GreenFeed Co.</c:v>
                </c:pt>
                <c:pt idx="5">
                  <c:v>AgroMart Supplies</c:v>
                </c:pt>
              </c:strCache>
            </c:strRef>
          </c:cat>
          <c:val>
            <c:numRef>
              <c:f>Analysis!$AI$60:$AI$65</c:f>
              <c:numCache>
                <c:formatCode>General</c:formatCode>
                <c:ptCount val="6"/>
                <c:pt idx="0">
                  <c:v>14298.808223684211</c:v>
                </c:pt>
                <c:pt idx="1">
                  <c:v>15963.744917127073</c:v>
                </c:pt>
                <c:pt idx="2">
                  <c:v>16403.260520231212</c:v>
                </c:pt>
                <c:pt idx="3">
                  <c:v>16682.111731843575</c:v>
                </c:pt>
                <c:pt idx="4">
                  <c:v>16764.752499999999</c:v>
                </c:pt>
                <c:pt idx="5">
                  <c:v>17836.505614035086</c:v>
                </c:pt>
              </c:numCache>
            </c:numRef>
          </c:val>
          <c:extLst>
            <c:ext xmlns:c16="http://schemas.microsoft.com/office/drawing/2014/chart" uri="{C3380CC4-5D6E-409C-BE32-E72D297353CC}">
              <c16:uniqueId val="{00000000-8A09-430F-9BBA-B34669511643}"/>
            </c:ext>
          </c:extLst>
        </c:ser>
        <c:dLbls>
          <c:dLblPos val="outEnd"/>
          <c:showLegendKey val="0"/>
          <c:showVal val="1"/>
          <c:showCatName val="0"/>
          <c:showSerName val="0"/>
          <c:showPercent val="0"/>
          <c:showBubbleSize val="0"/>
        </c:dLbls>
        <c:gapWidth val="182"/>
        <c:axId val="1616444719"/>
        <c:axId val="1616449519"/>
      </c:barChart>
      <c:catAx>
        <c:axId val="161644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 lastClr="FFFFFF"/>
                </a:solidFill>
                <a:latin typeface="+mn-lt"/>
                <a:ea typeface="+mn-ea"/>
                <a:cs typeface="+mn-cs"/>
              </a:defRPr>
            </a:pPr>
            <a:endParaRPr lang="en-US"/>
          </a:p>
        </c:txPr>
        <c:crossAx val="1616449519"/>
        <c:crosses val="autoZero"/>
        <c:auto val="1"/>
        <c:lblAlgn val="ctr"/>
        <c:lblOffset val="100"/>
        <c:noMultiLvlLbl val="0"/>
      </c:catAx>
      <c:valAx>
        <c:axId val="1616449519"/>
        <c:scaling>
          <c:orientation val="minMax"/>
        </c:scaling>
        <c:delete val="1"/>
        <c:axPos val="b"/>
        <c:numFmt formatCode="General" sourceLinked="1"/>
        <c:majorTickMark val="none"/>
        <c:minorTickMark val="none"/>
        <c:tickLblPos val="nextTo"/>
        <c:crossAx val="161644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.xlsb.xlsx]Analysis!Headcount Distribution by Employee Role</c:name>
    <c:fmtId val="9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5">
              <a:lumMod val="20000"/>
              <a:lumOff val="80000"/>
            </a:schemeClr>
          </a:solidFill>
          <a:ln w="19050">
            <a:solidFill>
              <a:schemeClr val="lt1"/>
            </a:solidFill>
          </a:ln>
          <a:effectLst/>
        </c:spPr>
        <c:dLbl>
          <c:idx val="0"/>
          <c:layout>
            <c:manualLayout>
              <c:x val="3.7061476934936728E-2"/>
              <c:y val="4.6081574041239937E-3"/>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5523403438999538E-2"/>
                  <c:h val="0.19727628430287289"/>
                </c:manualLayout>
              </c15:layout>
            </c:ext>
          </c:extLst>
        </c:dLbl>
      </c:pivotFmt>
      <c:pivotFmt>
        <c:idx val="12"/>
        <c:spPr>
          <a:solidFill>
            <a:srgbClr val="552D39"/>
          </a:solidFill>
          <a:ln w="19050">
            <a:solidFill>
              <a:schemeClr val="lt1"/>
            </a:solidFill>
          </a:ln>
          <a:effectLst/>
        </c:spPr>
        <c:dLbl>
          <c:idx val="0"/>
          <c:layout>
            <c:manualLayout>
              <c:x val="3.1948183206079749E-2"/>
              <c:y val="8.7272858592389103E-4"/>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ED2BA3"/>
          </a:solidFill>
          <a:ln w="19050">
            <a:solidFill>
              <a:schemeClr val="lt1"/>
            </a:solidFill>
          </a:ln>
          <a:effectLst/>
        </c:spPr>
        <c:dLbl>
          <c:idx val="0"/>
          <c:layout>
            <c:manualLayout>
              <c:x val="4.9948888377723329E-2"/>
              <c:y val="-3.5549144399966495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rgbClr val="000000"/>
          </a:solidFill>
          <a:ln w="19050">
            <a:solidFill>
              <a:schemeClr val="lt1"/>
            </a:solidFill>
          </a:ln>
          <a:effectLst/>
        </c:spPr>
        <c:dLbl>
          <c:idx val="0"/>
          <c:layout>
            <c:manualLayout>
              <c:x val="-8.7213746051172103E-2"/>
              <c:y val="-0.19343527538850216"/>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6332148277880255E-2"/>
              <c:y val="0.1073275596151367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rgbClr val="EF6D79"/>
          </a:solidFill>
          <a:ln w="19050">
            <a:solidFill>
              <a:schemeClr val="lt1"/>
            </a:solidFill>
          </a:ln>
          <a:effectLst/>
        </c:spPr>
        <c:dLbl>
          <c:idx val="0"/>
          <c:layout>
            <c:manualLayout>
              <c:x val="-5.4140663092257589E-2"/>
              <c:y val="1.5076637105911634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Analysis!$AI$80</c:f>
              <c:strCache>
                <c:ptCount val="1"/>
                <c:pt idx="0">
                  <c:v>Total</c:v>
                </c:pt>
              </c:strCache>
            </c:strRef>
          </c:tx>
          <c:explosion val="24"/>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72B2-4C24-A0D7-E354DE726E0B}"/>
              </c:ext>
            </c:extLst>
          </c:dPt>
          <c:dPt>
            <c:idx val="1"/>
            <c:bubble3D val="0"/>
            <c:spPr>
              <a:solidFill>
                <a:srgbClr val="552D39"/>
              </a:solidFill>
              <a:ln w="19050">
                <a:solidFill>
                  <a:schemeClr val="lt1"/>
                </a:solidFill>
              </a:ln>
              <a:effectLst/>
            </c:spPr>
            <c:extLst>
              <c:ext xmlns:c16="http://schemas.microsoft.com/office/drawing/2014/chart" uri="{C3380CC4-5D6E-409C-BE32-E72D297353CC}">
                <c16:uniqueId val="{00000003-72B2-4C24-A0D7-E354DE726E0B}"/>
              </c:ext>
            </c:extLst>
          </c:dPt>
          <c:dPt>
            <c:idx val="2"/>
            <c:bubble3D val="0"/>
            <c:spPr>
              <a:solidFill>
                <a:srgbClr val="ED2BA3"/>
              </a:solidFill>
              <a:ln w="19050">
                <a:solidFill>
                  <a:schemeClr val="lt1"/>
                </a:solidFill>
              </a:ln>
              <a:effectLst/>
            </c:spPr>
            <c:extLst>
              <c:ext xmlns:c16="http://schemas.microsoft.com/office/drawing/2014/chart" uri="{C3380CC4-5D6E-409C-BE32-E72D297353CC}">
                <c16:uniqueId val="{00000005-72B2-4C24-A0D7-E354DE726E0B}"/>
              </c:ext>
            </c:extLst>
          </c:dPt>
          <c:dPt>
            <c:idx val="3"/>
            <c:bubble3D val="0"/>
            <c:spPr>
              <a:solidFill>
                <a:srgbClr val="000000"/>
              </a:solidFill>
              <a:ln w="19050">
                <a:solidFill>
                  <a:schemeClr val="lt1"/>
                </a:solidFill>
              </a:ln>
              <a:effectLst/>
            </c:spPr>
            <c:extLst>
              <c:ext xmlns:c16="http://schemas.microsoft.com/office/drawing/2014/chart" uri="{C3380CC4-5D6E-409C-BE32-E72D297353CC}">
                <c16:uniqueId val="{00000007-72B2-4C24-A0D7-E354DE726E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B2-4C24-A0D7-E354DE726E0B}"/>
              </c:ext>
            </c:extLst>
          </c:dPt>
          <c:dPt>
            <c:idx val="5"/>
            <c:bubble3D val="0"/>
            <c:spPr>
              <a:solidFill>
                <a:srgbClr val="EF6D79"/>
              </a:solidFill>
              <a:ln w="19050">
                <a:solidFill>
                  <a:schemeClr val="lt1"/>
                </a:solidFill>
              </a:ln>
              <a:effectLst/>
            </c:spPr>
            <c:extLst>
              <c:ext xmlns:c16="http://schemas.microsoft.com/office/drawing/2014/chart" uri="{C3380CC4-5D6E-409C-BE32-E72D297353CC}">
                <c16:uniqueId val="{0000000B-72B2-4C24-A0D7-E354DE726E0B}"/>
              </c:ext>
            </c:extLst>
          </c:dPt>
          <c:dLbls>
            <c:dLbl>
              <c:idx val="0"/>
              <c:layout>
                <c:manualLayout>
                  <c:x val="3.7061476934936728E-2"/>
                  <c:y val="4.6081574041239937E-3"/>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5523403438999538E-2"/>
                      <c:h val="0.19727628430287289"/>
                    </c:manualLayout>
                  </c15:layout>
                </c:ext>
                <c:ext xmlns:c16="http://schemas.microsoft.com/office/drawing/2014/chart" uri="{C3380CC4-5D6E-409C-BE32-E72D297353CC}">
                  <c16:uniqueId val="{00000001-72B2-4C24-A0D7-E354DE726E0B}"/>
                </c:ext>
              </c:extLst>
            </c:dLbl>
            <c:dLbl>
              <c:idx val="1"/>
              <c:layout>
                <c:manualLayout>
                  <c:x val="3.1948183206079749E-2"/>
                  <c:y val="8.7272858592389103E-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2B2-4C24-A0D7-E354DE726E0B}"/>
                </c:ext>
              </c:extLst>
            </c:dLbl>
            <c:dLbl>
              <c:idx val="2"/>
              <c:layout>
                <c:manualLayout>
                  <c:x val="4.9948888377723329E-2"/>
                  <c:y val="-3.554914439996649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72B2-4C24-A0D7-E354DE726E0B}"/>
                </c:ext>
              </c:extLst>
            </c:dLbl>
            <c:dLbl>
              <c:idx val="3"/>
              <c:layout>
                <c:manualLayout>
                  <c:x val="-8.7213746051172103E-2"/>
                  <c:y val="-0.19343527538850216"/>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72B2-4C24-A0D7-E354DE726E0B}"/>
                </c:ext>
              </c:extLst>
            </c:dLbl>
            <c:dLbl>
              <c:idx val="4"/>
              <c:layout>
                <c:manualLayout>
                  <c:x val="-3.6332148277880255E-2"/>
                  <c:y val="0.1073275596151367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72B2-4C24-A0D7-E354DE726E0B}"/>
                </c:ext>
              </c:extLst>
            </c:dLbl>
            <c:dLbl>
              <c:idx val="5"/>
              <c:layout>
                <c:manualLayout>
                  <c:x val="-5.4140663092257589E-2"/>
                  <c:y val="1.507663710591163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72B2-4C24-A0D7-E354DE726E0B}"/>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Analysis!$AH$81:$AH$86</c:f>
              <c:strCache>
                <c:ptCount val="6"/>
                <c:pt idx="0">
                  <c:v>Cleaner</c:v>
                </c:pt>
                <c:pt idx="1">
                  <c:v>Driver</c:v>
                </c:pt>
                <c:pt idx="2">
                  <c:v>Farmhand</c:v>
                </c:pt>
                <c:pt idx="3">
                  <c:v>Mixed roles</c:v>
                </c:pt>
                <c:pt idx="4">
                  <c:v>Sales rep</c:v>
                </c:pt>
                <c:pt idx="5">
                  <c:v>Supervisor</c:v>
                </c:pt>
              </c:strCache>
            </c:strRef>
          </c:cat>
          <c:val>
            <c:numRef>
              <c:f>Analysis!$AI$81:$AI$86</c:f>
              <c:numCache>
                <c:formatCode>General</c:formatCode>
                <c:ptCount val="6"/>
                <c:pt idx="0">
                  <c:v>3</c:v>
                </c:pt>
                <c:pt idx="1">
                  <c:v>3</c:v>
                </c:pt>
                <c:pt idx="2">
                  <c:v>3</c:v>
                </c:pt>
                <c:pt idx="3">
                  <c:v>11</c:v>
                </c:pt>
                <c:pt idx="4">
                  <c:v>3</c:v>
                </c:pt>
                <c:pt idx="5">
                  <c:v>3</c:v>
                </c:pt>
              </c:numCache>
            </c:numRef>
          </c:val>
          <c:extLst>
            <c:ext xmlns:c16="http://schemas.microsoft.com/office/drawing/2014/chart" uri="{C3380CC4-5D6E-409C-BE32-E72D297353CC}">
              <c16:uniqueId val="{0000000C-72B2-4C24-A0D7-E354DE726E0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.xlsb.xlsx]Analysis!PivotTable64</c:name>
    <c:fmtId val="106"/>
  </c:pivotSource>
  <c:chart>
    <c:autoTitleDeleted val="1"/>
    <c:pivotFmts>
      <c:pivotFmt>
        <c:idx val="0"/>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8BAC"/>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Analysis!$AI$91</c:f>
              <c:strCache>
                <c:ptCount val="1"/>
                <c:pt idx="0">
                  <c:v>Total</c:v>
                </c:pt>
              </c:strCache>
            </c:strRef>
          </c:tx>
          <c:spPr>
            <a:solidFill>
              <a:srgbClr val="FF8BAC"/>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Analysis!$AH$92:$AH$101</c:f>
              <c:strCache>
                <c:ptCount val="10"/>
                <c:pt idx="0">
                  <c:v>Incubator service</c:v>
                </c:pt>
                <c:pt idx="1">
                  <c:v>Starter feed</c:v>
                </c:pt>
                <c:pt idx="2">
                  <c:v>Phone/internet</c:v>
                </c:pt>
                <c:pt idx="3">
                  <c:v>Drinkers</c:v>
                </c:pt>
                <c:pt idx="4">
                  <c:v>Finisher feed</c:v>
                </c:pt>
                <c:pt idx="5">
                  <c:v>Feeders</c:v>
                </c:pt>
                <c:pt idx="6">
                  <c:v>Layer mash</c:v>
                </c:pt>
                <c:pt idx="7">
                  <c:v>Regulatory fees</c:v>
                </c:pt>
                <c:pt idx="8">
                  <c:v>Scale/Weighing</c:v>
                </c:pt>
                <c:pt idx="9">
                  <c:v>Grower feed</c:v>
                </c:pt>
              </c:strCache>
            </c:strRef>
          </c:cat>
          <c:val>
            <c:numRef>
              <c:f>Analysis!$AI$92:$AI$101</c:f>
              <c:numCache>
                <c:formatCode>\$#,##0.00;\(\$#,##0.00\);\$#,##0.00</c:formatCode>
                <c:ptCount val="10"/>
                <c:pt idx="0">
                  <c:v>4936369.91</c:v>
                </c:pt>
                <c:pt idx="1">
                  <c:v>4964124.5</c:v>
                </c:pt>
                <c:pt idx="2">
                  <c:v>5544784.8099999996</c:v>
                </c:pt>
                <c:pt idx="3">
                  <c:v>5617807.0599999996</c:v>
                </c:pt>
                <c:pt idx="4">
                  <c:v>5785767.6799999997</c:v>
                </c:pt>
                <c:pt idx="5">
                  <c:v>5900157.0899999999</c:v>
                </c:pt>
                <c:pt idx="6">
                  <c:v>6812907.2999999998</c:v>
                </c:pt>
                <c:pt idx="7">
                  <c:v>6828718.8600000003</c:v>
                </c:pt>
                <c:pt idx="8">
                  <c:v>6894495.7999999998</c:v>
                </c:pt>
                <c:pt idx="9">
                  <c:v>6906684.1299999999</c:v>
                </c:pt>
              </c:numCache>
            </c:numRef>
          </c:val>
          <c:extLst>
            <c:ext xmlns:c16="http://schemas.microsoft.com/office/drawing/2014/chart" uri="{C3380CC4-5D6E-409C-BE32-E72D297353CC}">
              <c16:uniqueId val="{00000000-29FC-44B0-BB70-464E8217ABA0}"/>
            </c:ext>
          </c:extLst>
        </c:ser>
        <c:dLbls>
          <c:dLblPos val="outEnd"/>
          <c:showLegendKey val="0"/>
          <c:showVal val="1"/>
          <c:showCatName val="0"/>
          <c:showSerName val="0"/>
          <c:showPercent val="0"/>
          <c:showBubbleSize val="0"/>
        </c:dLbls>
        <c:gapWidth val="182"/>
        <c:axId val="1829338687"/>
        <c:axId val="1829340127"/>
      </c:barChart>
      <c:catAx>
        <c:axId val="182933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 lastClr="FFFFFF"/>
                </a:solidFill>
                <a:latin typeface="+mn-lt"/>
                <a:ea typeface="+mn-ea"/>
                <a:cs typeface="+mn-cs"/>
              </a:defRPr>
            </a:pPr>
            <a:endParaRPr lang="en-US"/>
          </a:p>
        </c:txPr>
        <c:crossAx val="1829340127"/>
        <c:crosses val="autoZero"/>
        <c:auto val="1"/>
        <c:lblAlgn val="ctr"/>
        <c:lblOffset val="100"/>
        <c:noMultiLvlLbl val="0"/>
      </c:catAx>
      <c:valAx>
        <c:axId val="1829340127"/>
        <c:scaling>
          <c:orientation val="minMax"/>
        </c:scaling>
        <c:delete val="1"/>
        <c:axPos val="b"/>
        <c:numFmt formatCode="\$#,##0.00;\(\$#,##0.00\);\$#,##0.00" sourceLinked="1"/>
        <c:majorTickMark val="none"/>
        <c:minorTickMark val="none"/>
        <c:tickLblPos val="nextTo"/>
        <c:crossAx val="182933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size">
        <cx:f>_xlchart.v1.1</cx:f>
      </cx:numDim>
    </cx:data>
  </cx:chartData>
  <cx:chart>
    <cx:plotArea>
      <cx:plotAreaRegion>
        <cx:series layoutId="treemap" uniqueId="{00000000-EDDA-4DEA-8617-908268A9AE4C}">
          <cx:tx>
            <cx:txData>
              <cx:f>_xlchart.v1.0</cx:f>
              <cx:v>Sum of EstimatedLoss</cx:v>
            </cx:txData>
          </cx:tx>
          <cx:dataPt idx="0">
            <cx:spPr>
              <a:solidFill>
                <a:srgbClr val="A02B93">
                  <a:lumMod val="60000"/>
                  <a:lumOff val="40000"/>
                </a:srgbClr>
              </a:solidFill>
            </cx:spPr>
          </cx:dataPt>
          <cx:dataPt idx="1">
            <cx:spPr>
              <a:solidFill>
                <a:srgbClr val="F1738E"/>
              </a:solidFill>
            </cx:spPr>
          </cx:dataPt>
          <cx:dataPt idx="2">
            <cx:spPr>
              <a:solidFill>
                <a:srgbClr val="2B171D"/>
              </a:solidFill>
            </cx:spPr>
          </cx:dataPt>
          <cx:dataPt idx="3">
            <cx:spPr>
              <a:solidFill>
                <a:srgbClr val="A02B93">
                  <a:lumMod val="75000"/>
                </a:srgbClr>
              </a:solidFill>
            </cx:spPr>
          </cx:dataPt>
          <cx:dataPt idx="4">
            <cx:spPr>
              <a:solidFill>
                <a:srgbClr val="552D39"/>
              </a:solidFill>
            </cx:spPr>
          </cx:dataPt>
          <cx:dataLabels pos="inEnd">
            <cx:numFmt formatCode="$#.#,, &quot;M&quot;" sourceLinked="0"/>
            <cx:txPr>
              <a:bodyPr vertOverflow="overflow" horzOverflow="overflow" wrap="square" lIns="0" tIns="0" rIns="0" bIns="0"/>
              <a:lstStyle/>
              <a:p>
                <a:pPr algn="ctr" rtl="0">
                  <a:defRPr lang="en-US" sz="1050" b="1" i="0" u="none" strike="noStrike" kern="1200" baseline="0">
                    <a:solidFill>
                      <a:sysClr val="window" lastClr="FFFFFF"/>
                    </a:solidFill>
                    <a:latin typeface="+mn-lt"/>
                    <a:ea typeface="+mn-ea"/>
                    <a:cs typeface="+mn-cs"/>
                  </a:defRPr>
                </a:pPr>
                <a:endParaRPr lang="en-US" sz="1050" b="1" i="0" u="none" strike="noStrike" kern="1200" baseline="0">
                  <a:solidFill>
                    <a:sysClr val="window" lastClr="FFFFFF"/>
                  </a:solidFill>
                  <a:latin typeface="+mn-lt"/>
                  <a:ea typeface="+mn-ea"/>
                  <a:cs typeface="+mn-cs"/>
                </a:endParaRPr>
              </a:p>
            </cx:txPr>
            <cx:visibility seriesName="0" categoryName="1" value="1"/>
            <cx:separator>
</cx:separator>
          </cx:dataLabels>
          <cx:dataId val="0"/>
          <cx:layoutPr>
            <cx:parentLabelLayout val="overlapping"/>
          </cx:layoutPr>
        </cx:series>
      </cx:plotAreaRegion>
    </cx:plotArea>
  </cx:chart>
  <cx:spPr>
    <a:noFill/>
    <a:ln>
      <a:noFill/>
    </a:ln>
    <a:effectLst>
      <a:glow rad="927100">
        <a:schemeClr val="accent5">
          <a:satMod val="175000"/>
          <a:alpha val="40000"/>
        </a:schemeClr>
      </a:glow>
      <a:outerShdw blurRad="63500" sx="102000" sy="102000" algn="ctr" rotWithShape="0">
        <a:schemeClr val="accent5">
          <a:lumMod val="75000"/>
          <a:alpha val="48000"/>
        </a:scheme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plotArea>
      <cx:plotAreaRegion>
        <cx:plotSurface>
          <cx:spPr>
            <a:ln>
              <a:noFill/>
            </a:ln>
          </cx:spPr>
        </cx:plotSurface>
        <cx:series layoutId="treemap" uniqueId="{00000000-4284-408E-89C8-15587DCF266A}">
          <cx:tx>
            <cx:txData>
              <cx:f>_xlchart.v1.3</cx:f>
              <cx:v>Total Expenses</cx:v>
            </cx:txData>
          </cx:tx>
          <cx:dataPt idx="0">
            <cx:spPr>
              <a:solidFill>
                <a:srgbClr val="EF6D79"/>
              </a:solidFill>
            </cx:spPr>
          </cx:dataPt>
          <cx:dataPt idx="1">
            <cx:spPr>
              <a:solidFill>
                <a:srgbClr val="552D39"/>
              </a:solidFill>
            </cx:spPr>
          </cx:dataPt>
          <cx:dataPt idx="2">
            <cx:spPr>
              <a:solidFill>
                <a:srgbClr val="A02B93">
                  <a:lumMod val="20000"/>
                  <a:lumOff val="80000"/>
                </a:srgbClr>
              </a:solidFill>
            </cx:spPr>
          </cx:dataPt>
          <cx:dataPt idx="3">
            <cx:spPr>
              <a:solidFill>
                <a:srgbClr val="B35993"/>
              </a:solidFill>
            </cx:spPr>
          </cx:dataPt>
          <cx:dataPt idx="4">
            <cx:spPr>
              <a:solidFill>
                <a:srgbClr val="ED2BA3"/>
              </a:solidFill>
            </cx:spPr>
          </cx:dataPt>
          <cx:dataPt idx="5">
            <cx:spPr>
              <a:solidFill>
                <a:srgbClr val="BA5EAF"/>
              </a:solidFill>
            </cx:spPr>
          </cx:dataPt>
          <cx:dataPt idx="6">
            <cx:spPr>
              <a:solidFill>
                <a:srgbClr val="FF8BAC"/>
              </a:solidFill>
            </cx:spPr>
          </cx:dataPt>
          <cx:dataPt idx="7">
            <cx:spPr>
              <a:solidFill>
                <a:srgbClr val="F880C5"/>
              </a:solidFill>
            </cx:spPr>
          </cx:dataPt>
          <cx:dataLabels pos="inEnd">
            <cx:numFmt formatCode="$#.##,,&quot;M&quot;" sourceLinked="0"/>
            <cx:txPr>
              <a:bodyPr vertOverflow="overflow" horzOverflow="overflow" wrap="square" lIns="0" tIns="0" rIns="0" bIns="0"/>
              <a:lstStyle/>
              <a:p>
                <a:pPr algn="ctr" rtl="0">
                  <a:defRPr lang="en-US" sz="1200" b="1" i="0" u="none" strike="noStrike" kern="1200" baseline="0">
                    <a:solidFill>
                      <a:sysClr val="window" lastClr="FFFFFF"/>
                    </a:solidFill>
                    <a:latin typeface="+mn-lt"/>
                    <a:ea typeface="+mn-ea"/>
                    <a:cs typeface="+mn-cs"/>
                  </a:defRPr>
                </a:pPr>
                <a:endParaRPr lang="en-US" sz="1200" b="1" i="0" u="none" strike="noStrike" kern="1200" baseline="0">
                  <a:solidFill>
                    <a:sysClr val="window" lastClr="FFFFFF"/>
                  </a:solidFill>
                  <a:latin typeface="+mn-lt"/>
                  <a:ea typeface="+mn-ea"/>
                  <a:cs typeface="+mn-cs"/>
                </a:endParaRPr>
              </a:p>
            </cx:txPr>
            <cx:visibility seriesName="0" categoryName="1" value="1"/>
            <cx:separator>
</cx:separator>
            <cx:dataLabel idx="0">
              <cx:txPr>
                <a:bodyPr vertOverflow="overflow" horzOverflow="overflow" wrap="square" lIns="0" tIns="0" rIns="0" bIns="0"/>
                <a:lstStyle/>
                <a:p>
                  <a:pPr algn="ctr" rtl="0">
                    <a:defRPr sz="1100"/>
                  </a:pPr>
                  <a:r>
                    <a:rPr lang="en-US" sz="1100" b="1" i="0" u="none" strike="noStrike" kern="1200" baseline="0">
                      <a:solidFill>
                        <a:sysClr val="window" lastClr="FFFFFF"/>
                      </a:solidFill>
                      <a:latin typeface="+mn-lt"/>
                      <a:ea typeface="+mn-ea"/>
                      <a:cs typeface="+mn-cs"/>
                    </a:rPr>
                    <a:t>Utilities
$5.32M</a:t>
                  </a:r>
                </a:p>
              </cx:txPr>
            </cx:dataLabel>
            <cx:dataLabel idx="2">
              <cx:txPr>
                <a:bodyPr vertOverflow="overflow" horzOverflow="overflow" wrap="square" lIns="0" tIns="0" rIns="0" bIns="0"/>
                <a:lstStyle/>
                <a:p>
                  <a:pPr algn="ctr" rtl="0">
                    <a:defRPr sz="1100">
                      <a:solidFill>
                        <a:schemeClr val="tx1"/>
                      </a:solidFill>
                    </a:defRPr>
                  </a:pPr>
                  <a:r>
                    <a:rPr lang="en-US" sz="1100" b="1" i="0" u="none" strike="noStrike" kern="1200" baseline="0">
                      <a:solidFill>
                        <a:schemeClr val="tx1"/>
                      </a:solidFill>
                      <a:latin typeface="+mn-lt"/>
                      <a:ea typeface="+mn-ea"/>
                      <a:cs typeface="+mn-cs"/>
                    </a:rPr>
                    <a:t>Biosecurity
$5.91M</a:t>
                  </a:r>
                </a:p>
              </cx:txPr>
            </cx:dataLabel>
            <cx:dataLabel idx="3">
              <cx:txPr>
                <a:bodyPr vertOverflow="overflow" horzOverflow="overflow" wrap="square" lIns="0" tIns="0" rIns="0" bIns="0"/>
                <a:lstStyle/>
                <a:p>
                  <a:pPr algn="ctr" rtl="0">
                    <a:defRPr sz="1100"/>
                  </a:pPr>
                  <a:r>
                    <a:rPr lang="en-US" sz="1100" b="1" i="0" u="none" strike="noStrike" kern="1200" baseline="0">
                      <a:solidFill>
                        <a:sysClr val="window" lastClr="FFFFFF"/>
                      </a:solidFill>
                      <a:latin typeface="+mn-lt"/>
                      <a:ea typeface="+mn-ea"/>
                      <a:cs typeface="+mn-cs"/>
                    </a:rPr>
                    <a:t>Housing
$6.38M</a:t>
                  </a:r>
                </a:p>
              </cx:txPr>
            </cx:dataLabel>
          </cx:dataLabels>
          <cx:dataId val="0"/>
          <cx:layoutPr>
            <cx:parentLabelLayout val="overlapping"/>
          </cx:layoutPr>
        </cx:series>
      </cx:plotAreaRegion>
    </cx:plotArea>
  </cx:chart>
  <cx:spPr>
    <a:noFill/>
    <a:ln>
      <a:noFill/>
    </a:ln>
    <a:effectLst>
      <a:glow rad="139700">
        <a:schemeClr val="accent5">
          <a:satMod val="175000"/>
          <a:alpha val="40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duction &amp; Operations'!A1"/><Relationship Id="rId2" Type="http://schemas.openxmlformats.org/officeDocument/2006/relationships/hyperlink" Target="#'Sales Perforamnce'!A1"/><Relationship Id="rId1" Type="http://schemas.openxmlformats.org/officeDocument/2006/relationships/image" Target="../media/image1.png"/><Relationship Id="rId5" Type="http://schemas.openxmlformats.org/officeDocument/2006/relationships/hyperlink" Target="#'HR &amp; Supply Chain'!A1"/><Relationship Id="rId4" Type="http://schemas.openxmlformats.org/officeDocument/2006/relationships/hyperlink" Target="#'Inventory &amp; Risk'!A1"/></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4.png"/><Relationship Id="rId21" Type="http://schemas.openxmlformats.org/officeDocument/2006/relationships/image" Target="../media/image1.png"/><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chart" Target="../charts/chart5.xml"/><Relationship Id="rId2" Type="http://schemas.openxmlformats.org/officeDocument/2006/relationships/image" Target="../media/image3.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24" Type="http://schemas.openxmlformats.org/officeDocument/2006/relationships/hyperlink" Target="#'Sales Perforamnce'!A1"/><Relationship Id="rId5" Type="http://schemas.openxmlformats.org/officeDocument/2006/relationships/image" Target="../media/image6.png"/><Relationship Id="rId15" Type="http://schemas.openxmlformats.org/officeDocument/2006/relationships/chart" Target="../charts/chart3.xml"/><Relationship Id="rId23" Type="http://schemas.openxmlformats.org/officeDocument/2006/relationships/hyperlink" Target="#Home!A1"/><Relationship Id="rId10" Type="http://schemas.openxmlformats.org/officeDocument/2006/relationships/image" Target="../media/image11.svg"/><Relationship Id="rId19" Type="http://schemas.openxmlformats.org/officeDocument/2006/relationships/chart" Target="../charts/chart7.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2.xml"/><Relationship Id="rId22"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hyperlink" Target="#Home!A1"/><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13.svg"/><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image" Target="../media/image12.png"/><Relationship Id="rId5" Type="http://schemas.openxmlformats.org/officeDocument/2006/relationships/chart" Target="../charts/chart13.xml"/><Relationship Id="rId10" Type="http://schemas.openxmlformats.org/officeDocument/2006/relationships/image" Target="../media/image14.svg"/><Relationship Id="rId4" Type="http://schemas.openxmlformats.org/officeDocument/2006/relationships/chart" Target="../charts/chart12.xml"/><Relationship Id="rId9" Type="http://schemas.openxmlformats.org/officeDocument/2006/relationships/image" Target="../media/image4.png"/><Relationship Id="rId14" Type="http://schemas.openxmlformats.org/officeDocument/2006/relationships/hyperlink" Target="#'Production &amp; Operations'!A1"/></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8.xml"/><Relationship Id="rId7" Type="http://schemas.openxmlformats.org/officeDocument/2006/relationships/chart" Target="../charts/chart21.xml"/><Relationship Id="rId2"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20.xml"/><Relationship Id="rId5" Type="http://schemas.openxmlformats.org/officeDocument/2006/relationships/chart" Target="../charts/chart19.xml"/><Relationship Id="rId10" Type="http://schemas.openxmlformats.org/officeDocument/2006/relationships/hyperlink" Target="#'Inventory &amp; Risk'!A1"/><Relationship Id="rId4" Type="http://schemas.microsoft.com/office/2014/relationships/chartEx" Target="../charts/chartEx1.xml"/><Relationship Id="rId9" Type="http://schemas.openxmlformats.org/officeDocument/2006/relationships/hyperlink" Target="#Home!A1"/></Relationships>
</file>

<file path=xl/drawings/_rels/drawing5.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26.xml"/><Relationship Id="rId5" Type="http://schemas.openxmlformats.org/officeDocument/2006/relationships/chart" Target="../charts/chart25.xml"/><Relationship Id="rId10" Type="http://schemas.openxmlformats.org/officeDocument/2006/relationships/hyperlink" Target="#'HR &amp; Supply Chain'!A1"/><Relationship Id="rId4" Type="http://schemas.openxmlformats.org/officeDocument/2006/relationships/chart" Target="../charts/chart24.xml"/><Relationship Id="rId9"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0</xdr:col>
      <xdr:colOff>143435</xdr:colOff>
      <xdr:row>0</xdr:row>
      <xdr:rowOff>134471</xdr:rowOff>
    </xdr:from>
    <xdr:to>
      <xdr:col>27</xdr:col>
      <xdr:colOff>412376</xdr:colOff>
      <xdr:row>43</xdr:row>
      <xdr:rowOff>62753</xdr:rowOff>
    </xdr:to>
    <xdr:sp macro="" textlink="">
      <xdr:nvSpPr>
        <xdr:cNvPr id="3" name="Rectangle: Rounded Corners 2">
          <a:extLst>
            <a:ext uri="{FF2B5EF4-FFF2-40B4-BE49-F238E27FC236}">
              <a16:creationId xmlns:a16="http://schemas.microsoft.com/office/drawing/2014/main" id="{19B5760C-D4AB-49C7-99E6-A0B19B56C665}"/>
            </a:ext>
          </a:extLst>
        </xdr:cNvPr>
        <xdr:cNvSpPr/>
      </xdr:nvSpPr>
      <xdr:spPr>
        <a:xfrm>
          <a:off x="143435" y="134471"/>
          <a:ext cx="16728141" cy="7637929"/>
        </a:xfrm>
        <a:prstGeom prst="roundRect">
          <a:avLst>
            <a:gd name="adj" fmla="val 5436"/>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107577</xdr:colOff>
      <xdr:row>13</xdr:row>
      <xdr:rowOff>8965</xdr:rowOff>
    </xdr:from>
    <xdr:to>
      <xdr:col>11</xdr:col>
      <xdr:colOff>493059</xdr:colOff>
      <xdr:row>39</xdr:row>
      <xdr:rowOff>32728</xdr:rowOff>
    </xdr:to>
    <xdr:pic>
      <xdr:nvPicPr>
        <xdr:cNvPr id="12" name="Picture 11">
          <a:extLst>
            <a:ext uri="{FF2B5EF4-FFF2-40B4-BE49-F238E27FC236}">
              <a16:creationId xmlns:a16="http://schemas.microsoft.com/office/drawing/2014/main" id="{DA6E55B0-962D-4948-A28C-1ADA294D5E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7177" y="2339789"/>
          <a:ext cx="6481482" cy="468541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xdr:col>
      <xdr:colOff>394447</xdr:colOff>
      <xdr:row>2</xdr:row>
      <xdr:rowOff>44823</xdr:rowOff>
    </xdr:from>
    <xdr:to>
      <xdr:col>25</xdr:col>
      <xdr:colOff>304800</xdr:colOff>
      <xdr:row>8</xdr:row>
      <xdr:rowOff>80682</xdr:rowOff>
    </xdr:to>
    <xdr:sp macro="" textlink="">
      <xdr:nvSpPr>
        <xdr:cNvPr id="36" name="Rectangle: Rounded Corners 35">
          <a:extLst>
            <a:ext uri="{FF2B5EF4-FFF2-40B4-BE49-F238E27FC236}">
              <a16:creationId xmlns:a16="http://schemas.microsoft.com/office/drawing/2014/main" id="{6505D328-1D18-43F3-B979-6E7011DAA236}"/>
            </a:ext>
          </a:extLst>
        </xdr:cNvPr>
        <xdr:cNvSpPr/>
      </xdr:nvSpPr>
      <xdr:spPr>
        <a:xfrm>
          <a:off x="1613647" y="403411"/>
          <a:ext cx="13931153" cy="1111624"/>
        </a:xfrm>
        <a:prstGeom prst="roundRect">
          <a:avLst>
            <a:gd name="adj" fmla="val 21232"/>
          </a:avLst>
        </a:prstGeom>
        <a:gradFill flip="none" rotWithShape="1">
          <a:gsLst>
            <a:gs pos="99000">
              <a:srgbClr val="FF8BAC"/>
            </a:gs>
            <a:gs pos="61000">
              <a:srgbClr val="8A2846"/>
            </a:gs>
            <a:gs pos="34000">
              <a:srgbClr val="2A181D"/>
            </a:gs>
            <a:gs pos="4600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ln>
                <a:solidFill>
                  <a:sysClr val="windowText" lastClr="000000"/>
                </a:solidFill>
              </a:ln>
              <a:latin typeface="Arial" panose="020B0604020202020204" pitchFamily="34" charset="0"/>
              <a:cs typeface="Arial" panose="020B0604020202020204" pitchFamily="34" charset="0"/>
            </a:rPr>
            <a:t>TURKEY FARM MANAGEMENT DASHBOARD</a:t>
          </a:r>
        </a:p>
      </xdr:txBody>
    </xdr:sp>
    <xdr:clientData/>
  </xdr:twoCellAnchor>
  <xdr:twoCellAnchor>
    <xdr:from>
      <xdr:col>13</xdr:col>
      <xdr:colOff>421341</xdr:colOff>
      <xdr:row>10</xdr:row>
      <xdr:rowOff>152399</xdr:rowOff>
    </xdr:from>
    <xdr:to>
      <xdr:col>20</xdr:col>
      <xdr:colOff>493060</xdr:colOff>
      <xdr:row>16</xdr:row>
      <xdr:rowOff>44823</xdr:rowOff>
    </xdr:to>
    <xdr:sp macro="" textlink="">
      <xdr:nvSpPr>
        <xdr:cNvPr id="38" name="Rectangle: Rounded Corners 37">
          <a:hlinkClick xmlns:r="http://schemas.openxmlformats.org/officeDocument/2006/relationships" r:id="rId2"/>
          <a:extLst>
            <a:ext uri="{FF2B5EF4-FFF2-40B4-BE49-F238E27FC236}">
              <a16:creationId xmlns:a16="http://schemas.microsoft.com/office/drawing/2014/main" id="{35666034-5129-464A-8C78-059750B92651}"/>
            </a:ext>
          </a:extLst>
        </xdr:cNvPr>
        <xdr:cNvSpPr/>
      </xdr:nvSpPr>
      <xdr:spPr>
        <a:xfrm>
          <a:off x="8346141" y="1945340"/>
          <a:ext cx="4338919" cy="968189"/>
        </a:xfrm>
        <a:prstGeom prst="roundRect">
          <a:avLst>
            <a:gd name="adj" fmla="val 50000"/>
          </a:avLst>
        </a:prstGeom>
        <a:gradFill flip="none" rotWithShape="1">
          <a:gsLst>
            <a:gs pos="73000">
              <a:srgbClr val="FF8BAC"/>
            </a:gs>
            <a:gs pos="7000">
              <a:srgbClr val="8A2846"/>
            </a:gs>
            <a:gs pos="0">
              <a:srgbClr val="2A181D"/>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effectLst>
                <a:glow rad="101600">
                  <a:srgbClr val="000000">
                    <a:alpha val="60000"/>
                  </a:srgbClr>
                </a:glow>
              </a:effectLst>
            </a:rPr>
            <a:t>Sales Perforamnce</a:t>
          </a:r>
        </a:p>
      </xdr:txBody>
    </xdr:sp>
    <xdr:clientData/>
  </xdr:twoCellAnchor>
  <xdr:twoCellAnchor>
    <xdr:from>
      <xdr:col>13</xdr:col>
      <xdr:colOff>493057</xdr:colOff>
      <xdr:row>19</xdr:row>
      <xdr:rowOff>0</xdr:rowOff>
    </xdr:from>
    <xdr:to>
      <xdr:col>20</xdr:col>
      <xdr:colOff>564776</xdr:colOff>
      <xdr:row>24</xdr:row>
      <xdr:rowOff>71718</xdr:rowOff>
    </xdr:to>
    <xdr:sp macro="" textlink="">
      <xdr:nvSpPr>
        <xdr:cNvPr id="39" name="Rectangle: Rounded Corners 38">
          <a:hlinkClick xmlns:r="http://schemas.openxmlformats.org/officeDocument/2006/relationships" r:id="rId3"/>
          <a:extLst>
            <a:ext uri="{FF2B5EF4-FFF2-40B4-BE49-F238E27FC236}">
              <a16:creationId xmlns:a16="http://schemas.microsoft.com/office/drawing/2014/main" id="{2138F36E-B518-4205-A3E1-0E97D067DFA5}"/>
            </a:ext>
          </a:extLst>
        </xdr:cNvPr>
        <xdr:cNvSpPr/>
      </xdr:nvSpPr>
      <xdr:spPr>
        <a:xfrm>
          <a:off x="8417857" y="3406588"/>
          <a:ext cx="4338919" cy="968189"/>
        </a:xfrm>
        <a:prstGeom prst="roundRect">
          <a:avLst>
            <a:gd name="adj" fmla="val 50000"/>
          </a:avLst>
        </a:prstGeom>
        <a:gradFill flip="none" rotWithShape="1">
          <a:gsLst>
            <a:gs pos="61000">
              <a:srgbClr val="FF8BAC"/>
            </a:gs>
            <a:gs pos="19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effectLst>
                <a:glow rad="101600">
                  <a:srgbClr val="000000">
                    <a:alpha val="60000"/>
                  </a:srgbClr>
                </a:glow>
              </a:effectLst>
            </a:rPr>
            <a:t>Production &amp; Operations</a:t>
          </a:r>
        </a:p>
      </xdr:txBody>
    </xdr:sp>
    <xdr:clientData/>
  </xdr:twoCellAnchor>
  <xdr:twoCellAnchor>
    <xdr:from>
      <xdr:col>13</xdr:col>
      <xdr:colOff>457199</xdr:colOff>
      <xdr:row>27</xdr:row>
      <xdr:rowOff>89646</xdr:rowOff>
    </xdr:from>
    <xdr:to>
      <xdr:col>20</xdr:col>
      <xdr:colOff>528918</xdr:colOff>
      <xdr:row>32</xdr:row>
      <xdr:rowOff>161364</xdr:rowOff>
    </xdr:to>
    <xdr:sp macro="" textlink="">
      <xdr:nvSpPr>
        <xdr:cNvPr id="40" name="Rectangle: Rounded Corners 39">
          <a:hlinkClick xmlns:r="http://schemas.openxmlformats.org/officeDocument/2006/relationships" r:id="rId4"/>
          <a:extLst>
            <a:ext uri="{FF2B5EF4-FFF2-40B4-BE49-F238E27FC236}">
              <a16:creationId xmlns:a16="http://schemas.microsoft.com/office/drawing/2014/main" id="{22F86528-EC7B-42FF-9C05-7DBBE2E7FD5E}"/>
            </a:ext>
          </a:extLst>
        </xdr:cNvPr>
        <xdr:cNvSpPr/>
      </xdr:nvSpPr>
      <xdr:spPr>
        <a:xfrm>
          <a:off x="8381999" y="4930587"/>
          <a:ext cx="4338919" cy="968189"/>
        </a:xfrm>
        <a:prstGeom prst="roundRect">
          <a:avLst>
            <a:gd name="adj" fmla="val 50000"/>
          </a:avLst>
        </a:prstGeom>
        <a:gradFill flip="none" rotWithShape="1">
          <a:gsLst>
            <a:gs pos="66000">
              <a:srgbClr val="FF8BAC"/>
            </a:gs>
            <a:gs pos="20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effectLst>
                <a:glow rad="101600">
                  <a:srgbClr val="000000">
                    <a:alpha val="60000"/>
                  </a:srgbClr>
                </a:glow>
              </a:effectLst>
            </a:rPr>
            <a:t>Inventory &amp; Risk</a:t>
          </a:r>
        </a:p>
      </xdr:txBody>
    </xdr:sp>
    <xdr:clientData/>
  </xdr:twoCellAnchor>
  <xdr:twoCellAnchor>
    <xdr:from>
      <xdr:col>13</xdr:col>
      <xdr:colOff>528916</xdr:colOff>
      <xdr:row>35</xdr:row>
      <xdr:rowOff>170329</xdr:rowOff>
    </xdr:from>
    <xdr:to>
      <xdr:col>20</xdr:col>
      <xdr:colOff>600635</xdr:colOff>
      <xdr:row>41</xdr:row>
      <xdr:rowOff>62753</xdr:rowOff>
    </xdr:to>
    <xdr:sp macro="" textlink="">
      <xdr:nvSpPr>
        <xdr:cNvPr id="41" name="Rectangle: Rounded Corners 40">
          <a:hlinkClick xmlns:r="http://schemas.openxmlformats.org/officeDocument/2006/relationships" r:id="rId5"/>
          <a:extLst>
            <a:ext uri="{FF2B5EF4-FFF2-40B4-BE49-F238E27FC236}">
              <a16:creationId xmlns:a16="http://schemas.microsoft.com/office/drawing/2014/main" id="{4892BA68-4FE2-458C-A8C7-74CBDBB42F08}"/>
            </a:ext>
          </a:extLst>
        </xdr:cNvPr>
        <xdr:cNvSpPr/>
      </xdr:nvSpPr>
      <xdr:spPr>
        <a:xfrm>
          <a:off x="8453716" y="6445623"/>
          <a:ext cx="4338919" cy="968189"/>
        </a:xfrm>
        <a:prstGeom prst="roundRect">
          <a:avLst>
            <a:gd name="adj" fmla="val 50000"/>
          </a:avLst>
        </a:prstGeom>
        <a:gradFill flip="none" rotWithShape="1">
          <a:gsLst>
            <a:gs pos="86000">
              <a:srgbClr val="FF8BAC"/>
            </a:gs>
            <a:gs pos="25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effectLst>
                <a:glow rad="101600">
                  <a:srgbClr val="000000">
                    <a:alpha val="60000"/>
                  </a:srgbClr>
                </a:glow>
              </a:effectLst>
            </a:rPr>
            <a:t>HR &amp; Supply Chain</a:t>
          </a:r>
        </a:p>
      </xdr:txBody>
    </xdr:sp>
    <xdr:clientData/>
  </xdr:twoCellAnchor>
  <xdr:twoCellAnchor>
    <xdr:from>
      <xdr:col>23</xdr:col>
      <xdr:colOff>134471</xdr:colOff>
      <xdr:row>36</xdr:row>
      <xdr:rowOff>152400</xdr:rowOff>
    </xdr:from>
    <xdr:to>
      <xdr:col>27</xdr:col>
      <xdr:colOff>206189</xdr:colOff>
      <xdr:row>40</xdr:row>
      <xdr:rowOff>179293</xdr:rowOff>
    </xdr:to>
    <xdr:sp macro="" textlink="">
      <xdr:nvSpPr>
        <xdr:cNvPr id="42" name="Arrow: Pentagon 41">
          <a:extLst>
            <a:ext uri="{FF2B5EF4-FFF2-40B4-BE49-F238E27FC236}">
              <a16:creationId xmlns:a16="http://schemas.microsoft.com/office/drawing/2014/main" id="{05324024-A258-399A-EC1E-66B533757804}"/>
            </a:ext>
          </a:extLst>
        </xdr:cNvPr>
        <xdr:cNvSpPr/>
      </xdr:nvSpPr>
      <xdr:spPr>
        <a:xfrm>
          <a:off x="14155271" y="6606988"/>
          <a:ext cx="2510118" cy="744070"/>
        </a:xfrm>
        <a:prstGeom prst="homePlate">
          <a:avLst/>
        </a:prstGeom>
        <a:gradFill flip="none" rotWithShape="1">
          <a:gsLst>
            <a:gs pos="99000">
              <a:srgbClr val="FF8BAC"/>
            </a:gs>
            <a:gs pos="61000">
              <a:srgbClr val="8A2846"/>
            </a:gs>
            <a:gs pos="34000">
              <a:srgbClr val="2A181D"/>
            </a:gs>
            <a:gs pos="4600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a:ln>
                <a:solidFill>
                  <a:sysClr val="windowText" lastClr="000000"/>
                </a:solidFill>
              </a:ln>
              <a:solidFill>
                <a:schemeClr val="lt1"/>
              </a:solidFill>
              <a:latin typeface="Arial" panose="020B0604020202020204" pitchFamily="34" charset="0"/>
              <a:ea typeface="+mn-ea"/>
              <a:cs typeface="Arial" panose="020B0604020202020204" pitchFamily="34" charset="0"/>
            </a:rPr>
            <a:t>To</a:t>
          </a:r>
          <a:r>
            <a:rPr lang="en-US" sz="2800" b="1" baseline="0">
              <a:ln>
                <a:solidFill>
                  <a:sysClr val="windowText" lastClr="000000"/>
                </a:solidFill>
              </a:ln>
              <a:solidFill>
                <a:schemeClr val="lt1"/>
              </a:solidFill>
              <a:latin typeface="Arial" panose="020B0604020202020204" pitchFamily="34" charset="0"/>
              <a:ea typeface="+mn-ea"/>
              <a:cs typeface="Arial" panose="020B0604020202020204" pitchFamily="34" charset="0"/>
            </a:rPr>
            <a:t> </a:t>
          </a:r>
          <a:r>
            <a:rPr lang="en-US" sz="2400" b="1" baseline="0">
              <a:ln>
                <a:solidFill>
                  <a:sysClr val="windowText" lastClr="000000"/>
                </a:solidFill>
              </a:ln>
              <a:solidFill>
                <a:schemeClr val="lt1"/>
              </a:solidFill>
              <a:latin typeface="Arial" panose="020B0604020202020204" pitchFamily="34" charset="0"/>
              <a:ea typeface="+mn-ea"/>
              <a:cs typeface="Arial" panose="020B0604020202020204" pitchFamily="34" charset="0"/>
            </a:rPr>
            <a:t>Dashbord</a:t>
          </a:r>
          <a:endParaRPr lang="en-US" sz="2800" b="1">
            <a:ln>
              <a:solidFill>
                <a:sysClr val="windowText" lastClr="000000"/>
              </a:solidFill>
            </a:ln>
            <a:solidFill>
              <a:schemeClr val="lt1"/>
            </a:solidFill>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107576</xdr:colOff>
      <xdr:row>0</xdr:row>
      <xdr:rowOff>44824</xdr:rowOff>
    </xdr:from>
    <xdr:to>
      <xdr:col>27</xdr:col>
      <xdr:colOff>349623</xdr:colOff>
      <xdr:row>6</xdr:row>
      <xdr:rowOff>80682</xdr:rowOff>
    </xdr:to>
    <xdr:sp macro="" textlink="">
      <xdr:nvSpPr>
        <xdr:cNvPr id="92" name="Rectangle: Rounded Corners 91">
          <a:extLst>
            <a:ext uri="{FF2B5EF4-FFF2-40B4-BE49-F238E27FC236}">
              <a16:creationId xmlns:a16="http://schemas.microsoft.com/office/drawing/2014/main" id="{34E8AEDF-3E6C-455A-B8AB-C9D12E35B123}"/>
            </a:ext>
          </a:extLst>
        </xdr:cNvPr>
        <xdr:cNvSpPr/>
      </xdr:nvSpPr>
      <xdr:spPr>
        <a:xfrm>
          <a:off x="107576" y="44824"/>
          <a:ext cx="16701247" cy="1111623"/>
        </a:xfrm>
        <a:prstGeom prst="roundRect">
          <a:avLst>
            <a:gd name="adj" fmla="val 5791"/>
          </a:avLst>
        </a:prstGeom>
        <a:solidFill>
          <a:srgbClr val="552D39"/>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134472</xdr:colOff>
      <xdr:row>6</xdr:row>
      <xdr:rowOff>143435</xdr:rowOff>
    </xdr:from>
    <xdr:to>
      <xdr:col>27</xdr:col>
      <xdr:colOff>457202</xdr:colOff>
      <xdr:row>47</xdr:row>
      <xdr:rowOff>98611</xdr:rowOff>
    </xdr:to>
    <xdr:sp macro="" textlink="">
      <xdr:nvSpPr>
        <xdr:cNvPr id="13" name="Rectangle: Rounded Corners 12">
          <a:extLst>
            <a:ext uri="{FF2B5EF4-FFF2-40B4-BE49-F238E27FC236}">
              <a16:creationId xmlns:a16="http://schemas.microsoft.com/office/drawing/2014/main" id="{DB9C10A5-F46A-1A52-FC78-16EF2F33B171}"/>
            </a:ext>
          </a:extLst>
        </xdr:cNvPr>
        <xdr:cNvSpPr/>
      </xdr:nvSpPr>
      <xdr:spPr>
        <a:xfrm>
          <a:off x="134472" y="1219200"/>
          <a:ext cx="16781930" cy="7306235"/>
        </a:xfrm>
        <a:prstGeom prst="roundRect">
          <a:avLst>
            <a:gd name="adj" fmla="val 5791"/>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322729</xdr:colOff>
      <xdr:row>8</xdr:row>
      <xdr:rowOff>0</xdr:rowOff>
    </xdr:from>
    <xdr:to>
      <xdr:col>19</xdr:col>
      <xdr:colOff>62753</xdr:colOff>
      <xdr:row>19</xdr:row>
      <xdr:rowOff>107577</xdr:rowOff>
    </xdr:to>
    <xdr:sp macro="" textlink="">
      <xdr:nvSpPr>
        <xdr:cNvPr id="14" name="Rectangle: Rounded Corners 13">
          <a:extLst>
            <a:ext uri="{FF2B5EF4-FFF2-40B4-BE49-F238E27FC236}">
              <a16:creationId xmlns:a16="http://schemas.microsoft.com/office/drawing/2014/main" id="{F1ABB6C3-B47C-416C-90D7-DFA0A9752B0A}"/>
            </a:ext>
          </a:extLst>
        </xdr:cNvPr>
        <xdr:cNvSpPr/>
      </xdr:nvSpPr>
      <xdr:spPr>
        <a:xfrm>
          <a:off x="322729" y="1434353"/>
          <a:ext cx="11322424" cy="2079812"/>
        </a:xfrm>
        <a:prstGeom prst="roundRect">
          <a:avLst>
            <a:gd name="adj" fmla="val 5791"/>
          </a:avLst>
        </a:prstGeom>
        <a:gradFill flip="none" rotWithShape="1">
          <a:gsLst>
            <a:gs pos="99000">
              <a:srgbClr val="FF8BAC"/>
            </a:gs>
            <a:gs pos="61000">
              <a:srgbClr val="8A2846"/>
            </a:gs>
            <a:gs pos="34000">
              <a:srgbClr val="2A181D"/>
            </a:gs>
            <a:gs pos="46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572267</xdr:colOff>
      <xdr:row>10</xdr:row>
      <xdr:rowOff>71517</xdr:rowOff>
    </xdr:from>
    <xdr:to>
      <xdr:col>5</xdr:col>
      <xdr:colOff>373520</xdr:colOff>
      <xdr:row>17</xdr:row>
      <xdr:rowOff>85807</xdr:rowOff>
    </xdr:to>
    <xdr:sp macro="" textlink="">
      <xdr:nvSpPr>
        <xdr:cNvPr id="17" name="Rectangle: Rounded Corners 16">
          <a:extLst>
            <a:ext uri="{FF2B5EF4-FFF2-40B4-BE49-F238E27FC236}">
              <a16:creationId xmlns:a16="http://schemas.microsoft.com/office/drawing/2014/main" id="{E3F90466-4DBD-4391-9C28-DE9D3B152B23}"/>
            </a:ext>
          </a:extLst>
        </xdr:cNvPr>
        <xdr:cNvSpPr/>
      </xdr:nvSpPr>
      <xdr:spPr>
        <a:xfrm rot="20332677">
          <a:off x="572267" y="1864458"/>
          <a:ext cx="2849253" cy="1269349"/>
        </a:xfrm>
        <a:prstGeom prst="roundRect">
          <a:avLst>
            <a:gd name="adj" fmla="val 24137"/>
          </a:avLst>
        </a:prstGeom>
        <a:gradFill flip="none" rotWithShape="1">
          <a:gsLst>
            <a:gs pos="100000">
              <a:srgbClr val="5C323D">
                <a:lumMod val="67000"/>
                <a:alpha val="98000"/>
              </a:srgbClr>
            </a:gs>
            <a:gs pos="55000">
              <a:schemeClr val="bg2">
                <a:lumMod val="75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20095</xdr:colOff>
      <xdr:row>10</xdr:row>
      <xdr:rowOff>30977</xdr:rowOff>
    </xdr:from>
    <xdr:to>
      <xdr:col>5</xdr:col>
      <xdr:colOff>284705</xdr:colOff>
      <xdr:row>17</xdr:row>
      <xdr:rowOff>112457</xdr:rowOff>
    </xdr:to>
    <xdr:sp macro="" textlink="">
      <xdr:nvSpPr>
        <xdr:cNvPr id="18" name="Rectangle: Rounded Corners 17">
          <a:extLst>
            <a:ext uri="{FF2B5EF4-FFF2-40B4-BE49-F238E27FC236}">
              <a16:creationId xmlns:a16="http://schemas.microsoft.com/office/drawing/2014/main" id="{66AECF5F-91BB-4564-AFC2-6AC25614ED57}"/>
            </a:ext>
          </a:extLst>
        </xdr:cNvPr>
        <xdr:cNvSpPr/>
      </xdr:nvSpPr>
      <xdr:spPr>
        <a:xfrm rot="20575657">
          <a:off x="629695" y="1823918"/>
          <a:ext cx="2703010" cy="1336539"/>
        </a:xfrm>
        <a:prstGeom prst="roundRect">
          <a:avLst>
            <a:gd name="adj" fmla="val 24137"/>
          </a:avLst>
        </a:prstGeom>
        <a:gradFill flip="none" rotWithShape="1">
          <a:gsLst>
            <a:gs pos="54000">
              <a:srgbClr val="8A2846"/>
            </a:gs>
            <a:gs pos="0">
              <a:srgbClr val="5C323D"/>
            </a:gs>
            <a:gs pos="0">
              <a:srgbClr val="552D39"/>
            </a:gs>
            <a:gs pos="96000">
              <a:srgbClr val="FFA7C0"/>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81798</xdr:colOff>
      <xdr:row>10</xdr:row>
      <xdr:rowOff>142708</xdr:rowOff>
    </xdr:from>
    <xdr:to>
      <xdr:col>4</xdr:col>
      <xdr:colOff>528555</xdr:colOff>
      <xdr:row>12</xdr:row>
      <xdr:rowOff>176918</xdr:rowOff>
    </xdr:to>
    <xdr:sp macro="" textlink="">
      <xdr:nvSpPr>
        <xdr:cNvPr id="19" name="TextBox 18">
          <a:extLst>
            <a:ext uri="{FF2B5EF4-FFF2-40B4-BE49-F238E27FC236}">
              <a16:creationId xmlns:a16="http://schemas.microsoft.com/office/drawing/2014/main" id="{1309878C-CBFE-4546-7D66-1504D55D76A7}"/>
            </a:ext>
          </a:extLst>
        </xdr:cNvPr>
        <xdr:cNvSpPr txBox="1"/>
      </xdr:nvSpPr>
      <xdr:spPr>
        <a:xfrm rot="20449490">
          <a:off x="1300998" y="1935649"/>
          <a:ext cx="1665957"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Revenue </a:t>
          </a:r>
        </a:p>
      </xdr:txBody>
    </xdr:sp>
    <xdr:clientData/>
  </xdr:twoCellAnchor>
  <xdr:twoCellAnchor>
    <xdr:from>
      <xdr:col>5</xdr:col>
      <xdr:colOff>457200</xdr:colOff>
      <xdr:row>11</xdr:row>
      <xdr:rowOff>88920</xdr:rowOff>
    </xdr:from>
    <xdr:to>
      <xdr:col>9</xdr:col>
      <xdr:colOff>322729</xdr:colOff>
      <xdr:row>13</xdr:row>
      <xdr:rowOff>123129</xdr:rowOff>
    </xdr:to>
    <xdr:sp macro="" textlink="">
      <xdr:nvSpPr>
        <xdr:cNvPr id="22" name="TextBox 21">
          <a:extLst>
            <a:ext uri="{FF2B5EF4-FFF2-40B4-BE49-F238E27FC236}">
              <a16:creationId xmlns:a16="http://schemas.microsoft.com/office/drawing/2014/main" id="{EF955333-518A-4894-A063-8A82D387569B}"/>
            </a:ext>
          </a:extLst>
        </xdr:cNvPr>
        <xdr:cNvSpPr txBox="1"/>
      </xdr:nvSpPr>
      <xdr:spPr>
        <a:xfrm>
          <a:off x="3505200" y="2061155"/>
          <a:ext cx="2303929"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Operational Cost</a:t>
          </a:r>
        </a:p>
      </xdr:txBody>
    </xdr:sp>
    <xdr:clientData/>
  </xdr:twoCellAnchor>
  <xdr:twoCellAnchor>
    <xdr:from>
      <xdr:col>9</xdr:col>
      <xdr:colOff>519953</xdr:colOff>
      <xdr:row>11</xdr:row>
      <xdr:rowOff>106849</xdr:rowOff>
    </xdr:from>
    <xdr:to>
      <xdr:col>12</xdr:col>
      <xdr:colOff>98247</xdr:colOff>
      <xdr:row>13</xdr:row>
      <xdr:rowOff>141058</xdr:rowOff>
    </xdr:to>
    <xdr:sp macro="" textlink="">
      <xdr:nvSpPr>
        <xdr:cNvPr id="24" name="TextBox 23">
          <a:extLst>
            <a:ext uri="{FF2B5EF4-FFF2-40B4-BE49-F238E27FC236}">
              <a16:creationId xmlns:a16="http://schemas.microsoft.com/office/drawing/2014/main" id="{5C32AEA8-40CF-43C4-9253-C7383D2A04EE}"/>
            </a:ext>
          </a:extLst>
        </xdr:cNvPr>
        <xdr:cNvSpPr txBox="1"/>
      </xdr:nvSpPr>
      <xdr:spPr>
        <a:xfrm>
          <a:off x="6006353" y="2079084"/>
          <a:ext cx="1407094"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Net Profit</a:t>
          </a:r>
        </a:p>
      </xdr:txBody>
    </xdr:sp>
    <xdr:clientData/>
  </xdr:twoCellAnchor>
  <xdr:twoCellAnchor>
    <xdr:from>
      <xdr:col>12</xdr:col>
      <xdr:colOff>90760</xdr:colOff>
      <xdr:row>11</xdr:row>
      <xdr:rowOff>115813</xdr:rowOff>
    </xdr:from>
    <xdr:to>
      <xdr:col>14</xdr:col>
      <xdr:colOff>537517</xdr:colOff>
      <xdr:row>13</xdr:row>
      <xdr:rowOff>150022</xdr:rowOff>
    </xdr:to>
    <xdr:sp macro="" textlink="">
      <xdr:nvSpPr>
        <xdr:cNvPr id="25" name="TextBox 24">
          <a:extLst>
            <a:ext uri="{FF2B5EF4-FFF2-40B4-BE49-F238E27FC236}">
              <a16:creationId xmlns:a16="http://schemas.microsoft.com/office/drawing/2014/main" id="{6B02E312-CFDD-400B-AC2B-FEA7A06D10F6}"/>
            </a:ext>
          </a:extLst>
        </xdr:cNvPr>
        <xdr:cNvSpPr txBox="1"/>
      </xdr:nvSpPr>
      <xdr:spPr>
        <a:xfrm>
          <a:off x="7405960" y="2088048"/>
          <a:ext cx="1665957"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Profit Margin%</a:t>
          </a:r>
        </a:p>
      </xdr:txBody>
    </xdr:sp>
    <xdr:clientData/>
  </xdr:twoCellAnchor>
  <xdr:twoCellAnchor>
    <xdr:from>
      <xdr:col>14</xdr:col>
      <xdr:colOff>583820</xdr:colOff>
      <xdr:row>11</xdr:row>
      <xdr:rowOff>151672</xdr:rowOff>
    </xdr:from>
    <xdr:to>
      <xdr:col>18</xdr:col>
      <xdr:colOff>322730</xdr:colOff>
      <xdr:row>14</xdr:row>
      <xdr:rowOff>6587</xdr:rowOff>
    </xdr:to>
    <xdr:sp macro="" textlink="">
      <xdr:nvSpPr>
        <xdr:cNvPr id="26" name="TextBox 25">
          <a:extLst>
            <a:ext uri="{FF2B5EF4-FFF2-40B4-BE49-F238E27FC236}">
              <a16:creationId xmlns:a16="http://schemas.microsoft.com/office/drawing/2014/main" id="{88BC2F15-544D-40A2-8913-EC06896EFAD9}"/>
            </a:ext>
          </a:extLst>
        </xdr:cNvPr>
        <xdr:cNvSpPr txBox="1"/>
      </xdr:nvSpPr>
      <xdr:spPr>
        <a:xfrm>
          <a:off x="9118220" y="2123907"/>
          <a:ext cx="2177310"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Quantity Sold</a:t>
          </a:r>
        </a:p>
      </xdr:txBody>
    </xdr:sp>
    <xdr:clientData/>
  </xdr:twoCellAnchor>
  <xdr:twoCellAnchor>
    <xdr:from>
      <xdr:col>1</xdr:col>
      <xdr:colOff>165847</xdr:colOff>
      <xdr:row>12</xdr:row>
      <xdr:rowOff>121023</xdr:rowOff>
    </xdr:from>
    <xdr:to>
      <xdr:col>2</xdr:col>
      <xdr:colOff>103095</xdr:colOff>
      <xdr:row>15</xdr:row>
      <xdr:rowOff>121023</xdr:rowOff>
    </xdr:to>
    <xdr:sp macro="" textlink="">
      <xdr:nvSpPr>
        <xdr:cNvPr id="29" name="Oval 28">
          <a:extLst>
            <a:ext uri="{FF2B5EF4-FFF2-40B4-BE49-F238E27FC236}">
              <a16:creationId xmlns:a16="http://schemas.microsoft.com/office/drawing/2014/main" id="{41FBA592-F49F-AF59-60E2-D376AF96A28D}"/>
            </a:ext>
          </a:extLst>
        </xdr:cNvPr>
        <xdr:cNvSpPr/>
      </xdr:nvSpPr>
      <xdr:spPr>
        <a:xfrm rot="16732577">
          <a:off x="779929" y="2268070"/>
          <a:ext cx="537883" cy="546848"/>
        </a:xfrm>
        <a:prstGeom prst="ellipse">
          <a:avLst/>
        </a:prstGeom>
        <a:gradFill flip="none" rotWithShape="1">
          <a:gsLst>
            <a:gs pos="100000">
              <a:srgbClr val="5C323D">
                <a:lumMod val="67000"/>
                <a:alpha val="98000"/>
              </a:srgbClr>
            </a:gs>
            <a:gs pos="55000">
              <a:schemeClr val="bg2">
                <a:lumMod val="75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196789</xdr:colOff>
      <xdr:row>12</xdr:row>
      <xdr:rowOff>152168</xdr:rowOff>
    </xdr:from>
    <xdr:to>
      <xdr:col>2</xdr:col>
      <xdr:colOff>50406</xdr:colOff>
      <xdr:row>15</xdr:row>
      <xdr:rowOff>77502</xdr:rowOff>
    </xdr:to>
    <xdr:pic>
      <xdr:nvPicPr>
        <xdr:cNvPr id="31" name="Graphic 30" descr="Bar chart with solid fill">
          <a:extLst>
            <a:ext uri="{FF2B5EF4-FFF2-40B4-BE49-F238E27FC236}">
              <a16:creationId xmlns:a16="http://schemas.microsoft.com/office/drawing/2014/main" id="{681C0A00-672E-7BCE-CBF9-343E4E474D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0542323">
          <a:off x="806389" y="2303697"/>
          <a:ext cx="463217" cy="463217"/>
        </a:xfrm>
        <a:prstGeom prst="rect">
          <a:avLst/>
        </a:prstGeom>
      </xdr:spPr>
    </xdr:pic>
    <xdr:clientData/>
  </xdr:twoCellAnchor>
  <xdr:twoCellAnchor>
    <xdr:from>
      <xdr:col>5</xdr:col>
      <xdr:colOff>421341</xdr:colOff>
      <xdr:row>14</xdr:row>
      <xdr:rowOff>44096</xdr:rowOff>
    </xdr:from>
    <xdr:to>
      <xdr:col>9</xdr:col>
      <xdr:colOff>286870</xdr:colOff>
      <xdr:row>16</xdr:row>
      <xdr:rowOff>78306</xdr:rowOff>
    </xdr:to>
    <xdr:sp macro="" textlink="Analysis!H8">
      <xdr:nvSpPr>
        <xdr:cNvPr id="32" name="TextBox 31">
          <a:extLst>
            <a:ext uri="{FF2B5EF4-FFF2-40B4-BE49-F238E27FC236}">
              <a16:creationId xmlns:a16="http://schemas.microsoft.com/office/drawing/2014/main" id="{A225003C-F5BF-091D-A304-A701012914F9}"/>
            </a:ext>
          </a:extLst>
        </xdr:cNvPr>
        <xdr:cNvSpPr txBox="1"/>
      </xdr:nvSpPr>
      <xdr:spPr>
        <a:xfrm>
          <a:off x="3469341" y="2554214"/>
          <a:ext cx="2303929"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D05883-E641-4CF1-9247-5922822E3260}" type="TxLink">
            <a:rPr lang="en-US" sz="2800" b="1" i="0" u="none" strike="noStrike">
              <a:solidFill>
                <a:schemeClr val="bg1"/>
              </a:solidFill>
              <a:latin typeface="Aptos Narrow"/>
              <a:ea typeface="+mn-ea"/>
              <a:cs typeface="+mn-cs"/>
            </a:rPr>
            <a:pPr marL="0" indent="0" algn="ctr"/>
            <a:t>$22.8M</a:t>
          </a:fld>
          <a:endParaRPr lang="en-US" sz="2800" b="1" i="0" u="none" strike="noStrike">
            <a:solidFill>
              <a:schemeClr val="bg1"/>
            </a:solidFill>
            <a:latin typeface="Aptos Narrow"/>
            <a:ea typeface="+mn-ea"/>
            <a:cs typeface="+mn-cs"/>
          </a:endParaRPr>
        </a:p>
      </xdr:txBody>
    </xdr:sp>
    <xdr:clientData/>
  </xdr:twoCellAnchor>
  <xdr:twoCellAnchor>
    <xdr:from>
      <xdr:col>9</xdr:col>
      <xdr:colOff>161365</xdr:colOff>
      <xdr:row>14</xdr:row>
      <xdr:rowOff>62025</xdr:rowOff>
    </xdr:from>
    <xdr:to>
      <xdr:col>12</xdr:col>
      <xdr:colOff>403412</xdr:colOff>
      <xdr:row>16</xdr:row>
      <xdr:rowOff>96235</xdr:rowOff>
    </xdr:to>
    <xdr:sp macro="" textlink="Analysis!I8">
      <xdr:nvSpPr>
        <xdr:cNvPr id="33" name="TextBox 32">
          <a:extLst>
            <a:ext uri="{FF2B5EF4-FFF2-40B4-BE49-F238E27FC236}">
              <a16:creationId xmlns:a16="http://schemas.microsoft.com/office/drawing/2014/main" id="{66FE76BC-4E00-3829-4CF6-3926B29E3CCC}"/>
            </a:ext>
          </a:extLst>
        </xdr:cNvPr>
        <xdr:cNvSpPr txBox="1"/>
      </xdr:nvSpPr>
      <xdr:spPr>
        <a:xfrm>
          <a:off x="5647765" y="2572143"/>
          <a:ext cx="2070847"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C94A94-7AA0-47D4-9CE4-39A167F19049}" type="TxLink">
            <a:rPr lang="en-US" sz="2800" b="1" i="0" u="none" strike="noStrike">
              <a:solidFill>
                <a:schemeClr val="bg1"/>
              </a:solidFill>
              <a:latin typeface="Aptos Narrow"/>
              <a:ea typeface="+mn-ea"/>
              <a:cs typeface="+mn-cs"/>
            </a:rPr>
            <a:pPr marL="0" indent="0" algn="ctr"/>
            <a:t>-$14,972K</a:t>
          </a:fld>
          <a:endParaRPr lang="en-US" sz="2800" b="1" i="0" u="none" strike="noStrike">
            <a:solidFill>
              <a:schemeClr val="bg1"/>
            </a:solidFill>
            <a:latin typeface="Aptos Narrow"/>
            <a:ea typeface="+mn-ea"/>
            <a:cs typeface="+mn-cs"/>
          </a:endParaRPr>
        </a:p>
      </xdr:txBody>
    </xdr:sp>
    <xdr:clientData/>
  </xdr:twoCellAnchor>
  <xdr:twoCellAnchor>
    <xdr:from>
      <xdr:col>12</xdr:col>
      <xdr:colOff>54901</xdr:colOff>
      <xdr:row>14</xdr:row>
      <xdr:rowOff>70989</xdr:rowOff>
    </xdr:from>
    <xdr:to>
      <xdr:col>15</xdr:col>
      <xdr:colOff>107576</xdr:colOff>
      <xdr:row>16</xdr:row>
      <xdr:rowOff>105199</xdr:rowOff>
    </xdr:to>
    <xdr:sp macro="" textlink="Analysis!J8">
      <xdr:nvSpPr>
        <xdr:cNvPr id="34" name="TextBox 33">
          <a:extLst>
            <a:ext uri="{FF2B5EF4-FFF2-40B4-BE49-F238E27FC236}">
              <a16:creationId xmlns:a16="http://schemas.microsoft.com/office/drawing/2014/main" id="{8C2FD5F7-B688-4620-FB88-D6DEA40FC39D}"/>
            </a:ext>
          </a:extLst>
        </xdr:cNvPr>
        <xdr:cNvSpPr txBox="1"/>
      </xdr:nvSpPr>
      <xdr:spPr>
        <a:xfrm>
          <a:off x="7370101" y="2581107"/>
          <a:ext cx="1881475"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0D6BA9-0CD3-4242-A2C4-55AB42E8F59D}" type="TxLink">
            <a:rPr lang="en-US" sz="2800" b="1" i="0" u="none" strike="noStrike">
              <a:solidFill>
                <a:schemeClr val="bg1"/>
              </a:solidFill>
              <a:latin typeface="Aptos Narrow"/>
              <a:ea typeface="+mn-ea"/>
              <a:cs typeface="+mn-cs"/>
            </a:rPr>
            <a:pPr marL="0" indent="0" algn="ctr"/>
            <a:t>-190.8%</a:t>
          </a:fld>
          <a:endParaRPr lang="en-US" sz="2800" b="1" i="0" u="none" strike="noStrike">
            <a:solidFill>
              <a:schemeClr val="bg1"/>
            </a:solidFill>
            <a:latin typeface="Aptos Narrow"/>
            <a:ea typeface="+mn-ea"/>
            <a:cs typeface="+mn-cs"/>
          </a:endParaRPr>
        </a:p>
      </xdr:txBody>
    </xdr:sp>
    <xdr:clientData/>
  </xdr:twoCellAnchor>
  <xdr:twoCellAnchor>
    <xdr:from>
      <xdr:col>15</xdr:col>
      <xdr:colOff>153513</xdr:colOff>
      <xdr:row>13</xdr:row>
      <xdr:rowOff>151671</xdr:rowOff>
    </xdr:from>
    <xdr:to>
      <xdr:col>17</xdr:col>
      <xdr:colOff>600270</xdr:colOff>
      <xdr:row>16</xdr:row>
      <xdr:rowOff>6587</xdr:rowOff>
    </xdr:to>
    <xdr:sp macro="" textlink="Analysis!D8">
      <xdr:nvSpPr>
        <xdr:cNvPr id="35" name="TextBox 34">
          <a:extLst>
            <a:ext uri="{FF2B5EF4-FFF2-40B4-BE49-F238E27FC236}">
              <a16:creationId xmlns:a16="http://schemas.microsoft.com/office/drawing/2014/main" id="{0D780785-A2A6-4364-B2EA-12D3CD173B48}"/>
            </a:ext>
          </a:extLst>
        </xdr:cNvPr>
        <xdr:cNvSpPr txBox="1"/>
      </xdr:nvSpPr>
      <xdr:spPr>
        <a:xfrm>
          <a:off x="9297513" y="2482495"/>
          <a:ext cx="1665957"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0AFCE6-C978-4DC1-835D-70EC63D792E8}" type="TxLink">
            <a:rPr lang="en-US" sz="2800" b="1" i="0" u="none" strike="noStrike">
              <a:solidFill>
                <a:schemeClr val="bg1"/>
              </a:solidFill>
              <a:latin typeface="Aptos Narrow"/>
              <a:ea typeface="+mn-ea"/>
              <a:cs typeface="+mn-cs"/>
            </a:rPr>
            <a:pPr marL="0" indent="0" algn="ctr"/>
            <a:t>1,689</a:t>
          </a:fld>
          <a:endParaRPr lang="en-US" sz="2800" b="1" i="0" u="none" strike="noStrike">
            <a:solidFill>
              <a:schemeClr val="bg1"/>
            </a:solidFill>
            <a:latin typeface="Aptos Narrow"/>
            <a:ea typeface="+mn-ea"/>
            <a:cs typeface="+mn-cs"/>
          </a:endParaRPr>
        </a:p>
      </xdr:txBody>
    </xdr:sp>
    <xdr:clientData/>
  </xdr:twoCellAnchor>
  <xdr:twoCellAnchor>
    <xdr:from>
      <xdr:col>2</xdr:col>
      <xdr:colOff>74428</xdr:colOff>
      <xdr:row>12</xdr:row>
      <xdr:rowOff>172753</xdr:rowOff>
    </xdr:from>
    <xdr:to>
      <xdr:col>5</xdr:col>
      <xdr:colOff>22641</xdr:colOff>
      <xdr:row>15</xdr:row>
      <xdr:rowOff>15525</xdr:rowOff>
    </xdr:to>
    <xdr:sp macro="" textlink="Analysis!C8">
      <xdr:nvSpPr>
        <xdr:cNvPr id="37" name="TextBox 36">
          <a:extLst>
            <a:ext uri="{FF2B5EF4-FFF2-40B4-BE49-F238E27FC236}">
              <a16:creationId xmlns:a16="http://schemas.microsoft.com/office/drawing/2014/main" id="{33E5C096-DDD8-4502-862F-72FA274A7F18}"/>
            </a:ext>
          </a:extLst>
        </xdr:cNvPr>
        <xdr:cNvSpPr txBox="1"/>
      </xdr:nvSpPr>
      <xdr:spPr>
        <a:xfrm rot="20449490">
          <a:off x="1293628" y="2324282"/>
          <a:ext cx="1777013" cy="3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0633B6-2B6D-4E40-90C3-C5314E2173E5}" type="TxLink">
            <a:rPr lang="en-US" sz="2800" b="1" i="0" u="none" strike="noStrike">
              <a:solidFill>
                <a:schemeClr val="bg1"/>
              </a:solidFill>
              <a:latin typeface="Aptos Narrow"/>
            </a:rPr>
            <a:pPr algn="ctr"/>
            <a:t>$7.8M</a:t>
          </a:fld>
          <a:endParaRPr lang="en-US" sz="4400" b="1">
            <a:solidFill>
              <a:schemeClr val="bg1"/>
            </a:solidFill>
          </a:endParaRPr>
        </a:p>
      </xdr:txBody>
    </xdr:sp>
    <xdr:clientData/>
  </xdr:twoCellAnchor>
  <xdr:twoCellAnchor>
    <xdr:from>
      <xdr:col>1</xdr:col>
      <xdr:colOff>136220</xdr:colOff>
      <xdr:row>16</xdr:row>
      <xdr:rowOff>51983</xdr:rowOff>
    </xdr:from>
    <xdr:to>
      <xdr:col>4</xdr:col>
      <xdr:colOff>110302</xdr:colOff>
      <xdr:row>17</xdr:row>
      <xdr:rowOff>160636</xdr:rowOff>
    </xdr:to>
    <xdr:sp macro="" textlink="">
      <xdr:nvSpPr>
        <xdr:cNvPr id="38" name="TextBox 37">
          <a:extLst>
            <a:ext uri="{FF2B5EF4-FFF2-40B4-BE49-F238E27FC236}">
              <a16:creationId xmlns:a16="http://schemas.microsoft.com/office/drawing/2014/main" id="{8A23248D-BEE0-4F4A-9761-5B89FF630C22}"/>
            </a:ext>
          </a:extLst>
        </xdr:cNvPr>
        <xdr:cNvSpPr txBox="1"/>
      </xdr:nvSpPr>
      <xdr:spPr>
        <a:xfrm rot="20298609">
          <a:off x="745820" y="2920689"/>
          <a:ext cx="1802882" cy="28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AVG Selling Price</a:t>
          </a:r>
        </a:p>
      </xdr:txBody>
    </xdr:sp>
    <xdr:clientData/>
  </xdr:twoCellAnchor>
  <xdr:twoCellAnchor>
    <xdr:from>
      <xdr:col>3</xdr:col>
      <xdr:colOff>298593</xdr:colOff>
      <xdr:row>14</xdr:row>
      <xdr:rowOff>11570</xdr:rowOff>
    </xdr:from>
    <xdr:to>
      <xdr:col>5</xdr:col>
      <xdr:colOff>306512</xdr:colOff>
      <xdr:row>15</xdr:row>
      <xdr:rowOff>138299</xdr:rowOff>
    </xdr:to>
    <xdr:sp macro="" textlink="Analysis!E8">
      <xdr:nvSpPr>
        <xdr:cNvPr id="39" name="TextBox 38">
          <a:extLst>
            <a:ext uri="{FF2B5EF4-FFF2-40B4-BE49-F238E27FC236}">
              <a16:creationId xmlns:a16="http://schemas.microsoft.com/office/drawing/2014/main" id="{3E755235-92FD-4541-A519-B5614C36DB52}"/>
            </a:ext>
          </a:extLst>
        </xdr:cNvPr>
        <xdr:cNvSpPr txBox="1"/>
      </xdr:nvSpPr>
      <xdr:spPr>
        <a:xfrm rot="20449490">
          <a:off x="2127393" y="2521688"/>
          <a:ext cx="1227119" cy="306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43E38-7A4B-466A-9607-72DC29EDE7DD}" type="TxLink">
            <a:rPr lang="en-US" sz="1800" b="1" i="0" u="none" strike="noStrike">
              <a:solidFill>
                <a:schemeClr val="bg1"/>
              </a:solidFill>
              <a:latin typeface="Aptos Narrow"/>
              <a:ea typeface="+mn-ea"/>
              <a:cs typeface="+mn-cs"/>
            </a:rPr>
            <a:pPr marL="0" indent="0" algn="ctr"/>
            <a:t>$4,647</a:t>
          </a:fld>
          <a:endParaRPr lang="en-US" sz="1800" b="1" i="0" u="none" strike="noStrike">
            <a:solidFill>
              <a:schemeClr val="bg1"/>
            </a:solidFill>
            <a:latin typeface="Aptos Narrow"/>
            <a:ea typeface="+mn-ea"/>
            <a:cs typeface="+mn-cs"/>
          </a:endParaRPr>
        </a:p>
      </xdr:txBody>
    </xdr:sp>
    <xdr:clientData/>
  </xdr:twoCellAnchor>
  <xdr:twoCellAnchor editAs="oneCell">
    <xdr:from>
      <xdr:col>15</xdr:col>
      <xdr:colOff>340662</xdr:colOff>
      <xdr:row>8</xdr:row>
      <xdr:rowOff>152403</xdr:rowOff>
    </xdr:from>
    <xdr:to>
      <xdr:col>16</xdr:col>
      <xdr:colOff>197224</xdr:colOff>
      <xdr:row>11</xdr:row>
      <xdr:rowOff>80683</xdr:rowOff>
    </xdr:to>
    <xdr:pic>
      <xdr:nvPicPr>
        <xdr:cNvPr id="41" name="Graphic 40" descr="Peacock with solid fill">
          <a:extLst>
            <a:ext uri="{FF2B5EF4-FFF2-40B4-BE49-F238E27FC236}">
              <a16:creationId xmlns:a16="http://schemas.microsoft.com/office/drawing/2014/main" id="{4AD0E9F6-6477-E993-FFAA-1CA9368E07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84662" y="1586756"/>
          <a:ext cx="466162" cy="466162"/>
        </a:xfrm>
        <a:prstGeom prst="rect">
          <a:avLst/>
        </a:prstGeom>
      </xdr:spPr>
    </xdr:pic>
    <xdr:clientData/>
  </xdr:twoCellAnchor>
  <xdr:twoCellAnchor editAs="oneCell">
    <xdr:from>
      <xdr:col>13</xdr:col>
      <xdr:colOff>15529</xdr:colOff>
      <xdr:row>8</xdr:row>
      <xdr:rowOff>158965</xdr:rowOff>
    </xdr:from>
    <xdr:to>
      <xdr:col>13</xdr:col>
      <xdr:colOff>537881</xdr:colOff>
      <xdr:row>11</xdr:row>
      <xdr:rowOff>143435</xdr:rowOff>
    </xdr:to>
    <xdr:pic>
      <xdr:nvPicPr>
        <xdr:cNvPr id="43" name="Graphic 42" descr="Statistics with solid fill">
          <a:extLst>
            <a:ext uri="{FF2B5EF4-FFF2-40B4-BE49-F238E27FC236}">
              <a16:creationId xmlns:a16="http://schemas.microsoft.com/office/drawing/2014/main" id="{483254B3-B355-3D38-C583-65AB7543B1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40329" y="1593318"/>
          <a:ext cx="522352" cy="522352"/>
        </a:xfrm>
        <a:prstGeom prst="rect">
          <a:avLst/>
        </a:prstGeom>
      </xdr:spPr>
    </xdr:pic>
    <xdr:clientData/>
  </xdr:twoCellAnchor>
  <xdr:twoCellAnchor editAs="oneCell">
    <xdr:from>
      <xdr:col>10</xdr:col>
      <xdr:colOff>362754</xdr:colOff>
      <xdr:row>9</xdr:row>
      <xdr:rowOff>4167</xdr:rowOff>
    </xdr:from>
    <xdr:to>
      <xdr:col>11</xdr:col>
      <xdr:colOff>251011</xdr:colOff>
      <xdr:row>11</xdr:row>
      <xdr:rowOff>143436</xdr:rowOff>
    </xdr:to>
    <xdr:pic>
      <xdr:nvPicPr>
        <xdr:cNvPr id="45" name="Graphic 44" descr="Bar graph with upward trend with solid fill">
          <a:extLst>
            <a:ext uri="{FF2B5EF4-FFF2-40B4-BE49-F238E27FC236}">
              <a16:creationId xmlns:a16="http://schemas.microsoft.com/office/drawing/2014/main" id="{37015CA4-5032-CE4C-4647-997F0354D99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58754" y="1617814"/>
          <a:ext cx="497857" cy="497857"/>
        </a:xfrm>
        <a:prstGeom prst="rect">
          <a:avLst/>
        </a:prstGeom>
      </xdr:spPr>
    </xdr:pic>
    <xdr:clientData/>
  </xdr:twoCellAnchor>
  <xdr:twoCellAnchor editAs="oneCell">
    <xdr:from>
      <xdr:col>7</xdr:col>
      <xdr:colOff>55552</xdr:colOff>
      <xdr:row>8</xdr:row>
      <xdr:rowOff>172094</xdr:rowOff>
    </xdr:from>
    <xdr:to>
      <xdr:col>7</xdr:col>
      <xdr:colOff>555810</xdr:colOff>
      <xdr:row>11</xdr:row>
      <xdr:rowOff>134470</xdr:rowOff>
    </xdr:to>
    <xdr:pic>
      <xdr:nvPicPr>
        <xdr:cNvPr id="47" name="Graphic 46" descr="Bar graph with downward trend with solid fill">
          <a:extLst>
            <a:ext uri="{FF2B5EF4-FFF2-40B4-BE49-F238E27FC236}">
              <a16:creationId xmlns:a16="http://schemas.microsoft.com/office/drawing/2014/main" id="{921AD592-1F82-ACA9-2EC0-F2A4681C37B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322752" y="1606447"/>
          <a:ext cx="500258" cy="500258"/>
        </a:xfrm>
        <a:prstGeom prst="rect">
          <a:avLst/>
        </a:prstGeom>
      </xdr:spPr>
    </xdr:pic>
    <xdr:clientData/>
  </xdr:twoCellAnchor>
  <xdr:twoCellAnchor editAs="oneCell">
    <xdr:from>
      <xdr:col>16</xdr:col>
      <xdr:colOff>502024</xdr:colOff>
      <xdr:row>8</xdr:row>
      <xdr:rowOff>80684</xdr:rowOff>
    </xdr:from>
    <xdr:to>
      <xdr:col>17</xdr:col>
      <xdr:colOff>493058</xdr:colOff>
      <xdr:row>11</xdr:row>
      <xdr:rowOff>143436</xdr:rowOff>
    </xdr:to>
    <xdr:pic>
      <xdr:nvPicPr>
        <xdr:cNvPr id="49" name="Graphic 48" descr="Eggs in basket with solid fill">
          <a:extLst>
            <a:ext uri="{FF2B5EF4-FFF2-40B4-BE49-F238E27FC236}">
              <a16:creationId xmlns:a16="http://schemas.microsoft.com/office/drawing/2014/main" id="{A9F313E6-EB5B-43FB-5E01-F445A2680F6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55624" y="1515037"/>
          <a:ext cx="600634" cy="600634"/>
        </a:xfrm>
        <a:prstGeom prst="rect">
          <a:avLst/>
        </a:prstGeom>
      </xdr:spPr>
    </xdr:pic>
    <xdr:clientData/>
  </xdr:twoCellAnchor>
  <xdr:twoCellAnchor>
    <xdr:from>
      <xdr:col>14</xdr:col>
      <xdr:colOff>493058</xdr:colOff>
      <xdr:row>16</xdr:row>
      <xdr:rowOff>17201</xdr:rowOff>
    </xdr:from>
    <xdr:to>
      <xdr:col>16</xdr:col>
      <xdr:colOff>591670</xdr:colOff>
      <xdr:row>17</xdr:row>
      <xdr:rowOff>98612</xdr:rowOff>
    </xdr:to>
    <xdr:sp macro="" textlink="">
      <xdr:nvSpPr>
        <xdr:cNvPr id="52" name="TextBox 51">
          <a:extLst>
            <a:ext uri="{FF2B5EF4-FFF2-40B4-BE49-F238E27FC236}">
              <a16:creationId xmlns:a16="http://schemas.microsoft.com/office/drawing/2014/main" id="{3E75FED7-5CEF-40CB-9DCA-B9E2BCF974ED}"/>
            </a:ext>
          </a:extLst>
        </xdr:cNvPr>
        <xdr:cNvSpPr txBox="1"/>
      </xdr:nvSpPr>
      <xdr:spPr>
        <a:xfrm>
          <a:off x="9027458" y="2885907"/>
          <a:ext cx="1317812" cy="26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Total Eggs Sold</a:t>
          </a:r>
        </a:p>
      </xdr:txBody>
    </xdr:sp>
    <xdr:clientData/>
  </xdr:twoCellAnchor>
  <xdr:twoCellAnchor>
    <xdr:from>
      <xdr:col>17</xdr:col>
      <xdr:colOff>134468</xdr:colOff>
      <xdr:row>15</xdr:row>
      <xdr:rowOff>124777</xdr:rowOff>
    </xdr:from>
    <xdr:to>
      <xdr:col>18</xdr:col>
      <xdr:colOff>224117</xdr:colOff>
      <xdr:row>17</xdr:row>
      <xdr:rowOff>152399</xdr:rowOff>
    </xdr:to>
    <xdr:sp macro="" textlink="Analysis!K8">
      <xdr:nvSpPr>
        <xdr:cNvPr id="54" name="TextBox 53">
          <a:extLst>
            <a:ext uri="{FF2B5EF4-FFF2-40B4-BE49-F238E27FC236}">
              <a16:creationId xmlns:a16="http://schemas.microsoft.com/office/drawing/2014/main" id="{7888F647-08F4-4020-9304-58CE9AFD932C}"/>
            </a:ext>
          </a:extLst>
        </xdr:cNvPr>
        <xdr:cNvSpPr txBox="1"/>
      </xdr:nvSpPr>
      <xdr:spPr>
        <a:xfrm>
          <a:off x="10497668" y="2814189"/>
          <a:ext cx="699249" cy="38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FBC508-9700-4A6C-B5FB-55031C552979}" type="TxLink">
            <a:rPr lang="en-US" sz="1400" b="1" i="0" u="none" strike="noStrike">
              <a:solidFill>
                <a:schemeClr val="bg1"/>
              </a:solidFill>
              <a:latin typeface="Aptos Narrow"/>
              <a:ea typeface="+mn-ea"/>
              <a:cs typeface="+mn-cs"/>
            </a:rPr>
            <a:pPr marL="0" indent="0" algn="ctr"/>
            <a:t>1,499</a:t>
          </a:fld>
          <a:endParaRPr lang="en-US" sz="1400" b="1" i="0" u="none" strike="noStrike">
            <a:solidFill>
              <a:schemeClr val="bg1"/>
            </a:solidFill>
            <a:latin typeface="Aptos Narrow"/>
            <a:ea typeface="+mn-ea"/>
            <a:cs typeface="+mn-cs"/>
          </a:endParaRPr>
        </a:p>
      </xdr:txBody>
    </xdr:sp>
    <xdr:clientData/>
  </xdr:twoCellAnchor>
  <xdr:twoCellAnchor>
    <xdr:from>
      <xdr:col>14</xdr:col>
      <xdr:colOff>493057</xdr:colOff>
      <xdr:row>17</xdr:row>
      <xdr:rowOff>62024</xdr:rowOff>
    </xdr:from>
    <xdr:to>
      <xdr:col>16</xdr:col>
      <xdr:colOff>591669</xdr:colOff>
      <xdr:row>18</xdr:row>
      <xdr:rowOff>143435</xdr:rowOff>
    </xdr:to>
    <xdr:sp macro="" textlink="">
      <xdr:nvSpPr>
        <xdr:cNvPr id="55" name="TextBox 54">
          <a:extLst>
            <a:ext uri="{FF2B5EF4-FFF2-40B4-BE49-F238E27FC236}">
              <a16:creationId xmlns:a16="http://schemas.microsoft.com/office/drawing/2014/main" id="{113CB626-8FD4-4C3B-AEA1-A0B57D6FA3A9}"/>
            </a:ext>
          </a:extLst>
        </xdr:cNvPr>
        <xdr:cNvSpPr txBox="1"/>
      </xdr:nvSpPr>
      <xdr:spPr>
        <a:xfrm>
          <a:off x="9027457" y="3110024"/>
          <a:ext cx="1317812" cy="26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Total Birds Sold</a:t>
          </a:r>
        </a:p>
      </xdr:txBody>
    </xdr:sp>
    <xdr:clientData/>
  </xdr:twoCellAnchor>
  <xdr:twoCellAnchor>
    <xdr:from>
      <xdr:col>17</xdr:col>
      <xdr:colOff>125504</xdr:colOff>
      <xdr:row>17</xdr:row>
      <xdr:rowOff>8235</xdr:rowOff>
    </xdr:from>
    <xdr:to>
      <xdr:col>18</xdr:col>
      <xdr:colOff>233080</xdr:colOff>
      <xdr:row>19</xdr:row>
      <xdr:rowOff>35857</xdr:rowOff>
    </xdr:to>
    <xdr:sp macro="" textlink="Analysis!L8">
      <xdr:nvSpPr>
        <xdr:cNvPr id="56" name="TextBox 55">
          <a:extLst>
            <a:ext uri="{FF2B5EF4-FFF2-40B4-BE49-F238E27FC236}">
              <a16:creationId xmlns:a16="http://schemas.microsoft.com/office/drawing/2014/main" id="{25CBBF53-D854-4A42-A513-EFCB2FBC79D3}"/>
            </a:ext>
          </a:extLst>
        </xdr:cNvPr>
        <xdr:cNvSpPr txBox="1"/>
      </xdr:nvSpPr>
      <xdr:spPr>
        <a:xfrm>
          <a:off x="10488704" y="3056235"/>
          <a:ext cx="717176" cy="38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260E0F-F642-46E3-8629-F0F14A69355D}" type="TxLink">
            <a:rPr lang="en-US" sz="1400" b="1" i="0" u="none" strike="noStrike">
              <a:solidFill>
                <a:schemeClr val="bg1"/>
              </a:solidFill>
              <a:latin typeface="Aptos Narrow"/>
              <a:ea typeface="+mn-ea"/>
              <a:cs typeface="+mn-cs"/>
            </a:rPr>
            <a:pPr marL="0" indent="0" algn="ctr"/>
            <a:t>190</a:t>
          </a:fld>
          <a:endParaRPr lang="en-US" sz="1400" b="1" i="0" u="none" strike="noStrike">
            <a:solidFill>
              <a:schemeClr val="bg1"/>
            </a:solidFill>
            <a:latin typeface="Aptos Narrow"/>
            <a:ea typeface="+mn-ea"/>
            <a:cs typeface="+mn-cs"/>
          </a:endParaRPr>
        </a:p>
      </xdr:txBody>
    </xdr:sp>
    <xdr:clientData/>
  </xdr:twoCellAnchor>
  <xdr:twoCellAnchor>
    <xdr:from>
      <xdr:col>0</xdr:col>
      <xdr:colOff>358588</xdr:colOff>
      <xdr:row>20</xdr:row>
      <xdr:rowOff>80686</xdr:rowOff>
    </xdr:from>
    <xdr:to>
      <xdr:col>10</xdr:col>
      <xdr:colOff>304800</xdr:colOff>
      <xdr:row>33</xdr:row>
      <xdr:rowOff>62753</xdr:rowOff>
    </xdr:to>
    <xdr:sp macro="" textlink="">
      <xdr:nvSpPr>
        <xdr:cNvPr id="58" name="Rectangle: Rounded Corners 57">
          <a:extLst>
            <a:ext uri="{FF2B5EF4-FFF2-40B4-BE49-F238E27FC236}">
              <a16:creationId xmlns:a16="http://schemas.microsoft.com/office/drawing/2014/main" id="{AEEB58A8-3567-4ADF-8B01-9F577E019230}"/>
            </a:ext>
          </a:extLst>
        </xdr:cNvPr>
        <xdr:cNvSpPr/>
      </xdr:nvSpPr>
      <xdr:spPr>
        <a:xfrm>
          <a:off x="358588" y="3666568"/>
          <a:ext cx="6042212"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Revenue by Month</a:t>
          </a:r>
        </a:p>
      </xdr:txBody>
    </xdr:sp>
    <xdr:clientData/>
  </xdr:twoCellAnchor>
  <xdr:twoCellAnchor>
    <xdr:from>
      <xdr:col>0</xdr:col>
      <xdr:colOff>484095</xdr:colOff>
      <xdr:row>22</xdr:row>
      <xdr:rowOff>80681</xdr:rowOff>
    </xdr:from>
    <xdr:to>
      <xdr:col>10</xdr:col>
      <xdr:colOff>17929</xdr:colOff>
      <xdr:row>32</xdr:row>
      <xdr:rowOff>170329</xdr:rowOff>
    </xdr:to>
    <xdr:graphicFrame macro="">
      <xdr:nvGraphicFramePr>
        <xdr:cNvPr id="57" name="Chart 56">
          <a:extLst>
            <a:ext uri="{FF2B5EF4-FFF2-40B4-BE49-F238E27FC236}">
              <a16:creationId xmlns:a16="http://schemas.microsoft.com/office/drawing/2014/main" id="{F9572A2A-024E-4AB7-AB91-72C5DB185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340659</xdr:colOff>
      <xdr:row>34</xdr:row>
      <xdr:rowOff>53789</xdr:rowOff>
    </xdr:from>
    <xdr:to>
      <xdr:col>6</xdr:col>
      <xdr:colOff>259976</xdr:colOff>
      <xdr:row>45</xdr:row>
      <xdr:rowOff>62753</xdr:rowOff>
    </xdr:to>
    <xdr:sp macro="" textlink="">
      <xdr:nvSpPr>
        <xdr:cNvPr id="59" name="Rectangle: Rounded Corners 58">
          <a:extLst>
            <a:ext uri="{FF2B5EF4-FFF2-40B4-BE49-F238E27FC236}">
              <a16:creationId xmlns:a16="http://schemas.microsoft.com/office/drawing/2014/main" id="{3295FC1B-3EC0-4BC8-8958-3703E3ACC07A}"/>
            </a:ext>
          </a:extLst>
        </xdr:cNvPr>
        <xdr:cNvSpPr/>
      </xdr:nvSpPr>
      <xdr:spPr>
        <a:xfrm>
          <a:off x="340659" y="6149789"/>
          <a:ext cx="3576917" cy="198119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Revenue by Year</a:t>
          </a:r>
        </a:p>
      </xdr:txBody>
    </xdr:sp>
    <xdr:clientData/>
  </xdr:twoCellAnchor>
  <xdr:twoCellAnchor>
    <xdr:from>
      <xdr:col>0</xdr:col>
      <xdr:colOff>439270</xdr:colOff>
      <xdr:row>36</xdr:row>
      <xdr:rowOff>71718</xdr:rowOff>
    </xdr:from>
    <xdr:to>
      <xdr:col>4</xdr:col>
      <xdr:colOff>358587</xdr:colOff>
      <xdr:row>44</xdr:row>
      <xdr:rowOff>125505</xdr:rowOff>
    </xdr:to>
    <xdr:graphicFrame macro="">
      <xdr:nvGraphicFramePr>
        <xdr:cNvPr id="61" name="Chart 60">
          <a:extLst>
            <a:ext uri="{FF2B5EF4-FFF2-40B4-BE49-F238E27FC236}">
              <a16:creationId xmlns:a16="http://schemas.microsoft.com/office/drawing/2014/main" id="{9B004EDC-3ABD-4F49-B6A8-973955943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171444</xdr:colOff>
      <xdr:row>38</xdr:row>
      <xdr:rowOff>44095</xdr:rowOff>
    </xdr:from>
    <xdr:to>
      <xdr:col>6</xdr:col>
      <xdr:colOff>295835</xdr:colOff>
      <xdr:row>40</xdr:row>
      <xdr:rowOff>78304</xdr:rowOff>
    </xdr:to>
    <xdr:sp macro="" textlink="">
      <xdr:nvSpPr>
        <xdr:cNvPr id="63" name="TextBox 62">
          <a:extLst>
            <a:ext uri="{FF2B5EF4-FFF2-40B4-BE49-F238E27FC236}">
              <a16:creationId xmlns:a16="http://schemas.microsoft.com/office/drawing/2014/main" id="{0A8012DF-0A75-424C-8249-9569D9831031}"/>
            </a:ext>
          </a:extLst>
        </xdr:cNvPr>
        <xdr:cNvSpPr txBox="1"/>
      </xdr:nvSpPr>
      <xdr:spPr>
        <a:xfrm>
          <a:off x="2609844" y="6857271"/>
          <a:ext cx="1343591"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YoY Change</a:t>
          </a:r>
        </a:p>
      </xdr:txBody>
    </xdr:sp>
    <xdr:clientData/>
  </xdr:twoCellAnchor>
  <xdr:twoCellAnchor>
    <xdr:from>
      <xdr:col>4</xdr:col>
      <xdr:colOff>332811</xdr:colOff>
      <xdr:row>39</xdr:row>
      <xdr:rowOff>178565</xdr:rowOff>
    </xdr:from>
    <xdr:to>
      <xdr:col>6</xdr:col>
      <xdr:colOff>125507</xdr:colOff>
      <xdr:row>42</xdr:row>
      <xdr:rowOff>33481</xdr:rowOff>
    </xdr:to>
    <xdr:sp macro="" textlink="Analysis!E38">
      <xdr:nvSpPr>
        <xdr:cNvPr id="64" name="TextBox 63">
          <a:extLst>
            <a:ext uri="{FF2B5EF4-FFF2-40B4-BE49-F238E27FC236}">
              <a16:creationId xmlns:a16="http://schemas.microsoft.com/office/drawing/2014/main" id="{F9686D3C-59D9-4BD3-AB54-F16E2A70FAF6}"/>
            </a:ext>
          </a:extLst>
        </xdr:cNvPr>
        <xdr:cNvSpPr txBox="1"/>
      </xdr:nvSpPr>
      <xdr:spPr>
        <a:xfrm>
          <a:off x="2771211" y="7171036"/>
          <a:ext cx="1011896"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62FB4D-0D73-40FA-8771-F8AADB45D142}" type="TxLink">
            <a:rPr lang="en-US" sz="1600" b="1" i="0" u="none" strike="noStrike">
              <a:solidFill>
                <a:schemeClr val="bg1"/>
              </a:solidFill>
              <a:latin typeface="Aptos Narrow"/>
              <a:ea typeface="+mn-ea"/>
              <a:cs typeface="+mn-cs"/>
            </a:rPr>
            <a:pPr marL="0" indent="0" algn="ctr"/>
            <a:t>16.30%</a:t>
          </a:fld>
          <a:endParaRPr lang="en-US" sz="1600" b="1" i="0" u="none" strike="noStrike">
            <a:solidFill>
              <a:schemeClr val="bg1"/>
            </a:solidFill>
            <a:latin typeface="Aptos Narrow"/>
            <a:ea typeface="+mn-ea"/>
            <a:cs typeface="+mn-cs"/>
          </a:endParaRPr>
        </a:p>
      </xdr:txBody>
    </xdr:sp>
    <xdr:clientData/>
  </xdr:twoCellAnchor>
  <xdr:twoCellAnchor>
    <xdr:from>
      <xdr:col>10</xdr:col>
      <xdr:colOff>519952</xdr:colOff>
      <xdr:row>20</xdr:row>
      <xdr:rowOff>71721</xdr:rowOff>
    </xdr:from>
    <xdr:to>
      <xdr:col>19</xdr:col>
      <xdr:colOff>8966</xdr:colOff>
      <xdr:row>33</xdr:row>
      <xdr:rowOff>53788</xdr:rowOff>
    </xdr:to>
    <xdr:sp macro="" textlink="">
      <xdr:nvSpPr>
        <xdr:cNvPr id="65" name="Rectangle: Rounded Corners 64">
          <a:extLst>
            <a:ext uri="{FF2B5EF4-FFF2-40B4-BE49-F238E27FC236}">
              <a16:creationId xmlns:a16="http://schemas.microsoft.com/office/drawing/2014/main" id="{80E0BEE0-A448-4620-BCFF-1190E2F12D45}"/>
            </a:ext>
          </a:extLst>
        </xdr:cNvPr>
        <xdr:cNvSpPr/>
      </xdr:nvSpPr>
      <xdr:spPr>
        <a:xfrm>
          <a:off x="6615952" y="3657603"/>
          <a:ext cx="4975414"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Total Revenue by Breed</a:t>
          </a:r>
        </a:p>
      </xdr:txBody>
    </xdr:sp>
    <xdr:clientData/>
  </xdr:twoCellAnchor>
  <xdr:twoCellAnchor>
    <xdr:from>
      <xdr:col>6</xdr:col>
      <xdr:colOff>439270</xdr:colOff>
      <xdr:row>34</xdr:row>
      <xdr:rowOff>44825</xdr:rowOff>
    </xdr:from>
    <xdr:to>
      <xdr:col>12</xdr:col>
      <xdr:colOff>358587</xdr:colOff>
      <xdr:row>45</xdr:row>
      <xdr:rowOff>53789</xdr:rowOff>
    </xdr:to>
    <xdr:sp macro="" textlink="">
      <xdr:nvSpPr>
        <xdr:cNvPr id="66" name="Rectangle: Rounded Corners 65">
          <a:extLst>
            <a:ext uri="{FF2B5EF4-FFF2-40B4-BE49-F238E27FC236}">
              <a16:creationId xmlns:a16="http://schemas.microsoft.com/office/drawing/2014/main" id="{E8450D80-971E-426A-9174-AA59D8CD2C6B}"/>
            </a:ext>
          </a:extLst>
        </xdr:cNvPr>
        <xdr:cNvSpPr/>
      </xdr:nvSpPr>
      <xdr:spPr>
        <a:xfrm>
          <a:off x="4096870" y="6140825"/>
          <a:ext cx="3576917" cy="198119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Revenue by Branch</a:t>
          </a:r>
        </a:p>
      </xdr:txBody>
    </xdr:sp>
    <xdr:clientData/>
  </xdr:twoCellAnchor>
  <xdr:twoCellAnchor>
    <xdr:from>
      <xdr:col>12</xdr:col>
      <xdr:colOff>519953</xdr:colOff>
      <xdr:row>34</xdr:row>
      <xdr:rowOff>35860</xdr:rowOff>
    </xdr:from>
    <xdr:to>
      <xdr:col>19</xdr:col>
      <xdr:colOff>17929</xdr:colOff>
      <xdr:row>45</xdr:row>
      <xdr:rowOff>44824</xdr:rowOff>
    </xdr:to>
    <xdr:sp macro="" textlink="">
      <xdr:nvSpPr>
        <xdr:cNvPr id="67" name="Rectangle: Rounded Corners 66">
          <a:extLst>
            <a:ext uri="{FF2B5EF4-FFF2-40B4-BE49-F238E27FC236}">
              <a16:creationId xmlns:a16="http://schemas.microsoft.com/office/drawing/2014/main" id="{B43AB3F3-98F3-4380-825A-00EA661F7838}"/>
            </a:ext>
          </a:extLst>
        </xdr:cNvPr>
        <xdr:cNvSpPr/>
      </xdr:nvSpPr>
      <xdr:spPr>
        <a:xfrm>
          <a:off x="7835153" y="6131860"/>
          <a:ext cx="3765176" cy="198119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Revenue by Payment Method</a:t>
          </a:r>
        </a:p>
      </xdr:txBody>
    </xdr:sp>
    <xdr:clientData/>
  </xdr:twoCellAnchor>
  <xdr:twoCellAnchor>
    <xdr:from>
      <xdr:col>19</xdr:col>
      <xdr:colOff>89647</xdr:colOff>
      <xdr:row>8</xdr:row>
      <xdr:rowOff>26895</xdr:rowOff>
    </xdr:from>
    <xdr:to>
      <xdr:col>27</xdr:col>
      <xdr:colOff>134471</xdr:colOff>
      <xdr:row>20</xdr:row>
      <xdr:rowOff>44825</xdr:rowOff>
    </xdr:to>
    <xdr:sp macro="" textlink="">
      <xdr:nvSpPr>
        <xdr:cNvPr id="68" name="Rectangle: Rounded Corners 67">
          <a:extLst>
            <a:ext uri="{FF2B5EF4-FFF2-40B4-BE49-F238E27FC236}">
              <a16:creationId xmlns:a16="http://schemas.microsoft.com/office/drawing/2014/main" id="{F119DC9D-365C-45FC-8FDD-1EF15EB7CC80}"/>
            </a:ext>
          </a:extLst>
        </xdr:cNvPr>
        <xdr:cNvSpPr/>
      </xdr:nvSpPr>
      <xdr:spPr>
        <a:xfrm>
          <a:off x="11672047" y="1461248"/>
          <a:ext cx="4921624" cy="2169459"/>
        </a:xfrm>
        <a:prstGeom prst="roundRect">
          <a:avLst>
            <a:gd name="adj" fmla="val 5791"/>
          </a:avLst>
        </a:prstGeom>
        <a:gradFill flip="none" rotWithShape="1">
          <a:gsLst>
            <a:gs pos="98000">
              <a:srgbClr val="FF8BAC"/>
            </a:gs>
            <a:gs pos="74000">
              <a:srgbClr val="8A2846"/>
            </a:gs>
            <a:gs pos="19000">
              <a:srgbClr val="2A181D"/>
            </a:gs>
            <a:gs pos="30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Revenue by</a:t>
          </a:r>
          <a:r>
            <a:rPr lang="en-US" sz="1600" b="1" baseline="0"/>
            <a:t> Customer Types</a:t>
          </a:r>
          <a:endParaRPr lang="en-US" sz="1600" b="1"/>
        </a:p>
      </xdr:txBody>
    </xdr:sp>
    <xdr:clientData/>
  </xdr:twoCellAnchor>
  <xdr:twoCellAnchor>
    <xdr:from>
      <xdr:col>19</xdr:col>
      <xdr:colOff>170328</xdr:colOff>
      <xdr:row>20</xdr:row>
      <xdr:rowOff>143436</xdr:rowOff>
    </xdr:from>
    <xdr:to>
      <xdr:col>27</xdr:col>
      <xdr:colOff>233082</xdr:colOff>
      <xdr:row>30</xdr:row>
      <xdr:rowOff>152400</xdr:rowOff>
    </xdr:to>
    <xdr:sp macro="" textlink="">
      <xdr:nvSpPr>
        <xdr:cNvPr id="69" name="Rectangle: Rounded Corners 68">
          <a:extLst>
            <a:ext uri="{FF2B5EF4-FFF2-40B4-BE49-F238E27FC236}">
              <a16:creationId xmlns:a16="http://schemas.microsoft.com/office/drawing/2014/main" id="{6E3AF2E5-D584-4721-9DF9-C2CDBFA9C820}"/>
            </a:ext>
          </a:extLst>
        </xdr:cNvPr>
        <xdr:cNvSpPr/>
      </xdr:nvSpPr>
      <xdr:spPr>
        <a:xfrm>
          <a:off x="11752728" y="3729318"/>
          <a:ext cx="4939554" cy="1801906"/>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 Revenue by Customers</a:t>
          </a:r>
          <a:endParaRPr lang="en-US" sz="2400">
            <a:effectLst/>
          </a:endParaRPr>
        </a:p>
        <a:p>
          <a:pPr algn="ctr"/>
          <a:endParaRPr lang="en-US" sz="1600" b="1"/>
        </a:p>
      </xdr:txBody>
    </xdr:sp>
    <xdr:clientData/>
  </xdr:twoCellAnchor>
  <xdr:twoCellAnchor>
    <xdr:from>
      <xdr:col>19</xdr:col>
      <xdr:colOff>206187</xdr:colOff>
      <xdr:row>31</xdr:row>
      <xdr:rowOff>116541</xdr:rowOff>
    </xdr:from>
    <xdr:to>
      <xdr:col>27</xdr:col>
      <xdr:colOff>304801</xdr:colOff>
      <xdr:row>45</xdr:row>
      <xdr:rowOff>80682</xdr:rowOff>
    </xdr:to>
    <xdr:sp macro="" textlink="">
      <xdr:nvSpPr>
        <xdr:cNvPr id="70" name="Rectangle: Rounded Corners 69">
          <a:extLst>
            <a:ext uri="{FF2B5EF4-FFF2-40B4-BE49-F238E27FC236}">
              <a16:creationId xmlns:a16="http://schemas.microsoft.com/office/drawing/2014/main" id="{99079F7C-44B5-4443-A817-E3084344DEDA}"/>
            </a:ext>
          </a:extLst>
        </xdr:cNvPr>
        <xdr:cNvSpPr/>
      </xdr:nvSpPr>
      <xdr:spPr>
        <a:xfrm>
          <a:off x="11788587" y="5674659"/>
          <a:ext cx="4975414" cy="247425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Monthly Revenue Vs Operational</a:t>
          </a:r>
          <a:r>
            <a:rPr lang="en-US" sz="1600" b="1" baseline="0"/>
            <a:t> Expenses</a:t>
          </a:r>
          <a:endParaRPr lang="en-US" sz="1600" b="1"/>
        </a:p>
      </xdr:txBody>
    </xdr:sp>
    <xdr:clientData/>
  </xdr:twoCellAnchor>
  <xdr:twoCellAnchor>
    <xdr:from>
      <xdr:col>21</xdr:col>
      <xdr:colOff>71718</xdr:colOff>
      <xdr:row>14</xdr:row>
      <xdr:rowOff>134470</xdr:rowOff>
    </xdr:from>
    <xdr:to>
      <xdr:col>22</xdr:col>
      <xdr:colOff>170330</xdr:colOff>
      <xdr:row>16</xdr:row>
      <xdr:rowOff>125506</xdr:rowOff>
    </xdr:to>
    <xdr:sp macro="" textlink="Analysis!F53">
      <xdr:nvSpPr>
        <xdr:cNvPr id="73" name="TextBox 72">
          <a:extLst>
            <a:ext uri="{FF2B5EF4-FFF2-40B4-BE49-F238E27FC236}">
              <a16:creationId xmlns:a16="http://schemas.microsoft.com/office/drawing/2014/main" id="{71A607CC-E067-2E9C-04BC-438D94F2FD78}"/>
            </a:ext>
          </a:extLst>
        </xdr:cNvPr>
        <xdr:cNvSpPr txBox="1"/>
      </xdr:nvSpPr>
      <xdr:spPr>
        <a:xfrm>
          <a:off x="12873318" y="2644588"/>
          <a:ext cx="708212"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500B0D-8CF3-4958-B8E4-BAA340F74968}" type="TxLink">
            <a:rPr lang="en-US" sz="2000" b="1" i="0" u="none" strike="noStrike">
              <a:solidFill>
                <a:schemeClr val="bg1"/>
              </a:solidFill>
              <a:latin typeface="Aptos Narrow"/>
            </a:rPr>
            <a:pPr/>
            <a:t>41%</a:t>
          </a:fld>
          <a:endParaRPr lang="en-US" sz="2000" b="1">
            <a:solidFill>
              <a:schemeClr val="bg1"/>
            </a:solidFill>
          </a:endParaRPr>
        </a:p>
      </xdr:txBody>
    </xdr:sp>
    <xdr:clientData/>
  </xdr:twoCellAnchor>
  <xdr:twoCellAnchor>
    <xdr:from>
      <xdr:col>19</xdr:col>
      <xdr:colOff>259977</xdr:colOff>
      <xdr:row>10</xdr:row>
      <xdr:rowOff>80682</xdr:rowOff>
    </xdr:from>
    <xdr:to>
      <xdr:col>22</xdr:col>
      <xdr:colOff>340659</xdr:colOff>
      <xdr:row>12</xdr:row>
      <xdr:rowOff>71718</xdr:rowOff>
    </xdr:to>
    <xdr:sp macro="" textlink="Analysis!F53">
      <xdr:nvSpPr>
        <xdr:cNvPr id="74" name="TextBox 73">
          <a:extLst>
            <a:ext uri="{FF2B5EF4-FFF2-40B4-BE49-F238E27FC236}">
              <a16:creationId xmlns:a16="http://schemas.microsoft.com/office/drawing/2014/main" id="{8A5025DC-1A12-4ECE-8F54-F890B03CE247}"/>
            </a:ext>
          </a:extLst>
        </xdr:cNvPr>
        <xdr:cNvSpPr txBox="1"/>
      </xdr:nvSpPr>
      <xdr:spPr>
        <a:xfrm>
          <a:off x="11842377" y="1873623"/>
          <a:ext cx="1909482"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baseline="0">
              <a:solidFill>
                <a:schemeClr val="bg1"/>
              </a:solidFill>
            </a:rPr>
            <a:t>Retail Customers</a:t>
          </a:r>
          <a:endParaRPr lang="en-US" sz="1600" b="1" i="1">
            <a:solidFill>
              <a:schemeClr val="bg1"/>
            </a:solidFill>
          </a:endParaRPr>
        </a:p>
      </xdr:txBody>
    </xdr:sp>
    <xdr:clientData/>
  </xdr:twoCellAnchor>
  <xdr:twoCellAnchor>
    <xdr:from>
      <xdr:col>23</xdr:col>
      <xdr:colOff>519951</xdr:colOff>
      <xdr:row>11</xdr:row>
      <xdr:rowOff>134470</xdr:rowOff>
    </xdr:from>
    <xdr:to>
      <xdr:col>25</xdr:col>
      <xdr:colOff>340658</xdr:colOff>
      <xdr:row>13</xdr:row>
      <xdr:rowOff>125505</xdr:rowOff>
    </xdr:to>
    <xdr:sp macro="" textlink="Analysis!E52">
      <xdr:nvSpPr>
        <xdr:cNvPr id="75" name="TextBox 74">
          <a:extLst>
            <a:ext uri="{FF2B5EF4-FFF2-40B4-BE49-F238E27FC236}">
              <a16:creationId xmlns:a16="http://schemas.microsoft.com/office/drawing/2014/main" id="{48E42C82-7C35-49A8-8A02-80CDF72D4248}"/>
            </a:ext>
          </a:extLst>
        </xdr:cNvPr>
        <xdr:cNvSpPr txBox="1"/>
      </xdr:nvSpPr>
      <xdr:spPr>
        <a:xfrm>
          <a:off x="14540751" y="2106705"/>
          <a:ext cx="1039907"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01C1EF-2425-4632-9DEB-E46F56ABD835}" type="TxLink">
            <a:rPr lang="en-US" sz="1600" b="1" i="0" u="none" strike="noStrike">
              <a:solidFill>
                <a:schemeClr val="bg1"/>
              </a:solidFill>
              <a:latin typeface="Aptos Narrow"/>
            </a:rPr>
            <a:pPr/>
            <a:t>$4.6M</a:t>
          </a:fld>
          <a:endParaRPr lang="en-US" sz="3200" b="1">
            <a:solidFill>
              <a:schemeClr val="bg1"/>
            </a:solidFill>
          </a:endParaRPr>
        </a:p>
      </xdr:txBody>
    </xdr:sp>
    <xdr:clientData/>
  </xdr:twoCellAnchor>
  <xdr:twoCellAnchor>
    <xdr:from>
      <xdr:col>23</xdr:col>
      <xdr:colOff>484094</xdr:colOff>
      <xdr:row>10</xdr:row>
      <xdr:rowOff>44824</xdr:rowOff>
    </xdr:from>
    <xdr:to>
      <xdr:col>26</xdr:col>
      <xdr:colOff>564776</xdr:colOff>
      <xdr:row>12</xdr:row>
      <xdr:rowOff>35860</xdr:rowOff>
    </xdr:to>
    <xdr:sp macro="" textlink="Analysis!F53">
      <xdr:nvSpPr>
        <xdr:cNvPr id="76" name="TextBox 75">
          <a:extLst>
            <a:ext uri="{FF2B5EF4-FFF2-40B4-BE49-F238E27FC236}">
              <a16:creationId xmlns:a16="http://schemas.microsoft.com/office/drawing/2014/main" id="{9C0CFB54-AF13-4EFA-84A3-66E6A1CA5DA1}"/>
            </a:ext>
          </a:extLst>
        </xdr:cNvPr>
        <xdr:cNvSpPr txBox="1"/>
      </xdr:nvSpPr>
      <xdr:spPr>
        <a:xfrm>
          <a:off x="14504894" y="1837765"/>
          <a:ext cx="1909482"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baseline="0">
              <a:solidFill>
                <a:schemeClr val="bg1"/>
              </a:solidFill>
            </a:rPr>
            <a:t>Bulk Customers</a:t>
          </a:r>
          <a:endParaRPr lang="en-US" sz="1600" b="1" i="1">
            <a:solidFill>
              <a:schemeClr val="bg1"/>
            </a:solidFill>
          </a:endParaRPr>
        </a:p>
      </xdr:txBody>
    </xdr:sp>
    <xdr:clientData/>
  </xdr:twoCellAnchor>
  <xdr:twoCellAnchor>
    <xdr:from>
      <xdr:col>19</xdr:col>
      <xdr:colOff>277905</xdr:colOff>
      <xdr:row>11</xdr:row>
      <xdr:rowOff>170328</xdr:rowOff>
    </xdr:from>
    <xdr:to>
      <xdr:col>21</xdr:col>
      <xdr:colOff>98612</xdr:colOff>
      <xdr:row>13</xdr:row>
      <xdr:rowOff>161363</xdr:rowOff>
    </xdr:to>
    <xdr:sp macro="" textlink="Analysis!E53">
      <xdr:nvSpPr>
        <xdr:cNvPr id="77" name="TextBox 76">
          <a:extLst>
            <a:ext uri="{FF2B5EF4-FFF2-40B4-BE49-F238E27FC236}">
              <a16:creationId xmlns:a16="http://schemas.microsoft.com/office/drawing/2014/main" id="{9EA50515-55C8-416A-9880-B12F619614D7}"/>
            </a:ext>
          </a:extLst>
        </xdr:cNvPr>
        <xdr:cNvSpPr txBox="1"/>
      </xdr:nvSpPr>
      <xdr:spPr>
        <a:xfrm>
          <a:off x="11860305" y="2142563"/>
          <a:ext cx="1039907"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1B972B-ADA6-4533-9737-932DE2B61B19}" type="TxLink">
            <a:rPr lang="en-US" sz="1600" b="1" i="0" u="none" strike="noStrike">
              <a:solidFill>
                <a:schemeClr val="bg1"/>
              </a:solidFill>
              <a:latin typeface="Aptos Narrow"/>
              <a:ea typeface="+mn-ea"/>
              <a:cs typeface="+mn-cs"/>
            </a:rPr>
            <a:pPr marL="0" indent="0"/>
            <a:t>$3.2M</a:t>
          </a:fld>
          <a:endParaRPr lang="en-US" sz="1600" b="1" i="0" u="none" strike="noStrike">
            <a:solidFill>
              <a:schemeClr val="bg1"/>
            </a:solidFill>
            <a:latin typeface="Aptos Narrow"/>
            <a:ea typeface="+mn-ea"/>
            <a:cs typeface="+mn-cs"/>
          </a:endParaRPr>
        </a:p>
      </xdr:txBody>
    </xdr:sp>
    <xdr:clientData/>
  </xdr:twoCellAnchor>
  <xdr:twoCellAnchor>
    <xdr:from>
      <xdr:col>23</xdr:col>
      <xdr:colOff>224118</xdr:colOff>
      <xdr:row>12</xdr:row>
      <xdr:rowOff>116543</xdr:rowOff>
    </xdr:from>
    <xdr:to>
      <xdr:col>26</xdr:col>
      <xdr:colOff>8965</xdr:colOff>
      <xdr:row>19</xdr:row>
      <xdr:rowOff>89648</xdr:rowOff>
    </xdr:to>
    <xdr:graphicFrame macro="">
      <xdr:nvGraphicFramePr>
        <xdr:cNvPr id="80" name="Chart 79">
          <a:extLst>
            <a:ext uri="{FF2B5EF4-FFF2-40B4-BE49-F238E27FC236}">
              <a16:creationId xmlns:a16="http://schemas.microsoft.com/office/drawing/2014/main" id="{6DA565DE-D863-48E3-B5D0-5DDC359C0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107577</xdr:colOff>
      <xdr:row>14</xdr:row>
      <xdr:rowOff>170329</xdr:rowOff>
    </xdr:from>
    <xdr:to>
      <xdr:col>25</xdr:col>
      <xdr:colOff>206189</xdr:colOff>
      <xdr:row>16</xdr:row>
      <xdr:rowOff>161365</xdr:rowOff>
    </xdr:to>
    <xdr:sp macro="" textlink="Analysis!F52">
      <xdr:nvSpPr>
        <xdr:cNvPr id="81" name="TextBox 80">
          <a:extLst>
            <a:ext uri="{FF2B5EF4-FFF2-40B4-BE49-F238E27FC236}">
              <a16:creationId xmlns:a16="http://schemas.microsoft.com/office/drawing/2014/main" id="{158C7ADB-8E99-417A-8EE4-789C532F9125}"/>
            </a:ext>
          </a:extLst>
        </xdr:cNvPr>
        <xdr:cNvSpPr txBox="1"/>
      </xdr:nvSpPr>
      <xdr:spPr>
        <a:xfrm>
          <a:off x="14737977" y="2680447"/>
          <a:ext cx="708212"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CDA7D0-89B7-48F8-B93A-489FAD3D0A29}" type="TxLink">
            <a:rPr lang="en-US" sz="2000" b="1" i="0" u="none" strike="noStrike">
              <a:solidFill>
                <a:schemeClr val="bg1"/>
              </a:solidFill>
              <a:latin typeface="Aptos Narrow"/>
              <a:ea typeface="+mn-ea"/>
              <a:cs typeface="+mn-cs"/>
            </a:rPr>
            <a:pPr marL="0" indent="0"/>
            <a:t>59%</a:t>
          </a:fld>
          <a:endParaRPr lang="en-US" sz="2000" b="1" i="0" u="none" strike="noStrike">
            <a:solidFill>
              <a:schemeClr val="bg1"/>
            </a:solidFill>
            <a:latin typeface="Aptos Narrow"/>
            <a:ea typeface="+mn-ea"/>
            <a:cs typeface="+mn-cs"/>
          </a:endParaRPr>
        </a:p>
      </xdr:txBody>
    </xdr:sp>
    <xdr:clientData/>
  </xdr:twoCellAnchor>
  <xdr:twoCellAnchor>
    <xdr:from>
      <xdr:col>20</xdr:col>
      <xdr:colOff>295835</xdr:colOff>
      <xdr:row>12</xdr:row>
      <xdr:rowOff>26898</xdr:rowOff>
    </xdr:from>
    <xdr:to>
      <xdr:col>22</xdr:col>
      <xdr:colOff>376519</xdr:colOff>
      <xdr:row>19</xdr:row>
      <xdr:rowOff>53789</xdr:rowOff>
    </xdr:to>
    <xdr:graphicFrame macro="">
      <xdr:nvGraphicFramePr>
        <xdr:cNvPr id="82" name="Chart 81">
          <a:extLst>
            <a:ext uri="{FF2B5EF4-FFF2-40B4-BE49-F238E27FC236}">
              <a16:creationId xmlns:a16="http://schemas.microsoft.com/office/drawing/2014/main" id="{CE6533F8-FD4F-4A1A-91CA-EEDC72290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537883</xdr:colOff>
      <xdr:row>22</xdr:row>
      <xdr:rowOff>53787</xdr:rowOff>
    </xdr:from>
    <xdr:to>
      <xdr:col>18</xdr:col>
      <xdr:colOff>286871</xdr:colOff>
      <xdr:row>32</xdr:row>
      <xdr:rowOff>107575</xdr:rowOff>
    </xdr:to>
    <xdr:graphicFrame macro="">
      <xdr:nvGraphicFramePr>
        <xdr:cNvPr id="83" name="Chart 82">
          <a:extLst>
            <a:ext uri="{FF2B5EF4-FFF2-40B4-BE49-F238E27FC236}">
              <a16:creationId xmlns:a16="http://schemas.microsoft.com/office/drawing/2014/main" id="{AA041B45-A3AC-44A4-9E8C-E0E378766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17929</xdr:colOff>
      <xdr:row>36</xdr:row>
      <xdr:rowOff>134471</xdr:rowOff>
    </xdr:from>
    <xdr:to>
      <xdr:col>12</xdr:col>
      <xdr:colOff>197224</xdr:colOff>
      <xdr:row>45</xdr:row>
      <xdr:rowOff>0</xdr:rowOff>
    </xdr:to>
    <xdr:graphicFrame macro="">
      <xdr:nvGraphicFramePr>
        <xdr:cNvPr id="84" name="Chart 83">
          <a:extLst>
            <a:ext uri="{FF2B5EF4-FFF2-40B4-BE49-F238E27FC236}">
              <a16:creationId xmlns:a16="http://schemas.microsoft.com/office/drawing/2014/main" id="{7EA25849-F807-45A2-B201-F52BD602B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242047</xdr:colOff>
      <xdr:row>36</xdr:row>
      <xdr:rowOff>125506</xdr:rowOff>
    </xdr:from>
    <xdr:to>
      <xdr:col>18</xdr:col>
      <xdr:colOff>340658</xdr:colOff>
      <xdr:row>45</xdr:row>
      <xdr:rowOff>8965</xdr:rowOff>
    </xdr:to>
    <xdr:graphicFrame macro="">
      <xdr:nvGraphicFramePr>
        <xdr:cNvPr id="85" name="Chart 84">
          <a:extLst>
            <a:ext uri="{FF2B5EF4-FFF2-40B4-BE49-F238E27FC236}">
              <a16:creationId xmlns:a16="http://schemas.microsoft.com/office/drawing/2014/main" id="{01D1E94D-F3FD-427E-86AA-FF82FD5A9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403410</xdr:colOff>
      <xdr:row>22</xdr:row>
      <xdr:rowOff>107575</xdr:rowOff>
    </xdr:from>
    <xdr:to>
      <xdr:col>26</xdr:col>
      <xdr:colOff>609599</xdr:colOff>
      <xdr:row>30</xdr:row>
      <xdr:rowOff>53787</xdr:rowOff>
    </xdr:to>
    <xdr:graphicFrame macro="">
      <xdr:nvGraphicFramePr>
        <xdr:cNvPr id="86" name="Chart 85">
          <a:extLst>
            <a:ext uri="{FF2B5EF4-FFF2-40B4-BE49-F238E27FC236}">
              <a16:creationId xmlns:a16="http://schemas.microsoft.com/office/drawing/2014/main" id="{D358F157-BF5B-4665-9283-40D12F988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20</xdr:col>
      <xdr:colOff>1</xdr:colOff>
      <xdr:row>2</xdr:row>
      <xdr:rowOff>26896</xdr:rowOff>
    </xdr:from>
    <xdr:to>
      <xdr:col>27</xdr:col>
      <xdr:colOff>71717</xdr:colOff>
      <xdr:row>6</xdr:row>
      <xdr:rowOff>80684</xdr:rowOff>
    </xdr:to>
    <mc:AlternateContent xmlns:mc="http://schemas.openxmlformats.org/markup-compatibility/2006" xmlns:a14="http://schemas.microsoft.com/office/drawing/2010/main">
      <mc:Choice Requires="a14">
        <xdr:graphicFrame macro="">
          <xdr:nvGraphicFramePr>
            <xdr:cNvPr id="90" name="BranchName">
              <a:extLst>
                <a:ext uri="{FF2B5EF4-FFF2-40B4-BE49-F238E27FC236}">
                  <a16:creationId xmlns:a16="http://schemas.microsoft.com/office/drawing/2014/main" id="{A9002700-03DE-4C80-A784-201D78DAB76A}"/>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2192001" y="385484"/>
              <a:ext cx="4338916" cy="770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206189</xdr:colOff>
      <xdr:row>0</xdr:row>
      <xdr:rowOff>98613</xdr:rowOff>
    </xdr:from>
    <xdr:to>
      <xdr:col>2</xdr:col>
      <xdr:colOff>349623</xdr:colOff>
      <xdr:row>6</xdr:row>
      <xdr:rowOff>7885</xdr:rowOff>
    </xdr:to>
    <xdr:pic>
      <xdr:nvPicPr>
        <xdr:cNvPr id="94" name="Picture 93">
          <a:extLst>
            <a:ext uri="{FF2B5EF4-FFF2-40B4-BE49-F238E27FC236}">
              <a16:creationId xmlns:a16="http://schemas.microsoft.com/office/drawing/2014/main" id="{80114362-57B4-CA69-B5AB-C7A9F08B342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06189" y="98613"/>
          <a:ext cx="1362634" cy="985037"/>
        </a:xfrm>
        <a:prstGeom prst="rect">
          <a:avLst/>
        </a:prstGeom>
        <a:effectLst>
          <a:glow rad="101600">
            <a:srgbClr val="000000">
              <a:alpha val="40000"/>
            </a:srgbClr>
          </a:glow>
          <a:outerShdw blurRad="50800" dist="12700" dir="5400000" algn="ctr" rotWithShape="0">
            <a:srgbClr val="000000">
              <a:alpha val="43137"/>
            </a:srgbClr>
          </a:outerShdw>
        </a:effectLst>
      </xdr:spPr>
    </xdr:pic>
    <xdr:clientData/>
  </xdr:twoCellAnchor>
  <xdr:twoCellAnchor editAs="oneCell">
    <xdr:from>
      <xdr:col>17</xdr:col>
      <xdr:colOff>53789</xdr:colOff>
      <xdr:row>2</xdr:row>
      <xdr:rowOff>44824</xdr:rowOff>
    </xdr:from>
    <xdr:to>
      <xdr:col>19</xdr:col>
      <xdr:colOff>582706</xdr:colOff>
      <xdr:row>5</xdr:row>
      <xdr:rowOff>152399</xdr:rowOff>
    </xdr:to>
    <mc:AlternateContent xmlns:mc="http://schemas.openxmlformats.org/markup-compatibility/2006" xmlns:a14="http://schemas.microsoft.com/office/drawing/2010/main">
      <mc:Choice Requires="a14">
        <xdr:graphicFrame macro="">
          <xdr:nvGraphicFramePr>
            <xdr:cNvPr id="2" name="Year 3">
              <a:extLst>
                <a:ext uri="{FF2B5EF4-FFF2-40B4-BE49-F238E27FC236}">
                  <a16:creationId xmlns:a16="http://schemas.microsoft.com/office/drawing/2014/main" id="{CFF37EAC-3E4F-46EF-B1BE-C08FCDEDB01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416989" y="403412"/>
              <a:ext cx="1748117" cy="645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385482</xdr:colOff>
      <xdr:row>2</xdr:row>
      <xdr:rowOff>53789</xdr:rowOff>
    </xdr:from>
    <xdr:to>
      <xdr:col>17</xdr:col>
      <xdr:colOff>89647</xdr:colOff>
      <xdr:row>6</xdr:row>
      <xdr:rowOff>107576</xdr:rowOff>
    </xdr:to>
    <mc:AlternateContent xmlns:mc="http://schemas.openxmlformats.org/markup-compatibility/2006" xmlns:a14="http://schemas.microsoft.com/office/drawing/2010/main">
      <mc:Choice Requires="a14">
        <xdr:graphicFrame macro="">
          <xdr:nvGraphicFramePr>
            <xdr:cNvPr id="3" name="ShortMonthName 1">
              <a:extLst>
                <a:ext uri="{FF2B5EF4-FFF2-40B4-BE49-F238E27FC236}">
                  <a16:creationId xmlns:a16="http://schemas.microsoft.com/office/drawing/2014/main" id="{49267150-64F4-4214-BF57-5A976CBCF03C}"/>
                </a:ext>
              </a:extLst>
            </xdr:cNvPr>
            <xdr:cNvGraphicFramePr/>
          </xdr:nvGraphicFramePr>
          <xdr:xfrm>
            <a:off x="0" y="0"/>
            <a:ext cx="0" cy="0"/>
          </xdr:xfrm>
          <a:graphic>
            <a:graphicData uri="http://schemas.microsoft.com/office/drawing/2010/slicer">
              <sle:slicer xmlns:sle="http://schemas.microsoft.com/office/drawing/2010/slicer" name="ShortMonthName 1"/>
            </a:graphicData>
          </a:graphic>
        </xdr:graphicFrame>
      </mc:Choice>
      <mc:Fallback xmlns="">
        <xdr:sp macro="" textlink="">
          <xdr:nvSpPr>
            <xdr:cNvPr id="0" name=""/>
            <xdr:cNvSpPr>
              <a:spLocks noTextEdit="1"/>
            </xdr:cNvSpPr>
          </xdr:nvSpPr>
          <xdr:spPr>
            <a:xfrm>
              <a:off x="4043082" y="412377"/>
              <a:ext cx="6409765" cy="770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233083</xdr:colOff>
      <xdr:row>33</xdr:row>
      <xdr:rowOff>89647</xdr:rowOff>
    </xdr:from>
    <xdr:to>
      <xdr:col>27</xdr:col>
      <xdr:colOff>98613</xdr:colOff>
      <xdr:row>45</xdr:row>
      <xdr:rowOff>80682</xdr:rowOff>
    </xdr:to>
    <xdr:graphicFrame macro="">
      <xdr:nvGraphicFramePr>
        <xdr:cNvPr id="4" name="Chart 3">
          <a:extLst>
            <a:ext uri="{FF2B5EF4-FFF2-40B4-BE49-F238E27FC236}">
              <a16:creationId xmlns:a16="http://schemas.microsoft.com/office/drawing/2014/main" id="{2D140D79-AF5A-435C-9B5C-C524E1C86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546843</xdr:colOff>
      <xdr:row>2</xdr:row>
      <xdr:rowOff>35858</xdr:rowOff>
    </xdr:from>
    <xdr:to>
      <xdr:col>6</xdr:col>
      <xdr:colOff>107574</xdr:colOff>
      <xdr:row>5</xdr:row>
      <xdr:rowOff>8965</xdr:rowOff>
    </xdr:to>
    <xdr:sp macro="" textlink="">
      <xdr:nvSpPr>
        <xdr:cNvPr id="7" name="Arrow: Pentagon 6">
          <a:hlinkClick xmlns:r="http://schemas.openxmlformats.org/officeDocument/2006/relationships" r:id="rId23"/>
          <a:extLst>
            <a:ext uri="{FF2B5EF4-FFF2-40B4-BE49-F238E27FC236}">
              <a16:creationId xmlns:a16="http://schemas.microsoft.com/office/drawing/2014/main" id="{3DDA74BA-B44D-BD1D-FE3D-FAD07ABAB1BF}"/>
            </a:ext>
          </a:extLst>
        </xdr:cNvPr>
        <xdr:cNvSpPr/>
      </xdr:nvSpPr>
      <xdr:spPr>
        <a:xfrm flipH="1">
          <a:off x="1766043" y="394446"/>
          <a:ext cx="1999131" cy="510990"/>
        </a:xfrm>
        <a:prstGeom prst="homePlate">
          <a:avLst/>
        </a:prstGeom>
        <a:gradFill flip="none" rotWithShape="1">
          <a:gsLst>
            <a:gs pos="23000">
              <a:srgbClr val="FF8BAC"/>
            </a:gs>
            <a:gs pos="0">
              <a:srgbClr val="8A2846"/>
            </a:gs>
          </a:gsLst>
          <a:lin ang="18900000" scaled="1"/>
          <a:tileRect/>
        </a:gradFill>
        <a:effectLst>
          <a:glow rad="139700">
            <a:schemeClr val="accent5">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a:ln>
                <a:solidFill>
                  <a:sysClr val="windowText" lastClr="000000"/>
                </a:solidFill>
              </a:ln>
              <a:solidFill>
                <a:srgbClr val="000000"/>
              </a:solidFill>
              <a:latin typeface="Arial" panose="020B0604020202020204" pitchFamily="34" charset="0"/>
              <a:ea typeface="+mn-ea"/>
              <a:cs typeface="Arial" panose="020B0604020202020204" pitchFamily="34" charset="0"/>
            </a:rPr>
            <a:t>Home</a:t>
          </a:r>
          <a:endParaRPr lang="en-US" sz="2000" b="1">
            <a:ln>
              <a:solidFill>
                <a:sysClr val="windowText" lastClr="000000"/>
              </a:solid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9</xdr:col>
      <xdr:colOff>573741</xdr:colOff>
      <xdr:row>0</xdr:row>
      <xdr:rowOff>116541</xdr:rowOff>
    </xdr:from>
    <xdr:to>
      <xdr:col>15</xdr:col>
      <xdr:colOff>349624</xdr:colOff>
      <xdr:row>2</xdr:row>
      <xdr:rowOff>161365</xdr:rowOff>
    </xdr:to>
    <xdr:sp macro="" textlink="">
      <xdr:nvSpPr>
        <xdr:cNvPr id="9" name="Rectangle: Rounded Corners 8">
          <a:hlinkClick xmlns:r="http://schemas.openxmlformats.org/officeDocument/2006/relationships" r:id="rId24"/>
          <a:extLst>
            <a:ext uri="{FF2B5EF4-FFF2-40B4-BE49-F238E27FC236}">
              <a16:creationId xmlns:a16="http://schemas.microsoft.com/office/drawing/2014/main" id="{F872A7D7-7870-454C-9A18-C251B94B3391}"/>
            </a:ext>
          </a:extLst>
        </xdr:cNvPr>
        <xdr:cNvSpPr/>
      </xdr:nvSpPr>
      <xdr:spPr>
        <a:xfrm>
          <a:off x="6060141" y="116541"/>
          <a:ext cx="3433483" cy="403412"/>
        </a:xfrm>
        <a:prstGeom prst="roundRect">
          <a:avLst>
            <a:gd name="adj" fmla="val 50000"/>
          </a:avLst>
        </a:prstGeom>
        <a:gradFill flip="none" rotWithShape="1">
          <a:gsLst>
            <a:gs pos="73000">
              <a:srgbClr val="FF8BAC"/>
            </a:gs>
            <a:gs pos="7000">
              <a:srgbClr val="8A2846"/>
            </a:gs>
            <a:gs pos="0">
              <a:srgbClr val="2A181D"/>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effectLst>
                <a:glow rad="101600">
                  <a:srgbClr val="000000">
                    <a:alpha val="60000"/>
                  </a:srgbClr>
                </a:glow>
              </a:effectLst>
            </a:rPr>
            <a:t>Sales Perforamnce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107577</xdr:colOff>
      <xdr:row>0</xdr:row>
      <xdr:rowOff>44824</xdr:rowOff>
    </xdr:from>
    <xdr:to>
      <xdr:col>27</xdr:col>
      <xdr:colOff>259977</xdr:colOff>
      <xdr:row>6</xdr:row>
      <xdr:rowOff>44824</xdr:rowOff>
    </xdr:to>
    <xdr:sp macro="" textlink="">
      <xdr:nvSpPr>
        <xdr:cNvPr id="2" name="Rectangle: Rounded Corners 1">
          <a:extLst>
            <a:ext uri="{FF2B5EF4-FFF2-40B4-BE49-F238E27FC236}">
              <a16:creationId xmlns:a16="http://schemas.microsoft.com/office/drawing/2014/main" id="{5F39F518-2BBB-46D9-97E9-8046595A5618}"/>
            </a:ext>
          </a:extLst>
        </xdr:cNvPr>
        <xdr:cNvSpPr/>
      </xdr:nvSpPr>
      <xdr:spPr>
        <a:xfrm>
          <a:off x="107577" y="44824"/>
          <a:ext cx="16611600" cy="1097280"/>
        </a:xfrm>
        <a:prstGeom prst="roundRect">
          <a:avLst>
            <a:gd name="adj" fmla="val 5791"/>
          </a:avLst>
        </a:prstGeom>
        <a:solidFill>
          <a:srgbClr val="552D39"/>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134472</xdr:colOff>
      <xdr:row>6</xdr:row>
      <xdr:rowOff>98611</xdr:rowOff>
    </xdr:from>
    <xdr:to>
      <xdr:col>27</xdr:col>
      <xdr:colOff>457202</xdr:colOff>
      <xdr:row>47</xdr:row>
      <xdr:rowOff>98611</xdr:rowOff>
    </xdr:to>
    <xdr:sp macro="" textlink="">
      <xdr:nvSpPr>
        <xdr:cNvPr id="3" name="Rectangle: Rounded Corners 2">
          <a:extLst>
            <a:ext uri="{FF2B5EF4-FFF2-40B4-BE49-F238E27FC236}">
              <a16:creationId xmlns:a16="http://schemas.microsoft.com/office/drawing/2014/main" id="{3712243E-BB9B-4E46-98A0-85CE15DA2DC7}"/>
            </a:ext>
          </a:extLst>
        </xdr:cNvPr>
        <xdr:cNvSpPr/>
      </xdr:nvSpPr>
      <xdr:spPr>
        <a:xfrm>
          <a:off x="134472" y="1195891"/>
          <a:ext cx="16781930" cy="7498080"/>
        </a:xfrm>
        <a:prstGeom prst="roundRect">
          <a:avLst>
            <a:gd name="adj" fmla="val 5791"/>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322729</xdr:colOff>
      <xdr:row>8</xdr:row>
      <xdr:rowOff>0</xdr:rowOff>
    </xdr:from>
    <xdr:to>
      <xdr:col>19</xdr:col>
      <xdr:colOff>62753</xdr:colOff>
      <xdr:row>19</xdr:row>
      <xdr:rowOff>107577</xdr:rowOff>
    </xdr:to>
    <xdr:sp macro="" textlink="">
      <xdr:nvSpPr>
        <xdr:cNvPr id="4" name="Rectangle: Rounded Corners 3">
          <a:extLst>
            <a:ext uri="{FF2B5EF4-FFF2-40B4-BE49-F238E27FC236}">
              <a16:creationId xmlns:a16="http://schemas.microsoft.com/office/drawing/2014/main" id="{3D6EC57C-667C-4CED-A99F-738ABDAF8279}"/>
            </a:ext>
          </a:extLst>
        </xdr:cNvPr>
        <xdr:cNvSpPr/>
      </xdr:nvSpPr>
      <xdr:spPr>
        <a:xfrm>
          <a:off x="322729" y="1434353"/>
          <a:ext cx="11322424" cy="2079812"/>
        </a:xfrm>
        <a:prstGeom prst="roundRect">
          <a:avLst>
            <a:gd name="adj" fmla="val 5791"/>
          </a:avLst>
        </a:prstGeom>
        <a:gradFill flip="none" rotWithShape="1">
          <a:gsLst>
            <a:gs pos="99000">
              <a:srgbClr val="FF8BAC"/>
            </a:gs>
            <a:gs pos="61000">
              <a:srgbClr val="8A2846"/>
            </a:gs>
            <a:gs pos="34000">
              <a:srgbClr val="2A181D"/>
            </a:gs>
            <a:gs pos="46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358588</xdr:colOff>
      <xdr:row>20</xdr:row>
      <xdr:rowOff>80686</xdr:rowOff>
    </xdr:from>
    <xdr:to>
      <xdr:col>10</xdr:col>
      <xdr:colOff>304800</xdr:colOff>
      <xdr:row>33</xdr:row>
      <xdr:rowOff>62753</xdr:rowOff>
    </xdr:to>
    <xdr:sp macro="" textlink="">
      <xdr:nvSpPr>
        <xdr:cNvPr id="30" name="Rectangle: Rounded Corners 29">
          <a:extLst>
            <a:ext uri="{FF2B5EF4-FFF2-40B4-BE49-F238E27FC236}">
              <a16:creationId xmlns:a16="http://schemas.microsoft.com/office/drawing/2014/main" id="{4CB2E024-6DFA-4C0A-9AF1-08D74F293E18}"/>
            </a:ext>
          </a:extLst>
        </xdr:cNvPr>
        <xdr:cNvSpPr/>
      </xdr:nvSpPr>
      <xdr:spPr>
        <a:xfrm>
          <a:off x="358588" y="3738286"/>
          <a:ext cx="6042212" cy="2359507"/>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 Weekly Egg Production Trend By Bird Age</a:t>
          </a:r>
        </a:p>
      </xdr:txBody>
    </xdr:sp>
    <xdr:clientData/>
  </xdr:twoCellAnchor>
  <xdr:twoCellAnchor>
    <xdr:from>
      <xdr:col>10</xdr:col>
      <xdr:colOff>519952</xdr:colOff>
      <xdr:row>20</xdr:row>
      <xdr:rowOff>71721</xdr:rowOff>
    </xdr:from>
    <xdr:to>
      <xdr:col>19</xdr:col>
      <xdr:colOff>8966</xdr:colOff>
      <xdr:row>33</xdr:row>
      <xdr:rowOff>53788</xdr:rowOff>
    </xdr:to>
    <xdr:sp macro="" textlink="">
      <xdr:nvSpPr>
        <xdr:cNvPr id="36" name="Rectangle: Rounded Corners 35">
          <a:extLst>
            <a:ext uri="{FF2B5EF4-FFF2-40B4-BE49-F238E27FC236}">
              <a16:creationId xmlns:a16="http://schemas.microsoft.com/office/drawing/2014/main" id="{1C2E7A9C-C125-4A76-9613-28C854786723}"/>
            </a:ext>
          </a:extLst>
        </xdr:cNvPr>
        <xdr:cNvSpPr/>
      </xdr:nvSpPr>
      <xdr:spPr>
        <a:xfrm>
          <a:off x="6615952" y="3729321"/>
          <a:ext cx="4975414" cy="2359507"/>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Total Eggs Produced By Month and Breed</a:t>
          </a:r>
        </a:p>
      </xdr:txBody>
    </xdr:sp>
    <xdr:clientData/>
  </xdr:twoCellAnchor>
  <xdr:twoCellAnchor>
    <xdr:from>
      <xdr:col>0</xdr:col>
      <xdr:colOff>331694</xdr:colOff>
      <xdr:row>34</xdr:row>
      <xdr:rowOff>26895</xdr:rowOff>
    </xdr:from>
    <xdr:to>
      <xdr:col>8</xdr:col>
      <xdr:colOff>80682</xdr:colOff>
      <xdr:row>46</xdr:row>
      <xdr:rowOff>71718</xdr:rowOff>
    </xdr:to>
    <xdr:sp macro="" textlink="">
      <xdr:nvSpPr>
        <xdr:cNvPr id="37" name="Rectangle: Rounded Corners 36">
          <a:extLst>
            <a:ext uri="{FF2B5EF4-FFF2-40B4-BE49-F238E27FC236}">
              <a16:creationId xmlns:a16="http://schemas.microsoft.com/office/drawing/2014/main" id="{C565BA10-00BF-41A8-B01E-306E410BE4F5}"/>
            </a:ext>
          </a:extLst>
        </xdr:cNvPr>
        <xdr:cNvSpPr/>
      </xdr:nvSpPr>
      <xdr:spPr>
        <a:xfrm>
          <a:off x="331694" y="6122895"/>
          <a:ext cx="4625788" cy="2196352"/>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Production</a:t>
          </a:r>
          <a:r>
            <a:rPr lang="en-US" sz="1100" b="1">
              <a:solidFill>
                <a:schemeClr val="lt1"/>
              </a:solidFill>
              <a:effectLst/>
              <a:latin typeface="+mn-lt"/>
              <a:ea typeface="+mn-ea"/>
              <a:cs typeface="+mn-cs"/>
            </a:rPr>
            <a:t> </a:t>
          </a:r>
          <a:r>
            <a:rPr lang="en-US" sz="1600" b="1">
              <a:solidFill>
                <a:schemeClr val="lt1"/>
              </a:solidFill>
              <a:latin typeface="+mn-lt"/>
              <a:ea typeface="+mn-ea"/>
              <a:cs typeface="+mn-cs"/>
            </a:rPr>
            <a:t>Focus</a:t>
          </a:r>
          <a:r>
            <a:rPr lang="en-US" sz="1100" b="1">
              <a:solidFill>
                <a:schemeClr val="lt1"/>
              </a:solidFill>
              <a:effectLst/>
              <a:latin typeface="+mn-lt"/>
              <a:ea typeface="+mn-ea"/>
              <a:cs typeface="+mn-cs"/>
            </a:rPr>
            <a:t> </a:t>
          </a:r>
          <a:r>
            <a:rPr lang="en-US" sz="1600" b="1">
              <a:solidFill>
                <a:schemeClr val="lt1"/>
              </a:solidFill>
              <a:effectLst/>
              <a:latin typeface="+mn-lt"/>
              <a:ea typeface="+mn-ea"/>
              <a:cs typeface="+mn-cs"/>
            </a:rPr>
            <a:t>by</a:t>
          </a:r>
          <a:r>
            <a:rPr lang="en-US" sz="1100" b="1">
              <a:solidFill>
                <a:schemeClr val="lt1"/>
              </a:solidFill>
              <a:effectLst/>
              <a:latin typeface="+mn-lt"/>
              <a:ea typeface="+mn-ea"/>
              <a:cs typeface="+mn-cs"/>
            </a:rPr>
            <a:t> </a:t>
          </a:r>
          <a:r>
            <a:rPr lang="en-US" sz="1600" b="1">
              <a:solidFill>
                <a:schemeClr val="lt1"/>
              </a:solidFill>
              <a:latin typeface="+mn-lt"/>
              <a:ea typeface="+mn-ea"/>
              <a:cs typeface="+mn-cs"/>
            </a:rPr>
            <a:t>Batch</a:t>
          </a:r>
          <a:r>
            <a:rPr lang="en-US" sz="1100" b="1" baseline="0">
              <a:solidFill>
                <a:schemeClr val="lt1"/>
              </a:solidFill>
              <a:effectLst/>
              <a:latin typeface="+mn-lt"/>
              <a:ea typeface="+mn-ea"/>
              <a:cs typeface="+mn-cs"/>
            </a:rPr>
            <a:t> </a:t>
          </a:r>
          <a:r>
            <a:rPr lang="en-US" sz="1600" b="1" baseline="0">
              <a:solidFill>
                <a:schemeClr val="lt1"/>
              </a:solidFill>
              <a:latin typeface="+mn-lt"/>
              <a:ea typeface="+mn-ea"/>
              <a:cs typeface="+mn-cs"/>
            </a:rPr>
            <a:t>Type</a:t>
          </a:r>
        </a:p>
      </xdr:txBody>
    </xdr:sp>
    <xdr:clientData/>
  </xdr:twoCellAnchor>
  <xdr:twoCellAnchor>
    <xdr:from>
      <xdr:col>8</xdr:col>
      <xdr:colOff>322730</xdr:colOff>
      <xdr:row>34</xdr:row>
      <xdr:rowOff>35860</xdr:rowOff>
    </xdr:from>
    <xdr:to>
      <xdr:col>18</xdr:col>
      <xdr:colOff>466165</xdr:colOff>
      <xdr:row>46</xdr:row>
      <xdr:rowOff>53789</xdr:rowOff>
    </xdr:to>
    <xdr:sp macro="" textlink="">
      <xdr:nvSpPr>
        <xdr:cNvPr id="38" name="Rectangle: Rounded Corners 37">
          <a:extLst>
            <a:ext uri="{FF2B5EF4-FFF2-40B4-BE49-F238E27FC236}">
              <a16:creationId xmlns:a16="http://schemas.microsoft.com/office/drawing/2014/main" id="{0D64CA6D-10D7-4610-AD0C-B69EC157DC9A}"/>
            </a:ext>
          </a:extLst>
        </xdr:cNvPr>
        <xdr:cNvSpPr/>
      </xdr:nvSpPr>
      <xdr:spPr>
        <a:xfrm>
          <a:off x="5199530" y="6131860"/>
          <a:ext cx="6239435" cy="216945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Total Meat Weight Produced By Month and Breed</a:t>
          </a:r>
          <a:endParaRPr lang="en-US" sz="3200">
            <a:effectLst/>
          </a:endParaRPr>
        </a:p>
        <a:p>
          <a:pPr algn="ctr"/>
          <a:endParaRPr lang="en-US" sz="2000">
            <a:effectLst/>
          </a:endParaRPr>
        </a:p>
      </xdr:txBody>
    </xdr:sp>
    <xdr:clientData/>
  </xdr:twoCellAnchor>
  <xdr:twoCellAnchor>
    <xdr:from>
      <xdr:col>19</xdr:col>
      <xdr:colOff>89647</xdr:colOff>
      <xdr:row>8</xdr:row>
      <xdr:rowOff>26895</xdr:rowOff>
    </xdr:from>
    <xdr:to>
      <xdr:col>27</xdr:col>
      <xdr:colOff>134471</xdr:colOff>
      <xdr:row>20</xdr:row>
      <xdr:rowOff>44825</xdr:rowOff>
    </xdr:to>
    <xdr:sp macro="" textlink="">
      <xdr:nvSpPr>
        <xdr:cNvPr id="39" name="Rectangle: Rounded Corners 38">
          <a:extLst>
            <a:ext uri="{FF2B5EF4-FFF2-40B4-BE49-F238E27FC236}">
              <a16:creationId xmlns:a16="http://schemas.microsoft.com/office/drawing/2014/main" id="{7F34E3AB-65BE-4438-8207-8156EF9F556E}"/>
            </a:ext>
          </a:extLst>
        </xdr:cNvPr>
        <xdr:cNvSpPr/>
      </xdr:nvSpPr>
      <xdr:spPr>
        <a:xfrm>
          <a:off x="11672047" y="1489935"/>
          <a:ext cx="4921624" cy="2212490"/>
        </a:xfrm>
        <a:prstGeom prst="roundRect">
          <a:avLst>
            <a:gd name="adj" fmla="val 5791"/>
          </a:avLst>
        </a:prstGeom>
        <a:gradFill flip="none" rotWithShape="1">
          <a:gsLst>
            <a:gs pos="98000">
              <a:srgbClr val="FF8BAC"/>
            </a:gs>
            <a:gs pos="74000">
              <a:srgbClr val="8A2846"/>
            </a:gs>
            <a:gs pos="19000">
              <a:srgbClr val="2A181D"/>
            </a:gs>
            <a:gs pos="30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Monthly Average Selling Price Trend br</a:t>
          </a:r>
          <a:r>
            <a:rPr lang="en-US" sz="1600" b="1" baseline="0"/>
            <a:t> Product Type</a:t>
          </a:r>
          <a:endParaRPr lang="en-US" sz="1600" b="1"/>
        </a:p>
      </xdr:txBody>
    </xdr:sp>
    <xdr:clientData/>
  </xdr:twoCellAnchor>
  <xdr:twoCellAnchor>
    <xdr:from>
      <xdr:col>19</xdr:col>
      <xdr:colOff>170328</xdr:colOff>
      <xdr:row>20</xdr:row>
      <xdr:rowOff>125508</xdr:rowOff>
    </xdr:from>
    <xdr:to>
      <xdr:col>27</xdr:col>
      <xdr:colOff>268942</xdr:colOff>
      <xdr:row>30</xdr:row>
      <xdr:rowOff>143435</xdr:rowOff>
    </xdr:to>
    <xdr:sp macro="" textlink="">
      <xdr:nvSpPr>
        <xdr:cNvPr id="40" name="Rectangle: Rounded Corners 39">
          <a:extLst>
            <a:ext uri="{FF2B5EF4-FFF2-40B4-BE49-F238E27FC236}">
              <a16:creationId xmlns:a16="http://schemas.microsoft.com/office/drawing/2014/main" id="{A26F9110-F115-4E95-B9DC-8FD5E12E7047}"/>
            </a:ext>
          </a:extLst>
        </xdr:cNvPr>
        <xdr:cNvSpPr/>
      </xdr:nvSpPr>
      <xdr:spPr>
        <a:xfrm>
          <a:off x="11752728" y="3711390"/>
          <a:ext cx="4975414" cy="181086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Average Bird Age (Weeks) at Sale</a:t>
          </a:r>
          <a:r>
            <a:rPr lang="en-US" sz="1400" b="1" baseline="0">
              <a:solidFill>
                <a:schemeClr val="lt1"/>
              </a:solidFill>
              <a:effectLst/>
              <a:latin typeface="+mn-lt"/>
              <a:ea typeface="+mn-ea"/>
              <a:cs typeface="+mn-cs"/>
            </a:rPr>
            <a:t> by Breed </a:t>
          </a:r>
          <a:r>
            <a:rPr lang="en-US" sz="1400" b="1">
              <a:solidFill>
                <a:schemeClr val="lt1"/>
              </a:solidFill>
              <a:effectLst/>
              <a:latin typeface="+mn-lt"/>
              <a:ea typeface="+mn-ea"/>
              <a:cs typeface="+mn-cs"/>
            </a:rPr>
            <a:t> </a:t>
          </a:r>
          <a:endParaRPr lang="en-US" sz="2000" b="1"/>
        </a:p>
      </xdr:txBody>
    </xdr:sp>
    <xdr:clientData/>
  </xdr:twoCellAnchor>
  <xdr:twoCellAnchor>
    <xdr:from>
      <xdr:col>19</xdr:col>
      <xdr:colOff>152399</xdr:colOff>
      <xdr:row>31</xdr:row>
      <xdr:rowOff>98612</xdr:rowOff>
    </xdr:from>
    <xdr:to>
      <xdr:col>27</xdr:col>
      <xdr:colOff>251013</xdr:colOff>
      <xdr:row>46</xdr:row>
      <xdr:rowOff>53789</xdr:rowOff>
    </xdr:to>
    <xdr:sp macro="" textlink="">
      <xdr:nvSpPr>
        <xdr:cNvPr id="41" name="Rectangle: Rounded Corners 40">
          <a:extLst>
            <a:ext uri="{FF2B5EF4-FFF2-40B4-BE49-F238E27FC236}">
              <a16:creationId xmlns:a16="http://schemas.microsoft.com/office/drawing/2014/main" id="{4F075F3E-62E1-4501-93D8-CAD13494DCDB}"/>
            </a:ext>
          </a:extLst>
        </xdr:cNvPr>
        <xdr:cNvSpPr/>
      </xdr:nvSpPr>
      <xdr:spPr>
        <a:xfrm>
          <a:off x="11734799" y="5656730"/>
          <a:ext cx="4975414" cy="264458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 of Turkey Weight (Kg) at Sale By Breed</a:t>
          </a:r>
        </a:p>
      </xdr:txBody>
    </xdr:sp>
    <xdr:clientData/>
  </xdr:twoCellAnchor>
  <xdr:twoCellAnchor editAs="oneCell">
    <xdr:from>
      <xdr:col>0</xdr:col>
      <xdr:colOff>268942</xdr:colOff>
      <xdr:row>0</xdr:row>
      <xdr:rowOff>80683</xdr:rowOff>
    </xdr:from>
    <xdr:to>
      <xdr:col>2</xdr:col>
      <xdr:colOff>412376</xdr:colOff>
      <xdr:row>5</xdr:row>
      <xdr:rowOff>169249</xdr:rowOff>
    </xdr:to>
    <xdr:pic>
      <xdr:nvPicPr>
        <xdr:cNvPr id="57" name="Picture 56">
          <a:extLst>
            <a:ext uri="{FF2B5EF4-FFF2-40B4-BE49-F238E27FC236}">
              <a16:creationId xmlns:a16="http://schemas.microsoft.com/office/drawing/2014/main" id="{E8BF2690-82F2-48ED-8E88-244FD73598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8942" y="80683"/>
          <a:ext cx="1362634" cy="985037"/>
        </a:xfrm>
        <a:prstGeom prst="rect">
          <a:avLst/>
        </a:prstGeom>
        <a:effectLst>
          <a:glow rad="101600">
            <a:srgbClr val="000000">
              <a:alpha val="40000"/>
            </a:srgbClr>
          </a:glow>
          <a:outerShdw blurRad="50800" dist="12700" dir="5400000" algn="ctr" rotWithShape="0">
            <a:srgbClr val="000000">
              <a:alpha val="43137"/>
            </a:srgbClr>
          </a:outerShdw>
        </a:effectLst>
      </xdr:spPr>
    </xdr:pic>
    <xdr:clientData/>
  </xdr:twoCellAnchor>
  <xdr:twoCellAnchor>
    <xdr:from>
      <xdr:col>19</xdr:col>
      <xdr:colOff>340659</xdr:colOff>
      <xdr:row>31</xdr:row>
      <xdr:rowOff>143435</xdr:rowOff>
    </xdr:from>
    <xdr:to>
      <xdr:col>27</xdr:col>
      <xdr:colOff>35859</xdr:colOff>
      <xdr:row>45</xdr:row>
      <xdr:rowOff>80682</xdr:rowOff>
    </xdr:to>
    <xdr:graphicFrame macro="">
      <xdr:nvGraphicFramePr>
        <xdr:cNvPr id="59" name="Chart 58">
          <a:extLst>
            <a:ext uri="{FF2B5EF4-FFF2-40B4-BE49-F238E27FC236}">
              <a16:creationId xmlns:a16="http://schemas.microsoft.com/office/drawing/2014/main" id="{A58BD3B1-A2B0-4589-826E-8CA5DAF4B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152399</xdr:colOff>
      <xdr:row>22</xdr:row>
      <xdr:rowOff>26894</xdr:rowOff>
    </xdr:from>
    <xdr:to>
      <xdr:col>18</xdr:col>
      <xdr:colOff>242046</xdr:colOff>
      <xdr:row>33</xdr:row>
      <xdr:rowOff>53786</xdr:rowOff>
    </xdr:to>
    <xdr:graphicFrame macro="">
      <xdr:nvGraphicFramePr>
        <xdr:cNvPr id="61" name="Chart 60">
          <a:extLst>
            <a:ext uri="{FF2B5EF4-FFF2-40B4-BE49-F238E27FC236}">
              <a16:creationId xmlns:a16="http://schemas.microsoft.com/office/drawing/2014/main" id="{0894D355-2AEC-4863-B1B3-2A7FB353C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44825</xdr:colOff>
      <xdr:row>2</xdr:row>
      <xdr:rowOff>53787</xdr:rowOff>
    </xdr:from>
    <xdr:to>
      <xdr:col>17</xdr:col>
      <xdr:colOff>430307</xdr:colOff>
      <xdr:row>6</xdr:row>
      <xdr:rowOff>35858</xdr:rowOff>
    </xdr:to>
    <mc:AlternateContent xmlns:mc="http://schemas.openxmlformats.org/markup-compatibility/2006" xmlns:a14="http://schemas.microsoft.com/office/drawing/2010/main">
      <mc:Choice Requires="a14">
        <xdr:graphicFrame macro="">
          <xdr:nvGraphicFramePr>
            <xdr:cNvPr id="62" name="BreedName 1">
              <a:extLst>
                <a:ext uri="{FF2B5EF4-FFF2-40B4-BE49-F238E27FC236}">
                  <a16:creationId xmlns:a16="http://schemas.microsoft.com/office/drawing/2014/main" id="{2ECF69F9-1228-4EB5-A94E-18582F6C4DC4}"/>
                </a:ext>
              </a:extLst>
            </xdr:cNvPr>
            <xdr:cNvGraphicFramePr/>
          </xdr:nvGraphicFramePr>
          <xdr:xfrm>
            <a:off x="0" y="0"/>
            <a:ext cx="0" cy="0"/>
          </xdr:xfrm>
          <a:graphic>
            <a:graphicData uri="http://schemas.microsoft.com/office/drawing/2010/slicer">
              <sle:slicer xmlns:sle="http://schemas.microsoft.com/office/drawing/2010/slicer" name="BreedName 1"/>
            </a:graphicData>
          </a:graphic>
        </xdr:graphicFrame>
      </mc:Choice>
      <mc:Fallback xmlns="">
        <xdr:sp macro="" textlink="">
          <xdr:nvSpPr>
            <xdr:cNvPr id="0" name=""/>
            <xdr:cNvSpPr>
              <a:spLocks noTextEdit="1"/>
            </xdr:cNvSpPr>
          </xdr:nvSpPr>
          <xdr:spPr>
            <a:xfrm>
              <a:off x="4312025" y="412375"/>
              <a:ext cx="6481482" cy="699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519955</xdr:colOff>
      <xdr:row>0</xdr:row>
      <xdr:rowOff>98610</xdr:rowOff>
    </xdr:from>
    <xdr:to>
      <xdr:col>21</xdr:col>
      <xdr:colOff>394448</xdr:colOff>
      <xdr:row>4</xdr:row>
      <xdr:rowOff>80681</xdr:rowOff>
    </xdr:to>
    <mc:AlternateContent xmlns:mc="http://schemas.openxmlformats.org/markup-compatibility/2006" xmlns:a14="http://schemas.microsoft.com/office/drawing/2010/main">
      <mc:Choice Requires="a14">
        <xdr:graphicFrame macro="">
          <xdr:nvGraphicFramePr>
            <xdr:cNvPr id="63" name="BirdOrigin 2">
              <a:extLst>
                <a:ext uri="{FF2B5EF4-FFF2-40B4-BE49-F238E27FC236}">
                  <a16:creationId xmlns:a16="http://schemas.microsoft.com/office/drawing/2014/main" id="{CF3843C8-0608-4DB8-8D43-78D85E225C44}"/>
                </a:ext>
              </a:extLst>
            </xdr:cNvPr>
            <xdr:cNvGraphicFramePr/>
          </xdr:nvGraphicFramePr>
          <xdr:xfrm>
            <a:off x="0" y="0"/>
            <a:ext cx="0" cy="0"/>
          </xdr:xfrm>
          <a:graphic>
            <a:graphicData uri="http://schemas.microsoft.com/office/drawing/2010/slicer">
              <sle:slicer xmlns:sle="http://schemas.microsoft.com/office/drawing/2010/slicer" name="BirdOrigin 2"/>
            </a:graphicData>
          </a:graphic>
        </xdr:graphicFrame>
      </mc:Choice>
      <mc:Fallback xmlns="">
        <xdr:sp macro="" textlink="">
          <xdr:nvSpPr>
            <xdr:cNvPr id="0" name=""/>
            <xdr:cNvSpPr>
              <a:spLocks noTextEdit="1"/>
            </xdr:cNvSpPr>
          </xdr:nvSpPr>
          <xdr:spPr>
            <a:xfrm>
              <a:off x="10883155" y="98610"/>
              <a:ext cx="2312893" cy="699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331694</xdr:colOff>
      <xdr:row>0</xdr:row>
      <xdr:rowOff>89649</xdr:rowOff>
    </xdr:from>
    <xdr:to>
      <xdr:col>27</xdr:col>
      <xdr:colOff>161366</xdr:colOff>
      <xdr:row>4</xdr:row>
      <xdr:rowOff>62755</xdr:rowOff>
    </xdr:to>
    <mc:AlternateContent xmlns:mc="http://schemas.openxmlformats.org/markup-compatibility/2006" xmlns:a14="http://schemas.microsoft.com/office/drawing/2010/main">
      <mc:Choice Requires="a14">
        <xdr:graphicFrame macro="">
          <xdr:nvGraphicFramePr>
            <xdr:cNvPr id="64" name="BranchName 2">
              <a:extLst>
                <a:ext uri="{FF2B5EF4-FFF2-40B4-BE49-F238E27FC236}">
                  <a16:creationId xmlns:a16="http://schemas.microsoft.com/office/drawing/2014/main" id="{2CD16528-1E80-46D7-8174-CD3F0E0CF424}"/>
                </a:ext>
              </a:extLst>
            </xdr:cNvPr>
            <xdr:cNvGraphicFramePr/>
          </xdr:nvGraphicFramePr>
          <xdr:xfrm>
            <a:off x="0" y="0"/>
            <a:ext cx="0" cy="0"/>
          </xdr:xfrm>
          <a:graphic>
            <a:graphicData uri="http://schemas.microsoft.com/office/drawing/2010/slicer">
              <sle:slicer xmlns:sle="http://schemas.microsoft.com/office/drawing/2010/slicer" name="BranchName 2"/>
            </a:graphicData>
          </a:graphic>
        </xdr:graphicFrame>
      </mc:Choice>
      <mc:Fallback xmlns="">
        <xdr:sp macro="" textlink="">
          <xdr:nvSpPr>
            <xdr:cNvPr id="0" name=""/>
            <xdr:cNvSpPr>
              <a:spLocks noTextEdit="1"/>
            </xdr:cNvSpPr>
          </xdr:nvSpPr>
          <xdr:spPr>
            <a:xfrm>
              <a:off x="13133294" y="89649"/>
              <a:ext cx="3487272" cy="690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466166</xdr:colOff>
      <xdr:row>36</xdr:row>
      <xdr:rowOff>89648</xdr:rowOff>
    </xdr:from>
    <xdr:to>
      <xdr:col>7</xdr:col>
      <xdr:colOff>421342</xdr:colOff>
      <xdr:row>46</xdr:row>
      <xdr:rowOff>44825</xdr:rowOff>
    </xdr:to>
    <xdr:graphicFrame macro="">
      <xdr:nvGraphicFramePr>
        <xdr:cNvPr id="50" name="Chart 49">
          <a:extLst>
            <a:ext uri="{FF2B5EF4-FFF2-40B4-BE49-F238E27FC236}">
              <a16:creationId xmlns:a16="http://schemas.microsoft.com/office/drawing/2014/main" id="{10837388-9997-4EFC-AAB9-7E1DDD671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564777</xdr:colOff>
      <xdr:row>36</xdr:row>
      <xdr:rowOff>26893</xdr:rowOff>
    </xdr:from>
    <xdr:to>
      <xdr:col>18</xdr:col>
      <xdr:colOff>62753</xdr:colOff>
      <xdr:row>45</xdr:row>
      <xdr:rowOff>170329</xdr:rowOff>
    </xdr:to>
    <xdr:graphicFrame macro="">
      <xdr:nvGraphicFramePr>
        <xdr:cNvPr id="53" name="Chart 52">
          <a:extLst>
            <a:ext uri="{FF2B5EF4-FFF2-40B4-BE49-F238E27FC236}">
              <a16:creationId xmlns:a16="http://schemas.microsoft.com/office/drawing/2014/main" id="{890874FC-62F8-4E1C-BAF0-A1F72F1F9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376518</xdr:colOff>
      <xdr:row>22</xdr:row>
      <xdr:rowOff>8964</xdr:rowOff>
    </xdr:from>
    <xdr:to>
      <xdr:col>10</xdr:col>
      <xdr:colOff>215153</xdr:colOff>
      <xdr:row>33</xdr:row>
      <xdr:rowOff>35860</xdr:rowOff>
    </xdr:to>
    <xdr:graphicFrame macro="">
      <xdr:nvGraphicFramePr>
        <xdr:cNvPr id="54" name="Chart 53">
          <a:extLst>
            <a:ext uri="{FF2B5EF4-FFF2-40B4-BE49-F238E27FC236}">
              <a16:creationId xmlns:a16="http://schemas.microsoft.com/office/drawing/2014/main" id="{5FDC4442-89CC-4DB7-B9BA-2536DDFAD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537882</xdr:colOff>
      <xdr:row>22</xdr:row>
      <xdr:rowOff>17928</xdr:rowOff>
    </xdr:from>
    <xdr:to>
      <xdr:col>26</xdr:col>
      <xdr:colOff>484093</xdr:colOff>
      <xdr:row>31</xdr:row>
      <xdr:rowOff>98610</xdr:rowOff>
    </xdr:to>
    <xdr:graphicFrame macro="">
      <xdr:nvGraphicFramePr>
        <xdr:cNvPr id="55" name="Chart 54">
          <a:extLst>
            <a:ext uri="{FF2B5EF4-FFF2-40B4-BE49-F238E27FC236}">
              <a16:creationId xmlns:a16="http://schemas.microsoft.com/office/drawing/2014/main" id="{EB91D4B9-5535-42B1-99CE-6617C9686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116541</xdr:colOff>
      <xdr:row>9</xdr:row>
      <xdr:rowOff>116540</xdr:rowOff>
    </xdr:from>
    <xdr:to>
      <xdr:col>27</xdr:col>
      <xdr:colOff>152400</xdr:colOff>
      <xdr:row>19</xdr:row>
      <xdr:rowOff>116540</xdr:rowOff>
    </xdr:to>
    <xdr:graphicFrame macro="">
      <xdr:nvGraphicFramePr>
        <xdr:cNvPr id="60" name="Chart 59">
          <a:extLst>
            <a:ext uri="{FF2B5EF4-FFF2-40B4-BE49-F238E27FC236}">
              <a16:creationId xmlns:a16="http://schemas.microsoft.com/office/drawing/2014/main" id="{30341AC6-266E-4772-B083-F5037088B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116541</xdr:colOff>
      <xdr:row>4</xdr:row>
      <xdr:rowOff>89646</xdr:rowOff>
    </xdr:from>
    <xdr:to>
      <xdr:col>27</xdr:col>
      <xdr:colOff>53788</xdr:colOff>
      <xdr:row>8</xdr:row>
      <xdr:rowOff>0</xdr:rowOff>
    </xdr:to>
    <mc:AlternateContent xmlns:mc="http://schemas.openxmlformats.org/markup-compatibility/2006" xmlns:a14="http://schemas.microsoft.com/office/drawing/2010/main">
      <mc:Choice Requires="a14">
        <xdr:graphicFrame macro="">
          <xdr:nvGraphicFramePr>
            <xdr:cNvPr id="65" name="TurkeyType">
              <a:extLst>
                <a:ext uri="{FF2B5EF4-FFF2-40B4-BE49-F238E27FC236}">
                  <a16:creationId xmlns:a16="http://schemas.microsoft.com/office/drawing/2014/main" id="{208FB7A4-C16B-45AD-BE8A-30A0FE7748E1}"/>
                </a:ext>
              </a:extLst>
            </xdr:cNvPr>
            <xdr:cNvGraphicFramePr/>
          </xdr:nvGraphicFramePr>
          <xdr:xfrm>
            <a:off x="0" y="0"/>
            <a:ext cx="0" cy="0"/>
          </xdr:xfrm>
          <a:graphic>
            <a:graphicData uri="http://schemas.microsoft.com/office/drawing/2010/slicer">
              <sle:slicer xmlns:sle="http://schemas.microsoft.com/office/drawing/2010/slicer" name="TurkeyType"/>
            </a:graphicData>
          </a:graphic>
        </xdr:graphicFrame>
      </mc:Choice>
      <mc:Fallback xmlns="">
        <xdr:sp macro="" textlink="">
          <xdr:nvSpPr>
            <xdr:cNvPr id="0" name=""/>
            <xdr:cNvSpPr>
              <a:spLocks noTextEdit="1"/>
            </xdr:cNvSpPr>
          </xdr:nvSpPr>
          <xdr:spPr>
            <a:xfrm>
              <a:off x="11698941" y="806822"/>
              <a:ext cx="4814047" cy="627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537883</xdr:colOff>
      <xdr:row>9</xdr:row>
      <xdr:rowOff>53789</xdr:rowOff>
    </xdr:from>
    <xdr:to>
      <xdr:col>5</xdr:col>
      <xdr:colOff>71718</xdr:colOff>
      <xdr:row>17</xdr:row>
      <xdr:rowOff>107577</xdr:rowOff>
    </xdr:to>
    <xdr:sp macro="" textlink="">
      <xdr:nvSpPr>
        <xdr:cNvPr id="70" name="Rectangle: Rounded Corners 69">
          <a:extLst>
            <a:ext uri="{FF2B5EF4-FFF2-40B4-BE49-F238E27FC236}">
              <a16:creationId xmlns:a16="http://schemas.microsoft.com/office/drawing/2014/main" id="{2E831BD8-9706-4481-214B-1CC76309D4F0}"/>
            </a:ext>
          </a:extLst>
        </xdr:cNvPr>
        <xdr:cNvSpPr/>
      </xdr:nvSpPr>
      <xdr:spPr>
        <a:xfrm>
          <a:off x="537883" y="1667436"/>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358588</xdr:colOff>
      <xdr:row>9</xdr:row>
      <xdr:rowOff>44823</xdr:rowOff>
    </xdr:from>
    <xdr:to>
      <xdr:col>18</xdr:col>
      <xdr:colOff>502023</xdr:colOff>
      <xdr:row>17</xdr:row>
      <xdr:rowOff>98611</xdr:rowOff>
    </xdr:to>
    <xdr:sp macro="" textlink="">
      <xdr:nvSpPr>
        <xdr:cNvPr id="71" name="Rectangle: Rounded Corners 70">
          <a:extLst>
            <a:ext uri="{FF2B5EF4-FFF2-40B4-BE49-F238E27FC236}">
              <a16:creationId xmlns:a16="http://schemas.microsoft.com/office/drawing/2014/main" id="{F5A60A57-D20D-4916-9AB2-41B0A106CFFA}"/>
            </a:ext>
          </a:extLst>
        </xdr:cNvPr>
        <xdr:cNvSpPr/>
      </xdr:nvSpPr>
      <xdr:spPr>
        <a:xfrm>
          <a:off x="8892988" y="1658470"/>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8965</xdr:colOff>
      <xdr:row>9</xdr:row>
      <xdr:rowOff>53788</xdr:rowOff>
    </xdr:from>
    <xdr:to>
      <xdr:col>14</xdr:col>
      <xdr:colOff>152400</xdr:colOff>
      <xdr:row>17</xdr:row>
      <xdr:rowOff>107576</xdr:rowOff>
    </xdr:to>
    <xdr:sp macro="" textlink="">
      <xdr:nvSpPr>
        <xdr:cNvPr id="72" name="Rectangle: Rounded Corners 71">
          <a:extLst>
            <a:ext uri="{FF2B5EF4-FFF2-40B4-BE49-F238E27FC236}">
              <a16:creationId xmlns:a16="http://schemas.microsoft.com/office/drawing/2014/main" id="{6CA05647-037A-43BF-B866-876CED9DD4AD}"/>
            </a:ext>
          </a:extLst>
        </xdr:cNvPr>
        <xdr:cNvSpPr/>
      </xdr:nvSpPr>
      <xdr:spPr>
        <a:xfrm>
          <a:off x="6104965" y="1667435"/>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9</xdr:row>
      <xdr:rowOff>44824</xdr:rowOff>
    </xdr:from>
    <xdr:to>
      <xdr:col>9</xdr:col>
      <xdr:colOff>448235</xdr:colOff>
      <xdr:row>17</xdr:row>
      <xdr:rowOff>98612</xdr:rowOff>
    </xdr:to>
    <xdr:sp macro="" textlink="">
      <xdr:nvSpPr>
        <xdr:cNvPr id="73" name="Rectangle: Rounded Corners 72">
          <a:extLst>
            <a:ext uri="{FF2B5EF4-FFF2-40B4-BE49-F238E27FC236}">
              <a16:creationId xmlns:a16="http://schemas.microsoft.com/office/drawing/2014/main" id="{77F475CC-B2DC-48EA-92C0-66AB88337376}"/>
            </a:ext>
          </a:extLst>
        </xdr:cNvPr>
        <xdr:cNvSpPr/>
      </xdr:nvSpPr>
      <xdr:spPr>
        <a:xfrm>
          <a:off x="3352800" y="1658471"/>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259980</xdr:colOff>
      <xdr:row>9</xdr:row>
      <xdr:rowOff>98616</xdr:rowOff>
    </xdr:from>
    <xdr:to>
      <xdr:col>8</xdr:col>
      <xdr:colOff>89647</xdr:colOff>
      <xdr:row>12</xdr:row>
      <xdr:rowOff>1</xdr:rowOff>
    </xdr:to>
    <xdr:pic>
      <xdr:nvPicPr>
        <xdr:cNvPr id="21" name="Graphic 20" descr="Peacock with solid fill">
          <a:extLst>
            <a:ext uri="{FF2B5EF4-FFF2-40B4-BE49-F238E27FC236}">
              <a16:creationId xmlns:a16="http://schemas.microsoft.com/office/drawing/2014/main" id="{20984A63-692A-4CBB-B2CC-6D5FC1E765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27180" y="1712263"/>
          <a:ext cx="439267" cy="439267"/>
        </a:xfrm>
        <a:prstGeom prst="rect">
          <a:avLst/>
        </a:prstGeom>
      </xdr:spPr>
    </xdr:pic>
    <xdr:clientData/>
  </xdr:twoCellAnchor>
  <xdr:twoCellAnchor editAs="oneCell">
    <xdr:from>
      <xdr:col>2</xdr:col>
      <xdr:colOff>421342</xdr:colOff>
      <xdr:row>9</xdr:row>
      <xdr:rowOff>26899</xdr:rowOff>
    </xdr:from>
    <xdr:to>
      <xdr:col>3</xdr:col>
      <xdr:colOff>313762</xdr:colOff>
      <xdr:row>11</xdr:row>
      <xdr:rowOff>170331</xdr:rowOff>
    </xdr:to>
    <xdr:pic>
      <xdr:nvPicPr>
        <xdr:cNvPr id="25" name="Graphic 24" descr="Eggs in basket with solid fill">
          <a:extLst>
            <a:ext uri="{FF2B5EF4-FFF2-40B4-BE49-F238E27FC236}">
              <a16:creationId xmlns:a16="http://schemas.microsoft.com/office/drawing/2014/main" id="{F464545C-BA60-466E-A495-17F3273852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40542" y="1640546"/>
          <a:ext cx="502020" cy="502020"/>
        </a:xfrm>
        <a:prstGeom prst="rect">
          <a:avLst/>
        </a:prstGeom>
      </xdr:spPr>
    </xdr:pic>
    <xdr:clientData/>
  </xdr:twoCellAnchor>
  <xdr:twoCellAnchor>
    <xdr:from>
      <xdr:col>0</xdr:col>
      <xdr:colOff>573742</xdr:colOff>
      <xdr:row>11</xdr:row>
      <xdr:rowOff>152400</xdr:rowOff>
    </xdr:from>
    <xdr:to>
      <xdr:col>5</xdr:col>
      <xdr:colOff>44823</xdr:colOff>
      <xdr:row>14</xdr:row>
      <xdr:rowOff>71717</xdr:rowOff>
    </xdr:to>
    <xdr:sp macro="" textlink="">
      <xdr:nvSpPr>
        <xdr:cNvPr id="74" name="TextBox 73">
          <a:extLst>
            <a:ext uri="{FF2B5EF4-FFF2-40B4-BE49-F238E27FC236}">
              <a16:creationId xmlns:a16="http://schemas.microsoft.com/office/drawing/2014/main" id="{A6865E57-D2BB-FFF2-514F-7AE6C90695D8}"/>
            </a:ext>
          </a:extLst>
        </xdr:cNvPr>
        <xdr:cNvSpPr txBox="1"/>
      </xdr:nvSpPr>
      <xdr:spPr>
        <a:xfrm>
          <a:off x="573742" y="2124635"/>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Eggs Produced</a:t>
          </a:r>
        </a:p>
      </xdr:txBody>
    </xdr:sp>
    <xdr:clientData/>
  </xdr:twoCellAnchor>
  <xdr:twoCellAnchor>
    <xdr:from>
      <xdr:col>2</xdr:col>
      <xdr:colOff>116541</xdr:colOff>
      <xdr:row>14</xdr:row>
      <xdr:rowOff>8964</xdr:rowOff>
    </xdr:from>
    <xdr:to>
      <xdr:col>3</xdr:col>
      <xdr:colOff>528917</xdr:colOff>
      <xdr:row>16</xdr:row>
      <xdr:rowOff>107576</xdr:rowOff>
    </xdr:to>
    <xdr:sp macro="" textlink="Analysis!P8">
      <xdr:nvSpPr>
        <xdr:cNvPr id="75" name="TextBox 74">
          <a:extLst>
            <a:ext uri="{FF2B5EF4-FFF2-40B4-BE49-F238E27FC236}">
              <a16:creationId xmlns:a16="http://schemas.microsoft.com/office/drawing/2014/main" id="{5E55D9B5-E1B5-4DF4-91CC-E0A529509790}"/>
            </a:ext>
          </a:extLst>
        </xdr:cNvPr>
        <xdr:cNvSpPr txBox="1"/>
      </xdr:nvSpPr>
      <xdr:spPr>
        <a:xfrm>
          <a:off x="1335741" y="2519082"/>
          <a:ext cx="10219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ED32C4-B912-4FA2-8960-9D533C06EF2C}" type="TxLink">
            <a:rPr lang="en-US" sz="3600" b="1" i="0" u="none" strike="noStrike">
              <a:solidFill>
                <a:schemeClr val="bg1"/>
              </a:solidFill>
              <a:latin typeface="Aptos Narrow"/>
            </a:rPr>
            <a:pPr algn="ctr"/>
            <a:t>31K</a:t>
          </a:fld>
          <a:endParaRPr lang="en-US" sz="6000" b="1">
            <a:solidFill>
              <a:schemeClr val="bg1"/>
            </a:solidFill>
          </a:endParaRPr>
        </a:p>
      </xdr:txBody>
    </xdr:sp>
    <xdr:clientData/>
  </xdr:twoCellAnchor>
  <xdr:twoCellAnchor>
    <xdr:from>
      <xdr:col>5</xdr:col>
      <xdr:colOff>340658</xdr:colOff>
      <xdr:row>11</xdr:row>
      <xdr:rowOff>143436</xdr:rowOff>
    </xdr:from>
    <xdr:to>
      <xdr:col>9</xdr:col>
      <xdr:colOff>421339</xdr:colOff>
      <xdr:row>14</xdr:row>
      <xdr:rowOff>62753</xdr:rowOff>
    </xdr:to>
    <xdr:sp macro="" textlink="">
      <xdr:nvSpPr>
        <xdr:cNvPr id="76" name="TextBox 75">
          <a:extLst>
            <a:ext uri="{FF2B5EF4-FFF2-40B4-BE49-F238E27FC236}">
              <a16:creationId xmlns:a16="http://schemas.microsoft.com/office/drawing/2014/main" id="{996E03F0-150F-48D0-A372-D3EE02BEB579}"/>
            </a:ext>
          </a:extLst>
        </xdr:cNvPr>
        <xdr:cNvSpPr txBox="1"/>
      </xdr:nvSpPr>
      <xdr:spPr>
        <a:xfrm>
          <a:off x="3388658" y="2115671"/>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Meat Weight</a:t>
          </a:r>
        </a:p>
      </xdr:txBody>
    </xdr:sp>
    <xdr:clientData/>
  </xdr:twoCellAnchor>
  <xdr:twoCellAnchor>
    <xdr:from>
      <xdr:col>6</xdr:col>
      <xdr:colOff>233082</xdr:colOff>
      <xdr:row>13</xdr:row>
      <xdr:rowOff>161365</xdr:rowOff>
    </xdr:from>
    <xdr:to>
      <xdr:col>8</xdr:col>
      <xdr:colOff>582705</xdr:colOff>
      <xdr:row>16</xdr:row>
      <xdr:rowOff>80683</xdr:rowOff>
    </xdr:to>
    <xdr:sp macro="" textlink="Analysis!Q8">
      <xdr:nvSpPr>
        <xdr:cNvPr id="77" name="TextBox 76">
          <a:extLst>
            <a:ext uri="{FF2B5EF4-FFF2-40B4-BE49-F238E27FC236}">
              <a16:creationId xmlns:a16="http://schemas.microsoft.com/office/drawing/2014/main" id="{C87F3F3B-EAFE-4138-9B28-FE8AC75F4399}"/>
            </a:ext>
          </a:extLst>
        </xdr:cNvPr>
        <xdr:cNvSpPr txBox="1"/>
      </xdr:nvSpPr>
      <xdr:spPr>
        <a:xfrm>
          <a:off x="3890682" y="2492189"/>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A15DFE-B836-41E7-B557-FFA5982F0B2E}" type="TxLink">
            <a:rPr lang="en-US" sz="3600" b="1" i="0" u="none" strike="noStrike">
              <a:solidFill>
                <a:schemeClr val="bg1"/>
              </a:solidFill>
              <a:latin typeface="Aptos Narrow"/>
              <a:ea typeface="+mn-ea"/>
              <a:cs typeface="+mn-cs"/>
            </a:rPr>
            <a:pPr marL="0" indent="0" algn="ctr"/>
            <a:t>5K Kg</a:t>
          </a:fld>
          <a:endParaRPr lang="en-US" sz="3600" b="1" i="0" u="none" strike="noStrike">
            <a:solidFill>
              <a:schemeClr val="bg1"/>
            </a:solidFill>
            <a:latin typeface="Aptos Narrow"/>
            <a:ea typeface="+mn-ea"/>
            <a:cs typeface="+mn-cs"/>
          </a:endParaRPr>
        </a:p>
      </xdr:txBody>
    </xdr:sp>
    <xdr:clientData/>
  </xdr:twoCellAnchor>
  <xdr:twoCellAnchor>
    <xdr:from>
      <xdr:col>10</xdr:col>
      <xdr:colOff>53787</xdr:colOff>
      <xdr:row>11</xdr:row>
      <xdr:rowOff>80683</xdr:rowOff>
    </xdr:from>
    <xdr:to>
      <xdr:col>14</xdr:col>
      <xdr:colOff>134468</xdr:colOff>
      <xdr:row>14</xdr:row>
      <xdr:rowOff>0</xdr:rowOff>
    </xdr:to>
    <xdr:sp macro="" textlink="">
      <xdr:nvSpPr>
        <xdr:cNvPr id="78" name="TextBox 77">
          <a:extLst>
            <a:ext uri="{FF2B5EF4-FFF2-40B4-BE49-F238E27FC236}">
              <a16:creationId xmlns:a16="http://schemas.microsoft.com/office/drawing/2014/main" id="{B7666030-D203-4FC5-8CE4-41CEB079B6FB}"/>
            </a:ext>
          </a:extLst>
        </xdr:cNvPr>
        <xdr:cNvSpPr txBox="1"/>
      </xdr:nvSpPr>
      <xdr:spPr>
        <a:xfrm>
          <a:off x="6149787" y="2052918"/>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Avg Bird Weight</a:t>
          </a:r>
        </a:p>
      </xdr:txBody>
    </xdr:sp>
    <xdr:clientData/>
  </xdr:twoCellAnchor>
  <xdr:twoCellAnchor>
    <xdr:from>
      <xdr:col>10</xdr:col>
      <xdr:colOff>430305</xdr:colOff>
      <xdr:row>13</xdr:row>
      <xdr:rowOff>143436</xdr:rowOff>
    </xdr:from>
    <xdr:to>
      <xdr:col>13</xdr:col>
      <xdr:colOff>430305</xdr:colOff>
      <xdr:row>16</xdr:row>
      <xdr:rowOff>62752</xdr:rowOff>
    </xdr:to>
    <xdr:sp macro="" textlink="Analysis!R8">
      <xdr:nvSpPr>
        <xdr:cNvPr id="79" name="TextBox 78">
          <a:extLst>
            <a:ext uri="{FF2B5EF4-FFF2-40B4-BE49-F238E27FC236}">
              <a16:creationId xmlns:a16="http://schemas.microsoft.com/office/drawing/2014/main" id="{4E17CD41-A3DB-4C51-A733-1D07D94AC5B8}"/>
            </a:ext>
          </a:extLst>
        </xdr:cNvPr>
        <xdr:cNvSpPr txBox="1"/>
      </xdr:nvSpPr>
      <xdr:spPr>
        <a:xfrm>
          <a:off x="6526305" y="2474260"/>
          <a:ext cx="1828800" cy="457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14B811-1E6D-429B-9733-63AC302808A7}" type="TxLink">
            <a:rPr lang="en-US" sz="3600" b="1" i="0" u="none" strike="noStrike">
              <a:solidFill>
                <a:schemeClr val="bg1"/>
              </a:solidFill>
              <a:latin typeface="Aptos Narrow"/>
              <a:ea typeface="+mn-ea"/>
              <a:cs typeface="+mn-cs"/>
            </a:rPr>
            <a:pPr marL="0" indent="0" algn="ctr"/>
            <a:t>10.37 Kg</a:t>
          </a:fld>
          <a:endParaRPr lang="en-US" sz="3600" b="1" i="0" u="none" strike="noStrike">
            <a:solidFill>
              <a:schemeClr val="bg1"/>
            </a:solidFill>
            <a:latin typeface="Aptos Narrow"/>
            <a:ea typeface="+mn-ea"/>
            <a:cs typeface="+mn-cs"/>
          </a:endParaRPr>
        </a:p>
      </xdr:txBody>
    </xdr:sp>
    <xdr:clientData/>
  </xdr:twoCellAnchor>
  <xdr:twoCellAnchor>
    <xdr:from>
      <xdr:col>14</xdr:col>
      <xdr:colOff>358587</xdr:colOff>
      <xdr:row>11</xdr:row>
      <xdr:rowOff>44824</xdr:rowOff>
    </xdr:from>
    <xdr:to>
      <xdr:col>18</xdr:col>
      <xdr:colOff>439268</xdr:colOff>
      <xdr:row>13</xdr:row>
      <xdr:rowOff>143435</xdr:rowOff>
    </xdr:to>
    <xdr:sp macro="" textlink="">
      <xdr:nvSpPr>
        <xdr:cNvPr id="80" name="TextBox 79">
          <a:extLst>
            <a:ext uri="{FF2B5EF4-FFF2-40B4-BE49-F238E27FC236}">
              <a16:creationId xmlns:a16="http://schemas.microsoft.com/office/drawing/2014/main" id="{45837AB5-FA83-422E-8509-2E0638F18369}"/>
            </a:ext>
          </a:extLst>
        </xdr:cNvPr>
        <xdr:cNvSpPr txBox="1"/>
      </xdr:nvSpPr>
      <xdr:spPr>
        <a:xfrm>
          <a:off x="8892987" y="2017059"/>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Active Batches</a:t>
          </a:r>
        </a:p>
      </xdr:txBody>
    </xdr:sp>
    <xdr:clientData/>
  </xdr:twoCellAnchor>
  <xdr:twoCellAnchor>
    <xdr:from>
      <xdr:col>15</xdr:col>
      <xdr:colOff>251011</xdr:colOff>
      <xdr:row>13</xdr:row>
      <xdr:rowOff>62752</xdr:rowOff>
    </xdr:from>
    <xdr:to>
      <xdr:col>17</xdr:col>
      <xdr:colOff>564776</xdr:colOff>
      <xdr:row>16</xdr:row>
      <xdr:rowOff>125505</xdr:rowOff>
    </xdr:to>
    <xdr:sp macro="" textlink="Analysis!S8">
      <xdr:nvSpPr>
        <xdr:cNvPr id="81" name="TextBox 80">
          <a:extLst>
            <a:ext uri="{FF2B5EF4-FFF2-40B4-BE49-F238E27FC236}">
              <a16:creationId xmlns:a16="http://schemas.microsoft.com/office/drawing/2014/main" id="{75FF9BA4-FB37-4699-BC61-8E251AA9667E}"/>
            </a:ext>
          </a:extLst>
        </xdr:cNvPr>
        <xdr:cNvSpPr txBox="1"/>
      </xdr:nvSpPr>
      <xdr:spPr>
        <a:xfrm>
          <a:off x="9395011" y="2393576"/>
          <a:ext cx="1532965" cy="60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1AD8E5-A7F4-4548-9E07-049D14A49A73}" type="TxLink">
            <a:rPr lang="en-US" sz="3600" b="1" i="0" u="none" strike="noStrike">
              <a:solidFill>
                <a:schemeClr val="bg1"/>
              </a:solidFill>
              <a:latin typeface="Aptos Narrow"/>
              <a:ea typeface="+mn-ea"/>
              <a:cs typeface="+mn-cs"/>
            </a:rPr>
            <a:pPr marL="0" indent="0" algn="ctr"/>
            <a:t>51</a:t>
          </a:fld>
          <a:endParaRPr lang="en-US" sz="3600" b="1" i="0" u="none" strike="noStrike">
            <a:solidFill>
              <a:schemeClr val="bg1"/>
            </a:solidFill>
            <a:latin typeface="Aptos Narrow"/>
            <a:ea typeface="+mn-ea"/>
            <a:cs typeface="+mn-cs"/>
          </a:endParaRPr>
        </a:p>
      </xdr:txBody>
    </xdr:sp>
    <xdr:clientData/>
  </xdr:twoCellAnchor>
  <xdr:twoCellAnchor>
    <xdr:from>
      <xdr:col>3</xdr:col>
      <xdr:colOff>26895</xdr:colOff>
      <xdr:row>1</xdr:row>
      <xdr:rowOff>107577</xdr:rowOff>
    </xdr:from>
    <xdr:to>
      <xdr:col>6</xdr:col>
      <xdr:colOff>197226</xdr:colOff>
      <xdr:row>4</xdr:row>
      <xdr:rowOff>80685</xdr:rowOff>
    </xdr:to>
    <xdr:sp macro="" textlink="">
      <xdr:nvSpPr>
        <xdr:cNvPr id="6" name="Arrow: Pentagon 5">
          <a:hlinkClick xmlns:r="http://schemas.openxmlformats.org/officeDocument/2006/relationships" r:id="rId13"/>
          <a:extLst>
            <a:ext uri="{FF2B5EF4-FFF2-40B4-BE49-F238E27FC236}">
              <a16:creationId xmlns:a16="http://schemas.microsoft.com/office/drawing/2014/main" id="{91D97662-AEA7-4AD2-8DF4-7DE028074CED}"/>
            </a:ext>
          </a:extLst>
        </xdr:cNvPr>
        <xdr:cNvSpPr/>
      </xdr:nvSpPr>
      <xdr:spPr>
        <a:xfrm flipH="1">
          <a:off x="1855695" y="286871"/>
          <a:ext cx="1999131" cy="510990"/>
        </a:xfrm>
        <a:prstGeom prst="homePlate">
          <a:avLst/>
        </a:prstGeom>
        <a:gradFill flip="none" rotWithShape="1">
          <a:gsLst>
            <a:gs pos="23000">
              <a:srgbClr val="FF8BAC"/>
            </a:gs>
            <a:gs pos="0">
              <a:srgbClr val="8A2846"/>
            </a:gs>
          </a:gsLst>
          <a:lin ang="18900000" scaled="1"/>
          <a:tileRect/>
        </a:gradFill>
        <a:effectLst>
          <a:glow rad="139700">
            <a:schemeClr val="accent5">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a:ln>
                <a:solidFill>
                  <a:sysClr val="windowText" lastClr="000000"/>
                </a:solidFill>
              </a:ln>
              <a:solidFill>
                <a:srgbClr val="000000"/>
              </a:solidFill>
              <a:latin typeface="Arial" panose="020B0604020202020204" pitchFamily="34" charset="0"/>
              <a:ea typeface="+mn-ea"/>
              <a:cs typeface="Arial" panose="020B0604020202020204" pitchFamily="34" charset="0"/>
            </a:rPr>
            <a:t>Home</a:t>
          </a:r>
          <a:endParaRPr lang="en-US" sz="2000" b="1">
            <a:ln>
              <a:solidFill>
                <a:sysClr val="windowText" lastClr="000000"/>
              </a:solid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89647</xdr:colOff>
      <xdr:row>0</xdr:row>
      <xdr:rowOff>125506</xdr:rowOff>
    </xdr:from>
    <xdr:to>
      <xdr:col>14</xdr:col>
      <xdr:colOff>546848</xdr:colOff>
      <xdr:row>3</xdr:row>
      <xdr:rowOff>1</xdr:rowOff>
    </xdr:to>
    <xdr:sp macro="" textlink="">
      <xdr:nvSpPr>
        <xdr:cNvPr id="8" name="Rectangle: Rounded Corners 7">
          <a:hlinkClick xmlns:r="http://schemas.openxmlformats.org/officeDocument/2006/relationships" r:id="rId14"/>
          <a:extLst>
            <a:ext uri="{FF2B5EF4-FFF2-40B4-BE49-F238E27FC236}">
              <a16:creationId xmlns:a16="http://schemas.microsoft.com/office/drawing/2014/main" id="{B5CD75C5-2EFD-4F7B-91FD-D69ED24A736E}"/>
            </a:ext>
          </a:extLst>
        </xdr:cNvPr>
        <xdr:cNvSpPr/>
      </xdr:nvSpPr>
      <xdr:spPr>
        <a:xfrm>
          <a:off x="6185647" y="125506"/>
          <a:ext cx="2895601" cy="412377"/>
        </a:xfrm>
        <a:prstGeom prst="roundRect">
          <a:avLst>
            <a:gd name="adj" fmla="val 50000"/>
          </a:avLst>
        </a:prstGeom>
        <a:gradFill flip="none" rotWithShape="1">
          <a:gsLst>
            <a:gs pos="61000">
              <a:srgbClr val="FF8BAC"/>
            </a:gs>
            <a:gs pos="19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effectLst>
                <a:glow rad="101600">
                  <a:srgbClr val="000000">
                    <a:alpha val="60000"/>
                  </a:srgbClr>
                </a:glow>
              </a:effectLst>
            </a:rPr>
            <a:t>Production &amp; Operations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107577</xdr:colOff>
      <xdr:row>0</xdr:row>
      <xdr:rowOff>44824</xdr:rowOff>
    </xdr:from>
    <xdr:to>
      <xdr:col>27</xdr:col>
      <xdr:colOff>259977</xdr:colOff>
      <xdr:row>6</xdr:row>
      <xdr:rowOff>44824</xdr:rowOff>
    </xdr:to>
    <xdr:sp macro="" textlink="">
      <xdr:nvSpPr>
        <xdr:cNvPr id="2" name="Rectangle: Rounded Corners 1">
          <a:extLst>
            <a:ext uri="{FF2B5EF4-FFF2-40B4-BE49-F238E27FC236}">
              <a16:creationId xmlns:a16="http://schemas.microsoft.com/office/drawing/2014/main" id="{72FC589D-0241-42B4-B487-240618B36746}"/>
            </a:ext>
          </a:extLst>
        </xdr:cNvPr>
        <xdr:cNvSpPr/>
      </xdr:nvSpPr>
      <xdr:spPr>
        <a:xfrm>
          <a:off x="107577" y="44824"/>
          <a:ext cx="16611600" cy="1097280"/>
        </a:xfrm>
        <a:prstGeom prst="roundRect">
          <a:avLst>
            <a:gd name="adj" fmla="val 5791"/>
          </a:avLst>
        </a:prstGeom>
        <a:solidFill>
          <a:srgbClr val="552D39"/>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134472</xdr:colOff>
      <xdr:row>6</xdr:row>
      <xdr:rowOff>98611</xdr:rowOff>
    </xdr:from>
    <xdr:to>
      <xdr:col>27</xdr:col>
      <xdr:colOff>457202</xdr:colOff>
      <xdr:row>47</xdr:row>
      <xdr:rowOff>98611</xdr:rowOff>
    </xdr:to>
    <xdr:sp macro="" textlink="">
      <xdr:nvSpPr>
        <xdr:cNvPr id="3" name="Rectangle: Rounded Corners 2">
          <a:extLst>
            <a:ext uri="{FF2B5EF4-FFF2-40B4-BE49-F238E27FC236}">
              <a16:creationId xmlns:a16="http://schemas.microsoft.com/office/drawing/2014/main" id="{E96A9CB1-810E-47B1-A12C-27B05E7493B7}"/>
            </a:ext>
          </a:extLst>
        </xdr:cNvPr>
        <xdr:cNvSpPr/>
      </xdr:nvSpPr>
      <xdr:spPr>
        <a:xfrm>
          <a:off x="134472" y="1174376"/>
          <a:ext cx="16781930" cy="7351059"/>
        </a:xfrm>
        <a:prstGeom prst="roundRect">
          <a:avLst>
            <a:gd name="adj" fmla="val 5791"/>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322729</xdr:colOff>
      <xdr:row>6</xdr:row>
      <xdr:rowOff>143435</xdr:rowOff>
    </xdr:from>
    <xdr:to>
      <xdr:col>19</xdr:col>
      <xdr:colOff>62753</xdr:colOff>
      <xdr:row>18</xdr:row>
      <xdr:rowOff>71718</xdr:rowOff>
    </xdr:to>
    <xdr:sp macro="" textlink="">
      <xdr:nvSpPr>
        <xdr:cNvPr id="4" name="Rectangle: Rounded Corners 3">
          <a:extLst>
            <a:ext uri="{FF2B5EF4-FFF2-40B4-BE49-F238E27FC236}">
              <a16:creationId xmlns:a16="http://schemas.microsoft.com/office/drawing/2014/main" id="{F3C43E17-0D44-4773-8E21-472B8F5CE5C8}"/>
            </a:ext>
          </a:extLst>
        </xdr:cNvPr>
        <xdr:cNvSpPr/>
      </xdr:nvSpPr>
      <xdr:spPr>
        <a:xfrm>
          <a:off x="322729" y="1219200"/>
          <a:ext cx="11322424" cy="2079812"/>
        </a:xfrm>
        <a:prstGeom prst="roundRect">
          <a:avLst>
            <a:gd name="adj" fmla="val 5791"/>
          </a:avLst>
        </a:prstGeom>
        <a:gradFill flip="none" rotWithShape="1">
          <a:gsLst>
            <a:gs pos="99000">
              <a:srgbClr val="FF8BAC"/>
            </a:gs>
            <a:gs pos="61000">
              <a:srgbClr val="8A2846"/>
            </a:gs>
            <a:gs pos="34000">
              <a:srgbClr val="2A181D"/>
            </a:gs>
            <a:gs pos="46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358588</xdr:colOff>
      <xdr:row>19</xdr:row>
      <xdr:rowOff>44827</xdr:rowOff>
    </xdr:from>
    <xdr:to>
      <xdr:col>10</xdr:col>
      <xdr:colOff>304800</xdr:colOff>
      <xdr:row>32</xdr:row>
      <xdr:rowOff>26894</xdr:rowOff>
    </xdr:to>
    <xdr:sp macro="" textlink="">
      <xdr:nvSpPr>
        <xdr:cNvPr id="5" name="Rectangle: Rounded Corners 4">
          <a:extLst>
            <a:ext uri="{FF2B5EF4-FFF2-40B4-BE49-F238E27FC236}">
              <a16:creationId xmlns:a16="http://schemas.microsoft.com/office/drawing/2014/main" id="{152C93EF-A157-4182-B1C0-906868B74D36}"/>
            </a:ext>
          </a:extLst>
        </xdr:cNvPr>
        <xdr:cNvSpPr/>
      </xdr:nvSpPr>
      <xdr:spPr>
        <a:xfrm>
          <a:off x="358588" y="3451415"/>
          <a:ext cx="6042212"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Monthly</a:t>
          </a:r>
          <a:r>
            <a:rPr lang="en-US" sz="1600" b="1" baseline="0"/>
            <a:t> On-Hand Bird Inventory Trend </a:t>
          </a:r>
          <a:endParaRPr lang="en-US" sz="1600" b="1"/>
        </a:p>
      </xdr:txBody>
    </xdr:sp>
    <xdr:clientData/>
  </xdr:twoCellAnchor>
  <xdr:twoCellAnchor>
    <xdr:from>
      <xdr:col>10</xdr:col>
      <xdr:colOff>519952</xdr:colOff>
      <xdr:row>19</xdr:row>
      <xdr:rowOff>35862</xdr:rowOff>
    </xdr:from>
    <xdr:to>
      <xdr:col>19</xdr:col>
      <xdr:colOff>8966</xdr:colOff>
      <xdr:row>32</xdr:row>
      <xdr:rowOff>17929</xdr:rowOff>
    </xdr:to>
    <xdr:sp macro="" textlink="">
      <xdr:nvSpPr>
        <xdr:cNvPr id="6" name="Rectangle: Rounded Corners 5">
          <a:extLst>
            <a:ext uri="{FF2B5EF4-FFF2-40B4-BE49-F238E27FC236}">
              <a16:creationId xmlns:a16="http://schemas.microsoft.com/office/drawing/2014/main" id="{A029AB4C-B36E-40B5-9194-AFDA2C8DF9E4}"/>
            </a:ext>
          </a:extLst>
        </xdr:cNvPr>
        <xdr:cNvSpPr/>
      </xdr:nvSpPr>
      <xdr:spPr>
        <a:xfrm>
          <a:off x="6615952" y="3442450"/>
          <a:ext cx="4975414"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Financial Losses Breakdown</a:t>
          </a:r>
          <a:r>
            <a:rPr lang="en-US" sz="1600" b="1" baseline="0"/>
            <a:t> by Bird Breed</a:t>
          </a:r>
          <a:endParaRPr lang="en-US" sz="1600" b="1"/>
        </a:p>
      </xdr:txBody>
    </xdr:sp>
    <xdr:clientData/>
  </xdr:twoCellAnchor>
  <xdr:twoCellAnchor>
    <xdr:from>
      <xdr:col>0</xdr:col>
      <xdr:colOff>385482</xdr:colOff>
      <xdr:row>32</xdr:row>
      <xdr:rowOff>170329</xdr:rowOff>
    </xdr:from>
    <xdr:to>
      <xdr:col>8</xdr:col>
      <xdr:colOff>80682</xdr:colOff>
      <xdr:row>46</xdr:row>
      <xdr:rowOff>116541</xdr:rowOff>
    </xdr:to>
    <xdr:sp macro="" textlink="">
      <xdr:nvSpPr>
        <xdr:cNvPr id="7" name="Rectangle: Rounded Corners 6">
          <a:extLst>
            <a:ext uri="{FF2B5EF4-FFF2-40B4-BE49-F238E27FC236}">
              <a16:creationId xmlns:a16="http://schemas.microsoft.com/office/drawing/2014/main" id="{451D10BF-A619-4EF8-B3A1-8608E7CB3C30}"/>
            </a:ext>
          </a:extLst>
        </xdr:cNvPr>
        <xdr:cNvSpPr/>
      </xdr:nvSpPr>
      <xdr:spPr>
        <a:xfrm>
          <a:off x="385482" y="5907741"/>
          <a:ext cx="4572000" cy="245632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Current Bird Stock  Vs Live</a:t>
          </a:r>
          <a:r>
            <a:rPr lang="en-US" sz="1600" b="1" baseline="0">
              <a:solidFill>
                <a:schemeClr val="lt1"/>
              </a:solidFill>
              <a:latin typeface="+mn-lt"/>
              <a:ea typeface="+mn-ea"/>
              <a:cs typeface="+mn-cs"/>
            </a:rPr>
            <a:t> Birds  Sold by Branch</a:t>
          </a:r>
        </a:p>
      </xdr:txBody>
    </xdr:sp>
    <xdr:clientData/>
  </xdr:twoCellAnchor>
  <xdr:twoCellAnchor>
    <xdr:from>
      <xdr:col>8</xdr:col>
      <xdr:colOff>322730</xdr:colOff>
      <xdr:row>33</xdr:row>
      <xdr:rowOff>1</xdr:rowOff>
    </xdr:from>
    <xdr:to>
      <xdr:col>18</xdr:col>
      <xdr:colOff>564776</xdr:colOff>
      <xdr:row>46</xdr:row>
      <xdr:rowOff>152400</xdr:rowOff>
    </xdr:to>
    <xdr:sp macro="" textlink="">
      <xdr:nvSpPr>
        <xdr:cNvPr id="8" name="Rectangle: Rounded Corners 7">
          <a:extLst>
            <a:ext uri="{FF2B5EF4-FFF2-40B4-BE49-F238E27FC236}">
              <a16:creationId xmlns:a16="http://schemas.microsoft.com/office/drawing/2014/main" id="{7DF473B5-2A8D-455A-9BC8-A9185C0E7F38}"/>
            </a:ext>
          </a:extLst>
        </xdr:cNvPr>
        <xdr:cNvSpPr/>
      </xdr:nvSpPr>
      <xdr:spPr>
        <a:xfrm>
          <a:off x="5199530" y="5916707"/>
          <a:ext cx="6338046" cy="2483222"/>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Monthly Live Birds Sold Vs On-Hand</a:t>
          </a:r>
          <a:r>
            <a:rPr lang="en-US" sz="1600" b="1" baseline="0">
              <a:solidFill>
                <a:schemeClr val="lt1"/>
              </a:solidFill>
              <a:effectLst/>
              <a:latin typeface="+mn-lt"/>
              <a:ea typeface="+mn-ea"/>
              <a:cs typeface="+mn-cs"/>
            </a:rPr>
            <a:t> Inventory</a:t>
          </a:r>
          <a:endParaRPr lang="en-US" sz="3200">
            <a:effectLst/>
          </a:endParaRPr>
        </a:p>
        <a:p>
          <a:pPr algn="ctr"/>
          <a:endParaRPr lang="en-US" sz="2000">
            <a:effectLst/>
          </a:endParaRPr>
        </a:p>
      </xdr:txBody>
    </xdr:sp>
    <xdr:clientData/>
  </xdr:twoCellAnchor>
  <xdr:twoCellAnchor>
    <xdr:from>
      <xdr:col>19</xdr:col>
      <xdr:colOff>89646</xdr:colOff>
      <xdr:row>7</xdr:row>
      <xdr:rowOff>8965</xdr:rowOff>
    </xdr:from>
    <xdr:to>
      <xdr:col>27</xdr:col>
      <xdr:colOff>277905</xdr:colOff>
      <xdr:row>20</xdr:row>
      <xdr:rowOff>44825</xdr:rowOff>
    </xdr:to>
    <xdr:sp macro="" textlink="">
      <xdr:nvSpPr>
        <xdr:cNvPr id="9" name="Rectangle: Rounded Corners 8">
          <a:extLst>
            <a:ext uri="{FF2B5EF4-FFF2-40B4-BE49-F238E27FC236}">
              <a16:creationId xmlns:a16="http://schemas.microsoft.com/office/drawing/2014/main" id="{FC5652D2-1449-4CF5-B0E4-4C6819CF9D9C}"/>
            </a:ext>
          </a:extLst>
        </xdr:cNvPr>
        <xdr:cNvSpPr/>
      </xdr:nvSpPr>
      <xdr:spPr>
        <a:xfrm>
          <a:off x="11672046" y="1264024"/>
          <a:ext cx="5065059" cy="2366683"/>
        </a:xfrm>
        <a:prstGeom prst="roundRect">
          <a:avLst>
            <a:gd name="adj" fmla="val 5791"/>
          </a:avLst>
        </a:prstGeom>
        <a:gradFill flip="none" rotWithShape="1">
          <a:gsLst>
            <a:gs pos="98000">
              <a:srgbClr val="FF8BAC"/>
            </a:gs>
            <a:gs pos="74000">
              <a:srgbClr val="8A2846"/>
            </a:gs>
            <a:gs pos="19000">
              <a:srgbClr val="2A181D"/>
            </a:gs>
            <a:gs pos="30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 Causes of Bird Mortalities</a:t>
          </a:r>
        </a:p>
      </xdr:txBody>
    </xdr:sp>
    <xdr:clientData/>
  </xdr:twoCellAnchor>
  <xdr:twoCellAnchor>
    <xdr:from>
      <xdr:col>19</xdr:col>
      <xdr:colOff>170328</xdr:colOff>
      <xdr:row>20</xdr:row>
      <xdr:rowOff>125508</xdr:rowOff>
    </xdr:from>
    <xdr:to>
      <xdr:col>27</xdr:col>
      <xdr:colOff>268942</xdr:colOff>
      <xdr:row>30</xdr:row>
      <xdr:rowOff>143435</xdr:rowOff>
    </xdr:to>
    <xdr:sp macro="" textlink="">
      <xdr:nvSpPr>
        <xdr:cNvPr id="10" name="Rectangle: Rounded Corners 9">
          <a:extLst>
            <a:ext uri="{FF2B5EF4-FFF2-40B4-BE49-F238E27FC236}">
              <a16:creationId xmlns:a16="http://schemas.microsoft.com/office/drawing/2014/main" id="{E54FFBB9-3058-4E43-9475-358C25D848BE}"/>
            </a:ext>
          </a:extLst>
        </xdr:cNvPr>
        <xdr:cNvSpPr/>
      </xdr:nvSpPr>
      <xdr:spPr>
        <a:xfrm>
          <a:off x="11752728" y="3711390"/>
          <a:ext cx="4975414" cy="181086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t>Monthly Bird Mortality Trend</a:t>
          </a:r>
        </a:p>
      </xdr:txBody>
    </xdr:sp>
    <xdr:clientData/>
  </xdr:twoCellAnchor>
  <xdr:twoCellAnchor>
    <xdr:from>
      <xdr:col>19</xdr:col>
      <xdr:colOff>152399</xdr:colOff>
      <xdr:row>31</xdr:row>
      <xdr:rowOff>98612</xdr:rowOff>
    </xdr:from>
    <xdr:to>
      <xdr:col>27</xdr:col>
      <xdr:colOff>251013</xdr:colOff>
      <xdr:row>45</xdr:row>
      <xdr:rowOff>62753</xdr:rowOff>
    </xdr:to>
    <xdr:sp macro="" textlink="">
      <xdr:nvSpPr>
        <xdr:cNvPr id="11" name="Rectangle: Rounded Corners 10">
          <a:extLst>
            <a:ext uri="{FF2B5EF4-FFF2-40B4-BE49-F238E27FC236}">
              <a16:creationId xmlns:a16="http://schemas.microsoft.com/office/drawing/2014/main" id="{D36618BE-3137-457B-8B81-FA6C6858AED5}"/>
            </a:ext>
          </a:extLst>
        </xdr:cNvPr>
        <xdr:cNvSpPr/>
      </xdr:nvSpPr>
      <xdr:spPr>
        <a:xfrm>
          <a:off x="11734799" y="5656730"/>
          <a:ext cx="4975414" cy="247425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Financial</a:t>
          </a:r>
          <a:r>
            <a:rPr lang="en-US" sz="1600" b="1" baseline="0"/>
            <a:t> Losses by Casualty Cause</a:t>
          </a:r>
          <a:endParaRPr lang="en-US" sz="1600" b="1"/>
        </a:p>
      </xdr:txBody>
    </xdr:sp>
    <xdr:clientData/>
  </xdr:twoCellAnchor>
  <xdr:twoCellAnchor editAs="oneCell">
    <xdr:from>
      <xdr:col>0</xdr:col>
      <xdr:colOff>242048</xdr:colOff>
      <xdr:row>0</xdr:row>
      <xdr:rowOff>53789</xdr:rowOff>
    </xdr:from>
    <xdr:to>
      <xdr:col>2</xdr:col>
      <xdr:colOff>385482</xdr:colOff>
      <xdr:row>5</xdr:row>
      <xdr:rowOff>142355</xdr:rowOff>
    </xdr:to>
    <xdr:pic>
      <xdr:nvPicPr>
        <xdr:cNvPr id="12" name="Picture 11">
          <a:extLst>
            <a:ext uri="{FF2B5EF4-FFF2-40B4-BE49-F238E27FC236}">
              <a16:creationId xmlns:a16="http://schemas.microsoft.com/office/drawing/2014/main" id="{C7C1DB78-FE11-498F-94FF-2CADF62B36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2048" y="53789"/>
          <a:ext cx="1362634" cy="985037"/>
        </a:xfrm>
        <a:prstGeom prst="rect">
          <a:avLst/>
        </a:prstGeom>
        <a:effectLst>
          <a:glow rad="101600">
            <a:srgbClr val="000000">
              <a:alpha val="40000"/>
            </a:srgbClr>
          </a:glow>
          <a:outerShdw blurRad="50800" dist="12700" dir="5400000" algn="ctr" rotWithShape="0">
            <a:srgbClr val="000000">
              <a:alpha val="43137"/>
            </a:srgbClr>
          </a:outerShdw>
        </a:effectLst>
      </xdr:spPr>
    </xdr:pic>
    <xdr:clientData/>
  </xdr:twoCellAnchor>
  <xdr:twoCellAnchor editAs="oneCell">
    <xdr:from>
      <xdr:col>6</xdr:col>
      <xdr:colOff>519955</xdr:colOff>
      <xdr:row>2</xdr:row>
      <xdr:rowOff>71717</xdr:rowOff>
    </xdr:from>
    <xdr:to>
      <xdr:col>17</xdr:col>
      <xdr:colOff>295837</xdr:colOff>
      <xdr:row>6</xdr:row>
      <xdr:rowOff>35857</xdr:rowOff>
    </xdr:to>
    <mc:AlternateContent xmlns:mc="http://schemas.openxmlformats.org/markup-compatibility/2006" xmlns:a14="http://schemas.microsoft.com/office/drawing/2010/main">
      <mc:Choice Requires="a14">
        <xdr:graphicFrame macro="">
          <xdr:nvGraphicFramePr>
            <xdr:cNvPr id="16" name="BreedName 2">
              <a:extLst>
                <a:ext uri="{FF2B5EF4-FFF2-40B4-BE49-F238E27FC236}">
                  <a16:creationId xmlns:a16="http://schemas.microsoft.com/office/drawing/2014/main" id="{43D22872-8DE7-4988-98AD-64A5EB49FDF9}"/>
                </a:ext>
              </a:extLst>
            </xdr:cNvPr>
            <xdr:cNvGraphicFramePr/>
          </xdr:nvGraphicFramePr>
          <xdr:xfrm>
            <a:off x="0" y="0"/>
            <a:ext cx="0" cy="0"/>
          </xdr:xfrm>
          <a:graphic>
            <a:graphicData uri="http://schemas.microsoft.com/office/drawing/2010/slicer">
              <sle:slicer xmlns:sle="http://schemas.microsoft.com/office/drawing/2010/slicer" name="BreedName 2"/>
            </a:graphicData>
          </a:graphic>
        </xdr:graphicFrame>
      </mc:Choice>
      <mc:Fallback xmlns="">
        <xdr:sp macro="" textlink="">
          <xdr:nvSpPr>
            <xdr:cNvPr id="0" name=""/>
            <xdr:cNvSpPr>
              <a:spLocks noTextEdit="1"/>
            </xdr:cNvSpPr>
          </xdr:nvSpPr>
          <xdr:spPr>
            <a:xfrm>
              <a:off x="4177555" y="430305"/>
              <a:ext cx="6481482" cy="681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403413</xdr:colOff>
      <xdr:row>2</xdr:row>
      <xdr:rowOff>62752</xdr:rowOff>
    </xdr:from>
    <xdr:to>
      <xdr:col>21</xdr:col>
      <xdr:colOff>277906</xdr:colOff>
      <xdr:row>6</xdr:row>
      <xdr:rowOff>44822</xdr:rowOff>
    </xdr:to>
    <mc:AlternateContent xmlns:mc="http://schemas.openxmlformats.org/markup-compatibility/2006" xmlns:a14="http://schemas.microsoft.com/office/drawing/2010/main">
      <mc:Choice Requires="a14">
        <xdr:graphicFrame macro="">
          <xdr:nvGraphicFramePr>
            <xdr:cNvPr id="17" name="BirdOrigin 3">
              <a:extLst>
                <a:ext uri="{FF2B5EF4-FFF2-40B4-BE49-F238E27FC236}">
                  <a16:creationId xmlns:a16="http://schemas.microsoft.com/office/drawing/2014/main" id="{D6C6038C-4188-41E5-B82A-D3402DD7CD3D}"/>
                </a:ext>
              </a:extLst>
            </xdr:cNvPr>
            <xdr:cNvGraphicFramePr/>
          </xdr:nvGraphicFramePr>
          <xdr:xfrm>
            <a:off x="0" y="0"/>
            <a:ext cx="0" cy="0"/>
          </xdr:xfrm>
          <a:graphic>
            <a:graphicData uri="http://schemas.microsoft.com/office/drawing/2010/slicer">
              <sle:slicer xmlns:sle="http://schemas.microsoft.com/office/drawing/2010/slicer" name="BirdOrigin 3"/>
            </a:graphicData>
          </a:graphic>
        </xdr:graphicFrame>
      </mc:Choice>
      <mc:Fallback xmlns="">
        <xdr:sp macro="" textlink="">
          <xdr:nvSpPr>
            <xdr:cNvPr id="0" name=""/>
            <xdr:cNvSpPr>
              <a:spLocks noTextEdit="1"/>
            </xdr:cNvSpPr>
          </xdr:nvSpPr>
          <xdr:spPr>
            <a:xfrm>
              <a:off x="10766613" y="421340"/>
              <a:ext cx="2312893" cy="699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322729</xdr:colOff>
      <xdr:row>2</xdr:row>
      <xdr:rowOff>44825</xdr:rowOff>
    </xdr:from>
    <xdr:to>
      <xdr:col>27</xdr:col>
      <xdr:colOff>152401</xdr:colOff>
      <xdr:row>6</xdr:row>
      <xdr:rowOff>17930</xdr:rowOff>
    </xdr:to>
    <mc:AlternateContent xmlns:mc="http://schemas.openxmlformats.org/markup-compatibility/2006" xmlns:a14="http://schemas.microsoft.com/office/drawing/2010/main">
      <mc:Choice Requires="a14">
        <xdr:graphicFrame macro="">
          <xdr:nvGraphicFramePr>
            <xdr:cNvPr id="18" name="BranchName 3">
              <a:extLst>
                <a:ext uri="{FF2B5EF4-FFF2-40B4-BE49-F238E27FC236}">
                  <a16:creationId xmlns:a16="http://schemas.microsoft.com/office/drawing/2014/main" id="{8A4D262A-D25F-4964-A013-29FD9CB70600}"/>
                </a:ext>
              </a:extLst>
            </xdr:cNvPr>
            <xdr:cNvGraphicFramePr/>
          </xdr:nvGraphicFramePr>
          <xdr:xfrm>
            <a:off x="0" y="0"/>
            <a:ext cx="0" cy="0"/>
          </xdr:xfrm>
          <a:graphic>
            <a:graphicData uri="http://schemas.microsoft.com/office/drawing/2010/slicer">
              <sle:slicer xmlns:sle="http://schemas.microsoft.com/office/drawing/2010/slicer" name="BranchName 3"/>
            </a:graphicData>
          </a:graphic>
        </xdr:graphicFrame>
      </mc:Choice>
      <mc:Fallback xmlns="">
        <xdr:sp macro="" textlink="">
          <xdr:nvSpPr>
            <xdr:cNvPr id="0" name=""/>
            <xdr:cNvSpPr>
              <a:spLocks noTextEdit="1"/>
            </xdr:cNvSpPr>
          </xdr:nvSpPr>
          <xdr:spPr>
            <a:xfrm>
              <a:off x="13124329" y="403413"/>
              <a:ext cx="3487272" cy="690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537883</xdr:colOff>
      <xdr:row>8</xdr:row>
      <xdr:rowOff>17930</xdr:rowOff>
    </xdr:from>
    <xdr:to>
      <xdr:col>5</xdr:col>
      <xdr:colOff>71718</xdr:colOff>
      <xdr:row>16</xdr:row>
      <xdr:rowOff>71718</xdr:rowOff>
    </xdr:to>
    <xdr:sp macro="" textlink="">
      <xdr:nvSpPr>
        <xdr:cNvPr id="25" name="Rectangle: Rounded Corners 24">
          <a:extLst>
            <a:ext uri="{FF2B5EF4-FFF2-40B4-BE49-F238E27FC236}">
              <a16:creationId xmlns:a16="http://schemas.microsoft.com/office/drawing/2014/main" id="{829C9C22-5574-4BD5-ADE1-3F0040DD1495}"/>
            </a:ext>
          </a:extLst>
        </xdr:cNvPr>
        <xdr:cNvSpPr/>
      </xdr:nvSpPr>
      <xdr:spPr>
        <a:xfrm>
          <a:off x="537883" y="1452283"/>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358588</xdr:colOff>
      <xdr:row>8</xdr:row>
      <xdr:rowOff>8964</xdr:rowOff>
    </xdr:from>
    <xdr:to>
      <xdr:col>18</xdr:col>
      <xdr:colOff>502023</xdr:colOff>
      <xdr:row>16</xdr:row>
      <xdr:rowOff>62752</xdr:rowOff>
    </xdr:to>
    <xdr:sp macro="" textlink="">
      <xdr:nvSpPr>
        <xdr:cNvPr id="26" name="Rectangle: Rounded Corners 25">
          <a:extLst>
            <a:ext uri="{FF2B5EF4-FFF2-40B4-BE49-F238E27FC236}">
              <a16:creationId xmlns:a16="http://schemas.microsoft.com/office/drawing/2014/main" id="{3FD7DD73-E8D8-49E5-8B9E-B7EF82A389D7}"/>
            </a:ext>
          </a:extLst>
        </xdr:cNvPr>
        <xdr:cNvSpPr/>
      </xdr:nvSpPr>
      <xdr:spPr>
        <a:xfrm>
          <a:off x="8892988" y="1443317"/>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8965</xdr:colOff>
      <xdr:row>8</xdr:row>
      <xdr:rowOff>17929</xdr:rowOff>
    </xdr:from>
    <xdr:to>
      <xdr:col>14</xdr:col>
      <xdr:colOff>152400</xdr:colOff>
      <xdr:row>16</xdr:row>
      <xdr:rowOff>71717</xdr:rowOff>
    </xdr:to>
    <xdr:sp macro="" textlink="">
      <xdr:nvSpPr>
        <xdr:cNvPr id="27" name="Rectangle: Rounded Corners 26">
          <a:extLst>
            <a:ext uri="{FF2B5EF4-FFF2-40B4-BE49-F238E27FC236}">
              <a16:creationId xmlns:a16="http://schemas.microsoft.com/office/drawing/2014/main" id="{9CCDB67B-08F4-461B-B226-544C31E60439}"/>
            </a:ext>
          </a:extLst>
        </xdr:cNvPr>
        <xdr:cNvSpPr/>
      </xdr:nvSpPr>
      <xdr:spPr>
        <a:xfrm>
          <a:off x="6104965" y="1452282"/>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8</xdr:row>
      <xdr:rowOff>8965</xdr:rowOff>
    </xdr:from>
    <xdr:to>
      <xdr:col>9</xdr:col>
      <xdr:colOff>448235</xdr:colOff>
      <xdr:row>16</xdr:row>
      <xdr:rowOff>62753</xdr:rowOff>
    </xdr:to>
    <xdr:sp macro="" textlink="">
      <xdr:nvSpPr>
        <xdr:cNvPr id="28" name="Rectangle: Rounded Corners 27">
          <a:extLst>
            <a:ext uri="{FF2B5EF4-FFF2-40B4-BE49-F238E27FC236}">
              <a16:creationId xmlns:a16="http://schemas.microsoft.com/office/drawing/2014/main" id="{9D6DD87C-1532-4010-86BB-2DFC02D712A5}"/>
            </a:ext>
          </a:extLst>
        </xdr:cNvPr>
        <xdr:cNvSpPr/>
      </xdr:nvSpPr>
      <xdr:spPr>
        <a:xfrm>
          <a:off x="3352800" y="1443318"/>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555813</xdr:colOff>
      <xdr:row>9</xdr:row>
      <xdr:rowOff>71717</xdr:rowOff>
    </xdr:from>
    <xdr:to>
      <xdr:col>5</xdr:col>
      <xdr:colOff>26894</xdr:colOff>
      <xdr:row>11</xdr:row>
      <xdr:rowOff>170329</xdr:rowOff>
    </xdr:to>
    <xdr:sp macro="" textlink="">
      <xdr:nvSpPr>
        <xdr:cNvPr id="31" name="TextBox 30">
          <a:extLst>
            <a:ext uri="{FF2B5EF4-FFF2-40B4-BE49-F238E27FC236}">
              <a16:creationId xmlns:a16="http://schemas.microsoft.com/office/drawing/2014/main" id="{4093D68B-9328-4C1A-95BD-F265A3CC0BBB}"/>
            </a:ext>
          </a:extLst>
        </xdr:cNvPr>
        <xdr:cNvSpPr txBox="1"/>
      </xdr:nvSpPr>
      <xdr:spPr>
        <a:xfrm>
          <a:off x="555813" y="1685364"/>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Bird Mortalities</a:t>
          </a:r>
        </a:p>
      </xdr:txBody>
    </xdr:sp>
    <xdr:clientData/>
  </xdr:twoCellAnchor>
  <xdr:twoCellAnchor>
    <xdr:from>
      <xdr:col>2</xdr:col>
      <xdr:colOff>116541</xdr:colOff>
      <xdr:row>12</xdr:row>
      <xdr:rowOff>152400</xdr:rowOff>
    </xdr:from>
    <xdr:to>
      <xdr:col>3</xdr:col>
      <xdr:colOff>528917</xdr:colOff>
      <xdr:row>15</xdr:row>
      <xdr:rowOff>71717</xdr:rowOff>
    </xdr:to>
    <xdr:sp macro="" textlink="Analysis!Z5">
      <xdr:nvSpPr>
        <xdr:cNvPr id="32" name="TextBox 31">
          <a:extLst>
            <a:ext uri="{FF2B5EF4-FFF2-40B4-BE49-F238E27FC236}">
              <a16:creationId xmlns:a16="http://schemas.microsoft.com/office/drawing/2014/main" id="{A4BB4485-F406-4108-80E5-E7D56841D2A8}"/>
            </a:ext>
          </a:extLst>
        </xdr:cNvPr>
        <xdr:cNvSpPr txBox="1"/>
      </xdr:nvSpPr>
      <xdr:spPr>
        <a:xfrm>
          <a:off x="1335741" y="2303929"/>
          <a:ext cx="10219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D25B4E-F884-41C0-B63A-3B14223EEDB9}" type="TxLink">
            <a:rPr lang="en-US" sz="3600" b="1" i="0" u="none" strike="noStrike">
              <a:solidFill>
                <a:schemeClr val="bg1"/>
              </a:solidFill>
              <a:latin typeface="Aptos Narrow"/>
              <a:ea typeface="+mn-ea"/>
              <a:cs typeface="+mn-cs"/>
            </a:rPr>
            <a:pPr marL="0" indent="0" algn="ctr"/>
            <a:t>91</a:t>
          </a:fld>
          <a:endParaRPr lang="en-US" sz="3600" b="1" i="0" u="none" strike="noStrike">
            <a:solidFill>
              <a:schemeClr val="bg1"/>
            </a:solidFill>
            <a:latin typeface="Aptos Narrow"/>
            <a:ea typeface="+mn-ea"/>
            <a:cs typeface="+mn-cs"/>
          </a:endParaRPr>
        </a:p>
      </xdr:txBody>
    </xdr:sp>
    <xdr:clientData/>
  </xdr:twoCellAnchor>
  <xdr:twoCellAnchor>
    <xdr:from>
      <xdr:col>5</xdr:col>
      <xdr:colOff>331694</xdr:colOff>
      <xdr:row>9</xdr:row>
      <xdr:rowOff>89647</xdr:rowOff>
    </xdr:from>
    <xdr:to>
      <xdr:col>9</xdr:col>
      <xdr:colOff>412375</xdr:colOff>
      <xdr:row>12</xdr:row>
      <xdr:rowOff>8965</xdr:rowOff>
    </xdr:to>
    <xdr:sp macro="" textlink="">
      <xdr:nvSpPr>
        <xdr:cNvPr id="33" name="TextBox 32">
          <a:extLst>
            <a:ext uri="{FF2B5EF4-FFF2-40B4-BE49-F238E27FC236}">
              <a16:creationId xmlns:a16="http://schemas.microsoft.com/office/drawing/2014/main" id="{AEB2F324-EE26-4790-B981-DD3C6DE6B7AF}"/>
            </a:ext>
          </a:extLst>
        </xdr:cNvPr>
        <xdr:cNvSpPr txBox="1"/>
      </xdr:nvSpPr>
      <xdr:spPr>
        <a:xfrm>
          <a:off x="3379694" y="1703294"/>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Financial Losses</a:t>
          </a:r>
        </a:p>
      </xdr:txBody>
    </xdr:sp>
    <xdr:clientData/>
  </xdr:twoCellAnchor>
  <xdr:twoCellAnchor>
    <xdr:from>
      <xdr:col>6</xdr:col>
      <xdr:colOff>233082</xdr:colOff>
      <xdr:row>12</xdr:row>
      <xdr:rowOff>125507</xdr:rowOff>
    </xdr:from>
    <xdr:to>
      <xdr:col>8</xdr:col>
      <xdr:colOff>582705</xdr:colOff>
      <xdr:row>15</xdr:row>
      <xdr:rowOff>44824</xdr:rowOff>
    </xdr:to>
    <xdr:sp macro="" textlink="Analysis!AA5">
      <xdr:nvSpPr>
        <xdr:cNvPr id="34" name="TextBox 33">
          <a:extLst>
            <a:ext uri="{FF2B5EF4-FFF2-40B4-BE49-F238E27FC236}">
              <a16:creationId xmlns:a16="http://schemas.microsoft.com/office/drawing/2014/main" id="{DD3694EB-2240-4BB1-85B6-794EF89126CE}"/>
            </a:ext>
          </a:extLst>
        </xdr:cNvPr>
        <xdr:cNvSpPr txBox="1"/>
      </xdr:nvSpPr>
      <xdr:spPr>
        <a:xfrm>
          <a:off x="3890682" y="2277036"/>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A17BAD-9249-4D8E-BD07-6714573C4789}" type="TxLink">
            <a:rPr lang="en-US" sz="3600" b="1" i="0" u="none" strike="noStrike">
              <a:solidFill>
                <a:schemeClr val="bg1"/>
              </a:solidFill>
              <a:latin typeface="Aptos Narrow"/>
              <a:ea typeface="+mn-ea"/>
              <a:cs typeface="+mn-cs"/>
            </a:rPr>
            <a:pPr marL="0" indent="0" algn="ctr"/>
            <a:t>$2.6M</a:t>
          </a:fld>
          <a:endParaRPr lang="en-US" sz="3600" b="1" i="0" u="none" strike="noStrike">
            <a:solidFill>
              <a:schemeClr val="bg1"/>
            </a:solidFill>
            <a:latin typeface="Aptos Narrow"/>
            <a:ea typeface="+mn-ea"/>
            <a:cs typeface="+mn-cs"/>
          </a:endParaRPr>
        </a:p>
      </xdr:txBody>
    </xdr:sp>
    <xdr:clientData/>
  </xdr:twoCellAnchor>
  <xdr:twoCellAnchor>
    <xdr:from>
      <xdr:col>10</xdr:col>
      <xdr:colOff>53787</xdr:colOff>
      <xdr:row>9</xdr:row>
      <xdr:rowOff>62753</xdr:rowOff>
    </xdr:from>
    <xdr:to>
      <xdr:col>14</xdr:col>
      <xdr:colOff>134468</xdr:colOff>
      <xdr:row>11</xdr:row>
      <xdr:rowOff>161365</xdr:rowOff>
    </xdr:to>
    <xdr:sp macro="" textlink="">
      <xdr:nvSpPr>
        <xdr:cNvPr id="35" name="TextBox 34">
          <a:extLst>
            <a:ext uri="{FF2B5EF4-FFF2-40B4-BE49-F238E27FC236}">
              <a16:creationId xmlns:a16="http://schemas.microsoft.com/office/drawing/2014/main" id="{87B349B7-B495-49E9-BFD2-71323C156BCD}"/>
            </a:ext>
          </a:extLst>
        </xdr:cNvPr>
        <xdr:cNvSpPr txBox="1"/>
      </xdr:nvSpPr>
      <xdr:spPr>
        <a:xfrm>
          <a:off x="6149787" y="1676400"/>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Avg Stock Available</a:t>
          </a:r>
        </a:p>
      </xdr:txBody>
    </xdr:sp>
    <xdr:clientData/>
  </xdr:twoCellAnchor>
  <xdr:twoCellAnchor>
    <xdr:from>
      <xdr:col>10</xdr:col>
      <xdr:colOff>510987</xdr:colOff>
      <xdr:row>12</xdr:row>
      <xdr:rowOff>98614</xdr:rowOff>
    </xdr:from>
    <xdr:to>
      <xdr:col>13</xdr:col>
      <xdr:colOff>251010</xdr:colOff>
      <xdr:row>15</xdr:row>
      <xdr:rowOff>17931</xdr:rowOff>
    </xdr:to>
    <xdr:sp macro="" textlink="Analysis!AB5">
      <xdr:nvSpPr>
        <xdr:cNvPr id="36" name="TextBox 35">
          <a:extLst>
            <a:ext uri="{FF2B5EF4-FFF2-40B4-BE49-F238E27FC236}">
              <a16:creationId xmlns:a16="http://schemas.microsoft.com/office/drawing/2014/main" id="{7F75FF78-0AB5-432D-9BFF-5194AFBFE0FA}"/>
            </a:ext>
          </a:extLst>
        </xdr:cNvPr>
        <xdr:cNvSpPr txBox="1"/>
      </xdr:nvSpPr>
      <xdr:spPr>
        <a:xfrm>
          <a:off x="6606987" y="2250143"/>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977BB9-1699-43C2-84E5-773C65302BDD}" type="TxLink">
            <a:rPr lang="en-US" sz="3600" b="1" i="0" u="none" strike="noStrike">
              <a:solidFill>
                <a:schemeClr val="bg1"/>
              </a:solidFill>
              <a:latin typeface="Aptos Narrow"/>
              <a:ea typeface="+mn-ea"/>
              <a:cs typeface="+mn-cs"/>
            </a:rPr>
            <a:pPr marL="0" indent="0" algn="ctr"/>
            <a:t>10</a:t>
          </a:fld>
          <a:endParaRPr lang="en-US" sz="3600" b="1" i="0" u="none" strike="noStrike">
            <a:solidFill>
              <a:schemeClr val="bg1"/>
            </a:solidFill>
            <a:latin typeface="Aptos Narrow"/>
            <a:ea typeface="+mn-ea"/>
            <a:cs typeface="+mn-cs"/>
          </a:endParaRPr>
        </a:p>
      </xdr:txBody>
    </xdr:sp>
    <xdr:clientData/>
  </xdr:twoCellAnchor>
  <xdr:twoCellAnchor>
    <xdr:from>
      <xdr:col>14</xdr:col>
      <xdr:colOff>197225</xdr:colOff>
      <xdr:row>9</xdr:row>
      <xdr:rowOff>53789</xdr:rowOff>
    </xdr:from>
    <xdr:to>
      <xdr:col>18</xdr:col>
      <xdr:colOff>591671</xdr:colOff>
      <xdr:row>11</xdr:row>
      <xdr:rowOff>152401</xdr:rowOff>
    </xdr:to>
    <xdr:sp macro="" textlink="">
      <xdr:nvSpPr>
        <xdr:cNvPr id="37" name="TextBox 36">
          <a:extLst>
            <a:ext uri="{FF2B5EF4-FFF2-40B4-BE49-F238E27FC236}">
              <a16:creationId xmlns:a16="http://schemas.microsoft.com/office/drawing/2014/main" id="{ADD9C8C9-DA66-4136-8464-B85B55362227}"/>
            </a:ext>
          </a:extLst>
        </xdr:cNvPr>
        <xdr:cNvSpPr txBox="1"/>
      </xdr:nvSpPr>
      <xdr:spPr>
        <a:xfrm>
          <a:off x="8731625" y="1667436"/>
          <a:ext cx="283284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Overall Morality Rate%</a:t>
          </a:r>
        </a:p>
      </xdr:txBody>
    </xdr:sp>
    <xdr:clientData/>
  </xdr:twoCellAnchor>
  <xdr:twoCellAnchor>
    <xdr:from>
      <xdr:col>15</xdr:col>
      <xdr:colOff>251011</xdr:colOff>
      <xdr:row>12</xdr:row>
      <xdr:rowOff>26894</xdr:rowOff>
    </xdr:from>
    <xdr:to>
      <xdr:col>17</xdr:col>
      <xdr:colOff>564776</xdr:colOff>
      <xdr:row>15</xdr:row>
      <xdr:rowOff>89646</xdr:rowOff>
    </xdr:to>
    <xdr:sp macro="" textlink="Analysis!AC5">
      <xdr:nvSpPr>
        <xdr:cNvPr id="38" name="TextBox 37">
          <a:extLst>
            <a:ext uri="{FF2B5EF4-FFF2-40B4-BE49-F238E27FC236}">
              <a16:creationId xmlns:a16="http://schemas.microsoft.com/office/drawing/2014/main" id="{FC1D88DC-115D-492C-B065-4770F94CFDB8}"/>
            </a:ext>
          </a:extLst>
        </xdr:cNvPr>
        <xdr:cNvSpPr txBox="1"/>
      </xdr:nvSpPr>
      <xdr:spPr>
        <a:xfrm>
          <a:off x="9395011" y="2178423"/>
          <a:ext cx="1532965" cy="60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16E23D-7609-4E7D-A7A0-B0591CAA110A}" type="TxLink">
            <a:rPr lang="en-US" sz="3600" b="1" i="0" u="none" strike="noStrike">
              <a:solidFill>
                <a:schemeClr val="bg1"/>
              </a:solidFill>
              <a:latin typeface="Aptos Narrow"/>
              <a:ea typeface="+mn-ea"/>
              <a:cs typeface="+mn-cs"/>
            </a:rPr>
            <a:pPr marL="0" indent="0" algn="ctr"/>
            <a:t>0.28%</a:t>
          </a:fld>
          <a:endParaRPr lang="en-US" sz="3600" b="1" i="0" u="none" strike="noStrike">
            <a:solidFill>
              <a:schemeClr val="bg1"/>
            </a:solidFill>
            <a:latin typeface="Aptos Narrow"/>
            <a:ea typeface="+mn-ea"/>
            <a:cs typeface="+mn-cs"/>
          </a:endParaRPr>
        </a:p>
      </xdr:txBody>
    </xdr:sp>
    <xdr:clientData/>
  </xdr:twoCellAnchor>
  <xdr:twoCellAnchor>
    <xdr:from>
      <xdr:col>19</xdr:col>
      <xdr:colOff>233080</xdr:colOff>
      <xdr:row>8</xdr:row>
      <xdr:rowOff>149143</xdr:rowOff>
    </xdr:from>
    <xdr:to>
      <xdr:col>26</xdr:col>
      <xdr:colOff>507825</xdr:colOff>
      <xdr:row>19</xdr:row>
      <xdr:rowOff>152404</xdr:rowOff>
    </xdr:to>
    <xdr:graphicFrame macro="">
      <xdr:nvGraphicFramePr>
        <xdr:cNvPr id="39" name="Chart 38">
          <a:extLst>
            <a:ext uri="{FF2B5EF4-FFF2-40B4-BE49-F238E27FC236}">
              <a16:creationId xmlns:a16="http://schemas.microsoft.com/office/drawing/2014/main" id="{1A235D8F-FFF2-4177-9934-DA7B8808D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143435</xdr:colOff>
      <xdr:row>33</xdr:row>
      <xdr:rowOff>89647</xdr:rowOff>
    </xdr:from>
    <xdr:to>
      <xdr:col>27</xdr:col>
      <xdr:colOff>304800</xdr:colOff>
      <xdr:row>45</xdr:row>
      <xdr:rowOff>53789</xdr:rowOff>
    </xdr:to>
    <xdr:graphicFrame macro="">
      <xdr:nvGraphicFramePr>
        <xdr:cNvPr id="40" name="Chart 39">
          <a:extLst>
            <a:ext uri="{FF2B5EF4-FFF2-40B4-BE49-F238E27FC236}">
              <a16:creationId xmlns:a16="http://schemas.microsoft.com/office/drawing/2014/main" id="{D5E80FC0-D158-4984-9CC0-0655821DA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573740</xdr:colOff>
      <xdr:row>21</xdr:row>
      <xdr:rowOff>44824</xdr:rowOff>
    </xdr:from>
    <xdr:to>
      <xdr:col>18</xdr:col>
      <xdr:colOff>484094</xdr:colOff>
      <xdr:row>31</xdr:row>
      <xdr:rowOff>17927</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EC7B847E-4FEB-4D46-BB69-76C258D1AC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69740" y="3885304"/>
              <a:ext cx="4787154" cy="18019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331692</xdr:colOff>
      <xdr:row>22</xdr:row>
      <xdr:rowOff>80682</xdr:rowOff>
    </xdr:from>
    <xdr:to>
      <xdr:col>27</xdr:col>
      <xdr:colOff>125505</xdr:colOff>
      <xdr:row>30</xdr:row>
      <xdr:rowOff>26893</xdr:rowOff>
    </xdr:to>
    <xdr:graphicFrame macro="">
      <xdr:nvGraphicFramePr>
        <xdr:cNvPr id="42" name="Chart 41">
          <a:extLst>
            <a:ext uri="{FF2B5EF4-FFF2-40B4-BE49-F238E27FC236}">
              <a16:creationId xmlns:a16="http://schemas.microsoft.com/office/drawing/2014/main" id="{58CE4AE0-1C9A-4B82-B1F7-3C40E5685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412376</xdr:colOff>
      <xdr:row>34</xdr:row>
      <xdr:rowOff>89646</xdr:rowOff>
    </xdr:from>
    <xdr:to>
      <xdr:col>8</xdr:col>
      <xdr:colOff>53788</xdr:colOff>
      <xdr:row>46</xdr:row>
      <xdr:rowOff>35858</xdr:rowOff>
    </xdr:to>
    <xdr:graphicFrame macro="">
      <xdr:nvGraphicFramePr>
        <xdr:cNvPr id="44" name="Chart 43">
          <a:extLst>
            <a:ext uri="{FF2B5EF4-FFF2-40B4-BE49-F238E27FC236}">
              <a16:creationId xmlns:a16="http://schemas.microsoft.com/office/drawing/2014/main" id="{A2B6B0A2-E98F-44E3-BD36-10483CAF6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412376</xdr:colOff>
      <xdr:row>20</xdr:row>
      <xdr:rowOff>80686</xdr:rowOff>
    </xdr:from>
    <xdr:to>
      <xdr:col>10</xdr:col>
      <xdr:colOff>224118</xdr:colOff>
      <xdr:row>32</xdr:row>
      <xdr:rowOff>17929</xdr:rowOff>
    </xdr:to>
    <xdr:graphicFrame macro="">
      <xdr:nvGraphicFramePr>
        <xdr:cNvPr id="45" name="Chart 44">
          <a:extLst>
            <a:ext uri="{FF2B5EF4-FFF2-40B4-BE49-F238E27FC236}">
              <a16:creationId xmlns:a16="http://schemas.microsoft.com/office/drawing/2014/main" id="{3511F7B5-62A9-4FA5-818A-0E445A0F1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385483</xdr:colOff>
      <xdr:row>34</xdr:row>
      <xdr:rowOff>116540</xdr:rowOff>
    </xdr:from>
    <xdr:to>
      <xdr:col>18</xdr:col>
      <xdr:colOff>421341</xdr:colOff>
      <xdr:row>46</xdr:row>
      <xdr:rowOff>26895</xdr:rowOff>
    </xdr:to>
    <xdr:graphicFrame macro="">
      <xdr:nvGraphicFramePr>
        <xdr:cNvPr id="46" name="Chart 45">
          <a:extLst>
            <a:ext uri="{FF2B5EF4-FFF2-40B4-BE49-F238E27FC236}">
              <a16:creationId xmlns:a16="http://schemas.microsoft.com/office/drawing/2014/main" id="{340617EC-86C9-4D43-A4C7-DBDC9E273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62753</xdr:colOff>
      <xdr:row>1</xdr:row>
      <xdr:rowOff>125506</xdr:rowOff>
    </xdr:from>
    <xdr:to>
      <xdr:col>6</xdr:col>
      <xdr:colOff>233084</xdr:colOff>
      <xdr:row>4</xdr:row>
      <xdr:rowOff>98614</xdr:rowOff>
    </xdr:to>
    <xdr:sp macro="" textlink="">
      <xdr:nvSpPr>
        <xdr:cNvPr id="15" name="Arrow: Pentagon 14">
          <a:hlinkClick xmlns:r="http://schemas.openxmlformats.org/officeDocument/2006/relationships" r:id="rId9"/>
          <a:extLst>
            <a:ext uri="{FF2B5EF4-FFF2-40B4-BE49-F238E27FC236}">
              <a16:creationId xmlns:a16="http://schemas.microsoft.com/office/drawing/2014/main" id="{4E501BAF-3D7C-48AD-8EB0-67EC8FF3FD93}"/>
            </a:ext>
          </a:extLst>
        </xdr:cNvPr>
        <xdr:cNvSpPr/>
      </xdr:nvSpPr>
      <xdr:spPr>
        <a:xfrm flipH="1">
          <a:off x="1891553" y="304800"/>
          <a:ext cx="1999131" cy="510990"/>
        </a:xfrm>
        <a:prstGeom prst="homePlate">
          <a:avLst/>
        </a:prstGeom>
        <a:gradFill flip="none" rotWithShape="1">
          <a:gsLst>
            <a:gs pos="23000">
              <a:srgbClr val="FF8BAC"/>
            </a:gs>
            <a:gs pos="0">
              <a:srgbClr val="8A2846"/>
            </a:gs>
          </a:gsLst>
          <a:lin ang="18900000" scaled="1"/>
          <a:tileRect/>
        </a:gradFill>
        <a:effectLst>
          <a:glow rad="139700">
            <a:schemeClr val="accent5">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a:ln>
                <a:solidFill>
                  <a:sysClr val="windowText" lastClr="000000"/>
                </a:solidFill>
              </a:ln>
              <a:solidFill>
                <a:srgbClr val="000000"/>
              </a:solidFill>
              <a:latin typeface="Arial" panose="020B0604020202020204" pitchFamily="34" charset="0"/>
              <a:ea typeface="+mn-ea"/>
              <a:cs typeface="Arial" panose="020B0604020202020204" pitchFamily="34" charset="0"/>
            </a:rPr>
            <a:t>Home</a:t>
          </a:r>
          <a:endParaRPr lang="en-US" sz="2000" b="1">
            <a:ln>
              <a:solidFill>
                <a:sysClr val="windowText" lastClr="000000"/>
              </a:solid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403412</xdr:colOff>
      <xdr:row>0</xdr:row>
      <xdr:rowOff>116542</xdr:rowOff>
    </xdr:from>
    <xdr:to>
      <xdr:col>15</xdr:col>
      <xdr:colOff>0</xdr:colOff>
      <xdr:row>3</xdr:row>
      <xdr:rowOff>1</xdr:rowOff>
    </xdr:to>
    <xdr:sp macro="" textlink="">
      <xdr:nvSpPr>
        <xdr:cNvPr id="19" name="Rectangle: Rounded Corners 18">
          <a:hlinkClick xmlns:r="http://schemas.openxmlformats.org/officeDocument/2006/relationships" r:id="rId10"/>
          <a:extLst>
            <a:ext uri="{FF2B5EF4-FFF2-40B4-BE49-F238E27FC236}">
              <a16:creationId xmlns:a16="http://schemas.microsoft.com/office/drawing/2014/main" id="{2517C4FE-F07C-4899-9021-2755E11763CC}"/>
            </a:ext>
          </a:extLst>
        </xdr:cNvPr>
        <xdr:cNvSpPr/>
      </xdr:nvSpPr>
      <xdr:spPr>
        <a:xfrm>
          <a:off x="6499412" y="116542"/>
          <a:ext cx="2644588" cy="421341"/>
        </a:xfrm>
        <a:prstGeom prst="roundRect">
          <a:avLst>
            <a:gd name="adj" fmla="val 50000"/>
          </a:avLst>
        </a:prstGeom>
        <a:gradFill flip="none" rotWithShape="1">
          <a:gsLst>
            <a:gs pos="66000">
              <a:srgbClr val="FF8BAC"/>
            </a:gs>
            <a:gs pos="20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effectLst>
                <a:glow rad="101600">
                  <a:srgbClr val="000000">
                    <a:alpha val="60000"/>
                  </a:srgbClr>
                </a:glow>
              </a:effectLst>
            </a:rPr>
            <a:t>Inventory &amp; Risk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107577</xdr:colOff>
      <xdr:row>0</xdr:row>
      <xdr:rowOff>44824</xdr:rowOff>
    </xdr:from>
    <xdr:to>
      <xdr:col>27</xdr:col>
      <xdr:colOff>259977</xdr:colOff>
      <xdr:row>6</xdr:row>
      <xdr:rowOff>44824</xdr:rowOff>
    </xdr:to>
    <xdr:sp macro="" textlink="">
      <xdr:nvSpPr>
        <xdr:cNvPr id="2" name="Rectangle: Rounded Corners 1">
          <a:extLst>
            <a:ext uri="{FF2B5EF4-FFF2-40B4-BE49-F238E27FC236}">
              <a16:creationId xmlns:a16="http://schemas.microsoft.com/office/drawing/2014/main" id="{554364E0-66A9-4D52-94E3-C798B1B22B04}"/>
            </a:ext>
          </a:extLst>
        </xdr:cNvPr>
        <xdr:cNvSpPr/>
      </xdr:nvSpPr>
      <xdr:spPr>
        <a:xfrm>
          <a:off x="107577" y="44824"/>
          <a:ext cx="16611600" cy="1097280"/>
        </a:xfrm>
        <a:prstGeom prst="roundRect">
          <a:avLst>
            <a:gd name="adj" fmla="val 5791"/>
          </a:avLst>
        </a:prstGeom>
        <a:solidFill>
          <a:srgbClr val="552D39"/>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134472</xdr:colOff>
      <xdr:row>6</xdr:row>
      <xdr:rowOff>98611</xdr:rowOff>
    </xdr:from>
    <xdr:to>
      <xdr:col>27</xdr:col>
      <xdr:colOff>457202</xdr:colOff>
      <xdr:row>47</xdr:row>
      <xdr:rowOff>98611</xdr:rowOff>
    </xdr:to>
    <xdr:sp macro="" textlink="">
      <xdr:nvSpPr>
        <xdr:cNvPr id="3" name="Rectangle: Rounded Corners 2">
          <a:extLst>
            <a:ext uri="{FF2B5EF4-FFF2-40B4-BE49-F238E27FC236}">
              <a16:creationId xmlns:a16="http://schemas.microsoft.com/office/drawing/2014/main" id="{432E56C4-FCEE-4755-BFF2-34AC57464B20}"/>
            </a:ext>
          </a:extLst>
        </xdr:cNvPr>
        <xdr:cNvSpPr/>
      </xdr:nvSpPr>
      <xdr:spPr>
        <a:xfrm>
          <a:off x="134472" y="1195891"/>
          <a:ext cx="16781930" cy="7498080"/>
        </a:xfrm>
        <a:prstGeom prst="roundRect">
          <a:avLst>
            <a:gd name="adj" fmla="val 5791"/>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322729</xdr:colOff>
      <xdr:row>6</xdr:row>
      <xdr:rowOff>143435</xdr:rowOff>
    </xdr:from>
    <xdr:to>
      <xdr:col>19</xdr:col>
      <xdr:colOff>62753</xdr:colOff>
      <xdr:row>18</xdr:row>
      <xdr:rowOff>71718</xdr:rowOff>
    </xdr:to>
    <xdr:sp macro="" textlink="">
      <xdr:nvSpPr>
        <xdr:cNvPr id="4" name="Rectangle: Rounded Corners 3">
          <a:extLst>
            <a:ext uri="{FF2B5EF4-FFF2-40B4-BE49-F238E27FC236}">
              <a16:creationId xmlns:a16="http://schemas.microsoft.com/office/drawing/2014/main" id="{2B91F1A7-33D2-46D6-BD00-79CA37A0E075}"/>
            </a:ext>
          </a:extLst>
        </xdr:cNvPr>
        <xdr:cNvSpPr/>
      </xdr:nvSpPr>
      <xdr:spPr>
        <a:xfrm>
          <a:off x="322729" y="1240715"/>
          <a:ext cx="11322424" cy="2122843"/>
        </a:xfrm>
        <a:prstGeom prst="roundRect">
          <a:avLst>
            <a:gd name="adj" fmla="val 5791"/>
          </a:avLst>
        </a:prstGeom>
        <a:gradFill flip="none" rotWithShape="1">
          <a:gsLst>
            <a:gs pos="99000">
              <a:srgbClr val="FF8BAC"/>
            </a:gs>
            <a:gs pos="61000">
              <a:srgbClr val="8A2846"/>
            </a:gs>
            <a:gs pos="34000">
              <a:srgbClr val="2A181D"/>
            </a:gs>
            <a:gs pos="46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358588</xdr:colOff>
      <xdr:row>19</xdr:row>
      <xdr:rowOff>44827</xdr:rowOff>
    </xdr:from>
    <xdr:to>
      <xdr:col>10</xdr:col>
      <xdr:colOff>304800</xdr:colOff>
      <xdr:row>32</xdr:row>
      <xdr:rowOff>26894</xdr:rowOff>
    </xdr:to>
    <xdr:sp macro="" textlink="">
      <xdr:nvSpPr>
        <xdr:cNvPr id="5" name="Rectangle: Rounded Corners 4">
          <a:extLst>
            <a:ext uri="{FF2B5EF4-FFF2-40B4-BE49-F238E27FC236}">
              <a16:creationId xmlns:a16="http://schemas.microsoft.com/office/drawing/2014/main" id="{F3A0FEB9-A3EF-49C0-B665-D01110F06998}"/>
            </a:ext>
          </a:extLst>
        </xdr:cNvPr>
        <xdr:cNvSpPr/>
      </xdr:nvSpPr>
      <xdr:spPr>
        <a:xfrm>
          <a:off x="358588" y="3451415"/>
          <a:ext cx="6042212"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Headcount</a:t>
          </a:r>
          <a:r>
            <a:rPr lang="en-US" sz="1600" b="1" baseline="0"/>
            <a:t> Distribution by Employee Role</a:t>
          </a:r>
          <a:endParaRPr lang="en-US" sz="1600" b="1"/>
        </a:p>
      </xdr:txBody>
    </xdr:sp>
    <xdr:clientData/>
  </xdr:twoCellAnchor>
  <xdr:twoCellAnchor>
    <xdr:from>
      <xdr:col>10</xdr:col>
      <xdr:colOff>519952</xdr:colOff>
      <xdr:row>19</xdr:row>
      <xdr:rowOff>35862</xdr:rowOff>
    </xdr:from>
    <xdr:to>
      <xdr:col>19</xdr:col>
      <xdr:colOff>8966</xdr:colOff>
      <xdr:row>32</xdr:row>
      <xdr:rowOff>17929</xdr:rowOff>
    </xdr:to>
    <xdr:sp macro="" textlink="">
      <xdr:nvSpPr>
        <xdr:cNvPr id="6" name="Rectangle: Rounded Corners 5">
          <a:extLst>
            <a:ext uri="{FF2B5EF4-FFF2-40B4-BE49-F238E27FC236}">
              <a16:creationId xmlns:a16="http://schemas.microsoft.com/office/drawing/2014/main" id="{BD0C01BE-C1C7-4B47-9321-AF380DE10424}"/>
            </a:ext>
          </a:extLst>
        </xdr:cNvPr>
        <xdr:cNvSpPr/>
      </xdr:nvSpPr>
      <xdr:spPr>
        <a:xfrm>
          <a:off x="6615952" y="3510582"/>
          <a:ext cx="4975414" cy="2359507"/>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Monthly</a:t>
          </a:r>
          <a:r>
            <a:rPr lang="en-US" sz="1600" b="1" baseline="0"/>
            <a:t> Procurement Volume (Units)</a:t>
          </a:r>
          <a:endParaRPr lang="en-US" sz="1600" b="1"/>
        </a:p>
      </xdr:txBody>
    </xdr:sp>
    <xdr:clientData/>
  </xdr:twoCellAnchor>
  <xdr:twoCellAnchor>
    <xdr:from>
      <xdr:col>0</xdr:col>
      <xdr:colOff>385482</xdr:colOff>
      <xdr:row>32</xdr:row>
      <xdr:rowOff>170329</xdr:rowOff>
    </xdr:from>
    <xdr:to>
      <xdr:col>8</xdr:col>
      <xdr:colOff>80682</xdr:colOff>
      <xdr:row>46</xdr:row>
      <xdr:rowOff>116541</xdr:rowOff>
    </xdr:to>
    <xdr:sp macro="" textlink="">
      <xdr:nvSpPr>
        <xdr:cNvPr id="7" name="Rectangle: Rounded Corners 6">
          <a:extLst>
            <a:ext uri="{FF2B5EF4-FFF2-40B4-BE49-F238E27FC236}">
              <a16:creationId xmlns:a16="http://schemas.microsoft.com/office/drawing/2014/main" id="{33D8A22D-CBF3-4A4E-931E-08765C3711DB}"/>
            </a:ext>
          </a:extLst>
        </xdr:cNvPr>
        <xdr:cNvSpPr/>
      </xdr:nvSpPr>
      <xdr:spPr>
        <a:xfrm>
          <a:off x="385482" y="6022489"/>
          <a:ext cx="4572000" cy="2506532"/>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Average Unit Price by Supplier</a:t>
          </a:r>
          <a:endParaRPr lang="en-US" sz="1600" b="1" baseline="0">
            <a:solidFill>
              <a:schemeClr val="lt1"/>
            </a:solidFill>
            <a:latin typeface="+mn-lt"/>
            <a:ea typeface="+mn-ea"/>
            <a:cs typeface="+mn-cs"/>
          </a:endParaRPr>
        </a:p>
      </xdr:txBody>
    </xdr:sp>
    <xdr:clientData/>
  </xdr:twoCellAnchor>
  <xdr:twoCellAnchor>
    <xdr:from>
      <xdr:col>8</xdr:col>
      <xdr:colOff>322730</xdr:colOff>
      <xdr:row>33</xdr:row>
      <xdr:rowOff>1</xdr:rowOff>
    </xdr:from>
    <xdr:to>
      <xdr:col>18</xdr:col>
      <xdr:colOff>564776</xdr:colOff>
      <xdr:row>46</xdr:row>
      <xdr:rowOff>152400</xdr:rowOff>
    </xdr:to>
    <xdr:sp macro="" textlink="">
      <xdr:nvSpPr>
        <xdr:cNvPr id="8" name="Rectangle: Rounded Corners 7">
          <a:extLst>
            <a:ext uri="{FF2B5EF4-FFF2-40B4-BE49-F238E27FC236}">
              <a16:creationId xmlns:a16="http://schemas.microsoft.com/office/drawing/2014/main" id="{BF4FB2D9-A03C-45F6-ADEE-697F1FC28D90}"/>
            </a:ext>
          </a:extLst>
        </xdr:cNvPr>
        <xdr:cNvSpPr/>
      </xdr:nvSpPr>
      <xdr:spPr>
        <a:xfrm>
          <a:off x="5199530" y="6035041"/>
          <a:ext cx="6338046" cy="252983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Monthly</a:t>
          </a:r>
          <a:r>
            <a:rPr lang="en-US" sz="1600" b="1" baseline="0">
              <a:solidFill>
                <a:schemeClr val="lt1"/>
              </a:solidFill>
              <a:effectLst/>
              <a:latin typeface="+mn-lt"/>
              <a:ea typeface="+mn-ea"/>
              <a:cs typeface="+mn-cs"/>
            </a:rPr>
            <a:t> Average Purchase Price Trend</a:t>
          </a:r>
          <a:endParaRPr lang="en-US" sz="3200">
            <a:effectLst/>
          </a:endParaRPr>
        </a:p>
        <a:p>
          <a:pPr algn="ctr"/>
          <a:endParaRPr lang="en-US" sz="2000">
            <a:effectLst/>
          </a:endParaRPr>
        </a:p>
      </xdr:txBody>
    </xdr:sp>
    <xdr:clientData/>
  </xdr:twoCellAnchor>
  <xdr:twoCellAnchor>
    <xdr:from>
      <xdr:col>19</xdr:col>
      <xdr:colOff>89646</xdr:colOff>
      <xdr:row>7</xdr:row>
      <xdr:rowOff>8965</xdr:rowOff>
    </xdr:from>
    <xdr:to>
      <xdr:col>27</xdr:col>
      <xdr:colOff>277905</xdr:colOff>
      <xdr:row>20</xdr:row>
      <xdr:rowOff>44825</xdr:rowOff>
    </xdr:to>
    <xdr:sp macro="" textlink="">
      <xdr:nvSpPr>
        <xdr:cNvPr id="9" name="Rectangle: Rounded Corners 8">
          <a:extLst>
            <a:ext uri="{FF2B5EF4-FFF2-40B4-BE49-F238E27FC236}">
              <a16:creationId xmlns:a16="http://schemas.microsoft.com/office/drawing/2014/main" id="{96A98600-F5AE-463B-A03B-6952E232DC43}"/>
            </a:ext>
          </a:extLst>
        </xdr:cNvPr>
        <xdr:cNvSpPr/>
      </xdr:nvSpPr>
      <xdr:spPr>
        <a:xfrm>
          <a:off x="11672046" y="1289125"/>
          <a:ext cx="5065059" cy="2413300"/>
        </a:xfrm>
        <a:prstGeom prst="roundRect">
          <a:avLst>
            <a:gd name="adj" fmla="val 5791"/>
          </a:avLst>
        </a:prstGeom>
        <a:gradFill flip="none" rotWithShape="1">
          <a:gsLst>
            <a:gs pos="98000">
              <a:srgbClr val="FF8BAC"/>
            </a:gs>
            <a:gs pos="74000">
              <a:srgbClr val="8A2846"/>
            </a:gs>
            <a:gs pos="19000">
              <a:srgbClr val="2A181D"/>
            </a:gs>
            <a:gs pos="30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Operational Expenses</a:t>
          </a:r>
          <a:r>
            <a:rPr lang="en-US" sz="1600" b="1" baseline="0"/>
            <a:t> Breakdown By Category</a:t>
          </a:r>
          <a:endParaRPr lang="en-US" sz="1600" b="1"/>
        </a:p>
      </xdr:txBody>
    </xdr:sp>
    <xdr:clientData/>
  </xdr:twoCellAnchor>
  <xdr:twoCellAnchor>
    <xdr:from>
      <xdr:col>19</xdr:col>
      <xdr:colOff>170328</xdr:colOff>
      <xdr:row>20</xdr:row>
      <xdr:rowOff>125509</xdr:rowOff>
    </xdr:from>
    <xdr:to>
      <xdr:col>27</xdr:col>
      <xdr:colOff>268942</xdr:colOff>
      <xdr:row>30</xdr:row>
      <xdr:rowOff>161365</xdr:rowOff>
    </xdr:to>
    <xdr:sp macro="" textlink="">
      <xdr:nvSpPr>
        <xdr:cNvPr id="10" name="Rectangle: Rounded Corners 9">
          <a:extLst>
            <a:ext uri="{FF2B5EF4-FFF2-40B4-BE49-F238E27FC236}">
              <a16:creationId xmlns:a16="http://schemas.microsoft.com/office/drawing/2014/main" id="{4E17D073-8E02-4AD7-A442-0DE45AA8BDE6}"/>
            </a:ext>
          </a:extLst>
        </xdr:cNvPr>
        <xdr:cNvSpPr/>
      </xdr:nvSpPr>
      <xdr:spPr>
        <a:xfrm>
          <a:off x="11752728" y="3711391"/>
          <a:ext cx="4975414" cy="182879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Total</a:t>
          </a:r>
          <a:r>
            <a:rPr lang="en-US" sz="1100" b="1">
              <a:solidFill>
                <a:schemeClr val="lt1"/>
              </a:solidFill>
              <a:effectLst/>
              <a:latin typeface="+mn-lt"/>
              <a:ea typeface="+mn-ea"/>
              <a:cs typeface="+mn-cs"/>
            </a:rPr>
            <a:t> </a:t>
          </a:r>
          <a:r>
            <a:rPr lang="en-US" sz="1600" b="1">
              <a:solidFill>
                <a:schemeClr val="lt1"/>
              </a:solidFill>
              <a:latin typeface="+mn-lt"/>
              <a:ea typeface="+mn-ea"/>
              <a:cs typeface="+mn-cs"/>
            </a:rPr>
            <a:t>Operational</a:t>
          </a:r>
          <a:r>
            <a:rPr lang="en-US" sz="1100" b="1">
              <a:solidFill>
                <a:schemeClr val="lt1"/>
              </a:solidFill>
              <a:effectLst/>
              <a:latin typeface="+mn-lt"/>
              <a:ea typeface="+mn-ea"/>
              <a:cs typeface="+mn-cs"/>
            </a:rPr>
            <a:t> </a:t>
          </a:r>
          <a:r>
            <a:rPr lang="en-US" sz="1600" b="1">
              <a:solidFill>
                <a:schemeClr val="lt1"/>
              </a:solidFill>
              <a:latin typeface="+mn-lt"/>
              <a:ea typeface="+mn-ea"/>
              <a:cs typeface="+mn-cs"/>
            </a:rPr>
            <a:t>Expenses</a:t>
          </a:r>
          <a:r>
            <a:rPr lang="en-US" sz="1100" b="1" baseline="0">
              <a:solidFill>
                <a:schemeClr val="lt1"/>
              </a:solidFill>
              <a:effectLst/>
              <a:latin typeface="+mn-lt"/>
              <a:ea typeface="+mn-ea"/>
              <a:cs typeface="+mn-cs"/>
            </a:rPr>
            <a:t> </a:t>
          </a:r>
          <a:r>
            <a:rPr lang="en-US" sz="1600" b="1">
              <a:solidFill>
                <a:schemeClr val="lt1"/>
              </a:solidFill>
              <a:latin typeface="+mn-lt"/>
              <a:ea typeface="+mn-ea"/>
              <a:cs typeface="+mn-cs"/>
            </a:rPr>
            <a:t>by</a:t>
          </a:r>
          <a:r>
            <a:rPr lang="en-US" sz="1100" b="1" baseline="0">
              <a:solidFill>
                <a:schemeClr val="lt1"/>
              </a:solidFill>
              <a:effectLst/>
              <a:latin typeface="+mn-lt"/>
              <a:ea typeface="+mn-ea"/>
              <a:cs typeface="+mn-cs"/>
            </a:rPr>
            <a:t> </a:t>
          </a:r>
          <a:r>
            <a:rPr lang="en-US" sz="1600" b="1">
              <a:solidFill>
                <a:schemeClr val="lt1"/>
              </a:solidFill>
              <a:latin typeface="+mn-lt"/>
              <a:ea typeface="+mn-ea"/>
              <a:cs typeface="+mn-cs"/>
            </a:rPr>
            <a:t>Suppliers</a:t>
          </a:r>
        </a:p>
      </xdr:txBody>
    </xdr:sp>
    <xdr:clientData/>
  </xdr:twoCellAnchor>
  <xdr:twoCellAnchor>
    <xdr:from>
      <xdr:col>19</xdr:col>
      <xdr:colOff>152398</xdr:colOff>
      <xdr:row>31</xdr:row>
      <xdr:rowOff>98611</xdr:rowOff>
    </xdr:from>
    <xdr:to>
      <xdr:col>27</xdr:col>
      <xdr:colOff>277905</xdr:colOff>
      <xdr:row>46</xdr:row>
      <xdr:rowOff>152399</xdr:rowOff>
    </xdr:to>
    <xdr:sp macro="" textlink="">
      <xdr:nvSpPr>
        <xdr:cNvPr id="11" name="Rectangle: Rounded Corners 10">
          <a:extLst>
            <a:ext uri="{FF2B5EF4-FFF2-40B4-BE49-F238E27FC236}">
              <a16:creationId xmlns:a16="http://schemas.microsoft.com/office/drawing/2014/main" id="{AB4506A4-E428-4C71-BBB1-F2942E31DBDC}"/>
            </a:ext>
          </a:extLst>
        </xdr:cNvPr>
        <xdr:cNvSpPr/>
      </xdr:nvSpPr>
      <xdr:spPr>
        <a:xfrm>
          <a:off x="11734798" y="5656729"/>
          <a:ext cx="5002307" cy="274319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 10 Operational Expense</a:t>
          </a:r>
          <a:r>
            <a:rPr lang="en-US" sz="1600" b="1" baseline="0"/>
            <a:t> Item</a:t>
          </a:r>
          <a:endParaRPr lang="en-US" sz="1600" b="1"/>
        </a:p>
      </xdr:txBody>
    </xdr:sp>
    <xdr:clientData/>
  </xdr:twoCellAnchor>
  <xdr:twoCellAnchor editAs="oneCell">
    <xdr:from>
      <xdr:col>0</xdr:col>
      <xdr:colOff>304801</xdr:colOff>
      <xdr:row>0</xdr:row>
      <xdr:rowOff>89648</xdr:rowOff>
    </xdr:from>
    <xdr:to>
      <xdr:col>2</xdr:col>
      <xdr:colOff>448235</xdr:colOff>
      <xdr:row>5</xdr:row>
      <xdr:rowOff>178214</xdr:rowOff>
    </xdr:to>
    <xdr:pic>
      <xdr:nvPicPr>
        <xdr:cNvPr id="12" name="Picture 11">
          <a:extLst>
            <a:ext uri="{FF2B5EF4-FFF2-40B4-BE49-F238E27FC236}">
              <a16:creationId xmlns:a16="http://schemas.microsoft.com/office/drawing/2014/main" id="{9F3FCDC1-0F85-411D-B76F-20724E287C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1" y="89648"/>
          <a:ext cx="1362634" cy="985037"/>
        </a:xfrm>
        <a:prstGeom prst="rect">
          <a:avLst/>
        </a:prstGeom>
        <a:effectLst>
          <a:glow rad="101600">
            <a:srgbClr val="000000">
              <a:alpha val="40000"/>
            </a:srgbClr>
          </a:glow>
          <a:outerShdw blurRad="50800" dist="12700" dir="5400000" algn="ctr" rotWithShape="0">
            <a:srgbClr val="000000">
              <a:alpha val="43137"/>
            </a:srgbClr>
          </a:outerShdw>
        </a:effectLst>
      </xdr:spPr>
    </xdr:pic>
    <xdr:clientData/>
  </xdr:twoCellAnchor>
  <xdr:twoCellAnchor editAs="oneCell">
    <xdr:from>
      <xdr:col>7</xdr:col>
      <xdr:colOff>143437</xdr:colOff>
      <xdr:row>2</xdr:row>
      <xdr:rowOff>98612</xdr:rowOff>
    </xdr:from>
    <xdr:to>
      <xdr:col>17</xdr:col>
      <xdr:colOff>528919</xdr:colOff>
      <xdr:row>6</xdr:row>
      <xdr:rowOff>26892</xdr:rowOff>
    </xdr:to>
    <mc:AlternateContent xmlns:mc="http://schemas.openxmlformats.org/markup-compatibility/2006" xmlns:a14="http://schemas.microsoft.com/office/drawing/2010/main">
      <mc:Choice Requires="a14">
        <xdr:graphicFrame macro="">
          <xdr:nvGraphicFramePr>
            <xdr:cNvPr id="14" name="BreedName 3">
              <a:extLst>
                <a:ext uri="{FF2B5EF4-FFF2-40B4-BE49-F238E27FC236}">
                  <a16:creationId xmlns:a16="http://schemas.microsoft.com/office/drawing/2014/main" id="{43155454-090E-4D81-AE52-D277BD4B582A}"/>
                </a:ext>
              </a:extLst>
            </xdr:cNvPr>
            <xdr:cNvGraphicFramePr/>
          </xdr:nvGraphicFramePr>
          <xdr:xfrm>
            <a:off x="0" y="0"/>
            <a:ext cx="0" cy="0"/>
          </xdr:xfrm>
          <a:graphic>
            <a:graphicData uri="http://schemas.microsoft.com/office/drawing/2010/slicer">
              <sle:slicer xmlns:sle="http://schemas.microsoft.com/office/drawing/2010/slicer" name="BreedName 3"/>
            </a:graphicData>
          </a:graphic>
        </xdr:graphicFrame>
      </mc:Choice>
      <mc:Fallback xmlns="">
        <xdr:sp macro="" textlink="">
          <xdr:nvSpPr>
            <xdr:cNvPr id="0" name=""/>
            <xdr:cNvSpPr>
              <a:spLocks noTextEdit="1"/>
            </xdr:cNvSpPr>
          </xdr:nvSpPr>
          <xdr:spPr>
            <a:xfrm>
              <a:off x="4410637" y="457200"/>
              <a:ext cx="6481482" cy="645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493060</xdr:colOff>
      <xdr:row>2</xdr:row>
      <xdr:rowOff>53787</xdr:rowOff>
    </xdr:from>
    <xdr:to>
      <xdr:col>21</xdr:col>
      <xdr:colOff>367553</xdr:colOff>
      <xdr:row>6</xdr:row>
      <xdr:rowOff>35857</xdr:rowOff>
    </xdr:to>
    <mc:AlternateContent xmlns:mc="http://schemas.openxmlformats.org/markup-compatibility/2006" xmlns:a14="http://schemas.microsoft.com/office/drawing/2010/main">
      <mc:Choice Requires="a14">
        <xdr:graphicFrame macro="">
          <xdr:nvGraphicFramePr>
            <xdr:cNvPr id="15" name="BirdOrigin 4">
              <a:extLst>
                <a:ext uri="{FF2B5EF4-FFF2-40B4-BE49-F238E27FC236}">
                  <a16:creationId xmlns:a16="http://schemas.microsoft.com/office/drawing/2014/main" id="{03F63892-6C71-4A53-A83D-D903D3C02932}"/>
                </a:ext>
              </a:extLst>
            </xdr:cNvPr>
            <xdr:cNvGraphicFramePr/>
          </xdr:nvGraphicFramePr>
          <xdr:xfrm>
            <a:off x="0" y="0"/>
            <a:ext cx="0" cy="0"/>
          </xdr:xfrm>
          <a:graphic>
            <a:graphicData uri="http://schemas.microsoft.com/office/drawing/2010/slicer">
              <sle:slicer xmlns:sle="http://schemas.microsoft.com/office/drawing/2010/slicer" name="BirdOrigin 4"/>
            </a:graphicData>
          </a:graphic>
        </xdr:graphicFrame>
      </mc:Choice>
      <mc:Fallback xmlns="">
        <xdr:sp macro="" textlink="">
          <xdr:nvSpPr>
            <xdr:cNvPr id="0" name=""/>
            <xdr:cNvSpPr>
              <a:spLocks noTextEdit="1"/>
            </xdr:cNvSpPr>
          </xdr:nvSpPr>
          <xdr:spPr>
            <a:xfrm>
              <a:off x="10856260" y="412375"/>
              <a:ext cx="2312893" cy="699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385482</xdr:colOff>
      <xdr:row>2</xdr:row>
      <xdr:rowOff>80685</xdr:rowOff>
    </xdr:from>
    <xdr:to>
      <xdr:col>27</xdr:col>
      <xdr:colOff>215154</xdr:colOff>
      <xdr:row>6</xdr:row>
      <xdr:rowOff>53790</xdr:rowOff>
    </xdr:to>
    <mc:AlternateContent xmlns:mc="http://schemas.openxmlformats.org/markup-compatibility/2006" xmlns:a14="http://schemas.microsoft.com/office/drawing/2010/main">
      <mc:Choice Requires="a14">
        <xdr:graphicFrame macro="">
          <xdr:nvGraphicFramePr>
            <xdr:cNvPr id="16" name="BranchName 4">
              <a:extLst>
                <a:ext uri="{FF2B5EF4-FFF2-40B4-BE49-F238E27FC236}">
                  <a16:creationId xmlns:a16="http://schemas.microsoft.com/office/drawing/2014/main" id="{403F4434-C756-4208-8B46-60A1DAB6CE9D}"/>
                </a:ext>
              </a:extLst>
            </xdr:cNvPr>
            <xdr:cNvGraphicFramePr/>
          </xdr:nvGraphicFramePr>
          <xdr:xfrm>
            <a:off x="0" y="0"/>
            <a:ext cx="0" cy="0"/>
          </xdr:xfrm>
          <a:graphic>
            <a:graphicData uri="http://schemas.microsoft.com/office/drawing/2010/slicer">
              <sle:slicer xmlns:sle="http://schemas.microsoft.com/office/drawing/2010/slicer" name="BranchName 4"/>
            </a:graphicData>
          </a:graphic>
        </xdr:graphicFrame>
      </mc:Choice>
      <mc:Fallback xmlns="">
        <xdr:sp macro="" textlink="">
          <xdr:nvSpPr>
            <xdr:cNvPr id="0" name=""/>
            <xdr:cNvSpPr>
              <a:spLocks noTextEdit="1"/>
            </xdr:cNvSpPr>
          </xdr:nvSpPr>
          <xdr:spPr>
            <a:xfrm>
              <a:off x="13187082" y="439273"/>
              <a:ext cx="3487272" cy="690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537883</xdr:colOff>
      <xdr:row>8</xdr:row>
      <xdr:rowOff>17930</xdr:rowOff>
    </xdr:from>
    <xdr:to>
      <xdr:col>5</xdr:col>
      <xdr:colOff>71718</xdr:colOff>
      <xdr:row>16</xdr:row>
      <xdr:rowOff>71718</xdr:rowOff>
    </xdr:to>
    <xdr:sp macro="" textlink="">
      <xdr:nvSpPr>
        <xdr:cNvPr id="17" name="Rectangle: Rounded Corners 16">
          <a:extLst>
            <a:ext uri="{FF2B5EF4-FFF2-40B4-BE49-F238E27FC236}">
              <a16:creationId xmlns:a16="http://schemas.microsoft.com/office/drawing/2014/main" id="{0EE4D292-9D67-4534-A1C8-F157DC838369}"/>
            </a:ext>
          </a:extLst>
        </xdr:cNvPr>
        <xdr:cNvSpPr/>
      </xdr:nvSpPr>
      <xdr:spPr>
        <a:xfrm>
          <a:off x="537883" y="1480970"/>
          <a:ext cx="2581835" cy="1516828"/>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358588</xdr:colOff>
      <xdr:row>8</xdr:row>
      <xdr:rowOff>8964</xdr:rowOff>
    </xdr:from>
    <xdr:to>
      <xdr:col>18</xdr:col>
      <xdr:colOff>502023</xdr:colOff>
      <xdr:row>16</xdr:row>
      <xdr:rowOff>62752</xdr:rowOff>
    </xdr:to>
    <xdr:sp macro="" textlink="">
      <xdr:nvSpPr>
        <xdr:cNvPr id="18" name="Rectangle: Rounded Corners 17">
          <a:extLst>
            <a:ext uri="{FF2B5EF4-FFF2-40B4-BE49-F238E27FC236}">
              <a16:creationId xmlns:a16="http://schemas.microsoft.com/office/drawing/2014/main" id="{384F9673-B2EB-440B-9A12-42D3291F701E}"/>
            </a:ext>
          </a:extLst>
        </xdr:cNvPr>
        <xdr:cNvSpPr/>
      </xdr:nvSpPr>
      <xdr:spPr>
        <a:xfrm>
          <a:off x="8892988" y="1472004"/>
          <a:ext cx="2581835" cy="1516828"/>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8965</xdr:colOff>
      <xdr:row>8</xdr:row>
      <xdr:rowOff>17929</xdr:rowOff>
    </xdr:from>
    <xdr:to>
      <xdr:col>14</xdr:col>
      <xdr:colOff>152400</xdr:colOff>
      <xdr:row>16</xdr:row>
      <xdr:rowOff>71717</xdr:rowOff>
    </xdr:to>
    <xdr:sp macro="" textlink="">
      <xdr:nvSpPr>
        <xdr:cNvPr id="19" name="Rectangle: Rounded Corners 18">
          <a:extLst>
            <a:ext uri="{FF2B5EF4-FFF2-40B4-BE49-F238E27FC236}">
              <a16:creationId xmlns:a16="http://schemas.microsoft.com/office/drawing/2014/main" id="{D8FC07F4-3E05-41F8-A9F5-A5B8DB40C629}"/>
            </a:ext>
          </a:extLst>
        </xdr:cNvPr>
        <xdr:cNvSpPr/>
      </xdr:nvSpPr>
      <xdr:spPr>
        <a:xfrm>
          <a:off x="6104965" y="1480969"/>
          <a:ext cx="2581835" cy="1516828"/>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8</xdr:row>
      <xdr:rowOff>8965</xdr:rowOff>
    </xdr:from>
    <xdr:to>
      <xdr:col>9</xdr:col>
      <xdr:colOff>448235</xdr:colOff>
      <xdr:row>16</xdr:row>
      <xdr:rowOff>62753</xdr:rowOff>
    </xdr:to>
    <xdr:sp macro="" textlink="">
      <xdr:nvSpPr>
        <xdr:cNvPr id="20" name="Rectangle: Rounded Corners 19">
          <a:extLst>
            <a:ext uri="{FF2B5EF4-FFF2-40B4-BE49-F238E27FC236}">
              <a16:creationId xmlns:a16="http://schemas.microsoft.com/office/drawing/2014/main" id="{C92D3E9B-3E96-4315-B13B-0707DE3710C3}"/>
            </a:ext>
          </a:extLst>
        </xdr:cNvPr>
        <xdr:cNvSpPr/>
      </xdr:nvSpPr>
      <xdr:spPr>
        <a:xfrm>
          <a:off x="3352800" y="1472005"/>
          <a:ext cx="2581835" cy="1516828"/>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555813</xdr:colOff>
      <xdr:row>9</xdr:row>
      <xdr:rowOff>71717</xdr:rowOff>
    </xdr:from>
    <xdr:to>
      <xdr:col>5</xdr:col>
      <xdr:colOff>26894</xdr:colOff>
      <xdr:row>11</xdr:row>
      <xdr:rowOff>170329</xdr:rowOff>
    </xdr:to>
    <xdr:sp macro="" textlink="">
      <xdr:nvSpPr>
        <xdr:cNvPr id="21" name="TextBox 20">
          <a:extLst>
            <a:ext uri="{FF2B5EF4-FFF2-40B4-BE49-F238E27FC236}">
              <a16:creationId xmlns:a16="http://schemas.microsoft.com/office/drawing/2014/main" id="{0E1376B5-8903-4D75-A2E3-0CE1BE3FEDFD}"/>
            </a:ext>
          </a:extLst>
        </xdr:cNvPr>
        <xdr:cNvSpPr txBox="1"/>
      </xdr:nvSpPr>
      <xdr:spPr>
        <a:xfrm>
          <a:off x="555813" y="1717637"/>
          <a:ext cx="2519081" cy="46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Expenses</a:t>
          </a:r>
        </a:p>
      </xdr:txBody>
    </xdr:sp>
    <xdr:clientData/>
  </xdr:twoCellAnchor>
  <xdr:twoCellAnchor>
    <xdr:from>
      <xdr:col>5</xdr:col>
      <xdr:colOff>331694</xdr:colOff>
      <xdr:row>9</xdr:row>
      <xdr:rowOff>89647</xdr:rowOff>
    </xdr:from>
    <xdr:to>
      <xdr:col>9</xdr:col>
      <xdr:colOff>412375</xdr:colOff>
      <xdr:row>12</xdr:row>
      <xdr:rowOff>8965</xdr:rowOff>
    </xdr:to>
    <xdr:sp macro="" textlink="">
      <xdr:nvSpPr>
        <xdr:cNvPr id="23" name="TextBox 22">
          <a:extLst>
            <a:ext uri="{FF2B5EF4-FFF2-40B4-BE49-F238E27FC236}">
              <a16:creationId xmlns:a16="http://schemas.microsoft.com/office/drawing/2014/main" id="{3E52C084-A53A-467E-B3CA-3509B0A7E213}"/>
            </a:ext>
          </a:extLst>
        </xdr:cNvPr>
        <xdr:cNvSpPr txBox="1"/>
      </xdr:nvSpPr>
      <xdr:spPr>
        <a:xfrm>
          <a:off x="3379694" y="1735567"/>
          <a:ext cx="2519081" cy="467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Items Procured</a:t>
          </a:r>
        </a:p>
      </xdr:txBody>
    </xdr:sp>
    <xdr:clientData/>
  </xdr:twoCellAnchor>
  <xdr:twoCellAnchor>
    <xdr:from>
      <xdr:col>6</xdr:col>
      <xdr:colOff>233082</xdr:colOff>
      <xdr:row>12</xdr:row>
      <xdr:rowOff>125507</xdr:rowOff>
    </xdr:from>
    <xdr:to>
      <xdr:col>8</xdr:col>
      <xdr:colOff>582705</xdr:colOff>
      <xdr:row>15</xdr:row>
      <xdr:rowOff>44824</xdr:rowOff>
    </xdr:to>
    <xdr:sp macro="" textlink="Analysis!AI6">
      <xdr:nvSpPr>
        <xdr:cNvPr id="24" name="TextBox 23">
          <a:extLst>
            <a:ext uri="{FF2B5EF4-FFF2-40B4-BE49-F238E27FC236}">
              <a16:creationId xmlns:a16="http://schemas.microsoft.com/office/drawing/2014/main" id="{3C5C6B6C-44A4-4F2E-8E15-E469B194D311}"/>
            </a:ext>
          </a:extLst>
        </xdr:cNvPr>
        <xdr:cNvSpPr txBox="1"/>
      </xdr:nvSpPr>
      <xdr:spPr>
        <a:xfrm>
          <a:off x="3890682" y="2320067"/>
          <a:ext cx="1568823" cy="467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6528A8-4046-4A97-A1BC-4149048E9A0B}" type="TxLink">
            <a:rPr lang="en-US" sz="3600" b="1" i="0" u="none" strike="noStrike">
              <a:solidFill>
                <a:schemeClr val="bg1"/>
              </a:solidFill>
              <a:latin typeface="Aptos Narrow"/>
              <a:ea typeface="+mn-ea"/>
              <a:cs typeface="+mn-cs"/>
            </a:rPr>
            <a:pPr marL="0" indent="0" algn="ctr"/>
            <a:t>30</a:t>
          </a:fld>
          <a:endParaRPr lang="en-US" sz="3600" b="1" i="0" u="none" strike="noStrike">
            <a:solidFill>
              <a:schemeClr val="bg1"/>
            </a:solidFill>
            <a:latin typeface="Aptos Narrow"/>
            <a:ea typeface="+mn-ea"/>
            <a:cs typeface="+mn-cs"/>
          </a:endParaRPr>
        </a:p>
      </xdr:txBody>
    </xdr:sp>
    <xdr:clientData/>
  </xdr:twoCellAnchor>
  <xdr:twoCellAnchor>
    <xdr:from>
      <xdr:col>10</xdr:col>
      <xdr:colOff>53787</xdr:colOff>
      <xdr:row>9</xdr:row>
      <xdr:rowOff>62753</xdr:rowOff>
    </xdr:from>
    <xdr:to>
      <xdr:col>14</xdr:col>
      <xdr:colOff>233082</xdr:colOff>
      <xdr:row>11</xdr:row>
      <xdr:rowOff>161365</xdr:rowOff>
    </xdr:to>
    <xdr:sp macro="" textlink="">
      <xdr:nvSpPr>
        <xdr:cNvPr id="25" name="TextBox 24">
          <a:extLst>
            <a:ext uri="{FF2B5EF4-FFF2-40B4-BE49-F238E27FC236}">
              <a16:creationId xmlns:a16="http://schemas.microsoft.com/office/drawing/2014/main" id="{7C26B41C-537B-44DD-91E2-6F549865EF06}"/>
            </a:ext>
          </a:extLst>
        </xdr:cNvPr>
        <xdr:cNvSpPr txBox="1"/>
      </xdr:nvSpPr>
      <xdr:spPr>
        <a:xfrm>
          <a:off x="6149787" y="1676400"/>
          <a:ext cx="261769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Active Supply Partners</a:t>
          </a:r>
        </a:p>
      </xdr:txBody>
    </xdr:sp>
    <xdr:clientData/>
  </xdr:twoCellAnchor>
  <xdr:twoCellAnchor>
    <xdr:from>
      <xdr:col>10</xdr:col>
      <xdr:colOff>510987</xdr:colOff>
      <xdr:row>12</xdr:row>
      <xdr:rowOff>98614</xdr:rowOff>
    </xdr:from>
    <xdr:to>
      <xdr:col>13</xdr:col>
      <xdr:colOff>251010</xdr:colOff>
      <xdr:row>15</xdr:row>
      <xdr:rowOff>17931</xdr:rowOff>
    </xdr:to>
    <xdr:sp macro="" textlink="Analysis!AJ6">
      <xdr:nvSpPr>
        <xdr:cNvPr id="26" name="TextBox 25">
          <a:extLst>
            <a:ext uri="{FF2B5EF4-FFF2-40B4-BE49-F238E27FC236}">
              <a16:creationId xmlns:a16="http://schemas.microsoft.com/office/drawing/2014/main" id="{F05F2116-1BA8-4989-BBF0-74ED90BA2138}"/>
            </a:ext>
          </a:extLst>
        </xdr:cNvPr>
        <xdr:cNvSpPr txBox="1"/>
      </xdr:nvSpPr>
      <xdr:spPr>
        <a:xfrm>
          <a:off x="6606987" y="2293174"/>
          <a:ext cx="1568823" cy="467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E2660B-ADB7-4B4D-8005-0E4B51006384}" type="TxLink">
            <a:rPr lang="en-US" sz="3600" b="1" i="0" u="none" strike="noStrike">
              <a:solidFill>
                <a:schemeClr val="bg1"/>
              </a:solidFill>
              <a:latin typeface="Aptos Narrow"/>
              <a:ea typeface="+mn-ea"/>
              <a:cs typeface="+mn-cs"/>
            </a:rPr>
            <a:pPr marL="0" indent="0" algn="ctr"/>
            <a:t>6</a:t>
          </a:fld>
          <a:endParaRPr lang="en-US" sz="3600" b="1" i="0" u="none" strike="noStrike">
            <a:solidFill>
              <a:schemeClr val="bg1"/>
            </a:solidFill>
            <a:latin typeface="Aptos Narrow"/>
            <a:ea typeface="+mn-ea"/>
            <a:cs typeface="+mn-cs"/>
          </a:endParaRPr>
        </a:p>
      </xdr:txBody>
    </xdr:sp>
    <xdr:clientData/>
  </xdr:twoCellAnchor>
  <xdr:twoCellAnchor>
    <xdr:from>
      <xdr:col>14</xdr:col>
      <xdr:colOff>197225</xdr:colOff>
      <xdr:row>9</xdr:row>
      <xdr:rowOff>53789</xdr:rowOff>
    </xdr:from>
    <xdr:to>
      <xdr:col>18</xdr:col>
      <xdr:colOff>591671</xdr:colOff>
      <xdr:row>11</xdr:row>
      <xdr:rowOff>152401</xdr:rowOff>
    </xdr:to>
    <xdr:sp macro="" textlink="">
      <xdr:nvSpPr>
        <xdr:cNvPr id="27" name="TextBox 26">
          <a:extLst>
            <a:ext uri="{FF2B5EF4-FFF2-40B4-BE49-F238E27FC236}">
              <a16:creationId xmlns:a16="http://schemas.microsoft.com/office/drawing/2014/main" id="{57ACD61F-773C-46B8-AEC8-FB2D5922CF49}"/>
            </a:ext>
          </a:extLst>
        </xdr:cNvPr>
        <xdr:cNvSpPr txBox="1"/>
      </xdr:nvSpPr>
      <xdr:spPr>
        <a:xfrm>
          <a:off x="8731625" y="1699709"/>
          <a:ext cx="2832846" cy="46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Feed Cost Dependency</a:t>
          </a:r>
        </a:p>
      </xdr:txBody>
    </xdr:sp>
    <xdr:clientData/>
  </xdr:twoCellAnchor>
  <xdr:twoCellAnchor>
    <xdr:from>
      <xdr:col>15</xdr:col>
      <xdr:colOff>134470</xdr:colOff>
      <xdr:row>12</xdr:row>
      <xdr:rowOff>26894</xdr:rowOff>
    </xdr:from>
    <xdr:to>
      <xdr:col>18</xdr:col>
      <xdr:colOff>116541</xdr:colOff>
      <xdr:row>15</xdr:row>
      <xdr:rowOff>89646</xdr:rowOff>
    </xdr:to>
    <xdr:sp macro="" textlink="Analysis!AK6">
      <xdr:nvSpPr>
        <xdr:cNvPr id="28" name="TextBox 27">
          <a:extLst>
            <a:ext uri="{FF2B5EF4-FFF2-40B4-BE49-F238E27FC236}">
              <a16:creationId xmlns:a16="http://schemas.microsoft.com/office/drawing/2014/main" id="{8021A43F-14F9-4B5C-B7F8-8FED1531560E}"/>
            </a:ext>
          </a:extLst>
        </xdr:cNvPr>
        <xdr:cNvSpPr txBox="1"/>
      </xdr:nvSpPr>
      <xdr:spPr>
        <a:xfrm>
          <a:off x="9278470" y="2178423"/>
          <a:ext cx="1810871" cy="60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7ACF36-F5D5-4ECD-9834-D87FCE0DC87F}" type="TxLink">
            <a:rPr lang="en-US" sz="3600" b="1" i="0" u="none" strike="noStrike">
              <a:solidFill>
                <a:schemeClr val="bg1"/>
              </a:solidFill>
              <a:latin typeface="Aptos Narrow"/>
              <a:ea typeface="+mn-ea"/>
              <a:cs typeface="+mn-cs"/>
            </a:rPr>
            <a:pPr marL="0" indent="0" algn="ctr"/>
            <a:t>23.96%</a:t>
          </a:fld>
          <a:endParaRPr lang="en-US" sz="3600" b="1" i="0" u="none" strike="noStrike">
            <a:solidFill>
              <a:schemeClr val="bg1"/>
            </a:solidFill>
            <a:latin typeface="Aptos Narrow"/>
            <a:ea typeface="+mn-ea"/>
            <a:cs typeface="+mn-cs"/>
          </a:endParaRPr>
        </a:p>
      </xdr:txBody>
    </xdr:sp>
    <xdr:clientData/>
  </xdr:twoCellAnchor>
  <xdr:twoCellAnchor>
    <xdr:from>
      <xdr:col>19</xdr:col>
      <xdr:colOff>242046</xdr:colOff>
      <xdr:row>8</xdr:row>
      <xdr:rowOff>170328</xdr:rowOff>
    </xdr:from>
    <xdr:to>
      <xdr:col>27</xdr:col>
      <xdr:colOff>179294</xdr:colOff>
      <xdr:row>19</xdr:row>
      <xdr:rowOff>116540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91B891B1-9B0B-44B6-89DB-10ABA84116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824446" y="1633368"/>
              <a:ext cx="4814048" cy="195789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448233</xdr:colOff>
      <xdr:row>21</xdr:row>
      <xdr:rowOff>152400</xdr:rowOff>
    </xdr:from>
    <xdr:to>
      <xdr:col>27</xdr:col>
      <xdr:colOff>161364</xdr:colOff>
      <xdr:row>30</xdr:row>
      <xdr:rowOff>89648</xdr:rowOff>
    </xdr:to>
    <xdr:graphicFrame macro="">
      <xdr:nvGraphicFramePr>
        <xdr:cNvPr id="37" name="Chart 36">
          <a:extLst>
            <a:ext uri="{FF2B5EF4-FFF2-40B4-BE49-F238E27FC236}">
              <a16:creationId xmlns:a16="http://schemas.microsoft.com/office/drawing/2014/main" id="{33F62B8E-0EAC-4EC6-9622-E1427A0B3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502024</xdr:colOff>
      <xdr:row>34</xdr:row>
      <xdr:rowOff>170330</xdr:rowOff>
    </xdr:from>
    <xdr:to>
      <xdr:col>18</xdr:col>
      <xdr:colOff>403412</xdr:colOff>
      <xdr:row>45</xdr:row>
      <xdr:rowOff>26895</xdr:rowOff>
    </xdr:to>
    <xdr:graphicFrame macro="">
      <xdr:nvGraphicFramePr>
        <xdr:cNvPr id="38" name="Chart 37">
          <a:extLst>
            <a:ext uri="{FF2B5EF4-FFF2-40B4-BE49-F238E27FC236}">
              <a16:creationId xmlns:a16="http://schemas.microsoft.com/office/drawing/2014/main" id="{CD35321C-624C-47C0-ADCD-2BDB1C57E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475128</xdr:colOff>
      <xdr:row>20</xdr:row>
      <xdr:rowOff>46618</xdr:rowOff>
    </xdr:from>
    <xdr:to>
      <xdr:col>18</xdr:col>
      <xdr:colOff>555811</xdr:colOff>
      <xdr:row>31</xdr:row>
      <xdr:rowOff>89647</xdr:rowOff>
    </xdr:to>
    <xdr:graphicFrame macro="">
      <xdr:nvGraphicFramePr>
        <xdr:cNvPr id="39" name="Chart 38">
          <a:extLst>
            <a:ext uri="{FF2B5EF4-FFF2-40B4-BE49-F238E27FC236}">
              <a16:creationId xmlns:a16="http://schemas.microsoft.com/office/drawing/2014/main" id="{EA50239C-D8FD-4810-8F87-E7C65FD8C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385481</xdr:colOff>
      <xdr:row>34</xdr:row>
      <xdr:rowOff>168536</xdr:rowOff>
    </xdr:from>
    <xdr:to>
      <xdr:col>8</xdr:col>
      <xdr:colOff>89646</xdr:colOff>
      <xdr:row>46</xdr:row>
      <xdr:rowOff>107577</xdr:rowOff>
    </xdr:to>
    <xdr:graphicFrame macro="">
      <xdr:nvGraphicFramePr>
        <xdr:cNvPr id="40" name="Chart 39">
          <a:extLst>
            <a:ext uri="{FF2B5EF4-FFF2-40B4-BE49-F238E27FC236}">
              <a16:creationId xmlns:a16="http://schemas.microsoft.com/office/drawing/2014/main" id="{B3AA8E6B-59C7-4688-8A43-347CECBCF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519953</xdr:colOff>
      <xdr:row>21</xdr:row>
      <xdr:rowOff>32276</xdr:rowOff>
    </xdr:from>
    <xdr:to>
      <xdr:col>10</xdr:col>
      <xdr:colOff>53788</xdr:colOff>
      <xdr:row>32</xdr:row>
      <xdr:rowOff>53787</xdr:rowOff>
    </xdr:to>
    <xdr:graphicFrame macro="">
      <xdr:nvGraphicFramePr>
        <xdr:cNvPr id="41" name="Chart 40">
          <a:extLst>
            <a:ext uri="{FF2B5EF4-FFF2-40B4-BE49-F238E27FC236}">
              <a16:creationId xmlns:a16="http://schemas.microsoft.com/office/drawing/2014/main" id="{46D4AE68-7E7B-476D-8D38-20B083AC3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215150</xdr:colOff>
      <xdr:row>33</xdr:row>
      <xdr:rowOff>0</xdr:rowOff>
    </xdr:from>
    <xdr:to>
      <xdr:col>27</xdr:col>
      <xdr:colOff>394446</xdr:colOff>
      <xdr:row>47</xdr:row>
      <xdr:rowOff>53788</xdr:rowOff>
    </xdr:to>
    <xdr:graphicFrame macro="">
      <xdr:nvGraphicFramePr>
        <xdr:cNvPr id="42" name="Chart 41">
          <a:extLst>
            <a:ext uri="{FF2B5EF4-FFF2-40B4-BE49-F238E27FC236}">
              <a16:creationId xmlns:a16="http://schemas.microsoft.com/office/drawing/2014/main" id="{8C21DB1B-2F5B-42F7-98A1-A6FA05E7B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367553</xdr:colOff>
      <xdr:row>12</xdr:row>
      <xdr:rowOff>136264</xdr:rowOff>
    </xdr:from>
    <xdr:to>
      <xdr:col>4</xdr:col>
      <xdr:colOff>107576</xdr:colOff>
      <xdr:row>15</xdr:row>
      <xdr:rowOff>55581</xdr:rowOff>
    </xdr:to>
    <xdr:sp macro="" textlink="Analysis!AH6">
      <xdr:nvSpPr>
        <xdr:cNvPr id="43" name="TextBox 42">
          <a:extLst>
            <a:ext uri="{FF2B5EF4-FFF2-40B4-BE49-F238E27FC236}">
              <a16:creationId xmlns:a16="http://schemas.microsoft.com/office/drawing/2014/main" id="{0AA2AC36-6246-4082-909D-CDADBC5ECB88}"/>
            </a:ext>
          </a:extLst>
        </xdr:cNvPr>
        <xdr:cNvSpPr txBox="1"/>
      </xdr:nvSpPr>
      <xdr:spPr>
        <a:xfrm>
          <a:off x="977153" y="2287793"/>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D50D1C-AB0B-460C-A1E5-83358DEB0341}" type="TxLink">
            <a:rPr lang="en-US" sz="3600" b="1" i="0" u="none" strike="noStrike">
              <a:solidFill>
                <a:schemeClr val="bg1"/>
              </a:solidFill>
              <a:latin typeface="Aptos Narrow"/>
              <a:ea typeface="+mn-ea"/>
              <a:cs typeface="+mn-cs"/>
            </a:rPr>
            <a:pPr marL="0" indent="0" algn="ctr"/>
            <a:t>$102.1M</a:t>
          </a:fld>
          <a:endParaRPr lang="en-US" sz="3600" b="1" i="0" u="none" strike="noStrike">
            <a:solidFill>
              <a:schemeClr val="bg1"/>
            </a:solidFill>
            <a:latin typeface="Aptos Narrow"/>
            <a:ea typeface="+mn-ea"/>
            <a:cs typeface="+mn-cs"/>
          </a:endParaRPr>
        </a:p>
      </xdr:txBody>
    </xdr:sp>
    <xdr:clientData/>
  </xdr:twoCellAnchor>
  <xdr:twoCellAnchor>
    <xdr:from>
      <xdr:col>3</xdr:col>
      <xdr:colOff>80682</xdr:colOff>
      <xdr:row>1</xdr:row>
      <xdr:rowOff>116541</xdr:rowOff>
    </xdr:from>
    <xdr:to>
      <xdr:col>6</xdr:col>
      <xdr:colOff>251013</xdr:colOff>
      <xdr:row>4</xdr:row>
      <xdr:rowOff>89649</xdr:rowOff>
    </xdr:to>
    <xdr:sp macro="" textlink="">
      <xdr:nvSpPr>
        <xdr:cNvPr id="29" name="Arrow: Pentagon 28">
          <a:hlinkClick xmlns:r="http://schemas.openxmlformats.org/officeDocument/2006/relationships" r:id="rId9"/>
          <a:extLst>
            <a:ext uri="{FF2B5EF4-FFF2-40B4-BE49-F238E27FC236}">
              <a16:creationId xmlns:a16="http://schemas.microsoft.com/office/drawing/2014/main" id="{12571F5D-DCF6-41D6-860A-B8602E45B1B1}"/>
            </a:ext>
          </a:extLst>
        </xdr:cNvPr>
        <xdr:cNvSpPr/>
      </xdr:nvSpPr>
      <xdr:spPr>
        <a:xfrm flipH="1">
          <a:off x="1909482" y="295835"/>
          <a:ext cx="1999131" cy="510990"/>
        </a:xfrm>
        <a:prstGeom prst="homePlate">
          <a:avLst/>
        </a:prstGeom>
        <a:gradFill flip="none" rotWithShape="1">
          <a:gsLst>
            <a:gs pos="23000">
              <a:srgbClr val="FF8BAC"/>
            </a:gs>
            <a:gs pos="0">
              <a:srgbClr val="8A2846"/>
            </a:gs>
          </a:gsLst>
          <a:lin ang="18900000" scaled="1"/>
          <a:tileRect/>
        </a:gradFill>
        <a:effectLst>
          <a:glow rad="139700">
            <a:schemeClr val="accent5">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a:ln>
                <a:solidFill>
                  <a:sysClr val="windowText" lastClr="000000"/>
                </a:solidFill>
              </a:ln>
              <a:solidFill>
                <a:srgbClr val="000000"/>
              </a:solidFill>
              <a:latin typeface="Arial" panose="020B0604020202020204" pitchFamily="34" charset="0"/>
              <a:ea typeface="+mn-ea"/>
              <a:cs typeface="Arial" panose="020B0604020202020204" pitchFamily="34" charset="0"/>
            </a:rPr>
            <a:t>Home</a:t>
          </a:r>
          <a:endParaRPr lang="en-US" sz="2000" b="1">
            <a:ln>
              <a:solidFill>
                <a:sysClr val="windowText" lastClr="000000"/>
              </a:solid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295836</xdr:colOff>
      <xdr:row>0</xdr:row>
      <xdr:rowOff>134471</xdr:rowOff>
    </xdr:from>
    <xdr:to>
      <xdr:col>15</xdr:col>
      <xdr:colOff>35860</xdr:colOff>
      <xdr:row>3</xdr:row>
      <xdr:rowOff>1</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B302ED7B-0759-4346-9981-81C77431FB52}"/>
            </a:ext>
          </a:extLst>
        </xdr:cNvPr>
        <xdr:cNvSpPr/>
      </xdr:nvSpPr>
      <xdr:spPr>
        <a:xfrm>
          <a:off x="6391836" y="134471"/>
          <a:ext cx="2788024" cy="403412"/>
        </a:xfrm>
        <a:prstGeom prst="roundRect">
          <a:avLst>
            <a:gd name="adj" fmla="val 50000"/>
          </a:avLst>
        </a:prstGeom>
        <a:gradFill flip="none" rotWithShape="1">
          <a:gsLst>
            <a:gs pos="86000">
              <a:srgbClr val="FF8BAC"/>
            </a:gs>
            <a:gs pos="25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effectLst>
                <a:glow rad="101600">
                  <a:srgbClr val="000000">
                    <a:alpha val="60000"/>
                  </a:srgbClr>
                </a:glow>
              </a:effectLst>
            </a:rPr>
            <a:t>HR &amp; Supply Chain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12615741" backgroundQuery="1" createdVersion="8" refreshedVersion="8" minRefreshableVersion="3" recordCount="0" supportSubquery="1" supportAdvancedDrill="1" xr:uid="{C631ECDB-F669-4BDF-806C-16693119DE59}">
  <cacheSource type="external" connectionId="14"/>
  <cacheFields count="1">
    <cacheField name="[Measures].[Active Supply Partners]" caption="Active Supply Partners" numFmtId="0" hierarchy="148"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oneField="1">
      <fieldsUsage count="1">
        <fieldUsage x="0"/>
      </fieldsUsage>
    </cacheHierarchy>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501967593" backgroundQuery="1" createdVersion="8" refreshedVersion="8" minRefreshableVersion="3" recordCount="0" supportSubquery="1" supportAdvancedDrill="1" xr:uid="{855AC103-5E77-41F3-A6EC-9114818966C7}">
  <cacheSource type="external" connectionId="14"/>
  <cacheFields count="1">
    <cacheField name="[Measures].[Total Items Procured]" caption="Total Items Procured" numFmtId="0" hierarchy="147"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oneField="1">
      <fieldsUsage count="1">
        <fieldUsage x="0"/>
      </fieldsUsage>
    </cacheHierarchy>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506712966" backgroundQuery="1" createdVersion="8" refreshedVersion="8" minRefreshableVersion="3" recordCount="0" supportSubquery="1" supportAdvancedDrill="1" xr:uid="{74904100-7F7A-43D3-80DD-CEFD3F523E20}">
  <cacheSource type="external" connectionId="14"/>
  <cacheFields count="1">
    <cacheField name="[Measures].[Feed Cost Dependency]" caption="Feed Cost Dependency" numFmtId="0" hierarchy="149"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oneField="1">
      <fieldsUsage count="1">
        <fieldUsage x="0"/>
      </fieldsUsage>
    </cacheHierarchy>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231828704" backgroundQuery="1" createdVersion="8" refreshedVersion="8" minRefreshableVersion="3" recordCount="0" supportSubquery="1" supportAdvancedDrill="1" xr:uid="{5E8D0F46-98AB-406C-8BA1-8357A8781AB9}">
  <cacheSource type="external" connectionId="14"/>
  <cacheFields count="1">
    <cacheField name="[Measures].[Total Expenses]" caption="Total Expenses" numFmtId="0" hierarchy="132"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0"/>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38903125" backgroundQuery="1" createdVersion="8" refreshedVersion="8" minRefreshableVersion="3" recordCount="0" supportSubquery="1" supportAdvancedDrill="1" xr:uid="{03A85510-0DD1-4FC0-A8A0-2A62F30C7F3C}">
  <cacheSource type="external" connectionId="14"/>
  <cacheFields count="3">
    <cacheField name="[Measures].[Average of TurkeyWeightKg]" caption="Average of TurkeyWeightKg" numFmtId="0" hierarchy="100" level="32767"/>
    <cacheField name="[dim_breed].[BreedName].[BreedName]" caption="BreedName" numFmtId="0" hierarchy="19" level="1">
      <sharedItems count="5">
        <s v="Bourbon Red"/>
        <s v="Broad Breasted White"/>
        <s v="Bronze"/>
        <s v="Narragansett"/>
        <s v="White Holland"/>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1"/>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oneField="1">
      <fieldsUsage count="1">
        <fieldUsage x="0"/>
      </fieldsUsage>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502083336" backgroundQuery="1" createdVersion="8" refreshedVersion="8" minRefreshableVersion="3" recordCount="0" supportSubquery="1" supportAdvancedDrill="1" xr:uid="{D1904162-A5C7-4E51-9E9C-361491E57BC3}">
  <cacheSource type="external" connectionId="14"/>
  <cacheFields count="4">
    <cacheField name="[Measures].[Total Revenue]" caption="Total Revenue" numFmtId="0" hierarchy="129" level="32767"/>
    <cacheField name="[Calendar].[Year].[Year]" caption="Year" numFmtId="0" hierarchy="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Calendar].[ShortMonthName].[ShortMonthName]" caption="ShortMonthName" numFmtId="0" hierarchy="8" level="1">
      <sharedItems containsSemiMixedTypes="0" containsNonDate="0" containsString="0"/>
    </cacheField>
    <cacheField name="Unsupported0" numFmtId="0" hierarchy="164" level="32767">
      <extLst>
        <ext xmlns:x14="http://schemas.microsoft.com/office/spreadsheetml/2009/9/main" uri="{63CAB8AC-B538-458d-9737-405883B0398D}">
          <x14:cacheField ignore="1"/>
        </ext>
      </extLst>
    </cacheField>
  </cacheFields>
  <cacheHierarchies count="1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502546298" backgroundQuery="1" createdVersion="8" refreshedVersion="8" minRefreshableVersion="3" recordCount="0" supportSubquery="1" supportAdvancedDrill="1" xr:uid="{495296AB-ACAA-4E53-9A29-6A72D801B27E}">
  <cacheSource type="external" connectionId="14"/>
  <cacheFields count="11">
    <cacheField name="[Measures].[Total Revenue]" caption="Total Revenue" numFmtId="0" hierarchy="129" level="32767"/>
    <cacheField name="[Measures].[Total Quantity Sold]" caption="Total Quantity Sold" numFmtId="0" hierarchy="130" level="32767"/>
    <cacheField name="[Measures].[AVG Selling Price]" caption="AVG Selling Price" numFmtId="0" hierarchy="131" level="32767"/>
    <cacheField name="[Measures].[Total Expenses]" caption="Total Expenses" numFmtId="0" hierarchy="132" level="32767"/>
    <cacheField name="[Measures].[Total Payroll]" caption="Total Payroll" numFmtId="0" hierarchy="133" level="32767"/>
    <cacheField name="[Measures].[Total Operational Cost]" caption="Total Operational Cost" numFmtId="0" hierarchy="134" level="32767"/>
    <cacheField name="[Measures].[Net Profit]" caption="Net Profit" numFmtId="0" hierarchy="135" level="32767"/>
    <cacheField name="[Measures].[Profit Margin%]" caption="Profit Margin%" numFmtId="0" hierarchy="136" level="32767"/>
    <cacheField name="[Measures].[Total Eggs Sold]" caption="Total Eggs Sold" numFmtId="0" hierarchy="137" level="32767"/>
    <cacheField name="[Measures].[Total Birds Sold]" caption="Total Birds Sold" numFmtId="0" hierarchy="138" level="32767"/>
    <cacheField name="[Calendar].[ShortMonthName].[ShortMonthName]" caption="ShortMonthName" numFmtId="0" hierarchy="8"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oneField="1">
      <fieldsUsage count="1">
        <fieldUsage x="1"/>
      </fieldsUsage>
    </cacheHierarchy>
    <cacheHierarchy uniqueName="[Measures].[AVG Selling Price]" caption="AVG Selling Price" measure="1" displayFolder="" measureGroup="Dax House" count="0" oneField="1">
      <fieldsUsage count="1">
        <fieldUsage x="2"/>
      </fieldsUsage>
    </cacheHierarchy>
    <cacheHierarchy uniqueName="[Measures].[Total Expenses]" caption="Total Expenses" measure="1" displayFolder="" measureGroup="Dax House" count="0" oneField="1">
      <fieldsUsage count="1">
        <fieldUsage x="3"/>
      </fieldsUsage>
    </cacheHierarchy>
    <cacheHierarchy uniqueName="[Measures].[Total Payroll]" caption="Total Payroll" measure="1" displayFolder="" measureGroup="Dax House" count="0" oneField="1">
      <fieldsUsage count="1">
        <fieldUsage x="4"/>
      </fieldsUsage>
    </cacheHierarchy>
    <cacheHierarchy uniqueName="[Measures].[Total Operational Cost]" caption="Total Operational Cost" measure="1" displayFolder="" measureGroup="Dax House" count="0" oneField="1">
      <fieldsUsage count="1">
        <fieldUsage x="5"/>
      </fieldsUsage>
    </cacheHierarchy>
    <cacheHierarchy uniqueName="[Measures].[Net Profit]" caption="Net Profit" measure="1" displayFolder="" measureGroup="Dax House" count="0" oneField="1">
      <fieldsUsage count="1">
        <fieldUsage x="6"/>
      </fieldsUsage>
    </cacheHierarchy>
    <cacheHierarchy uniqueName="[Measures].[Profit Margin%]" caption="Profit Margin%" measure="1" displayFolder="" measureGroup="Dax House" count="0" oneField="1">
      <fieldsUsage count="1">
        <fieldUsage x="7"/>
      </fieldsUsage>
    </cacheHierarchy>
    <cacheHierarchy uniqueName="[Measures].[Total Eggs Sold]" caption="Total Eggs Sold" measure="1" displayFolder="" measureGroup="Dax House" count="0" oneField="1">
      <fieldsUsage count="1">
        <fieldUsage x="8"/>
      </fieldsUsage>
    </cacheHierarchy>
    <cacheHierarchy uniqueName="[Measures].[Total Birds Sold]" caption="Total Birds Sold" measure="1" displayFolder="" measureGroup="Dax House" count="0" oneField="1">
      <fieldsUsage count="1">
        <fieldUsage x="9"/>
      </fieldsUsage>
    </cacheHierarchy>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502893522" backgroundQuery="1" createdVersion="8" refreshedVersion="8" minRefreshableVersion="3" recordCount="0" supportSubquery="1" supportAdvancedDrill="1" xr:uid="{3310980C-498B-4CC7-A16F-4FA1A97934A3}">
  <cacheSource type="external" connectionId="14"/>
  <cacheFields count="3">
    <cacheField name="[Measures].[Total Revenue]" caption="Total Revenue" numFmtId="0" hierarchy="129" level="32767"/>
    <cacheField name="[fact_sales].[SalesChannel].[SalesChannel]" caption="SalesChannel" numFmtId="0" hierarchy="75" level="1">
      <sharedItems count="5">
        <s v="Bulk Buyer"/>
        <s v="Farm Gate"/>
        <s v="Market"/>
        <s v="Online"/>
        <s v="Restaurant/Hotel"/>
      </sharedItems>
    </cacheField>
    <cacheField name="[Calendar].[ShortMonthName].[ShortMonthName]" caption="ShortMonthName" numFmtId="0" hierarchy="8"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2" memberValueDatatype="130" unbalanced="0">
      <fieldsUsage count="2">
        <fieldUsage x="-1"/>
        <fieldUsage x="1"/>
      </fieldsUsage>
    </cacheHierarchy>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503240738" backgroundQuery="1" createdVersion="8" refreshedVersion="8" minRefreshableVersion="3" recordCount="0" supportSubquery="1" supportAdvancedDrill="1" xr:uid="{CB834AF9-C842-4B7D-B5A9-5DD164043795}">
  <cacheSource type="external" connectionId="14"/>
  <cacheFields count="3">
    <cacheField name="[Measures].[Total Revenue]" caption="Total Revenue" numFmtId="0" hierarchy="129" level="32767"/>
    <cacheField name="[dim_branch].[BranchName].[BranchName]" caption="BranchName" numFmtId="0" hierarchy="17" level="1">
      <sharedItems count="3">
        <s v="CedarField A"/>
        <s v="CedarField B"/>
        <s v="CedarField C"/>
      </sharedItems>
    </cacheField>
    <cacheField name="[Calendar].[ShortMonthName].[ShortMonthName]" caption="ShortMonthName" numFmtId="0" hierarchy="8"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503587961" backgroundQuery="1" createdVersion="8" refreshedVersion="8" minRefreshableVersion="3" recordCount="0" supportSubquery="1" supportAdvancedDrill="1" xr:uid="{EF4B2251-D69A-4D1B-88FF-B26BF6B183A6}">
  <cacheSource type="external" connectionId="14"/>
  <cacheFields count="4">
    <cacheField name="[Measures].[Total Revenue]" caption="Total Revenue" numFmtId="0" hierarchy="129" level="32767"/>
    <cacheField name="[dim_customer].[CustomerType].[CustomerType]" caption="CustomerType" numFmtId="0" hierarchy="22" level="1">
      <sharedItems count="2">
        <s v="Bulk"/>
        <s v="Retail"/>
      </sharedItems>
    </cacheField>
    <cacheField name="[Calendar].[ShortMonthName].[ShortMonthName]" caption="ShortMonthName" numFmtId="0" hierarchy="8" level="1">
      <sharedItems containsSemiMixedTypes="0" containsNonDate="0" containsString="0"/>
    </cacheField>
    <cacheField name="Unsupported0" numFmtId="0" hierarchy="164" level="32767">
      <extLst>
        <ext xmlns:x14="http://schemas.microsoft.com/office/spreadsheetml/2009/9/main" uri="{63CAB8AC-B538-458d-9737-405883B0398D}">
          <x14:cacheField ignore="1"/>
        </ext>
      </extLst>
    </cacheField>
  </cacheFields>
  <cacheHierarchies count="1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2" memberValueDatatype="130" unbalanced="0">
      <fieldsUsage count="2">
        <fieldUsage x="-1"/>
        <fieldUsage x="1"/>
      </fieldsUsage>
    </cacheHierarchy>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503935184" backgroundQuery="1" createdVersion="8" refreshedVersion="8" minRefreshableVersion="3" recordCount="0" supportSubquery="1" supportAdvancedDrill="1" xr:uid="{64CC325B-2FED-4B14-8B87-C74B87E170B2}">
  <cacheSource type="external" connectionId="14"/>
  <cacheFields count="2">
    <cacheField name="[Measures].[Total Revenue]" caption="Total Revenue" numFmtId="0" hierarchy="129" level="32767"/>
    <cacheField name="[Calendar].[ShortMonthName].[ShortMonthName]" caption="ShortMonthName" numFmtId="0" hierarchy="8" level="1">
      <sharedItems count="1">
        <s v="Feb"/>
      </sharedItems>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504398146" backgroundQuery="1" createdVersion="8" refreshedVersion="8" minRefreshableVersion="3" recordCount="0" supportSubquery="1" supportAdvancedDrill="1" xr:uid="{14A31AC5-4CCB-432B-9267-5E66886B9145}">
  <cacheSource type="external" connectionId="14"/>
  <cacheFields count="3">
    <cacheField name="[Measures].[Total Revenue]" caption="Total Revenue" numFmtId="0" hierarchy="129" level="32767"/>
    <cacheField name="[fact_sales].[PaymentMethod].[PaymentMethod]" caption="PaymentMethod" numFmtId="0" hierarchy="83" level="1">
      <sharedItems count="3">
        <s v="Cash"/>
        <s v="POS"/>
        <s v="Transfer"/>
      </sharedItems>
    </cacheField>
    <cacheField name="[Calendar].[ShortMonthName].[ShortMonthName]" caption="ShortMonthName" numFmtId="0" hierarchy="8"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2" memberValueDatatype="130" unbalanced="0">
      <fieldsUsage count="2">
        <fieldUsage x="-1"/>
        <fieldUsage x="1"/>
      </fieldsUsage>
    </cacheHierarchy>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504745369" backgroundQuery="1" createdVersion="8" refreshedVersion="8" minRefreshableVersion="3" recordCount="0" supportSubquery="1" supportAdvancedDrill="1" xr:uid="{D52B58AA-2400-459E-9E57-7123F0EB799A}">
  <cacheSource type="external" connectionId="14"/>
  <cacheFields count="3">
    <cacheField name="[Measures].[Total Revenue]" caption="Total Revenue" numFmtId="0" hierarchy="129" level="32767"/>
    <cacheField name="[dim_breed].[BreedName].[BreedName]" caption="BreedName" numFmtId="0" hierarchy="19" level="1">
      <sharedItems count="4">
        <s v="Bourbon Red"/>
        <s v="Broad Breasted White"/>
        <s v="Bronze"/>
        <s v="Narragansett"/>
      </sharedItems>
    </cacheField>
    <cacheField name="[Calendar].[ShortMonthName].[ShortMonthName]" caption="ShortMonthName" numFmtId="0" hierarchy="8"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1"/>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3032409" backgroundQuery="1" createdVersion="8" refreshedVersion="8" minRefreshableVersion="3" recordCount="0" supportSubquery="1" supportAdvancedDrill="1" xr:uid="{02E1DD3D-B0DF-4D46-8B8F-F3A6EAFE064D}">
  <cacheSource type="external" connectionId="14"/>
  <cacheFields count="3">
    <cacheField name="[Calendar].[ShortMonthName].[ShortMonthName]" caption="ShortMonthName" numFmtId="0" hierarchy="8" level="1">
      <sharedItems count="12">
        <s v="Jan"/>
        <s v="Feb"/>
        <s v="Mar"/>
        <s v="Apr"/>
        <s v="May"/>
        <s v="Jun"/>
        <s v="Jul"/>
        <s v="Aug"/>
        <s v="Sep"/>
        <s v="Oct"/>
        <s v="Nov"/>
        <s v="Dec"/>
      </sharedItems>
    </cacheField>
    <cacheField name="[Measures].[Sum of EggsProduced]" caption="Sum of EggsProduced" numFmtId="0" hierarchy="101"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oneField="1">
      <fieldsUsage count="1">
        <fieldUsage x="1"/>
      </fieldsUsage>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3495371" backgroundQuery="1" createdVersion="8" refreshedVersion="8" minRefreshableVersion="3" recordCount="0" supportSubquery="1" supportAdvancedDrill="1" xr:uid="{4119011C-354C-4105-9587-5A596D66A8F9}">
  <cacheSource type="external" connectionId="14"/>
  <cacheFields count="3">
    <cacheField name="[dim_batch].[TurkeyType].[TurkeyType]" caption="TurkeyType" numFmtId="0" hierarchy="13" level="1">
      <sharedItems count="2">
        <s v="Eggs"/>
        <s v="Meat"/>
      </sharedItems>
    </cacheField>
    <cacheField name="[Measures].[Count of BatchID]" caption="Count of BatchID" numFmtId="0" hierarchy="102"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2" memberValueDatatype="130" unbalanced="0">
      <fieldsUsage count="2">
        <fieldUsage x="-1"/>
        <fieldUsage x="0"/>
      </fieldsUsage>
    </cacheHierarchy>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oneField="1">
      <fieldsUsage count="1">
        <fieldUsage x="1"/>
      </fieldsUsage>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3958333" backgroundQuery="1" createdVersion="8" refreshedVersion="8" minRefreshableVersion="3" recordCount="0" supportSubquery="1" supportAdvancedDrill="1" xr:uid="{14202331-E3F0-4A6C-B914-08CC7C8AD7B8}">
  <cacheSource type="external" connectionId="14"/>
  <cacheFields count="3">
    <cacheField name="[Measures].[Sum of MeatWeightKg]" caption="Sum of MeatWeightKg" numFmtId="0" hierarchy="103" level="32767"/>
    <cacheField name="[Calendar].[ShortMonthName].[ShortMonthName]" caption="ShortMonthName" numFmtId="0" hierarchy="8" level="1">
      <sharedItems count="12">
        <s v="Jan"/>
        <s v="Feb"/>
        <s v="Mar"/>
        <s v="Apr"/>
        <s v="May"/>
        <s v="Jun"/>
        <s v="Jul"/>
        <s v="Aug"/>
        <s v="Sep"/>
        <s v="Oct"/>
        <s v="Nov"/>
        <s v="Dec"/>
      </sharedItems>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oneField="1">
      <fieldsUsage count="1">
        <fieldUsage x="0"/>
      </fieldsUsage>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4537034" backgroundQuery="1" createdVersion="8" refreshedVersion="8" minRefreshableVersion="3" recordCount="0" supportSubquery="1" supportAdvancedDrill="1" xr:uid="{D9927E90-796A-4774-B7C0-0C2DB3D46935}">
  <cacheSource type="external" connectionId="14"/>
  <cacheFields count="3">
    <cacheField name="[fact_sales].[TurkeyAgeWeeks].[TurkeyAgeWeeks]" caption="TurkeyAgeWeeks" numFmtId="0" hierarchy="87" level="1">
      <sharedItems containsSemiMixedTypes="0" containsString="0" containsNumber="1" containsInteger="1" minValue="1" maxValue="30" count="23">
        <n v="1"/>
        <n v="3"/>
        <n v="4"/>
        <n v="5"/>
        <n v="6"/>
        <n v="7"/>
        <n v="8"/>
        <n v="10"/>
        <n v="11"/>
        <n v="13"/>
        <n v="14"/>
        <n v="16"/>
        <n v="18"/>
        <n v="19"/>
        <n v="20"/>
        <n v="21"/>
        <n v="22"/>
        <n v="24"/>
        <n v="25"/>
        <n v="27"/>
        <n v="28"/>
        <n v="29"/>
        <n v="30"/>
      </sharedItems>
      <extLst>
        <ext xmlns:x15="http://schemas.microsoft.com/office/spreadsheetml/2010/11/main" uri="{4F2E5C28-24EA-4eb8-9CBF-B6C8F9C3D259}">
          <x15:cachedUniqueNames>
            <x15:cachedUniqueName index="0" name="[fact_sales].[TurkeyAgeWeeks].&amp;[1]"/>
            <x15:cachedUniqueName index="1" name="[fact_sales].[TurkeyAgeWeeks].&amp;[3]"/>
            <x15:cachedUniqueName index="2" name="[fact_sales].[TurkeyAgeWeeks].&amp;[4]"/>
            <x15:cachedUniqueName index="3" name="[fact_sales].[TurkeyAgeWeeks].&amp;[5]"/>
            <x15:cachedUniqueName index="4" name="[fact_sales].[TurkeyAgeWeeks].&amp;[6]"/>
            <x15:cachedUniqueName index="5" name="[fact_sales].[TurkeyAgeWeeks].&amp;[7]"/>
            <x15:cachedUniqueName index="6" name="[fact_sales].[TurkeyAgeWeeks].&amp;[8]"/>
            <x15:cachedUniqueName index="7" name="[fact_sales].[TurkeyAgeWeeks].&amp;[10]"/>
            <x15:cachedUniqueName index="8" name="[fact_sales].[TurkeyAgeWeeks].&amp;[11]"/>
            <x15:cachedUniqueName index="9" name="[fact_sales].[TurkeyAgeWeeks].&amp;[13]"/>
            <x15:cachedUniqueName index="10" name="[fact_sales].[TurkeyAgeWeeks].&amp;[14]"/>
            <x15:cachedUniqueName index="11" name="[fact_sales].[TurkeyAgeWeeks].&amp;[16]"/>
            <x15:cachedUniqueName index="12" name="[fact_sales].[TurkeyAgeWeeks].&amp;[18]"/>
            <x15:cachedUniqueName index="13" name="[fact_sales].[TurkeyAgeWeeks].&amp;[19]"/>
            <x15:cachedUniqueName index="14" name="[fact_sales].[TurkeyAgeWeeks].&amp;[20]"/>
            <x15:cachedUniqueName index="15" name="[fact_sales].[TurkeyAgeWeeks].&amp;[21]"/>
            <x15:cachedUniqueName index="16" name="[fact_sales].[TurkeyAgeWeeks].&amp;[22]"/>
            <x15:cachedUniqueName index="17" name="[fact_sales].[TurkeyAgeWeeks].&amp;[24]"/>
            <x15:cachedUniqueName index="18" name="[fact_sales].[TurkeyAgeWeeks].&amp;[25]"/>
            <x15:cachedUniqueName index="19" name="[fact_sales].[TurkeyAgeWeeks].&amp;[27]"/>
            <x15:cachedUniqueName index="20" name="[fact_sales].[TurkeyAgeWeeks].&amp;[28]"/>
            <x15:cachedUniqueName index="21" name="[fact_sales].[TurkeyAgeWeeks].&amp;[29]"/>
            <x15:cachedUniqueName index="22" name="[fact_sales].[TurkeyAgeWeeks].&amp;[30]"/>
          </x15:cachedUniqueNames>
        </ext>
      </extLst>
    </cacheField>
    <cacheField name="[Measures].[Average of EggsProduced]" caption="Average of EggsProduced" numFmtId="0" hierarchy="104"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2" memberValueDatatype="20" unbalanced="0">
      <fieldsUsage count="2">
        <fieldUsage x="-1"/>
        <fieldUsage x="0"/>
      </fieldsUsage>
    </cacheHierarchy>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oneField="1">
      <fieldsUsage count="1">
        <fieldUsage x="1"/>
      </fieldsUsage>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5000003" backgroundQuery="1" createdVersion="8" refreshedVersion="8" minRefreshableVersion="3" recordCount="0" supportSubquery="1" supportAdvancedDrill="1" xr:uid="{BB37E573-80DB-4749-A61B-7038BB4D0A9C}">
  <cacheSource type="external" connectionId="14"/>
  <cacheFields count="2">
    <cacheField name="[dim_breed].[BreedName].[BreedName]" caption="BreedName" numFmtId="0" hierarchy="19" level="1">
      <sharedItems count="1">
        <s v="Bronze"/>
      </sharedItems>
    </cacheField>
    <cacheField name="[Measures].[Average of TurkeyAgeWeeks]" caption="Average of TurkeyAgeWeeks" numFmtId="0" hierarchy="105"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0"/>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oneField="1">
      <fieldsUsage count="1">
        <fieldUsage x="1"/>
      </fieldsUsage>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5462965" backgroundQuery="1" createdVersion="8" refreshedVersion="8" minRefreshableVersion="3" recordCount="0" supportSubquery="1" supportAdvancedDrill="1" xr:uid="{DFE5902C-8C45-49BE-8035-1666778A9EC5}">
  <cacheSource type="external" connectionId="14"/>
  <cacheFields count="4">
    <cacheField name="[Calendar].[ShortMonthName].[ShortMonthName]" caption="ShortMonthName" numFmtId="0" hierarchy="8" level="1">
      <sharedItems count="1">
        <s v="Feb"/>
      </sharedItems>
    </cacheField>
    <cacheField name="[Measures].[Total Expenses]" caption="Total Expenses" numFmtId="0" hierarchy="132" level="32767"/>
    <cacheField name="[Measures].[Total Revenue]" caption="Total Revenue" numFmtId="0" hierarchy="129"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3"/>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2"/>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1"/>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5925927" backgroundQuery="1" createdVersion="8" refreshedVersion="8" minRefreshableVersion="3" recordCount="0" supportSubquery="1" supportAdvancedDrill="1" xr:uid="{3D92C57B-DC54-49B6-86AB-95917E487ED1}">
  <cacheSource type="external" connectionId="14"/>
  <cacheFields count="3">
    <cacheField name="[Calendar].[ShortMonthName].[ShortMonthName]" caption="ShortMonthName" numFmtId="0" hierarchy="8" level="1">
      <sharedItems count="12">
        <s v="Jan"/>
        <s v="Feb"/>
        <s v="Mar"/>
        <s v="Apr"/>
        <s v="May"/>
        <s v="Jun"/>
        <s v="Jul"/>
        <s v="Aug"/>
        <s v="Sep"/>
        <s v="Oct"/>
        <s v="Nov"/>
        <s v="Dec"/>
      </sharedItems>
    </cacheField>
    <cacheField name="[Measures].[Average of UnitPrice]" caption="Average of UnitPrice" numFmtId="0" hierarchy="111"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2"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oneField="1">
      <fieldsUsage count="1">
        <fieldUsage x="1"/>
      </fieldsUsage>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6504627" backgroundQuery="1" createdVersion="8" refreshedVersion="8" minRefreshableVersion="3" recordCount="0" supportSubquery="1" supportAdvancedDrill="1" xr:uid="{CA1588DF-11AF-402D-ABEA-72904C3722D3}">
  <cacheSource type="external" connectionId="14"/>
  <cacheFields count="3">
    <cacheField name="[Measures].[Sum of CasualtyCount]" caption="Sum of CasualtyCount" numFmtId="0" hierarchy="112" level="32767"/>
    <cacheField name="[fact_casualty].[CasualtyCause].[CasualtyCause]" caption="CasualtyCause" numFmtId="0" hierarchy="37" level="1">
      <sharedItems count="8">
        <s v="Coccidiosis"/>
        <s v="Egg binding complications"/>
        <s v="Heat stress"/>
        <s v="Poor brooding management"/>
        <s v="Predator attack"/>
        <s v="Respiratory infection"/>
        <s v="Transport stress"/>
        <s v="Water contamination"/>
      </sharedItems>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2" memberValueDatatype="130" unbalanced="0">
      <fieldsUsage count="2">
        <fieldUsage x="-1"/>
        <fieldUsage x="1"/>
      </fieldsUsage>
    </cacheHierarchy>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oneField="1">
      <fieldsUsage count="1">
        <fieldUsage x="0"/>
      </fieldsUsage>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6967589" backgroundQuery="1" createdVersion="8" refreshedVersion="8" minRefreshableVersion="3" recordCount="0" supportSubquery="1" supportAdvancedDrill="1" xr:uid="{A22A0A3B-A7D0-42E1-84BB-F0E90F25BFBE}">
  <cacheSource type="external" connectionId="14"/>
  <cacheFields count="5">
    <cacheField name="[Measures].[Total Eggs Produced]" caption="Total Eggs Produced" numFmtId="0" hierarchy="139" level="32767"/>
    <cacheField name="[Measures].[Total Meat Weight]" caption="Total Meat Weight" numFmtId="0" hierarchy="140" level="32767"/>
    <cacheField name="[Measures].[Avg Bird Weight]" caption="Avg Bird Weight" numFmtId="0" hierarchy="141" level="32767"/>
    <cacheField name="[Measures].[Total Active Batches]" caption="Total Active Batches" numFmtId="0" hierarchy="142"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4"/>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oneField="1">
      <fieldsUsage count="1">
        <fieldUsage x="0"/>
      </fieldsUsage>
    </cacheHierarchy>
    <cacheHierarchy uniqueName="[Measures].[Total Meat Weight]" caption="Total Meat Weight" measure="1" displayFolder="" measureGroup="Dax House" count="0" oneField="1">
      <fieldsUsage count="1">
        <fieldUsage x="1"/>
      </fieldsUsage>
    </cacheHierarchy>
    <cacheHierarchy uniqueName="[Measures].[Avg Bird Weight]" caption="Avg Bird Weight" measure="1" displayFolder="" measureGroup="Dax House" count="0" oneField="1">
      <fieldsUsage count="1">
        <fieldUsage x="2"/>
      </fieldsUsage>
    </cacheHierarchy>
    <cacheHierarchy uniqueName="[Measures].[Total Active Batches]" caption="Total Active Batches" measure="1" displayFolder="" measureGroup="Dax House" count="0" oneField="1">
      <fieldsUsage count="1">
        <fieldUsage x="3"/>
      </fieldsUsage>
    </cacheHierarchy>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7430558" backgroundQuery="1" createdVersion="8" refreshedVersion="8" minRefreshableVersion="3" recordCount="0" supportSubquery="1" supportAdvancedDrill="1" xr:uid="{33842692-F851-4F92-8BD6-9755B449AC66}">
  <cacheSource type="external" connectionId="14"/>
  <cacheFields count="3">
    <cacheField name="[fact_casualty].[CasualtyCause].[CasualtyCause]" caption="CasualtyCause" numFmtId="0" hierarchy="37" level="1">
      <sharedItems count="8">
        <s v="Coccidiosis"/>
        <s v="Egg binding complications"/>
        <s v="Heat stress"/>
        <s v="Poor brooding management"/>
        <s v="Predator attack"/>
        <s v="Respiratory infection"/>
        <s v="Transport stress"/>
        <s v="Water contamination"/>
      </sharedItems>
    </cacheField>
    <cacheField name="[Measures].[Sum of EstimatedLoss]" caption="Sum of EstimatedLoss" numFmtId="0" hierarchy="114"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2" memberValueDatatype="130" unbalanced="0">
      <fieldsUsage count="2">
        <fieldUsage x="-1"/>
        <fieldUsage x="0"/>
      </fieldsUsage>
    </cacheHierarchy>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oneField="1">
      <fieldsUsage count="1">
        <fieldUsage x="1"/>
      </fieldsUsage>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789352" backgroundQuery="1" createdVersion="8" refreshedVersion="8" minRefreshableVersion="3" recordCount="0" supportSubquery="1" supportAdvancedDrill="1" xr:uid="{FF0EBCFF-9DB7-4D9A-82B9-0DEA2FE92ADC}">
  <cacheSource type="external" connectionId="14"/>
  <cacheFields count="3">
    <cacheField name="[Measures].[Sum of CasualtyCount]" caption="Sum of CasualtyCount" numFmtId="0" hierarchy="112" level="32767"/>
    <cacheField name="[Calendar].[ShortMonthName].[ShortMonthName]" caption="ShortMonthName" numFmtId="0" hierarchy="8" level="1">
      <sharedItems count="8">
        <s v="Jan"/>
        <s v="Feb"/>
        <s v="Apr"/>
        <s v="Jun"/>
        <s v="Jul"/>
        <s v="Aug"/>
        <s v="Sep"/>
        <s v="Oct"/>
      </sharedItems>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oneField="1">
      <fieldsUsage count="1">
        <fieldUsage x="0"/>
      </fieldsUsage>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8356482" backgroundQuery="1" createdVersion="8" refreshedVersion="8" minRefreshableVersion="3" recordCount="0" supportSubquery="1" supportAdvancedDrill="1" xr:uid="{3562BE64-8AFF-463B-AE1C-8BB05F7B53B9}">
  <cacheSource type="external" connectionId="14"/>
  <cacheFields count="3">
    <cacheField name="[fact_casualty].[CasualtyCause].[CasualtyCause]" caption="CasualtyCause" numFmtId="0" hierarchy="37" level="1">
      <sharedItems count="8">
        <s v="Coccidiosis"/>
        <s v="Egg binding complications"/>
        <s v="Heat stress"/>
        <s v="Poor brooding management"/>
        <s v="Predator attack"/>
        <s v="Respiratory infection"/>
        <s v="Transport stress"/>
        <s v="Water contamination"/>
      </sharedItems>
    </cacheField>
    <cacheField name="[Measures].[Sum of EstimatedLoss]" caption="Sum of EstimatedLoss" numFmtId="0" hierarchy="114" level="32767"/>
    <cacheField name="[dim_breed].[BreedName].[BreedName]" caption="BreedName" numFmtId="0" hierarchy="19" level="1">
      <sharedItems count="1">
        <s v="Bronze"/>
      </sharedItems>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2" memberValueDatatype="130" unbalanced="0">
      <fieldsUsage count="2">
        <fieldUsage x="-1"/>
        <fieldUsage x="0"/>
      </fieldsUsage>
    </cacheHierarchy>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oneField="1">
      <fieldsUsage count="1">
        <fieldUsage x="1"/>
      </fieldsUsage>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8819444" backgroundQuery="1" createdVersion="8" refreshedVersion="8" minRefreshableVersion="3" recordCount="0" supportSubquery="1" supportAdvancedDrill="1" xr:uid="{477BF405-E13B-4CF1-9A0C-4C8B479A201B}">
  <cacheSource type="external" connectionId="14"/>
  <cacheFields count="3">
    <cacheField name="[Measures].[Sum of OnHandQty]" caption="Sum of OnHandQty" numFmtId="0" hierarchy="117" level="32767"/>
    <cacheField name="[Calendar].[ShortMonthName].[ShortMonthName]" caption="ShortMonthName" numFmtId="0" hierarchy="8" level="1">
      <sharedItems count="12">
        <s v="Jan"/>
        <s v="Feb"/>
        <s v="Mar"/>
        <s v="Apr"/>
        <s v="May"/>
        <s v="Jun"/>
        <s v="Jul"/>
        <s v="Aug"/>
        <s v="Sep"/>
        <s v="Oct"/>
        <s v="Nov"/>
        <s v="Dec"/>
      </sharedItems>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oneField="1">
      <fieldsUsage count="1">
        <fieldUsage x="0"/>
      </fieldsUsage>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9282406" backgroundQuery="1" createdVersion="8" refreshedVersion="8" minRefreshableVersion="3" recordCount="0" supportSubquery="1" supportAdvancedDrill="1" xr:uid="{7F4FABEB-E744-4F37-B928-DE685960A676}">
  <cacheSource type="external" connectionId="14"/>
  <cacheFields count="5">
    <cacheField name="[Measures].[Sum of OnHandQty]" caption="Sum of OnHandQty" numFmtId="0" hierarchy="117" level="32767"/>
    <cacheField name="[dim_branch].[BranchName].[BranchName]" caption="BranchName" numFmtId="0" hierarchy="17" level="1">
      <sharedItems count="3">
        <s v="CedarField A"/>
        <s v="CedarField B"/>
        <s v="CedarField C"/>
      </sharedItems>
    </cacheField>
    <cacheField name="[Measures].[Sum of Quantity]" caption="Sum of Quantity" numFmtId="0" hierarchy="94" level="32767"/>
    <cacheField name="[fact_sales].[TurkeyType].[TurkeyType]" caption="TurkeyType" numFmtId="0" hierarchy="84" level="1">
      <sharedItems containsSemiMixedTypes="0" containsNonDate="0" containsString="0"/>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4"/>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2" memberValueDatatype="130" unbalanced="0">
      <fieldsUsage count="2">
        <fieldUsage x="-1"/>
        <fieldUsage x="3"/>
      </fieldsUsage>
    </cacheHierarchy>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oneField="1">
      <fieldsUsage count="1">
        <fieldUsage x="2"/>
      </fieldsUsage>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oneField="1">
      <fieldsUsage count="1">
        <fieldUsage x="0"/>
      </fieldsUsage>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9861114" backgroundQuery="1" createdVersion="8" refreshedVersion="8" minRefreshableVersion="3" recordCount="0" supportSubquery="1" supportAdvancedDrill="1" xr:uid="{76F4F7CC-D1AC-47B8-AD99-8E212B54845B}">
  <cacheSource type="external" connectionId="14"/>
  <cacheFields count="5">
    <cacheField name="[Measures].[Sum of OnHandQty]" caption="Sum of OnHandQty" numFmtId="0" hierarchy="117" level="32767"/>
    <cacheField name="[Measures].[Sum of Quantity]" caption="Sum of Quantity" numFmtId="0" hierarchy="94" level="32767"/>
    <cacheField name="[fact_sales].[TurkeyType].[TurkeyType]" caption="TurkeyType" numFmtId="0" hierarchy="84" level="1">
      <sharedItems containsSemiMixedTypes="0" containsNonDate="0" containsString="0"/>
    </cacheField>
    <cacheField name="[Calendar].[ShortMonthName].[ShortMonthName]" caption="ShortMonthName" numFmtId="0" hierarchy="8" level="1">
      <sharedItems count="12">
        <s v="Jan"/>
        <s v="Feb"/>
        <s v="Mar"/>
        <s v="Apr"/>
        <s v="May"/>
        <s v="Jun"/>
        <s v="Jul"/>
        <s v="Aug"/>
        <s v="Sep"/>
        <s v="Oct"/>
        <s v="Nov"/>
        <s v="Dec"/>
      </sharedItems>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3"/>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4"/>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2" memberValueDatatype="130" unbalanced="0">
      <fieldsUsage count="2">
        <fieldUsage x="-1"/>
        <fieldUsage x="2"/>
      </fieldsUsage>
    </cacheHierarchy>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oneField="1">
      <fieldsUsage count="1">
        <fieldUsage x="1"/>
      </fieldsUsage>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oneField="1">
      <fieldsUsage count="1">
        <fieldUsage x="0"/>
      </fieldsUsage>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29976852" backgroundQuery="1" createdVersion="8" refreshedVersion="8" minRefreshableVersion="3" recordCount="0" supportSubquery="1" supportAdvancedDrill="1" xr:uid="{2E68D3BE-9C15-4B0A-9590-87340F64FB17}">
  <cacheSource type="external" connectionId="14"/>
  <cacheFields count="2">
    <cacheField name="[Measures].[Total Bird Mortalities]" caption="Total Bird Mortalities" numFmtId="0" hierarchy="143"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1"/>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oneField="1">
      <fieldsUsage count="1">
        <fieldUsage x="0"/>
      </fieldsUsage>
    </cacheHierarchy>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020833" backgroundQuery="1" createdVersion="8" refreshedVersion="8" minRefreshableVersion="3" recordCount="0" supportSubquery="1" supportAdvancedDrill="1" xr:uid="{640D67FA-92CF-4B2C-8382-5C29F7FF9D23}">
  <cacheSource type="external" connectionId="14"/>
  <cacheFields count="2">
    <cacheField name="[Measures].[Total Financial Losses]" caption="Total Financial Losses" numFmtId="0" hierarchy="144"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1"/>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oneField="1">
      <fieldsUsage count="1">
        <fieldUsage x="0"/>
      </fieldsUsage>
    </cacheHierarchy>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0324076" backgroundQuery="1" createdVersion="8" refreshedVersion="8" minRefreshableVersion="3" recordCount="0" supportSubquery="1" supportAdvancedDrill="1" xr:uid="{46228EB8-7F18-46C0-8EBF-2049C82F57D3}">
  <cacheSource type="external" connectionId="14"/>
  <cacheFields count="2">
    <cacheField name="[Measures].[Avg Stock Available]" caption="Avg Stock Available" numFmtId="0" hierarchy="145"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1"/>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oneField="1">
      <fieldsUsage count="1">
        <fieldUsage x="0"/>
      </fieldsUsage>
    </cacheHierarchy>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0439814" backgroundQuery="1" createdVersion="8" refreshedVersion="8" minRefreshableVersion="3" recordCount="0" supportSubquery="1" supportAdvancedDrill="1" xr:uid="{8891E186-46E0-4FFB-8FEE-3EA5B3DFB93A}">
  <cacheSource type="external" connectionId="14"/>
  <cacheFields count="2">
    <cacheField name="[Measures].[Overall Morality Rate%]" caption="Overall Morality Rate%" numFmtId="0" hierarchy="146"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1"/>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oneField="1">
      <fieldsUsage count="1">
        <fieldUsage x="0"/>
      </fieldsUsage>
    </cacheHierarchy>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0787038" backgroundQuery="1" createdVersion="8" refreshedVersion="8" minRefreshableVersion="3" recordCount="0" supportSubquery="1" supportAdvancedDrill="1" xr:uid="{A62414E8-79DB-4DA4-96B7-FA3CCDDBE410}">
  <cacheSource type="external" connectionId="14"/>
  <cacheFields count="3">
    <cacheField name="[Measures].[Total Expenses]" caption="Total Expenses" numFmtId="0" hierarchy="132" level="32767"/>
    <cacheField name="[fact_expenses].[Category].[Category]" caption="Category" numFmtId="0" hierarchy="46" level="1">
      <sharedItems count="8">
        <s v="Admin"/>
        <s v="Biosecurity"/>
        <s v="Equipment"/>
        <s v="Feed"/>
        <s v="Health"/>
        <s v="Housing"/>
        <s v="Logistics"/>
        <s v="Utilities"/>
      </sharedItems>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2" memberValueDatatype="130" unbalanced="0">
      <fieldsUsage count="2">
        <fieldUsage x="-1"/>
        <fieldUsage x="1"/>
      </fieldsUsage>
    </cacheHierarchy>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0"/>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1134261" backgroundQuery="1" createdVersion="8" refreshedVersion="8" minRefreshableVersion="3" recordCount="0" supportSubquery="1" supportAdvancedDrill="1" xr:uid="{F009F571-5A26-41B8-B4B8-CD0A3C3725EB}">
  <cacheSource type="external" connectionId="14"/>
  <cacheFields count="3">
    <cacheField name="[Calendar].[ShortMonthName].[ShortMonthName]" caption="ShortMonthName" numFmtId="0" hierarchy="8" level="1">
      <sharedItems count="12">
        <s v="Jan"/>
        <s v="Feb"/>
        <s v="Mar"/>
        <s v="Apr"/>
        <s v="May"/>
        <s v="Jun"/>
        <s v="Jul"/>
        <s v="Aug"/>
        <s v="Sep"/>
        <s v="Oct"/>
        <s v="Nov"/>
        <s v="Dec"/>
      </sharedItems>
    </cacheField>
    <cacheField name="[Measures].[Average of UnitPrice 2]" caption="Average of UnitPrice 2" numFmtId="0" hierarchy="127"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oneField="1">
      <fieldsUsage count="1">
        <fieldUsage x="1"/>
      </fieldsUsage>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1597223" backgroundQuery="1" createdVersion="8" refreshedVersion="8" minRefreshableVersion="3" recordCount="0" supportSubquery="1" supportAdvancedDrill="1" xr:uid="{D1D2AFA5-FEE2-48DD-8B20-575677A94E14}">
  <cacheSource type="external" connectionId="14"/>
  <cacheFields count="3">
    <cacheField name="[dim_supplier].[SupplierName].[SupplierName]" caption="SupplierName" numFmtId="0" hierarchy="27" level="1">
      <sharedItems count="6">
        <s v="AgroMart Supplies"/>
        <s v="BioSecure Ltd."/>
        <s v="CleanFarm Utilities"/>
        <s v="GreenFeed Co."/>
        <s v="HayStack Logistics"/>
        <s v="VetCare Pharma"/>
      </sharedItems>
    </cacheField>
    <cacheField name="[Measures].[Average of UnitPrice 2]" caption="Average of UnitPrice 2" numFmtId="0" hierarchy="127"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2" memberValueDatatype="130" unbalanced="0">
      <fieldsUsage count="2">
        <fieldUsage x="-1"/>
        <fieldUsage x="0"/>
      </fieldsUsage>
    </cacheHierarchy>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oneField="1">
      <fieldsUsage count="1">
        <fieldUsage x="1"/>
      </fieldsUsage>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2060185" backgroundQuery="1" createdVersion="8" refreshedVersion="8" minRefreshableVersion="3" recordCount="0" supportSubquery="1" supportAdvancedDrill="1" xr:uid="{93CC159C-C27F-4119-B581-E5BEE10363EE}">
  <cacheSource type="external" connectionId="14"/>
  <cacheFields count="3">
    <cacheField name="[dim_supplier].[SupplierName].[SupplierName]" caption="SupplierName" numFmtId="0" hierarchy="27" level="1">
      <sharedItems count="6">
        <s v="AgroMart Supplies"/>
        <s v="BioSecure Ltd."/>
        <s v="CleanFarm Utilities"/>
        <s v="GreenFeed Co."/>
        <s v="HayStack Logistics"/>
        <s v="VetCare Pharma"/>
      </sharedItems>
    </cacheField>
    <cacheField name="[Measures].[Total Expenses]" caption="Total Expenses" numFmtId="0" hierarchy="132"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2" memberValueDatatype="130" unbalanced="0">
      <fieldsUsage count="2">
        <fieldUsage x="-1"/>
        <fieldUsage x="0"/>
      </fieldsUsage>
    </cacheHierarchy>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1"/>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2523147" backgroundQuery="1" createdVersion="8" refreshedVersion="8" minRefreshableVersion="3" recordCount="0" supportSubquery="1" supportAdvancedDrill="1" xr:uid="{199DB0EA-B04D-46B7-A0BC-B1DDA79510E8}">
  <cacheSource type="external" connectionId="14"/>
  <cacheFields count="3">
    <cacheField name="[Calendar].[ShortMonthName].[ShortMonthName]" caption="ShortMonthName" numFmtId="0" hierarchy="8" level="1">
      <sharedItems count="12">
        <s v="Jan"/>
        <s v="Feb"/>
        <s v="Mar"/>
        <s v="Apr"/>
        <s v="May"/>
        <s v="Jun"/>
        <s v="Jul"/>
        <s v="Aug"/>
        <s v="Sep"/>
        <s v="Oct"/>
        <s v="Nov"/>
        <s v="Dec"/>
      </sharedItems>
    </cacheField>
    <cacheField name="[Measures].[Sum of Quantity 2]" caption="Sum of Quantity 2" numFmtId="0" hierarchy="125" level="32767"/>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oneField="1">
      <fieldsUsage count="1">
        <fieldUsage x="1"/>
      </fieldsUsage>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287037" backgroundQuery="1" createdVersion="8" refreshedVersion="8" minRefreshableVersion="3" recordCount="0" supportSubquery="1" supportAdvancedDrill="1" xr:uid="{8650DA93-908A-4F42-8E0D-3585028454E4}">
  <cacheSource type="external" connectionId="14"/>
  <cacheFields count="3">
    <cacheField name="[Measures].[Count of StaffID]" caption="Count of StaffID" numFmtId="0" hierarchy="128" level="32767"/>
    <cacheField name="[dim_staff].[Role].[Role]" caption="Role" numFmtId="0" hierarchy="25" level="1">
      <sharedItems count="6">
        <s v="Cleaner"/>
        <s v="Driver"/>
        <s v="Farmhand"/>
        <s v="Mixed roles"/>
        <s v="Sales rep"/>
        <s v="Supervisor"/>
      </sharedItems>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2" memberValueDatatype="130" unbalanced="0">
      <fieldsUsage count="2">
        <fieldUsage x="-1"/>
        <fieldUsage x="1"/>
      </fieldsUsage>
    </cacheHierarchy>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oneField="1">
      <fieldsUsage count="1">
        <fieldUsage x="0"/>
      </fieldsUsage>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654633449078" backgroundQuery="1" createdVersion="8" refreshedVersion="8" minRefreshableVersion="3" recordCount="0" supportSubquery="1" supportAdvancedDrill="1" xr:uid="{5BFFE23B-5497-4770-8F4C-16A1E992002F}">
  <cacheSource type="external" connectionId="14"/>
  <cacheFields count="3">
    <cacheField name="[Measures].[Total Expenses]" caption="Total Expenses" numFmtId="0" hierarchy="132" level="32767"/>
    <cacheField name="[fact_expenses].[Item].[Item]" caption="Item" numFmtId="0" hierarchy="47" level="1">
      <sharedItems count="10">
        <s v="Drinkers"/>
        <s v="Feeders"/>
        <s v="Finisher feed"/>
        <s v="Grower feed"/>
        <s v="Incubator service"/>
        <s v="Layer mash"/>
        <s v="Phone/internet"/>
        <s v="Regulatory fees"/>
        <s v="Scale/Weighing"/>
        <s v="Starter feed"/>
      </sharedItems>
    </cacheField>
    <cacheField name="[dim_breed].[BreedName].[BreedName]" caption="BreedName" numFmtId="0" hierarchy="19"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2" memberValueDatatype="130" unbalanced="0">
      <fieldsUsage count="2">
        <fieldUsage x="-1"/>
        <fieldUsage x="1"/>
      </fieldsUsage>
    </cacheHierarchy>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0"/>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14004627" backgroundQuery="1" createdVersion="3" refreshedVersion="8" minRefreshableVersion="3" recordCount="0" supportSubquery="1" supportAdvancedDrill="1" xr:uid="{D5C63DEA-C407-4D6B-BC15-AE91A608167F}">
  <cacheSource type="external" connectionId="14">
    <extLst>
      <ext xmlns:x14="http://schemas.microsoft.com/office/spreadsheetml/2009/9/main" uri="{F057638F-6D5F-4e77-A914-E7F072B9BCA8}">
        <x14:sourceConnection name="ThisWorkbookDataModel"/>
      </ext>
    </extLst>
  </cacheSource>
  <cacheFields count="0"/>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2"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86061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7A3618-670C-4799-8F1F-AA9D65355BB9}" name="PivotTable50" cacheId="1752" applyNumberFormats="0" applyBorderFormats="0" applyFontFormats="0" applyPatternFormats="0" applyAlignmentFormats="0" applyWidthHeightFormats="1" dataCaption="Values" tag="b2b01bb4-f5d1-4004-b4a5-1c65a8bc1ac5" updatedVersion="8" minRefreshableVersion="3" subtotalHiddenItems="1" rowGrandTotals="0" colGrandTotals="0" itemPrintTitles="1" createdVersion="8" indent="0" compact="0" compactData="0" multipleFieldFilters="0" chartFormat="64">
  <location ref="AA2:AA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F24149-2F94-426F-A980-8C0AD86AD0E0}" name="PivotTable49" cacheId="1749" applyNumberFormats="0" applyBorderFormats="0" applyFontFormats="0" applyPatternFormats="0" applyAlignmentFormats="0" applyWidthHeightFormats="1" dataCaption="Values" tag="12ecf09f-c2bd-4796-bfa5-7dc1f978c2de" updatedVersion="8" minRefreshableVersion="3" subtotalHiddenItems="1" rowGrandTotals="0" colGrandTotals="0" itemPrintTitles="1" createdVersion="8" indent="0" compact="0" compactData="0" multipleFieldFilters="0" chartFormat="64">
  <location ref="Z2:Z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49ECAB-1C82-435F-A98A-EAF1281A71F3}" name="Operational Expenses Breakdown By Category" cacheId="1761" applyNumberFormats="0" applyBorderFormats="0" applyFontFormats="0" applyPatternFormats="0" applyAlignmentFormats="0" applyWidthHeightFormats="1" dataCaption="Values" tag="6abd2733-1e90-4767-be23-6b8a753045e5" updatedVersion="8" minRefreshableVersion="3" useAutoFormatting="1" subtotalHiddenItems="1" rowGrandTotals="0" colGrandTotals="0" itemPrintTitles="1" createdVersion="8" indent="0" compact="0" compactData="0" multipleFieldFilters="0" chartFormat="81">
  <location ref="AH14:AI22"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8">
    <i>
      <x v="7"/>
    </i>
    <i>
      <x v="4"/>
    </i>
    <i>
      <x v="1"/>
    </i>
    <i>
      <x v="5"/>
    </i>
    <i>
      <x v="6"/>
    </i>
    <i>
      <x/>
    </i>
    <i>
      <x v="2"/>
    </i>
    <i>
      <x v="3"/>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F0283E-CFA6-4D83-83A9-2B2E00D0869B}" name="Financial Losses Breakdown by Bird Breed" cacheId="1737" applyNumberFormats="0" applyBorderFormats="0" applyFontFormats="0" applyPatternFormats="0" applyAlignmentFormats="0" applyWidthHeightFormats="1" dataCaption="Values" tag="809a8810-3e5e-412a-af3d-4ed1cafb0938" updatedVersion="8" minRefreshableVersion="3" useAutoFormatting="1" subtotalHiddenItems="1" rowGrandTotals="0" colGrandTotals="0" itemPrintTitles="1" createdVersion="8" indent="0" compact="0" compactData="0" multipleFieldFilters="0" chartFormat="64">
  <location ref="Z62:AA63" firstHeaderRow="1" firstDataRow="1" firstDataCol="1"/>
  <pivotFields count="3">
    <pivotField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dataSourceSort="1" defaultSubtotal="0" defaultAttributeDrillState="1">
      <items count="1">
        <item s="1" x="0"/>
      </items>
    </pivotField>
  </pivotFields>
  <rowFields count="1">
    <field x="2"/>
  </rowFields>
  <rowItems count="1">
    <i>
      <x/>
    </i>
  </rowItems>
  <colItems count="1">
    <i/>
  </colItems>
  <dataFields count="1">
    <dataField name="Sum of EstimatedLoss" fld="1"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2BD16-2487-4492-AC81-D6BC3972E436}" name="Average Unit Price by Supplier" cacheId="1767" applyNumberFormats="0" applyBorderFormats="0" applyFontFormats="0" applyPatternFormats="0" applyAlignmentFormats="0" applyWidthHeightFormats="1" dataCaption="Values" tag="607d0447-b206-48ac-8da9-3edffb79f72f" updatedVersion="8" minRefreshableVersion="3" useAutoFormatting="1" subtotalHiddenItems="1" rowGrandTotals="0" colGrandTotals="0" itemPrintTitles="1" createdVersion="8" indent="0" compact="0" compactData="0" multipleFieldFilters="0" chartFormat="89">
  <location ref="AH59:AI65" firstHeaderRow="1" firstDataRow="1" firstDataCol="1"/>
  <pivotFields count="3">
    <pivotField axis="axisRow"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v="5"/>
    </i>
    <i>
      <x v="1"/>
    </i>
    <i>
      <x v="4"/>
    </i>
    <i>
      <x v="2"/>
    </i>
    <i>
      <x v="3"/>
    </i>
    <i>
      <x/>
    </i>
  </rowItems>
  <colItems count="1">
    <i/>
  </colItems>
  <dataFields count="1">
    <dataField name="Average of UnitPrice" fld="1" subtotal="average" baseField="0" baseItem="0"/>
  </dataFields>
  <chartFormats count="1">
    <chartFormat chart="86"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C0C8A7-E0FC-4B5A-A862-ADC7A2D2D425}" name=" Revenue by Customers" cacheId="1605" applyNumberFormats="0" applyBorderFormats="0" applyFontFormats="0" applyPatternFormats="0" applyAlignmentFormats="0" applyWidthHeightFormats="1" dataCaption="Values" tag="60c29c56-4b6a-4186-8afb-14f048f4333c" updatedVersion="8" minRefreshableVersion="3" useAutoFormatting="1" subtotalHiddenItems="1" rowGrandTotals="0" colGrandTotals="0" itemPrintTitles="1" createdVersion="8" indent="0" compact="0" compactData="0" multipleFieldFilters="0" chartFormat="28">
  <location ref="C83:D88"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1"/>
  </rowFields>
  <rowItems count="5">
    <i>
      <x/>
    </i>
    <i>
      <x v="1"/>
    </i>
    <i>
      <x v="2"/>
    </i>
    <i>
      <x v="3"/>
    </i>
    <i>
      <x v="4"/>
    </i>
  </rowItems>
  <colItems count="1">
    <i/>
  </colItems>
  <dataFields count="1">
    <dataField fld="0" subtotal="count" baseField="0" baseItem="0"/>
  </dataFields>
  <chartFormats count="2">
    <chartFormat chart="2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members count="1" level="1">
        <member name="[Calendar].[ShortMonthName].&amp;[Feb]"/>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dim_customer]"/>
        <x15:activeTabTopLevelEntity name="[dim_breed]"/>
        <x15:activeTabTopLevelEntity name="[dim_branch]"/>
        <x15:activeTabTopLevelEntity name="[fact_payroll]"/>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24E5FA-D420-4AD3-A19B-7D7F1704F3E8}" name="Revenue by Month" cacheId="1614" applyNumberFormats="0" applyBorderFormats="0" applyFontFormats="0" applyPatternFormats="0" applyAlignmentFormats="0" applyWidthHeightFormats="1" dataCaption="Values" tag="0d4171ba-8413-4324-9716-f1185535a390" updatedVersion="8" minRefreshableVersion="3" useAutoFormatting="1" subtotalHiddenItems="1" rowGrandTotals="0" colGrandTotals="0" itemPrintTitles="1" createdVersion="8" indent="0" compact="0" compactData="0" multipleFieldFilters="0" chartFormat="12">
  <location ref="C13:D14"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1">
        <item s="1" x="0"/>
      </items>
    </pivotField>
  </pivotFields>
  <rowFields count="1">
    <field x="1"/>
  </rowFields>
  <rowItems count="1">
    <i>
      <x/>
    </i>
  </rowItems>
  <colItems count="1">
    <i/>
  </colItems>
  <dataFields count="1">
    <dataField fld="0" subtotal="count" baseField="0" baseItem="0"/>
  </dataField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_New]"/>
        <x15:activeTabTopLevelEntity name="[dim_branch]"/>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FB6931-DB33-447E-9ADE-F1597B6C16EC}" name="Top Causes of Bird Mortalities" cacheId="1725" applyNumberFormats="0" applyBorderFormats="0" applyFontFormats="0" applyPatternFormats="0" applyAlignmentFormats="0" applyWidthHeightFormats="1" dataCaption="Values" tag="58a1f8d4-425a-4a73-8009-d6d1dc447bb3" updatedVersion="8" minRefreshableVersion="3" useAutoFormatting="1" subtotalHiddenItems="1" rowGrandTotals="0" colGrandTotals="0" itemPrintTitles="1" createdVersion="8" indent="0" compact="0" compactData="0" multipleFieldFilters="0" chartFormat="67">
  <location ref="Z14:AA22"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8">
    <i>
      <x v="2"/>
    </i>
    <i>
      <x v="6"/>
    </i>
    <i>
      <x v="7"/>
    </i>
    <i>
      <x v="5"/>
    </i>
    <i>
      <x v="4"/>
    </i>
    <i>
      <x/>
    </i>
    <i>
      <x v="3"/>
    </i>
    <i>
      <x v="1"/>
    </i>
  </rowItems>
  <colItems count="1">
    <i/>
  </colItems>
  <dataFields count="1">
    <dataField name="Sum of CasualtyCount" fld="0" baseField="0" baseItem="0"/>
  </dataFields>
  <chartFormats count="1">
    <chartFormat chart="63" format="6"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26EF5-27E3-417D-A9E8-42A3D7367DAC}" name="PivotTable68" cacheId="10" applyNumberFormats="0" applyBorderFormats="0" applyFontFormats="0" applyPatternFormats="0" applyAlignmentFormats="0" applyWidthHeightFormats="1" dataCaption="Values" tag="c6847d7a-f8a3-4ab3-80af-970fbf66de49" updatedVersion="8" minRefreshableVersion="3" itemPrintTitles="1" createdVersion="8" indent="0" outline="1" outlineData="1" multipleFieldFilters="0">
  <location ref="AK3:AK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47BED1-82D2-43FA-A4AE-7164BA70761C}" name="Total Revenue by Breed" cacheId="1620" applyNumberFormats="0" applyBorderFormats="0" applyFontFormats="0" applyPatternFormats="0" applyAlignmentFormats="0" applyWidthHeightFormats="1" dataCaption="Values" tag="4bcf6be2-be57-4127-9e7a-3eba09ec45d1" updatedVersion="8" minRefreshableVersion="3" useAutoFormatting="1" subtotalHiddenItems="1" rowGrandTotals="0" colGrandTotals="0" itemPrintTitles="1" createdVersion="8" indent="0" compact="0" compactData="0" multipleFieldFilters="0" chartFormat="28">
  <location ref="C58:D6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dataFields>
  <chartFormats count="2">
    <chartFormat chart="2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members count="1" level="1">
        <member name="[Calendar].[ShortMonthName].&amp;[Feb]"/>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
        <x15:activeTabTopLevelEntity name="[dim_customer]"/>
        <x15:activeTabTopLevelEntity name="[dim_bre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82A924-91DB-455D-BCC4-D99E2419D991}" name="Monthly Average Purchase Price Trend" cacheId="1764" applyNumberFormats="0" applyBorderFormats="0" applyFontFormats="0" applyPatternFormats="0" applyAlignmentFormats="0" applyWidthHeightFormats="1" dataCaption="Values" tag="5a4c55c6-cfef-498b-94b6-3531f786839e" updatedVersion="8" minRefreshableVersion="3" useAutoFormatting="1" subtotalHiddenItems="1" rowGrandTotals="0" colGrandTotals="0" itemPrintTitles="1" createdVersion="8" indent="0" compact="0" compactData="0" multipleFieldFilters="0" chartFormat="89">
  <location ref="AH26:AI38"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Average of UnitPrice" fld="1" subtotal="average" baseField="0" baseItem="0"/>
  </dataFields>
  <chartFormats count="1">
    <chartFormat chart="86"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043874-CB53-47F7-AE18-1CE3284F15ED}" name=" Total Meat Weight Produced By Month and Breed" cacheId="1710" applyNumberFormats="0" applyBorderFormats="0" applyFontFormats="0" applyPatternFormats="0" applyAlignmentFormats="0" applyWidthHeightFormats="1" dataCaption="Values" tag="6363e4bd-6beb-4420-b91b-4a6137508234" updatedVersion="8" minRefreshableVersion="3" useAutoFormatting="1" subtotalHiddenItems="1" rowGrandTotals="0" colGrandTotals="0" itemPrintTitles="1" createdVersion="8" indent="0" compact="0" compactData="0" multipleFieldFilters="0" chartFormat="48">
  <location ref="P47:Q5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MeatWeightKg" fld="0" baseField="0" baseItem="0" numFmtId="3"/>
  </dataFields>
  <formats count="2">
    <format dxfId="89">
      <pivotArea outline="0" collapsedLevelsAreSubtotals="1" fieldPosition="0"/>
    </format>
    <format dxfId="90">
      <pivotArea dataOnly="0" labelOnly="1" outline="0" axis="axisValues" fieldPosition="0"/>
    </format>
  </formats>
  <chartFormats count="1">
    <chartFormat chart="45"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48BA47-13BC-4A9C-9DCD-0CAC80783176}" name="Production Foucs by Batch Type" cacheId="1707" applyNumberFormats="0" applyBorderFormats="0" applyFontFormats="0" applyPatternFormats="0" applyAlignmentFormats="0" applyWidthHeightFormats="1" dataCaption="Values" tag="1ffd8369-2805-4d7d-b604-f65d6ff1f889" updatedVersion="8" minRefreshableVersion="3" useAutoFormatting="1" subtotalHiddenItems="1" rowGrandTotals="0" colGrandTotals="0" itemPrintTitles="1" createdVersion="8" indent="0" compact="0" compactData="0" multipleFieldFilters="0" chartFormat="44">
  <location ref="P66:Q68"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
    <i>
      <x/>
    </i>
    <i>
      <x v="1"/>
    </i>
  </rowItems>
  <colItems count="1">
    <i/>
  </colItems>
  <dataFields count="1">
    <dataField name="Count of BatchID" fld="1" subtotal="count" baseField="0" baseItem="0"/>
  </dataFields>
  <chartFormats count="3">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0" count="1" selected="0">
            <x v="0"/>
          </reference>
        </references>
      </pivotArea>
    </chartFormat>
    <chartFormat chart="39" format="8">
      <pivotArea type="data" outline="0" fieldPosition="0">
        <references count="2">
          <reference field="4294967294" count="1" selected="0">
            <x v="0"/>
          </reference>
          <reference field="0" count="1" selected="0">
            <x v="1"/>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2D9337-840F-4E15-A731-48853FC5437C}" name="Monthly On-Hand Bird Inventory Trend " cacheId="1740" applyNumberFormats="0" applyBorderFormats="0" applyFontFormats="0" applyPatternFormats="0" applyAlignmentFormats="0" applyWidthHeightFormats="1" dataCaption="Values" tag="f2ca93e7-0f5c-41d4-9cee-50e3fd3ab242" updatedVersion="8" minRefreshableVersion="3" useAutoFormatting="1" subtotalHiddenItems="1" rowGrandTotals="0" colGrandTotals="0" itemPrintTitles="1" createdVersion="8" indent="0" compact="0" compactData="0" multipleFieldFilters="0" chartFormat="73">
  <location ref="Z74:AA8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OnHandQty" fld="0" baseField="0" baseItem="0"/>
  </dataFields>
  <chartFormats count="5">
    <chartFormat chart="70" format="10" series="1">
      <pivotArea type="data" outline="0" fieldPosition="0">
        <references count="1">
          <reference field="4294967294" count="1" selected="0">
            <x v="0"/>
          </reference>
        </references>
      </pivotArea>
    </chartFormat>
    <chartFormat chart="70" format="11">
      <pivotArea type="data" outline="0" fieldPosition="0">
        <references count="2">
          <reference field="4294967294" count="1" selected="0">
            <x v="0"/>
          </reference>
          <reference field="1" count="1" selected="0">
            <x v="5"/>
          </reference>
        </references>
      </pivotArea>
    </chartFormat>
    <chartFormat chart="70" format="12">
      <pivotArea type="data" outline="0" fieldPosition="0">
        <references count="2">
          <reference field="4294967294" count="1" selected="0">
            <x v="0"/>
          </reference>
          <reference field="1" count="1" selected="0">
            <x v="7"/>
          </reference>
        </references>
      </pivotArea>
    </chartFormat>
    <chartFormat chart="70" format="13">
      <pivotArea type="data" outline="0" fieldPosition="0">
        <references count="2">
          <reference field="4294967294" count="1" selected="0">
            <x v="0"/>
          </reference>
          <reference field="1" count="1" selected="0">
            <x v="9"/>
          </reference>
        </references>
      </pivotArea>
    </chartFormat>
    <chartFormat chart="70" format="14">
      <pivotArea type="data" outline="0" fieldPosition="0">
        <references count="2">
          <reference field="4294967294" count="1" selected="0">
            <x v="0"/>
          </reference>
          <reference field="1" count="1" selected="0">
            <x v="11"/>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inventory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E377AC-C2F2-4016-878D-C0A1BD27257C}" name="PivotTable54" cacheId="1758" applyNumberFormats="0" applyBorderFormats="0" applyFontFormats="0" applyPatternFormats="0" applyAlignmentFormats="0" applyWidthHeightFormats="1" dataCaption="Values" tag="2ce1b1ac-73d1-43fc-ae55-9c04b6152430" updatedVersion="8" minRefreshableVersion="3" subtotalHiddenItems="1" rowGrandTotals="0" colGrandTotals="0" itemPrintTitles="1" createdVersion="8" indent="0" compact="0" compactData="0" multipleFieldFilters="0" chartFormat="64">
  <location ref="AC2:AC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59770D-2A14-43E3-B1F5-2BA28437E489}" name="Monthly Live Birds Sold Vs On-Hand Inventory" cacheId="1746" applyNumberFormats="0" applyBorderFormats="0" applyFontFormats="0" applyPatternFormats="0" applyAlignmentFormats="0" applyWidthHeightFormats="1" dataCaption="Values" tag="c92cf91b-8719-4129-a9c7-46089dc8626c" updatedVersion="8" minRefreshableVersion="3" useAutoFormatting="1" subtotalHiddenItems="1" rowGrandTotals="0" colGrandTotals="0" itemPrintTitles="1" createdVersion="8" indent="0" compact="0" compactData="0" multipleFieldFilters="0" chartFormat="76">
  <location ref="Z103:AB115" firstHeaderRow="0" firstDataRow="1" firstDataCol="1" rowPageCount="1" colPageCount="1"/>
  <pivotFields count="5">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3"/>
  </rowFields>
  <rowItems count="12">
    <i>
      <x/>
    </i>
    <i>
      <x v="1"/>
    </i>
    <i>
      <x v="2"/>
    </i>
    <i>
      <x v="3"/>
    </i>
    <i>
      <x v="4"/>
    </i>
    <i>
      <x v="5"/>
    </i>
    <i>
      <x v="6"/>
    </i>
    <i>
      <x v="7"/>
    </i>
    <i>
      <x v="8"/>
    </i>
    <i>
      <x v="9"/>
    </i>
    <i>
      <x v="10"/>
    </i>
    <i>
      <x v="11"/>
    </i>
  </rowItems>
  <colFields count="1">
    <field x="-2"/>
  </colFields>
  <colItems count="2">
    <i>
      <x/>
    </i>
    <i i="1">
      <x v="1"/>
    </i>
  </colItems>
  <pageFields count="1">
    <pageField fld="2" hier="84" name="[fact_sales].[TurkeyType].&amp;[Meat]" cap="Meat"/>
  </pageFields>
  <dataFields count="2">
    <dataField name="Sum of OnHandQty" fld="0" baseField="0" baseItem="0"/>
    <dataField name="Sum of Quantity" fld="1" baseField="0" baseItem="0"/>
  </dataFields>
  <chartFormats count="7">
    <chartFormat chart="66" format="1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 chart="72" format="4" series="1">
      <pivotArea type="data" outline="0" fieldPosition="0">
        <references count="1">
          <reference field="4294967294" count="1" selected="0">
            <x v="1"/>
          </reference>
        </references>
      </pivotArea>
    </chartFormat>
    <chartFormat chart="72" format="5"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inventory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195A4EF-3EC0-40DB-B774-89C00531E735}" name="Average Weekly Egg Production Trend By Bird Age" cacheId="1713" applyNumberFormats="0" applyBorderFormats="0" applyFontFormats="0" applyPatternFormats="0" applyAlignmentFormats="0" applyWidthHeightFormats="1" dataCaption="Values" tag="47490689-890c-4f85-90e0-67dbcb58de6c" updatedVersion="8" minRefreshableVersion="3" useAutoFormatting="1" subtotalHiddenItems="1" rowGrandTotals="0" colGrandTotals="0" itemPrintTitles="1" createdVersion="8" indent="0" compact="0" compactData="0" multipleFieldFilters="0" chartFormat="42">
  <location ref="P73:Q96" firstHeaderRow="1" firstDataRow="1" firstDataCol="1"/>
  <pivotFields count="3">
    <pivotField axis="axisRow"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Average of EggsProduced" fld="1" subtotal="average" baseField="0" baseItem="0" numFmtId="1"/>
  </dataFields>
  <formats count="2">
    <format dxfId="87">
      <pivotArea outline="0" collapsedLevelsAreSubtotals="1" fieldPosition="0"/>
    </format>
    <format dxfId="88">
      <pivotArea dataOnly="0" labelOnly="1" outline="0" axis="axisValues" fieldPosition="0"/>
    </format>
  </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E9CA82F-30B6-4A52-B65A-F6959839F4CF}" name="PivotTable67" cacheId="0" applyNumberFormats="0" applyBorderFormats="0" applyFontFormats="0" applyPatternFormats="0" applyAlignmentFormats="0" applyWidthHeightFormats="1" dataCaption="Values" tag="ba54530c-3ca5-4030-b1cb-35ffaf6407f0" updatedVersion="8" minRefreshableVersion="3" itemPrintTitles="1" createdVersion="8" indent="0" outline="1" outlineData="1" multipleFieldFilters="0">
  <location ref="AJ3:AJ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AF33BED-91BC-4130-8134-25F83612396B}" name="PivotTable51" cacheId="1755" applyNumberFormats="0" applyBorderFormats="0" applyFontFormats="0" applyPatternFormats="0" applyAlignmentFormats="0" applyWidthHeightFormats="1" dataCaption="Values" tag="4333fc1a-b355-42bb-bb9f-0b6a80bcb740" updatedVersion="8" minRefreshableVersion="3" subtotalHiddenItems="1" rowGrandTotals="0" colGrandTotals="0" itemPrintTitles="1" createdVersion="8" indent="0" compact="0" compactData="0" multipleFieldFilters="0" chartFormat="64">
  <location ref="AB2:AB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2059683-2A77-4AEC-BF76-5C0E761EEF2D}" name="PivotTable69" cacheId="11" applyNumberFormats="0" applyBorderFormats="0" applyFontFormats="0" applyPatternFormats="0" applyAlignmentFormats="0" applyWidthHeightFormats="1" dataCaption="Values" tag="5fc7ea49-16ce-41a3-802f-925c506baebe" updatedVersion="8" minRefreshableVersion="3" itemPrintTitles="1" createdVersion="8" indent="0" outline="1" outlineData="1" multipleFieldFilters="0">
  <location ref="AH3:AH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E21E226-6F10-44D6-9482-0CBDA008A1CE}" name="PivotTable2" cacheId="1728" applyNumberFormats="0" applyBorderFormats="0" applyFontFormats="0" applyPatternFormats="0" applyAlignmentFormats="0" applyWidthHeightFormats="1" dataCaption="Values" tag="e36e4d88-4761-493f-b1c5-d7f950e6eeac" updatedVersion="8" minRefreshableVersion="3" useAutoFormatting="1" subtotalHiddenItems="1" itemPrintTitles="1" createdVersion="8" indent="0" outline="1" outlineData="1" multipleFieldFilters="0">
  <location ref="P5:S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
        <x15:activeTabTopLevelEntity name="[fact_sales]"/>
        <x15:activeTabTopLevelEntity name="[dim_breed]"/>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CCFE25B-ED70-46AB-9862-E460E865D803}" name="Revenue by CustomerType" cacheId="1611" applyNumberFormats="0" applyBorderFormats="0" applyFontFormats="0" applyPatternFormats="0" applyAlignmentFormats="0" applyWidthHeightFormats="1" dataCaption="Values" tag="9408d967-833a-4d6f-a01a-c291a8fa603e" updatedVersion="8" minRefreshableVersion="3" useAutoFormatting="1" subtotalHiddenItems="1" rowGrandTotals="0" colGrandTotals="0" itemPrintTitles="1" createdVersion="8" indent="0" compact="0" compactData="0" multipleFieldFilters="0" chartFormat="28">
  <location ref="C46:E48"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fld="0" subtotal="count" baseField="0" baseItem="0"/>
    <dataField name="Total Revenue2" fld="3" subtotal="count" showDataAs="percentOfTotal" baseField="0" baseItem="0" numFmtId="10">
      <extLst>
        <ext xmlns:x14="http://schemas.microsoft.com/office/spreadsheetml/2009/9/main" uri="{E15A36E0-9728-4e99-A89B-3F7291B0FE68}">
          <x14:dataField sourceField="0" uniqueName="[__Xl2].[Measures].[Total Revenue]"/>
        </ext>
      </extLst>
    </dataField>
  </dataFields>
  <pivotHierarchies count="16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members count="1" level="1">
        <member name="[Calendar].[ShortMonthName].&amp;[Feb]"/>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C95B528-1411-4A01-86C3-6D05B3EA9CC1}" name="Average of Turkey Weight (Kg) By Breed" cacheId="750" applyNumberFormats="0" applyBorderFormats="0" applyFontFormats="0" applyPatternFormats="0" applyAlignmentFormats="0" applyWidthHeightFormats="1" dataCaption="Values" tag="1a97f25f-0cba-4d86-b57a-df46168238ed" updatedVersion="8" minRefreshableVersion="3" useAutoFormatting="1" subtotalHiddenItems="1" rowGrandTotals="0" colGrandTotals="0" itemPrintTitles="1" createdVersion="8" indent="0" compact="0" compactData="0" multipleFieldFilters="0" chartFormat="6">
  <location ref="P14:Q1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1"/>
  </rowFields>
  <rowItems count="5">
    <i>
      <x/>
    </i>
    <i>
      <x v="1"/>
    </i>
    <i>
      <x v="2"/>
    </i>
    <i>
      <x v="3"/>
    </i>
    <i>
      <x v="4"/>
    </i>
  </rowItems>
  <colItems count="1">
    <i/>
  </colItems>
  <dataFields count="1">
    <dataField name="Average of TurkeyWeightKg" fld="0" subtotal="average" baseField="0" baseItem="0" numFmtId="4"/>
  </dataFields>
  <chartFormats count="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3"/>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D531C74-E572-4DA0-8646-EEFD8CA6F737}" name="revenue by PaymentMethod" cacheId="1617" applyNumberFormats="0" applyBorderFormats="0" applyFontFormats="0" applyPatternFormats="0" applyAlignmentFormats="0" applyWidthHeightFormats="1" dataCaption="Values" tag="7353fe3c-71fa-4e18-9375-6701ba2c8db9" updatedVersion="8" minRefreshableVersion="3" useAutoFormatting="1" subtotalHiddenItems="1" rowGrandTotals="0" colGrandTotals="0" itemPrintTitles="1" createdVersion="8" indent="0" compact="0" compactData="0" multipleFieldFilters="0" chartFormat="28">
  <location ref="C75:D78"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3">
    <i>
      <x/>
    </i>
    <i>
      <x v="1"/>
    </i>
    <i>
      <x v="2"/>
    </i>
  </rowItems>
  <colItems count="1">
    <i/>
  </colItems>
  <dataFields count="1">
    <dataField fld="0" subtotal="count" baseField="0" baseItem="0"/>
  </dataFields>
  <chartFormats count="2">
    <chartFormat chart="2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members count="1" level="1">
        <member name="[Calendar].[ShortMonthName].&amp;[Feb]"/>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dim_customer]"/>
        <x15:activeTabTopLevelEntity name="[dim_breed]"/>
        <x15:activeTabTopLevelEntity name="[dim_branch]"/>
        <x15:activeTabTopLevelEntity name="[fact_payroll]"/>
        <x15:activeTabTopLevelEntity name="[fact_sales]"/>
        <x15:activeTabTopLevelEntity name="[Calendar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B1FD66A-BCE6-4698-BDF9-EA26AE5E49FA}" name="PivotTable64" cacheId="1779" applyNumberFormats="0" applyBorderFormats="0" applyFontFormats="0" applyPatternFormats="0" applyAlignmentFormats="0" applyWidthHeightFormats="1" dataCaption="Values" tag="1e01815d-ace9-4c1c-80a1-15e85e2c5aac" updatedVersion="8" minRefreshableVersion="3" useAutoFormatting="1" subtotalHiddenItems="1" rowGrandTotals="0" colGrandTotals="0" itemPrintTitles="1" createdVersion="8" indent="0" compact="0" compactData="0" multipleFieldFilters="0" chartFormat="109">
  <location ref="AH91:AI101" firstHeaderRow="1" firstDataRow="1" firstDataCol="1"/>
  <pivotFields count="3">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4"/>
    </i>
    <i>
      <x v="9"/>
    </i>
    <i>
      <x v="6"/>
    </i>
    <i>
      <x/>
    </i>
    <i>
      <x v="2"/>
    </i>
    <i>
      <x v="1"/>
    </i>
    <i>
      <x v="5"/>
    </i>
    <i>
      <x v="7"/>
    </i>
    <i>
      <x v="8"/>
    </i>
    <i>
      <x v="3"/>
    </i>
  </rowItems>
  <colItems count="1">
    <i/>
  </colItems>
  <dataFields count="1">
    <dataField fld="0" subtotal="count" baseField="0" baseItem="0"/>
  </dataFields>
  <chartFormats count="1">
    <chartFormat chart="106"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32">
      <autoFilter ref="A1">
        <filterColumn colId="0">
          <top10 val="10" filterVal="10"/>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F055C0D-9CD8-4974-AE6F-8FCF6285CD92}" name="Financial Losses by Casualty Cause" cacheId="1731" applyNumberFormats="0" applyBorderFormats="0" applyFontFormats="0" applyPatternFormats="0" applyAlignmentFormats="0" applyWidthHeightFormats="1" dataCaption="Values" tag="17c61172-1ed7-4fab-8f18-cd83a75cba38" updatedVersion="8" minRefreshableVersion="3" useAutoFormatting="1" subtotalHiddenItems="1" rowGrandTotals="0" colGrandTotals="0" itemPrintTitles="1" createdVersion="8" indent="0" compact="0" compactData="0" multipleFieldFilters="0" chartFormat="64">
  <location ref="Z27:AA35" firstHeaderRow="1" firstDataRow="1" firstDataCol="1"/>
  <pivotFields count="3">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8">
    <i>
      <x v="2"/>
    </i>
    <i>
      <x v="6"/>
    </i>
    <i>
      <x v="7"/>
    </i>
    <i>
      <x v="5"/>
    </i>
    <i>
      <x v="4"/>
    </i>
    <i>
      <x/>
    </i>
    <i>
      <x v="1"/>
    </i>
    <i>
      <x v="3"/>
    </i>
  </rowItems>
  <colItems count="1">
    <i/>
  </colItems>
  <dataFields count="1">
    <dataField name="Sum of EstimatedLoss" fld="1"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B1D6AE7-58F5-4C26-ABFF-B8BF487F1E0B}" name="Revenue by Year" cacheId="1599" applyNumberFormats="0" applyBorderFormats="0" applyFontFormats="0" applyPatternFormats="0" applyAlignmentFormats="0" applyWidthHeightFormats="1" dataCaption="Values" tag="edfa2c84-114d-4940-8ca2-cf15f1f583f9" updatedVersion="8" minRefreshableVersion="3" useAutoFormatting="1" subtotalHiddenItems="1" rowGrandTotals="0" colGrandTotals="0" itemPrintTitles="1" createdVersion="8" indent="0" compact="0" compactData="0" multipleFieldFilters="0" chartFormat="11">
  <location ref="C32:E34"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fld="0" subtotal="count" baseField="0" baseItem="0"/>
    <dataField name="Total Revenue2" fld="3" subtotal="count" showDataAs="percentDiff" baseField="1" baseItem="0" numFmtId="10">
      <extLst>
        <ext xmlns:x14="http://schemas.microsoft.com/office/spreadsheetml/2009/9/main" uri="{E15A36E0-9728-4e99-A89B-3F7291B0FE68}">
          <x14:dataField sourceField="0" uniqueName="[__Xl2].[Measures].[Total Revenue]"/>
        </ext>
      </extLst>
    </dataField>
  </dataFields>
  <pivotHierarchies count="16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members count="1" level="1">
        <member name="[Calendar].[ShortMonthName].&amp;[Feb]"/>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dim_branch]"/>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CDF9004-0E42-4872-94EE-0675E42F4766}" name="Monthly Procurement Volume (Units)" cacheId="1773" applyNumberFormats="0" applyBorderFormats="0" applyFontFormats="0" applyPatternFormats="0" applyAlignmentFormats="0" applyWidthHeightFormats="1" dataCaption="Values" tag="681f7501-8491-4ce7-8179-d20d56522b51" updatedVersion="8" minRefreshableVersion="3" useAutoFormatting="1" subtotalHiddenItems="1" rowGrandTotals="0" colGrandTotals="0" itemPrintTitles="1" createdVersion="8" indent="0" compact="0" compactData="0" multipleFieldFilters="0" chartFormat="94">
  <location ref="AH42:AI54"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Quantity" fld="1" baseField="0" baseItem="0"/>
  </dataFields>
  <chartFormats count="1">
    <chartFormat chart="91"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1849442-DFAE-444F-B2FC-D854BE3FF1A9}" name="Total Operational Expenses by Suppliers" cacheId="1770" applyNumberFormats="0" applyBorderFormats="0" applyFontFormats="0" applyPatternFormats="0" applyAlignmentFormats="0" applyWidthHeightFormats="1" dataCaption="Values" tag="a784f8b6-3175-4556-adcb-202ea0c50ad0" updatedVersion="8" minRefreshableVersion="3" useAutoFormatting="1" subtotalHiddenItems="1" rowGrandTotals="0" colGrandTotals="0" itemPrintTitles="1" createdVersion="8" indent="0" compact="0" compactData="0" multipleFieldFilters="0" chartFormat="93">
  <location ref="AH69:AI75" firstHeaderRow="1" firstDataRow="1" firstDataCol="1"/>
  <pivotFields count="3">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dataFields>
  <chartFormats count="1">
    <chartFormat chart="90"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3EA6E54-369B-424F-ADBC-1D3245D855FE}" name="Average Bird Age (Weeks) at Sale by Breed  " cacheId="1716" applyNumberFormats="0" applyBorderFormats="0" applyFontFormats="0" applyPatternFormats="0" applyAlignmentFormats="0" applyWidthHeightFormats="1" dataCaption="Values" tag="3948aced-056c-4dde-98a6-7009428d04ed" updatedVersion="8" minRefreshableVersion="3" useAutoFormatting="1" subtotalHiddenItems="1" rowGrandTotals="0" colGrandTotals="0" itemPrintTitles="1" createdVersion="8" indent="0" compact="0" compactData="0" multipleFieldFilters="0" chartFormat="40">
  <location ref="P108:Q109" firstHeaderRow="1" firstDataRow="1" firstDataCol="1"/>
  <pivotFields count="2">
    <pivotField axis="axisRow" compact="0" allDrilled="1" outline="0" subtotalTop="0" showAll="0" dataSourceSort="1" defaultSubtotal="0" defaultAttributeDrillState="1">
      <items count="1">
        <item s="1" x="0"/>
      </items>
    </pivotField>
    <pivotField dataField="1" compact="0" outline="0" subtotalTop="0" showAll="0" defaultSubtotal="0"/>
  </pivotFields>
  <rowFields count="1">
    <field x="0"/>
  </rowFields>
  <rowItems count="1">
    <i>
      <x/>
    </i>
  </rowItems>
  <colItems count="1">
    <i/>
  </colItems>
  <dataFields count="1">
    <dataField name="Average of TurkeyAgeWeeks" fld="1" subtotal="average"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196191F-6146-4D09-A0B0-A028487547EE}" name="Headcount Distribution by Employee Role" cacheId="1776" applyNumberFormats="0" applyBorderFormats="0" applyFontFormats="0" applyPatternFormats="0" applyAlignmentFormats="0" applyWidthHeightFormats="1" dataCaption="Values" tag="25244077-40de-4afc-99f0-e7a7e7d52934" updatedVersion="8" minRefreshableVersion="3" useAutoFormatting="1" subtotalHiddenItems="1" rowGrandTotals="0" colGrandTotals="0" itemPrintTitles="1" createdVersion="8" indent="0" compact="0" compactData="0" multipleFieldFilters="0" chartFormat="101">
  <location ref="AH80:AI8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s>
  <rowFields count="1">
    <field x="1"/>
  </rowFields>
  <rowItems count="6">
    <i>
      <x/>
    </i>
    <i>
      <x v="1"/>
    </i>
    <i>
      <x v="2"/>
    </i>
    <i>
      <x v="3"/>
    </i>
    <i>
      <x v="4"/>
    </i>
    <i>
      <x v="5"/>
    </i>
  </rowItems>
  <colItems count="1">
    <i/>
  </colItems>
  <dataFields count="1">
    <dataField name="Count of StaffID" fld="0" subtotal="count" baseField="0" baseItem="0"/>
  </dataFields>
  <chartFormats count="7">
    <chartFormat chart="98" format="10" series="1">
      <pivotArea type="data" outline="0" fieldPosition="0">
        <references count="1">
          <reference field="4294967294" count="1" selected="0">
            <x v="0"/>
          </reference>
        </references>
      </pivotArea>
    </chartFormat>
    <chartFormat chart="98" format="11">
      <pivotArea type="data" outline="0" fieldPosition="0">
        <references count="2">
          <reference field="4294967294" count="1" selected="0">
            <x v="0"/>
          </reference>
          <reference field="1" count="1" selected="0">
            <x v="0"/>
          </reference>
        </references>
      </pivotArea>
    </chartFormat>
    <chartFormat chart="98" format="12">
      <pivotArea type="data" outline="0" fieldPosition="0">
        <references count="2">
          <reference field="4294967294" count="1" selected="0">
            <x v="0"/>
          </reference>
          <reference field="1" count="1" selected="0">
            <x v="1"/>
          </reference>
        </references>
      </pivotArea>
    </chartFormat>
    <chartFormat chart="98" format="13">
      <pivotArea type="data" outline="0" fieldPosition="0">
        <references count="2">
          <reference field="4294967294" count="1" selected="0">
            <x v="0"/>
          </reference>
          <reference field="1" count="1" selected="0">
            <x v="2"/>
          </reference>
        </references>
      </pivotArea>
    </chartFormat>
    <chartFormat chart="98" format="14">
      <pivotArea type="data" outline="0" fieldPosition="0">
        <references count="2">
          <reference field="4294967294" count="1" selected="0">
            <x v="0"/>
          </reference>
          <reference field="1" count="1" selected="0">
            <x v="3"/>
          </reference>
        </references>
      </pivotArea>
    </chartFormat>
    <chartFormat chart="98" format="15">
      <pivotArea type="data" outline="0" fieldPosition="0">
        <references count="2">
          <reference field="4294967294" count="1" selected="0">
            <x v="0"/>
          </reference>
          <reference field="1" count="1" selected="0">
            <x v="4"/>
          </reference>
        </references>
      </pivotArea>
    </chartFormat>
    <chartFormat chart="98" format="16">
      <pivotArea type="data" outline="0" fieldPosition="0">
        <references count="2">
          <reference field="4294967294" count="1" selected="0">
            <x v="0"/>
          </reference>
          <reference field="1" count="1" selected="0">
            <x v="5"/>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81A1B4B-3D67-4F78-BEE8-B37F5AD4C7AF}" name="Monthly Average Selling Price Trend br Product Type" cacheId="1722" applyNumberFormats="0" applyBorderFormats="0" applyFontFormats="0" applyPatternFormats="0" applyAlignmentFormats="0" applyWidthHeightFormats="1" dataCaption="Values" tag="945e5a00-3cda-45aa-9e07-3422b5ed7948" updatedVersion="8" minRefreshableVersion="3" useAutoFormatting="1" subtotalHiddenItems="1" rowGrandTotals="0" colGrandTotals="0" itemPrintTitles="1" createdVersion="8" indent="0" compact="0" compactData="0" multipleFieldFilters="0" chartFormat="47">
  <location ref="P119:Q131"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Average of UnitPrice" fld="1" subtotal="average" baseField="0" baseItem="0"/>
  </dataFields>
  <chartFormats count="13">
    <chartFormat chart="44" format="28" series="1">
      <pivotArea type="data" outline="0" fieldPosition="0">
        <references count="1">
          <reference field="4294967294" count="1" selected="0">
            <x v="0"/>
          </reference>
        </references>
      </pivotArea>
    </chartFormat>
    <chartFormat chart="44" format="29">
      <pivotArea type="data" outline="0" fieldPosition="0">
        <references count="2">
          <reference field="4294967294" count="1" selected="0">
            <x v="0"/>
          </reference>
          <reference field="0" count="1" selected="0">
            <x v="8"/>
          </reference>
        </references>
      </pivotArea>
    </chartFormat>
    <chartFormat chart="44" format="30">
      <pivotArea type="data" outline="0" fieldPosition="0">
        <references count="2">
          <reference field="4294967294" count="1" selected="0">
            <x v="0"/>
          </reference>
          <reference field="0" count="1" selected="0">
            <x v="0"/>
          </reference>
        </references>
      </pivotArea>
    </chartFormat>
    <chartFormat chart="44" format="31">
      <pivotArea type="data" outline="0" fieldPosition="0">
        <references count="2">
          <reference field="4294967294" count="1" selected="0">
            <x v="0"/>
          </reference>
          <reference field="0" count="1" selected="0">
            <x v="1"/>
          </reference>
        </references>
      </pivotArea>
    </chartFormat>
    <chartFormat chart="44" format="32">
      <pivotArea type="data" outline="0" fieldPosition="0">
        <references count="2">
          <reference field="4294967294" count="1" selected="0">
            <x v="0"/>
          </reference>
          <reference field="0" count="1" selected="0">
            <x v="2"/>
          </reference>
        </references>
      </pivotArea>
    </chartFormat>
    <chartFormat chart="44" format="33">
      <pivotArea type="data" outline="0" fieldPosition="0">
        <references count="2">
          <reference field="4294967294" count="1" selected="0">
            <x v="0"/>
          </reference>
          <reference field="0" count="1" selected="0">
            <x v="3"/>
          </reference>
        </references>
      </pivotArea>
    </chartFormat>
    <chartFormat chart="44" format="34">
      <pivotArea type="data" outline="0" fieldPosition="0">
        <references count="2">
          <reference field="4294967294" count="1" selected="0">
            <x v="0"/>
          </reference>
          <reference field="0" count="1" selected="0">
            <x v="4"/>
          </reference>
        </references>
      </pivotArea>
    </chartFormat>
    <chartFormat chart="44" format="35">
      <pivotArea type="data" outline="0" fieldPosition="0">
        <references count="2">
          <reference field="4294967294" count="1" selected="0">
            <x v="0"/>
          </reference>
          <reference field="0" count="1" selected="0">
            <x v="5"/>
          </reference>
        </references>
      </pivotArea>
    </chartFormat>
    <chartFormat chart="44" format="36">
      <pivotArea type="data" outline="0" fieldPosition="0">
        <references count="2">
          <reference field="4294967294" count="1" selected="0">
            <x v="0"/>
          </reference>
          <reference field="0" count="1" selected="0">
            <x v="6"/>
          </reference>
        </references>
      </pivotArea>
    </chartFormat>
    <chartFormat chart="44" format="37">
      <pivotArea type="data" outline="0" fieldPosition="0">
        <references count="2">
          <reference field="4294967294" count="1" selected="0">
            <x v="0"/>
          </reference>
          <reference field="0" count="1" selected="0">
            <x v="7"/>
          </reference>
        </references>
      </pivotArea>
    </chartFormat>
    <chartFormat chart="44" format="38">
      <pivotArea type="data" outline="0" fieldPosition="0">
        <references count="2">
          <reference field="4294967294" count="1" selected="0">
            <x v="0"/>
          </reference>
          <reference field="0" count="1" selected="0">
            <x v="9"/>
          </reference>
        </references>
      </pivotArea>
    </chartFormat>
    <chartFormat chart="44" format="39">
      <pivotArea type="data" outline="0" fieldPosition="0">
        <references count="2">
          <reference field="4294967294" count="1" selected="0">
            <x v="0"/>
          </reference>
          <reference field="0" count="1" selected="0">
            <x v="10"/>
          </reference>
        </references>
      </pivotArea>
    </chartFormat>
    <chartFormat chart="44" format="40">
      <pivotArea type="data" outline="0" fieldPosition="0">
        <references count="2">
          <reference field="4294967294" count="1" selected="0">
            <x v="0"/>
          </reference>
          <reference field="0" count="1" selected="0">
            <x v="11"/>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2869587-1102-4095-A91E-410348B76A54}" name="Revenue by Branch" cacheId="1608" applyNumberFormats="0" applyBorderFormats="0" applyFontFormats="0" applyPatternFormats="0" applyAlignmentFormats="0" applyWidthHeightFormats="1" dataCaption="Values" tag="6ab50c67-d618-4f34-8a51-72f471d251b4" updatedVersion="8" minRefreshableVersion="3" useAutoFormatting="1" subtotalHiddenItems="1" rowGrandTotals="0" colGrandTotals="0" itemPrintTitles="1" createdVersion="8" indent="0" compact="0" compactData="0" multipleFieldFilters="0" chartFormat="28">
  <location ref="C68:D71"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3">
    <i>
      <x/>
    </i>
    <i>
      <x v="1"/>
    </i>
    <i>
      <x v="2"/>
    </i>
  </rowItems>
  <colItems count="1">
    <i/>
  </colItems>
  <dataFields count="1">
    <dataField fld="0" subtotal="count" baseField="0" baseItem="0"/>
  </dataFields>
  <chartFormats count="2">
    <chartFormat chart="2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members count="1" level="1">
        <member name="[Calendar].[ShortMonthName].&amp;[Feb]"/>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
        <x15:activeTabTopLevelEntity name="[dim_customer]"/>
        <x15:activeTabTopLevelEntity name="[dim_breed]"/>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96C0E16-5F5B-49F6-ACF5-16646CF9618B}" name="Monthly Bird Mortality Trend" cacheId="1734" applyNumberFormats="0" applyBorderFormats="0" applyFontFormats="0" applyPatternFormats="0" applyAlignmentFormats="0" applyWidthHeightFormats="1" dataCaption="Values" tag="e8654e8c-e01f-4e3b-806b-1eed1c054346" updatedVersion="8" minRefreshableVersion="3" useAutoFormatting="1" subtotalHiddenItems="1" rowGrandTotals="0" colGrandTotals="0" itemPrintTitles="1" createdVersion="8" indent="0" compact="0" compactData="0" multipleFieldFilters="0" chartFormat="81">
  <location ref="Z47:AA5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Sum of CasualtyCount" fld="0" baseField="0" baseItem="0"/>
  </dataFields>
  <chartFormats count="2">
    <chartFormat chart="77" format="1"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E561177E-DD32-43F2-BEDA-2A571509BF4A}" name=" Total Eggs Produced By Month and Breed" cacheId="1704" applyNumberFormats="0" applyBorderFormats="0" applyFontFormats="0" applyPatternFormats="0" applyAlignmentFormats="0" applyWidthHeightFormats="1" dataCaption="Values" tag="ed28a530-ec5c-4a9b-8b8c-e556a7539703" updatedVersion="8" minRefreshableVersion="3" useAutoFormatting="1" subtotalHiddenItems="1" rowGrandTotals="0" colGrandTotals="0" itemPrintTitles="1" createdVersion="8" indent="0" compact="0" compactData="0" multipleFieldFilters="0" chartFormat="37">
  <location ref="P27:Q39"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EggsProduced" fld="1" baseField="0" baseItem="0" numFmtId="3"/>
  </dataFields>
  <formats count="2">
    <format dxfId="91">
      <pivotArea outline="0" collapsedLevelsAreSubtotals="1" fieldPosition="0"/>
    </format>
    <format dxfId="92">
      <pivotArea dataOnly="0" labelOnly="1" outline="0" axis="axisValues" fieldPosition="0"/>
    </format>
  </formats>
  <chartFormats count="2">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F50C35A-2FD1-40E4-A625-BC7FFAE8534B}" name="Current Bird Stock  Vs Live Birds  Sold by Branch" cacheId="1743" applyNumberFormats="0" applyBorderFormats="0" applyFontFormats="0" applyPatternFormats="0" applyAlignmentFormats="0" applyWidthHeightFormats="1" dataCaption="Values" tag="3b931bcc-296d-4af4-aefb-9e90e4bd0015" updatedVersion="8" minRefreshableVersion="3" useAutoFormatting="1" subtotalHiddenItems="1" rowGrandTotals="0" colGrandTotals="0" itemPrintTitles="1" createdVersion="8" indent="0" compact="0" compactData="0" multipleFieldFilters="0" chartFormat="73">
  <location ref="Z92:AB95" firstHeaderRow="0" firstDataRow="1" firstDataCol="1" rowPageCount="1" colPageCount="1"/>
  <pivotFields count="5">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3">
    <i>
      <x/>
    </i>
    <i>
      <x v="1"/>
    </i>
    <i>
      <x v="2"/>
    </i>
  </rowItems>
  <colFields count="1">
    <field x="-2"/>
  </colFields>
  <colItems count="2">
    <i>
      <x/>
    </i>
    <i i="1">
      <x v="1"/>
    </i>
  </colItems>
  <pageFields count="1">
    <pageField fld="3" hier="84" name="[fact_sales].[TurkeyType].&amp;[Meat]" cap="Meat"/>
  </pageFields>
  <dataFields count="2">
    <dataField name="Sum of OnHandQty" fld="0" baseField="0" baseItem="0"/>
    <dataField name="Sum of Quantity" fld="2" baseField="0" baseItem="0"/>
  </dataFields>
  <chartFormats count="6">
    <chartFormat chart="66" format="1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68" format="3" series="1">
      <pivotArea type="data" outline="0" fieldPosition="0">
        <references count="1">
          <reference field="4294967294" count="1" selected="0">
            <x v="1"/>
          </reference>
        </references>
      </pivotArea>
    </chartFormat>
    <chartFormat chart="69" format="4" series="1">
      <pivotArea type="data" outline="0" fieldPosition="0">
        <references count="1">
          <reference field="4294967294" count="1" selected="0">
            <x v="0"/>
          </reference>
        </references>
      </pivotArea>
    </chartFormat>
    <chartFormat chart="69" format="5" series="1">
      <pivotArea type="data" outline="0" fieldPosition="0">
        <references count="1">
          <reference field="4294967294" count="1" selected="0">
            <x v="1"/>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inventory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6D240C11-A8CE-4D86-AE54-6FE8D94D1EDB}" name="PivotTable1" cacheId="1602" applyNumberFormats="0" applyBorderFormats="0" applyFontFormats="0" applyPatternFormats="0" applyAlignmentFormats="0" applyWidthHeightFormats="1" dataCaption="Values" tag="dd056c11-9db6-42e6-abd9-6d1939db662a" updatedVersion="8" minRefreshableVersion="3" useAutoFormatting="1" subtotalHiddenItems="1" itemPrintTitles="1" createdVersion="8" indent="0" outline="1" outlineData="1" multipleFieldFilters="0">
  <location ref="C5:L6"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fld="2" subtotal="count" baseField="0" baseItem="0" numFmtId="164"/>
    <dataField fld="3" subtotal="count" baseField="0" baseItem="0" numFmtId="164"/>
    <dataField fld="4" subtotal="count" baseField="0" baseItem="0" numFmtId="164"/>
    <dataField fld="5" subtotal="count" baseField="0" baseItem="0"/>
    <dataField fld="6" subtotal="count" baseField="0" baseItem="0"/>
    <dataField fld="7" subtotal="count" baseField="0" baseItem="0"/>
    <dataField fld="8" subtotal="count" baseField="0" baseItem="0"/>
    <dataField fld="9" subtotal="count" baseField="0" baseItem="0"/>
  </dataFields>
  <formats count="3">
    <format dxfId="95">
      <pivotArea outline="0" collapsedLevelsAreSubtotals="1" fieldPosition="0">
        <references count="1">
          <reference field="4294967294" count="1" selected="0">
            <x v="2"/>
          </reference>
        </references>
      </pivotArea>
    </format>
    <format dxfId="94">
      <pivotArea outline="0" collapsedLevelsAreSubtotals="1" fieldPosition="0">
        <references count="1">
          <reference field="4294967294" count="1" selected="0">
            <x v="4"/>
          </reference>
        </references>
      </pivotArea>
    </format>
    <format dxfId="93">
      <pivotArea outline="0" collapsedLevelsAreSubtotals="1" fieldPosition="0">
        <references count="1">
          <reference field="4294967294" count="1" selected="0">
            <x v="3"/>
          </reference>
        </references>
      </pivotArea>
    </format>
  </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members count="1" level="1">
        <member name="[Calendar].[ShortMonthName].&amp;[Feb]"/>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ax Hous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A6D06106-AB81-42E0-BEBC-9C56A5D1298D}" name="Monthly Revenue Vs Operational Expenses" cacheId="1719" applyNumberFormats="0" applyBorderFormats="0" applyFontFormats="0" applyPatternFormats="0" applyAlignmentFormats="0" applyWidthHeightFormats="1" dataCaption="Values" tag="c06ecb1d-476f-4bee-8121-b3fda93b5707" updatedVersion="8" minRefreshableVersion="3" useAutoFormatting="1" subtotalHiddenItems="1" rowGrandTotals="0" colGrandTotals="0" itemPrintTitles="1" createdVersion="8" indent="0" compact="0" compactData="0" multipleFieldFilters="0" chartFormat="41">
  <location ref="C94:E95" firstHeaderRow="0" firstDataRow="1" firstDataCol="1"/>
  <pivotFields count="4">
    <pivotField axis="axisRow" compact="0" allDrilled="1" outline="0" subtotalTop="0" showAll="0" dataSourceSort="1" defaultSubtotal="0" defaultAttributeDrillState="1">
      <items count="1">
        <item s="1" x="0"/>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
    <i>
      <x/>
    </i>
  </rowItems>
  <colFields count="1">
    <field x="-2"/>
  </colFields>
  <colItems count="2">
    <i>
      <x/>
    </i>
    <i i="1">
      <x v="1"/>
    </i>
  </colItems>
  <dataFields count="2">
    <dataField fld="1" subtotal="count" baseField="0" baseItem="0"/>
    <dataField fld="2"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breed].[BreedName].&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expense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44C864E-D723-44FA-B980-74241531C222}" name="PivotTable66" cacheId="9" applyNumberFormats="0" applyBorderFormats="0" applyFontFormats="0" applyPatternFormats="0" applyAlignmentFormats="0" applyWidthHeightFormats="1" dataCaption="Values" tag="2475d820-a051-4cd5-8218-4ee7748fcc0b" updatedVersion="8" minRefreshableVersion="3" itemPrintTitles="1" createdVersion="8" indent="0" outline="1" outlineData="1" multipleFieldFilters="0">
  <location ref="AI3:AI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5DF42E21-48CA-41AB-AD18-DA6EFF9400B9}" sourceName="[dim_branch].[BranchName]">
  <pivotTables>
    <pivotTable tabId="1" name=" Revenue by Customers"/>
    <pivotTable tabId="1" name="PivotTable1"/>
    <pivotTable tabId="1" name="Revenue by Branch"/>
    <pivotTable tabId="1" name="Revenue by CustomerType"/>
    <pivotTable tabId="1" name="revenue by PaymentMethod"/>
    <pivotTable tabId="1" name="Revenue by Year"/>
    <pivotTable tabId="1" name="Total Revenue by Breed"/>
    <pivotTable tabId="1" name="Revenue by Month"/>
  </pivotTables>
  <data>
    <olap pivotCacheId="228606127">
      <levels count="2">
        <level uniqueName="[dim_branch].[BranchName].[(All)]" sourceCaption="(All)" count="0"/>
        <level uniqueName="[dim_branch].[BranchName].[BranchName]" sourceCaption="BranchName" count="3">
          <ranges>
            <range startItem="0">
              <i n="[dim_branch].[BranchName].&amp;[CedarField A]" c="CedarField A"/>
              <i n="[dim_branch].[BranchName].&amp;[CedarField B]" c="CedarField B"/>
              <i n="[dim_branch].[BranchName].&amp;[CedarField C]" c="CedarField C"/>
            </range>
          </ranges>
        </level>
      </levels>
      <selections count="1">
        <selection n="[dim_branch].[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CABA9ADD-3AA9-4EDE-BF4D-323479FE2DBD}" sourceName="[Calendar].[Date Hierarchy]">
  <pivotTables>
    <pivotTable tabId="1" name="Revenue by Year"/>
    <pivotTable tabId="1" name="PivotTable1"/>
    <pivotTable tabId="1" name=" Revenue by Customers"/>
    <pivotTable tabId="1" name="Revenue by Branch"/>
    <pivotTable tabId="1" name="Revenue by CustomerType"/>
    <pivotTable tabId="1" name="Revenue by Month"/>
    <pivotTable tabId="1" name="revenue by PaymentMethod"/>
    <pivotTable tabId="1" name="Total Revenue by Breed"/>
  </pivotTables>
  <data>
    <olap pivotCacheId="228606127">
      <levels count="4">
        <level uniqueName="[Calendar].[Date Hierarchy].[(All)]" sourceCaption="(All)" count="0"/>
        <level uniqueName="[Calendar].[Date Hierarchy].[Year]" sourceCaption="Year" count="2">
          <ranges>
            <range startItem="0">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MonthName" xr10:uid="{254C07A9-F780-4252-9EF9-0813DD6BB748}" sourceName="[Calendar].[ShortMonthName]">
  <pivotTables>
    <pivotTable tabId="1" name="Revenue by Year"/>
    <pivotTable tabId="1" name="PivotTable1"/>
    <pivotTable tabId="1" name=" Revenue by Customers"/>
    <pivotTable tabId="1" name="Revenue by Branch"/>
    <pivotTable tabId="1" name="Revenue by CustomerType"/>
    <pivotTable tabId="1" name="Revenue by Month"/>
    <pivotTable tabId="1" name="revenue by PaymentMethod"/>
    <pivotTable tabId="1" name="Total Revenue by Breed"/>
    <pivotTable tabId="1" name="Monthly Revenue Vs Operational Expenses"/>
  </pivotTables>
  <data>
    <olap pivotCacheId="228606127">
      <levels count="2">
        <level uniqueName="[Calendar].[ShortMonthName].[(All)]" sourceCaption="(All)" count="0"/>
        <level uniqueName="[Calendar].[ShortMonthName].[ShortMonthName]" sourceCaption="ShortMonthName" count="12">
          <ranges>
            <range startItem="0">
              <i n="[Calendar].[ShortMonthName].&amp;[Jan]" c="Jan"/>
              <i n="[Calendar].[ShortMonthName].&amp;[Feb]" c="Feb"/>
              <i n="[Calendar].[ShortMonthName].&amp;[Mar]" c="Mar"/>
              <i n="[Calendar].[ShortMonthName].&amp;[Apr]" c="Apr"/>
              <i n="[Calendar].[ShortMonthName].&amp;[May]" c="May"/>
              <i n="[Calendar].[ShortMonthName].&amp;[Jun]" c="Jun"/>
              <i n="[Calendar].[ShortMonthName].&amp;[Jul]" c="Jul"/>
              <i n="[Calendar].[ShortMonthName].&amp;[Aug]" c="Aug"/>
              <i n="[Calendar].[ShortMonthName].&amp;[Sep]" c="Sep"/>
              <i n="[Calendar].[ShortMonthName].&amp;[Oct]" c="Oct"/>
              <i n="[Calendar].[ShortMonthName].&amp;[Nov]" c="Nov"/>
              <i n="[Calendar].[ShortMonthName].&amp;[Dec]" c="Dec"/>
            </range>
          </ranges>
        </level>
      </levels>
      <selections count="1">
        <selection n="[Calendar].[ShortMonthName].&amp;[Feb]"/>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rdOrigin" xr10:uid="{D745C28B-B22B-4C03-8C21-6F9CFECD727E}" sourceName="[fact_sales].[BirdOrigin]">
  <pivotTables>
    <pivotTable tabId="1" name="Average of Turkey Weight (Kg) By Breed"/>
    <pivotTable tabId="1" name=" Total Eggs Produced By Month and Breed"/>
    <pivotTable tabId="1" name="Production Foucs by Batch Type"/>
    <pivotTable tabId="1" name=" Total Meat Weight Produced By Month and Breed"/>
    <pivotTable tabId="1" name="Average Weekly Egg Production Trend By Bird Age"/>
    <pivotTable tabId="1" name="Average Bird Age (Weeks) at Sale by Breed  "/>
    <pivotTable tabId="1" name="Monthly Revenue Vs Operational Expenses"/>
    <pivotTable tabId="1" name="Monthly Average Selling Price Trend br Product Type"/>
    <pivotTable tabId="1" name="Top Causes of Bird Mortalities"/>
    <pivotTable tabId="1" name="PivotTable2"/>
    <pivotTable tabId="1" name="Financial Losses by Casualty Cause"/>
    <pivotTable tabId="1" name="Monthly Bird Mortality Trend"/>
    <pivotTable tabId="1" name="Financial Losses Breakdown by Bird Breed"/>
    <pivotTable tabId="1" name="Monthly On-Hand Bird Inventory Trend "/>
    <pivotTable tabId="1" name="Current Bird Stock  Vs Live Birds  Sold by Branch"/>
    <pivotTable tabId="1" name="Monthly Live Birds Sold Vs On-Hand Inventory"/>
    <pivotTable tabId="1" name="PivotTable49"/>
    <pivotTable tabId="1" name="PivotTable50"/>
    <pivotTable tabId="1" name="PivotTable51"/>
    <pivotTable tabId="1" name="PivotTable54"/>
    <pivotTable tabId="1" name="Operational Expenses Breakdown By Category"/>
    <pivotTable tabId="1" name="Monthly Average Purchase Price Trend"/>
    <pivotTable tabId="1" name="Average Unit Price by Supplier"/>
    <pivotTable tabId="1" name="Total Operational Expenses by Suppliers"/>
    <pivotTable tabId="1" name="Monthly Procurement Volume (Units)"/>
    <pivotTable tabId="1" name="Headcount Distribution by Employee Role"/>
    <pivotTable tabId="1" name="PivotTable64"/>
  </pivotTables>
  <data>
    <olap pivotCacheId="228606127">
      <levels count="2">
        <level uniqueName="[fact_sales].[BirdOrigin].[(All)]" sourceCaption="(All)" count="0"/>
        <level uniqueName="[fact_sales].[BirdOrigin].[BirdOrigin]" sourceCaption="BirdOrigin" count="2">
          <ranges>
            <range startItem="0">
              <i n="[fact_sales].[BirdOrigin].&amp;[Foreign]" c="Foreign"/>
              <i n="[fact_sales].[BirdOrigin].&amp;[Local]" c="Local"/>
            </range>
          </ranges>
        </level>
      </levels>
      <selections count="1">
        <selection n="[fact_sales].[BirdOrigi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edName" xr10:uid="{439A4D97-7EB7-4C74-B164-700A8484B3E7}" sourceName="[dim_breed].[BreedName]">
  <pivotTables>
    <pivotTable tabId="1" name=" Total Eggs Produced By Month and Breed"/>
    <pivotTable tabId="1" name="Production Foucs by Batch Type"/>
    <pivotTable tabId="1" name=" Total Meat Weight Produced By Month and Breed"/>
    <pivotTable tabId="1" name="Average Weekly Egg Production Trend By Bird Age"/>
    <pivotTable tabId="1" name="Average Bird Age (Weeks) at Sale by Breed  "/>
    <pivotTable tabId="1" name="Monthly Revenue Vs Operational Expenses"/>
    <pivotTable tabId="1" name="Monthly Average Selling Price Trend br Product Type"/>
    <pivotTable tabId="1" name="Top Causes of Bird Mortalities"/>
    <pivotTable tabId="1" name="PivotTable2"/>
    <pivotTable tabId="1" name="Financial Losses by Casualty Cause"/>
    <pivotTable tabId="1" name="Monthly Bird Mortality Trend"/>
    <pivotTable tabId="1" name="Financial Losses Breakdown by Bird Breed"/>
    <pivotTable tabId="1" name="Monthly On-Hand Bird Inventory Trend "/>
    <pivotTable tabId="1" name="Current Bird Stock  Vs Live Birds  Sold by Branch"/>
    <pivotTable tabId="1" name="Monthly Live Birds Sold Vs On-Hand Inventory"/>
    <pivotTable tabId="1" name="PivotTable49"/>
    <pivotTable tabId="1" name="PivotTable50"/>
    <pivotTable tabId="1" name="PivotTable51"/>
    <pivotTable tabId="1" name="PivotTable54"/>
    <pivotTable tabId="1" name="Operational Expenses Breakdown By Category"/>
    <pivotTable tabId="1" name="Monthly Average Purchase Price Trend"/>
    <pivotTable tabId="1" name="Average Unit Price by Supplier"/>
    <pivotTable tabId="1" name="Total Operational Expenses by Suppliers"/>
    <pivotTable tabId="1" name="Monthly Procurement Volume (Units)"/>
    <pivotTable tabId="1" name="Headcount Distribution by Employee Role"/>
    <pivotTable tabId="1" name="PivotTable64"/>
  </pivotTables>
  <data>
    <olap pivotCacheId="228606127">
      <levels count="2">
        <level uniqueName="[dim_breed].[BreedName].[(All)]" sourceCaption="(All)" count="0"/>
        <level uniqueName="[dim_breed].[BreedName].[BreedName]" sourceCaption="BreedName" count="5">
          <ranges>
            <range startItem="0">
              <i n="[dim_breed].[BreedName].&amp;[Bourbon Red]" c="Bourbon Red"/>
              <i n="[dim_breed].[BreedName].&amp;[Broad Breasted White]" c="Broad Breasted White"/>
              <i n="[dim_breed].[BreedName].&amp;[Bronze]" c="Bronze"/>
              <i n="[dim_breed].[BreedName].&amp;[Narragansett]" c="Narragansett"/>
              <i n="[dim_breed].[BreedName].&amp;[White Holland]" c="White Holland"/>
            </range>
          </ranges>
        </level>
      </levels>
      <selections count="1">
        <selection n="[dim_breed].[BreedName].&amp;[Bronze]"/>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1" xr10:uid="{B9137CB5-7230-4FD1-83A6-A98D2D52C843}" sourceName="[dim_branch].[BranchName]">
  <pivotTables>
    <pivotTable tabId="1" name=" Total Eggs Produced By Month and Breed"/>
    <pivotTable tabId="1" name="Average of Turkey Weight (Kg) By Breed"/>
    <pivotTable tabId="1" name="Production Foucs by Batch Type"/>
    <pivotTable tabId="1" name=" Total Meat Weight Produced By Month and Breed"/>
    <pivotTable tabId="1" name="Average Weekly Egg Production Trend By Bird Age"/>
    <pivotTable tabId="1" name="Average Bird Age (Weeks) at Sale by Breed  "/>
    <pivotTable tabId="1" name="Monthly Revenue Vs Operational Expenses"/>
    <pivotTable tabId="1" name="Monthly Average Selling Price Trend br Product Type"/>
    <pivotTable tabId="1" name="Top Causes of Bird Mortalities"/>
    <pivotTable tabId="1" name="PivotTable2"/>
    <pivotTable tabId="1" name="Financial Losses by Casualty Cause"/>
    <pivotTable tabId="1" name="Monthly Bird Mortality Trend"/>
    <pivotTable tabId="1" name="Financial Losses Breakdown by Bird Breed"/>
    <pivotTable tabId="1" name="Monthly On-Hand Bird Inventory Trend "/>
    <pivotTable tabId="1" name="Current Bird Stock  Vs Live Birds  Sold by Branch"/>
    <pivotTable tabId="1" name="Monthly Live Birds Sold Vs On-Hand Inventory"/>
    <pivotTable tabId="1" name="PivotTable49"/>
    <pivotTable tabId="1" name="PivotTable50"/>
    <pivotTable tabId="1" name="PivotTable51"/>
    <pivotTable tabId="1" name="PivotTable54"/>
    <pivotTable tabId="1" name="Operational Expenses Breakdown By Category"/>
    <pivotTable tabId="1" name="Monthly Average Purchase Price Trend"/>
    <pivotTable tabId="1" name="Average Unit Price by Supplier"/>
    <pivotTable tabId="1" name="Total Operational Expenses by Suppliers"/>
    <pivotTable tabId="1" name="Monthly Procurement Volume (Units)"/>
    <pivotTable tabId="1" name="Headcount Distribution by Employee Role"/>
    <pivotTable tabId="1" name="PivotTable64"/>
  </pivotTables>
  <data>
    <olap pivotCacheId="228606127">
      <levels count="2">
        <level uniqueName="[dim_branch].[BranchName].[(All)]" sourceCaption="(All)" count="0"/>
        <level uniqueName="[dim_branch].[BranchName].[BranchName]" sourceCaption="BranchName" count="3">
          <ranges>
            <range startItem="0">
              <i n="[dim_branch].[BranchName].&amp;[CedarField A]" c="CedarField A"/>
              <i n="[dim_branch].[BranchName].&amp;[CedarField B]" c="CedarField B"/>
              <i n="[dim_branch].[BranchName].&amp;[CedarField C]" c="CedarField C"/>
            </range>
          </ranges>
        </level>
      </levels>
      <selections count="1">
        <selection n="[dim_branch].[Branch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rkeyType" xr10:uid="{B026BB41-B524-4C39-8CF5-B72432DB854E}" sourceName="[fact_sales].[TurkeyType]">
  <pivotTables>
    <pivotTable tabId="1" name="Monthly Average Selling Price Trend br Product Type"/>
  </pivotTables>
  <data>
    <olap pivotCacheId="228606127">
      <levels count="2">
        <level uniqueName="[fact_sales].[TurkeyType].[(All)]" sourceCaption="(All)" count="0"/>
        <level uniqueName="[fact_sales].[TurkeyType].[TurkeyType]" sourceCaption="TurkeyType" count="2">
          <ranges>
            <range startItem="0">
              <i n="[fact_sales].[TurkeyType].&amp;[Eggs]" c="Eggs"/>
              <i n="[fact_sales].[TurkeyType].&amp;[Meat]" c="Meat"/>
            </range>
          </ranges>
        </level>
      </levels>
      <selections count="1">
        <selection n="[fact_sales].[Turkey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39151E02-1B3D-492A-AB71-202DE05DD38A}" cache="Slicer_BranchName" caption="Filter by BranchName" columnCount="3" level="1" style="Slicer Style 3" rowHeight="247650"/>
  <slicer name="Year 3" xr10:uid="{EBF5EBEC-0A6D-4EA6-AF42-560BB2A0D6AD}" cache="Slicer_Date_Hierarchy" caption="Filter by Year" columnCount="2" level="1" style="Slicer Style 3" rowHeight="247650"/>
  <slicer name="ShortMonthName 1" xr10:uid="{96D5A08A-1533-45E5-8D59-462BEA7F6298}" cache="Slicer_ShortMonthName" caption="Filter by Month Name" columnCount="12" level="1" style="Slicer Style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rdOrigin 2" xr10:uid="{E38254B8-1B1C-487C-973A-C938CD2773EA}" cache="Slicer_BirdOrigin" caption="Filter By BirdOrigin" columnCount="2" level="1" style="Slicer Style 3" rowHeight="247650"/>
  <slicer name="BreedName 1" xr10:uid="{C7B4E067-8B42-4F69-A148-F0D91FDB5458}" cache="Slicer_BreedName" caption="Filter By BreedName" columnCount="5" level="1" style="Slicer Style 3" rowHeight="247650"/>
  <slicer name="BranchName 2" xr10:uid="{54315BD0-7560-4CF5-A7FE-4EC18924EE76}" cache="Slicer_BranchName1" caption="Filter By BranchName" columnCount="3" level="1" style="Slicer Style 3" rowHeight="247650"/>
  <slicer name="TurkeyType" xr10:uid="{9FEEAA98-E81B-48F1-9586-18128645CB84}" cache="Slicer_TurkeyType" caption="Filter by TurkeyType" columnCount="2" level="1" style="Slicer Style 3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rdOrigin 3" xr10:uid="{80FD1484-945C-498F-838B-B078A1918D22}" cache="Slicer_BirdOrigin" caption="Filter By BirdOrigin" columnCount="2" level="1" style="Slicer Style 3" rowHeight="247650"/>
  <slicer name="BreedName 2" xr10:uid="{4F9764B0-9B57-4DB0-919A-91681581D63E}" cache="Slicer_BreedName" caption="Filter By BreedName" columnCount="5" level="1" style="Slicer Style 3" rowHeight="247650"/>
  <slicer name="BranchName 3" xr10:uid="{913FB0E5-CFEE-463D-86E8-DA5ADD587105}" cache="Slicer_BranchName1" caption="Filter By BranchName" columnCount="3" level="1" style="Slicer Style 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rdOrigin 4" xr10:uid="{C35D87A0-C0A1-4EA4-ACB0-4276A52F4BBF}" cache="Slicer_BirdOrigin" caption="Filter By BirdOrigin" columnCount="2" level="1" style="Slicer Style 3" rowHeight="247650"/>
  <slicer name="BreedName 3" xr10:uid="{6B1839F1-A437-42AE-B75A-3C0D8BAD543D}" cache="Slicer_BreedName" caption="Filter By BreedName" columnCount="5" level="1" style="Slicer Style 3" rowHeight="247650"/>
  <slicer name="BranchName 4" xr10:uid="{A3D2DC06-51F5-4082-831D-1AE7B8275DC7}" cache="Slicer_BranchName1" caption="Filter By BranchName" columnCount="3" level="1" style="Slicer Style 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C680-2396-47AF-A741-5E62D2F6CEB1}">
  <dimension ref="C2:AR134"/>
  <sheetViews>
    <sheetView workbookViewId="0">
      <selection activeCell="E9" sqref="E9"/>
    </sheetView>
  </sheetViews>
  <sheetFormatPr defaultRowHeight="14.4" x14ac:dyDescent="0.3"/>
  <cols>
    <col min="3" max="3" width="17.88671875" bestFit="1" customWidth="1"/>
    <col min="4" max="4" width="13.33203125" bestFit="1" customWidth="1"/>
    <col min="5" max="5" width="12.44140625" bestFit="1" customWidth="1"/>
    <col min="6" max="6" width="13.33203125" bestFit="1" customWidth="1"/>
    <col min="7" max="7" width="11.21875" bestFit="1" customWidth="1"/>
    <col min="8" max="8" width="19.6640625" bestFit="1" customWidth="1"/>
    <col min="9" max="9" width="12.21875" bestFit="1" customWidth="1"/>
    <col min="10" max="10" width="13.109375" bestFit="1" customWidth="1"/>
    <col min="11" max="11" width="13.33203125" bestFit="1" customWidth="1"/>
    <col min="12" max="12" width="14" bestFit="1" customWidth="1"/>
    <col min="14" max="14" width="8.88671875" style="8"/>
    <col min="15" max="16" width="17.6640625" bestFit="1" customWidth="1"/>
    <col min="17" max="17" width="15.77734375" bestFit="1" customWidth="1"/>
    <col min="18" max="18" width="13.88671875" bestFit="1" customWidth="1"/>
    <col min="19" max="19" width="17.88671875" bestFit="1" customWidth="1"/>
    <col min="20" max="20" width="11.77734375" bestFit="1" customWidth="1"/>
    <col min="21" max="21" width="12.77734375" bestFit="1" customWidth="1"/>
    <col min="22" max="23" width="11.109375" bestFit="1" customWidth="1"/>
    <col min="24" max="24" width="11.109375" style="16" bestFit="1" customWidth="1"/>
    <col min="25" max="25" width="11.109375" bestFit="1" customWidth="1"/>
    <col min="26" max="26" width="17.88671875" bestFit="1" customWidth="1"/>
    <col min="27" max="27" width="16.77734375" bestFit="1" customWidth="1"/>
    <col min="28" max="28" width="14.21875" bestFit="1" customWidth="1"/>
    <col min="29" max="29" width="21" bestFit="1" customWidth="1"/>
    <col min="30" max="30" width="11.77734375" bestFit="1" customWidth="1"/>
    <col min="31" max="31" width="12.77734375" bestFit="1" customWidth="1"/>
    <col min="32" max="32" width="8.44140625" style="19" customWidth="1"/>
    <col min="33" max="33" width="14.33203125" bestFit="1" customWidth="1"/>
    <col min="34" max="34" width="14.88671875" bestFit="1" customWidth="1"/>
    <col min="35" max="35" width="13.33203125" bestFit="1" customWidth="1"/>
    <col min="36" max="36" width="19.88671875" bestFit="1" customWidth="1"/>
    <col min="37" max="37" width="20.109375" bestFit="1" customWidth="1"/>
    <col min="38" max="38" width="13.77734375" bestFit="1" customWidth="1"/>
    <col min="39" max="39" width="10" bestFit="1" customWidth="1"/>
    <col min="40" max="40" width="11.109375" bestFit="1" customWidth="1"/>
    <col min="41" max="41" width="11" bestFit="1" customWidth="1"/>
    <col min="42" max="42" width="10" bestFit="1" customWidth="1"/>
    <col min="43" max="43" width="11" bestFit="1" customWidth="1"/>
    <col min="44" max="44" width="10" bestFit="1" customWidth="1"/>
    <col min="45" max="45" width="11.6640625" bestFit="1" customWidth="1"/>
    <col min="46" max="46" width="16" bestFit="1" customWidth="1"/>
    <col min="47" max="47" width="11" bestFit="1" customWidth="1"/>
    <col min="48" max="48" width="11.33203125" bestFit="1" customWidth="1"/>
    <col min="49" max="49" width="11" bestFit="1" customWidth="1"/>
    <col min="50" max="50" width="15.44140625" bestFit="1" customWidth="1"/>
    <col min="51" max="51" width="10.33203125" bestFit="1" customWidth="1"/>
    <col min="52" max="52" width="18" bestFit="1" customWidth="1"/>
    <col min="53" max="53" width="10.33203125" bestFit="1" customWidth="1"/>
    <col min="54" max="54" width="13.44140625" bestFit="1" customWidth="1"/>
    <col min="55" max="55" width="17.44140625" bestFit="1" customWidth="1"/>
    <col min="56" max="56" width="13.6640625" bestFit="1" customWidth="1"/>
    <col min="57" max="57" width="13.21875" bestFit="1" customWidth="1"/>
    <col min="58" max="58" width="14" bestFit="1" customWidth="1"/>
    <col min="59" max="60" width="11" bestFit="1" customWidth="1"/>
    <col min="61" max="61" width="17.44140625" bestFit="1" customWidth="1"/>
    <col min="62" max="62" width="10" bestFit="1" customWidth="1"/>
    <col min="63" max="63" width="14.5546875" bestFit="1" customWidth="1"/>
    <col min="64" max="64" width="20.21875" bestFit="1" customWidth="1"/>
    <col min="65" max="65" width="10" bestFit="1" customWidth="1"/>
  </cols>
  <sheetData>
    <row r="2" spans="3:44" x14ac:dyDescent="0.3">
      <c r="Z2" t="s">
        <v>83</v>
      </c>
      <c r="AA2" t="s">
        <v>84</v>
      </c>
      <c r="AB2" t="s">
        <v>85</v>
      </c>
      <c r="AC2" t="s">
        <v>86</v>
      </c>
    </row>
    <row r="3" spans="3:44" x14ac:dyDescent="0.3">
      <c r="Z3" s="2">
        <v>91</v>
      </c>
      <c r="AA3" s="11">
        <v>2577347.5699999998</v>
      </c>
      <c r="AB3" s="2">
        <v>10.166666666666666</v>
      </c>
      <c r="AC3" s="18">
        <v>2.8382508889027509E-3</v>
      </c>
      <c r="AH3" t="s">
        <v>3</v>
      </c>
      <c r="AI3" t="s">
        <v>122</v>
      </c>
      <c r="AJ3" t="s">
        <v>123</v>
      </c>
      <c r="AK3" t="s">
        <v>124</v>
      </c>
    </row>
    <row r="4" spans="3:44" x14ac:dyDescent="0.3">
      <c r="AH4" s="15">
        <v>102121883.56</v>
      </c>
      <c r="AI4" s="2">
        <v>30</v>
      </c>
      <c r="AJ4" s="2">
        <v>6</v>
      </c>
      <c r="AK4" s="18">
        <v>0.23961057862415322</v>
      </c>
    </row>
    <row r="5" spans="3:44" x14ac:dyDescent="0.3">
      <c r="C5" t="s">
        <v>0</v>
      </c>
      <c r="D5" t="s">
        <v>21</v>
      </c>
      <c r="E5" t="s">
        <v>2</v>
      </c>
      <c r="F5" t="s">
        <v>3</v>
      </c>
      <c r="G5" t="s">
        <v>4</v>
      </c>
      <c r="H5" t="s">
        <v>5</v>
      </c>
      <c r="I5" t="s">
        <v>6</v>
      </c>
      <c r="J5" t="s">
        <v>7</v>
      </c>
      <c r="K5" t="s">
        <v>20</v>
      </c>
      <c r="L5" t="s">
        <v>1</v>
      </c>
      <c r="P5" t="s">
        <v>54</v>
      </c>
      <c r="Q5" t="s">
        <v>55</v>
      </c>
      <c r="R5" t="s">
        <v>56</v>
      </c>
      <c r="S5" t="s">
        <v>57</v>
      </c>
      <c r="Z5">
        <f>GETPIVOTDATA("[Measures].[Total Bird Mortalities]",$Z$2)</f>
        <v>91</v>
      </c>
      <c r="AA5" t="str">
        <f>IF(GETPIVOTDATA("[Measures].[Total Financial Losses]",$AA$2)&gt;=1000000,TEXT(GETPIVOTDATA("[Measures].[Total Financial Losses]",$AA$2)/1000000,"$0.0")&amp; "M",IF(GETPIVOTDATA("[Measures].[Total Financial Losses]",$AA$2)&gt;=10000,TEXT(GETPIVOTDATA("[Measures].[Total Financial Losses]",$AA$2)/10000,"$0.0")&amp; "K",TEXT(GETPIVOTDATA("[Measures].[Total Financial Losses]",$AA$2),"$#.##")))</f>
        <v>$2.6M</v>
      </c>
      <c r="AB5" s="2">
        <f>GETPIVOTDATA("[Measures].[Avg Stock Available]",$AB$2)</f>
        <v>10.166666666666666</v>
      </c>
      <c r="AC5" s="18">
        <f>GETPIVOTDATA("[Measures].[Overall Morality Rate%]",$AC$2)</f>
        <v>2.8382508889027509E-3</v>
      </c>
    </row>
    <row r="6" spans="3:44" x14ac:dyDescent="0.3">
      <c r="C6" s="1">
        <v>7848390.3200000003</v>
      </c>
      <c r="D6" s="2">
        <v>1689</v>
      </c>
      <c r="E6" s="1">
        <v>4646.7675074008293</v>
      </c>
      <c r="F6" s="1">
        <v>7790981.0899999999</v>
      </c>
      <c r="G6" s="1">
        <v>15029311.52</v>
      </c>
      <c r="H6" s="1">
        <v>22820292.609999999</v>
      </c>
      <c r="I6" s="1">
        <v>-14971902.289999999</v>
      </c>
      <c r="J6" s="3">
        <v>-1.9076398700313364</v>
      </c>
      <c r="K6" s="2">
        <v>1499</v>
      </c>
      <c r="L6" s="2">
        <v>190</v>
      </c>
      <c r="P6" s="2">
        <v>30976</v>
      </c>
      <c r="Q6" s="9">
        <v>5370</v>
      </c>
      <c r="R6" s="9">
        <v>10.374909090909091</v>
      </c>
      <c r="S6" s="2">
        <v>51</v>
      </c>
      <c r="AH6" t="str">
        <f>IF(AH4&gt;=1000000,TEXT(AH4/1000000,"$0.0")&amp; "M",IF(AH4&gt;=10000,TEXT(AH4/10000,"$0.0")&amp; "K",TEXT(AH4,"$#.##")))</f>
        <v>$102.1M</v>
      </c>
      <c r="AI6">
        <f>GETPIVOTDATA("[Measures].[Total Items Procured]",$AI$3)</f>
        <v>30</v>
      </c>
      <c r="AJ6">
        <f>GETPIVOTDATA("[Measures].[Active Supply Partners]",$AJ$3)</f>
        <v>6</v>
      </c>
      <c r="AK6" s="18">
        <f>GETPIVOTDATA("[Measures].[Feed Cost Dependency]",$AK$3)</f>
        <v>0.23961057862415322</v>
      </c>
    </row>
    <row r="8" spans="3:44" x14ac:dyDescent="0.3">
      <c r="C8" t="str">
        <f>IF(C6&gt;=1000000,TEXT(C6/1000000,"$0.0")&amp; "M",IF(C6&gt;=10000,TEXT(C6/10000,"$0.0")&amp; "K",TEXT(C6,"$#.##")))</f>
        <v>$7.8M</v>
      </c>
      <c r="D8" s="2">
        <f>GETPIVOTDATA("[Measures].[Total Quantity Sold]",$C$5)</f>
        <v>1689</v>
      </c>
      <c r="E8" s="1" t="str">
        <f>TEXT(GETPIVOTDATA("[Measures].[AVG Selling Price]",$C$5), "$#,##0")</f>
        <v>$4,647</v>
      </c>
      <c r="F8" t="str">
        <f>IF(F6&gt;=1000000,TEXT(F6/1000000,"$0.0")&amp; "M",IF(F6&gt;=10000,TEXT(F6/10000,"$0.0")&amp; "K",TEXT(F6,"$#.##")))</f>
        <v>$7.8M</v>
      </c>
      <c r="G8" t="str">
        <f>IF(G6&gt;=1000000,TEXT(G6/1000000,"$0.0")&amp; "M",IF(G6&gt;=10000,TEXT(G6/10000,"$0.0")&amp; "K",TEXT(G6,"$#.##")))</f>
        <v>$15.0M</v>
      </c>
      <c r="H8" t="str">
        <f>IF(H6&gt;=1000000,TEXT(H6/1000000,"$0.0")&amp; "M",IF(H6&gt;=10000,TEXT(H6/10000,"$0.0")&amp; "K",TEXT(H6,"$#.##")))</f>
        <v>$22.8M</v>
      </c>
      <c r="I8" s="1" t="str">
        <f>IF(GETPIVOTDATA("[Measures].[Net Profit]",$C$5)&gt;=1000000, TEXT(GETPIVOTDATA("[Measures].[Net Profit]",$C$5)/1000000, "$0.00") &amp; "M", TEXT(GETPIVOTDATA("[Measures].[Net Profit]",$C$5)/1000, "$#,##0") &amp; "K")</f>
        <v>-$14,972K</v>
      </c>
      <c r="J8" s="3">
        <f>GETPIVOTDATA("[Measures].[Profit Margin%]",$C$5)</f>
        <v>-1.9076398700313364</v>
      </c>
      <c r="K8" s="2">
        <f>GETPIVOTDATA("[Measures].[Total Eggs Sold]",$C$5)</f>
        <v>1499</v>
      </c>
      <c r="L8" s="2">
        <f>GETPIVOTDATA("[Measures].[Total Birds Sold]",$C$5)</f>
        <v>190</v>
      </c>
      <c r="P8" s="2" t="str">
        <f>IF(P6&gt;=1000, TEXT(P6/1000, "#,##0") &amp; "K", TEXT(P6, "#,##0"))</f>
        <v>31K</v>
      </c>
      <c r="Q8" s="9" t="str">
        <f>IF(Q6&gt;=1000, TEXT(Q6/1000, "#,##0") &amp; "K Kg", TEXT(Q6, "#,##0") &amp; " Kg")</f>
        <v>5K Kg</v>
      </c>
      <c r="R8" s="14" t="str">
        <f>TEXT(R6, "0.00") &amp; " Kg"</f>
        <v>10.37 Kg</v>
      </c>
      <c r="S8">
        <f>GETPIVOTDATA("[Measures].[Total Active Batches]",$P$5)</f>
        <v>51</v>
      </c>
    </row>
    <row r="11" spans="3:44" x14ac:dyDescent="0.3">
      <c r="C11" s="4"/>
      <c r="D11" s="4"/>
      <c r="E11" s="4"/>
      <c r="F11" s="4"/>
      <c r="G11" s="4"/>
      <c r="H11" s="4"/>
      <c r="I11" s="4"/>
      <c r="J11" s="4"/>
      <c r="K11" s="4"/>
      <c r="L11" s="4"/>
      <c r="O11" s="10"/>
      <c r="P11" s="10"/>
      <c r="Q11" s="10"/>
      <c r="R11" s="10"/>
      <c r="S11" s="10"/>
      <c r="T11" s="10"/>
      <c r="U11" s="10"/>
      <c r="V11" s="10"/>
      <c r="Y11" s="17"/>
      <c r="Z11" s="17"/>
      <c r="AA11" s="17"/>
      <c r="AB11" s="17"/>
      <c r="AC11" s="17"/>
      <c r="AD11" s="17"/>
      <c r="AE11" s="17"/>
      <c r="AG11" s="10"/>
      <c r="AH11" s="10"/>
      <c r="AI11" s="10"/>
      <c r="AJ11" s="10"/>
      <c r="AK11" s="10"/>
      <c r="AL11" s="10"/>
      <c r="AM11" s="10"/>
      <c r="AN11" s="10"/>
      <c r="AO11" s="10"/>
      <c r="AP11" s="10"/>
      <c r="AQ11" s="10"/>
      <c r="AR11" s="10"/>
    </row>
    <row r="13" spans="3:44" x14ac:dyDescent="0.3">
      <c r="C13" s="5" t="s">
        <v>58</v>
      </c>
      <c r="D13" t="s">
        <v>0</v>
      </c>
      <c r="F13" t="str" cm="1">
        <f t="array" ref="F13:G25">C13:D25</f>
        <v>ShortMonthName</v>
      </c>
      <c r="G13" t="str">
        <v>Total Revenue</v>
      </c>
      <c r="H13" t="s">
        <v>22</v>
      </c>
      <c r="I13" t="s">
        <v>23</v>
      </c>
      <c r="J13" t="s">
        <v>24</v>
      </c>
      <c r="K13" t="s">
        <v>25</v>
      </c>
    </row>
    <row r="14" spans="3:44" x14ac:dyDescent="0.3">
      <c r="C14" t="s">
        <v>11</v>
      </c>
      <c r="D14" s="1">
        <v>7848390.3200000003</v>
      </c>
      <c r="F14" t="str">
        <v>Feb</v>
      </c>
      <c r="G14">
        <v>7848390.3200000003</v>
      </c>
      <c r="H14">
        <f>IF(G14=MAX($G$14:$G$25),G14,NA())</f>
        <v>7848390.3200000003</v>
      </c>
      <c r="I14" t="e">
        <f>IF(G14=MIN($G$14:$G$25),G14,NA())</f>
        <v>#N/A</v>
      </c>
      <c r="J14" t="str">
        <f>IF(H14&gt;=1000000,TEXT(H14/1000000,"$0.0")&amp; "M",IF(H14&gt;=10000,TEXT(H14/10000,"$0.0")&amp; "K",TEXT(H14,"$#.##")))</f>
        <v>$7.8M</v>
      </c>
      <c r="K14" t="e">
        <f>IF(I14&gt;=1000000,TEXT(I14/1000000,"$0.0")&amp; "M",IF(I14&gt;=10000,TEXT(I14/10000,"$0.0")&amp; "K",TEXT(I14,"$#.##")))</f>
        <v>#N/A</v>
      </c>
      <c r="P14" s="5" t="s">
        <v>34</v>
      </c>
      <c r="Q14" t="s">
        <v>59</v>
      </c>
      <c r="Z14" s="5" t="s">
        <v>72</v>
      </c>
      <c r="AA14" t="s">
        <v>71</v>
      </c>
      <c r="AH14" s="5" t="s">
        <v>112</v>
      </c>
      <c r="AI14" t="s">
        <v>3</v>
      </c>
      <c r="AJ14" t="str" cm="1">
        <f t="array" ref="AJ14:AK22">AH14:AI22</f>
        <v>Category</v>
      </c>
      <c r="AK14" t="str">
        <v>Total Expenses</v>
      </c>
    </row>
    <row r="15" spans="3:44" x14ac:dyDescent="0.3">
      <c r="F15">
        <v>0</v>
      </c>
      <c r="G15">
        <v>0</v>
      </c>
      <c r="H15" t="e">
        <f t="shared" ref="H15:H25" si="0">IF(G15=MAX($G$14:$G$25),G15,NA())</f>
        <v>#N/A</v>
      </c>
      <c r="I15">
        <f t="shared" ref="I15:I25" si="1">IF(G15=MIN($G$14:$G$25),G15,NA())</f>
        <v>0</v>
      </c>
      <c r="J15" t="e">
        <f t="shared" ref="J15:J25" si="2">IF(H15&gt;=1000000,TEXT(H15/1000000,"$0.0")&amp; "M",IF(H15&gt;=10000,TEXT(H15/10000,"$0.0")&amp; "K",TEXT(H15,"$#.##")))</f>
        <v>#N/A</v>
      </c>
      <c r="K15" t="str">
        <f t="shared" ref="K15:K25" si="3">IF(I15&gt;=1000000,TEXT(I15/1000000,"$0.0")&amp; "M",IF(I15&gt;=10000,TEXT(I15/10000,"$0.0")&amp; "K",TEXT(I15,"$#.##")))</f>
        <v>$.</v>
      </c>
      <c r="P15" t="s">
        <v>35</v>
      </c>
      <c r="Q15" s="11">
        <v>10.04078947368421</v>
      </c>
      <c r="Z15" t="s">
        <v>75</v>
      </c>
      <c r="AA15" s="20">
        <v>2</v>
      </c>
      <c r="AH15" t="s">
        <v>120</v>
      </c>
      <c r="AI15" s="15">
        <v>5324734.63</v>
      </c>
      <c r="AJ15" t="str">
        <v>Utilities</v>
      </c>
      <c r="AK15">
        <v>5324734.63</v>
      </c>
    </row>
    <row r="16" spans="3:44" x14ac:dyDescent="0.3">
      <c r="F16">
        <v>0</v>
      </c>
      <c r="G16">
        <v>0</v>
      </c>
      <c r="H16" t="e">
        <f t="shared" si="0"/>
        <v>#N/A</v>
      </c>
      <c r="I16">
        <f t="shared" si="1"/>
        <v>0</v>
      </c>
      <c r="J16" t="e">
        <f t="shared" si="2"/>
        <v>#N/A</v>
      </c>
      <c r="K16" t="str">
        <f t="shared" si="3"/>
        <v>$.</v>
      </c>
      <c r="P16" t="s">
        <v>36</v>
      </c>
      <c r="Q16" s="11">
        <v>10.163472222222225</v>
      </c>
      <c r="Z16" t="s">
        <v>79</v>
      </c>
      <c r="AA16" s="20">
        <v>7</v>
      </c>
      <c r="AH16" t="s">
        <v>117</v>
      </c>
      <c r="AI16" s="15">
        <v>5866685.7000000002</v>
      </c>
      <c r="AJ16" t="str">
        <v>Health</v>
      </c>
      <c r="AK16">
        <v>5866685.7000000002</v>
      </c>
    </row>
    <row r="17" spans="3:44" x14ac:dyDescent="0.3">
      <c r="F17">
        <v>0</v>
      </c>
      <c r="G17">
        <v>0</v>
      </c>
      <c r="H17" t="e">
        <f t="shared" si="0"/>
        <v>#N/A</v>
      </c>
      <c r="I17">
        <f t="shared" si="1"/>
        <v>0</v>
      </c>
      <c r="J17" t="e">
        <f t="shared" si="2"/>
        <v>#N/A</v>
      </c>
      <c r="K17" t="str">
        <f t="shared" si="3"/>
        <v>$.</v>
      </c>
      <c r="P17" t="s">
        <v>37</v>
      </c>
      <c r="Q17" s="11">
        <v>10.374909090909091</v>
      </c>
      <c r="Z17" t="s">
        <v>80</v>
      </c>
      <c r="AA17" s="20">
        <v>9</v>
      </c>
      <c r="AH17" t="s">
        <v>114</v>
      </c>
      <c r="AI17" s="15">
        <v>5913748.9800000004</v>
      </c>
      <c r="AJ17" t="str">
        <v>Biosecurity</v>
      </c>
      <c r="AK17">
        <v>5913748.9800000004</v>
      </c>
    </row>
    <row r="18" spans="3:44" x14ac:dyDescent="0.3">
      <c r="F18">
        <v>0</v>
      </c>
      <c r="G18">
        <v>0</v>
      </c>
      <c r="H18" t="e">
        <f t="shared" si="0"/>
        <v>#N/A</v>
      </c>
      <c r="I18">
        <f t="shared" si="1"/>
        <v>0</v>
      </c>
      <c r="J18" t="e">
        <f t="shared" si="2"/>
        <v>#N/A</v>
      </c>
      <c r="K18" t="str">
        <f t="shared" si="3"/>
        <v>$.</v>
      </c>
      <c r="P18" t="s">
        <v>38</v>
      </c>
      <c r="Q18" s="11">
        <v>10.624651162790698</v>
      </c>
      <c r="Z18" t="s">
        <v>78</v>
      </c>
      <c r="AA18" s="20">
        <v>10</v>
      </c>
      <c r="AH18" t="s">
        <v>118</v>
      </c>
      <c r="AI18" s="15">
        <v>6377077.3600000003</v>
      </c>
      <c r="AJ18" t="str">
        <v>Housing</v>
      </c>
      <c r="AK18">
        <v>6377077.3600000003</v>
      </c>
    </row>
    <row r="19" spans="3:44" x14ac:dyDescent="0.3">
      <c r="F19">
        <v>0</v>
      </c>
      <c r="G19">
        <v>0</v>
      </c>
      <c r="H19" t="e">
        <f t="shared" si="0"/>
        <v>#N/A</v>
      </c>
      <c r="I19">
        <f t="shared" si="1"/>
        <v>0</v>
      </c>
      <c r="J19" t="e">
        <f t="shared" si="2"/>
        <v>#N/A</v>
      </c>
      <c r="K19" t="str">
        <f t="shared" si="3"/>
        <v>$.</v>
      </c>
      <c r="P19" t="s">
        <v>39</v>
      </c>
      <c r="Q19" s="11">
        <v>10.573809523809526</v>
      </c>
      <c r="Z19" t="s">
        <v>77</v>
      </c>
      <c r="AA19" s="20">
        <v>11</v>
      </c>
      <c r="AH19" t="s">
        <v>119</v>
      </c>
      <c r="AI19" s="15">
        <v>13765038.92</v>
      </c>
      <c r="AJ19" t="str">
        <v>Logistics</v>
      </c>
      <c r="AK19">
        <v>13765038.92</v>
      </c>
    </row>
    <row r="20" spans="3:44" x14ac:dyDescent="0.3">
      <c r="F20">
        <v>0</v>
      </c>
      <c r="G20">
        <v>0</v>
      </c>
      <c r="H20" t="e">
        <f t="shared" si="0"/>
        <v>#N/A</v>
      </c>
      <c r="I20">
        <f t="shared" si="1"/>
        <v>0</v>
      </c>
      <c r="J20" t="e">
        <f t="shared" si="2"/>
        <v>#N/A</v>
      </c>
      <c r="K20" t="str">
        <f t="shared" si="3"/>
        <v>$.</v>
      </c>
      <c r="Z20" t="s">
        <v>73</v>
      </c>
      <c r="AA20" s="20">
        <v>12</v>
      </c>
      <c r="AH20" t="s">
        <v>113</v>
      </c>
      <c r="AI20" s="15">
        <v>17056284.5</v>
      </c>
      <c r="AJ20" t="str">
        <v>Admin</v>
      </c>
      <c r="AK20">
        <v>17056284.5</v>
      </c>
    </row>
    <row r="21" spans="3:44" x14ac:dyDescent="0.3">
      <c r="F21">
        <v>0</v>
      </c>
      <c r="G21">
        <v>0</v>
      </c>
      <c r="H21" t="e">
        <f t="shared" si="0"/>
        <v>#N/A</v>
      </c>
      <c r="I21">
        <f t="shared" si="1"/>
        <v>0</v>
      </c>
      <c r="J21" t="e">
        <f t="shared" si="2"/>
        <v>#N/A</v>
      </c>
      <c r="K21" t="str">
        <f t="shared" si="3"/>
        <v>$.</v>
      </c>
      <c r="Z21" t="s">
        <v>76</v>
      </c>
      <c r="AA21" s="20">
        <v>17</v>
      </c>
      <c r="AH21" t="s">
        <v>115</v>
      </c>
      <c r="AI21" s="15">
        <v>23348829.859999999</v>
      </c>
      <c r="AJ21" t="str">
        <v>Equipment</v>
      </c>
      <c r="AK21">
        <v>23348829.859999999</v>
      </c>
    </row>
    <row r="22" spans="3:44" x14ac:dyDescent="0.3">
      <c r="F22">
        <v>0</v>
      </c>
      <c r="G22">
        <v>0</v>
      </c>
      <c r="H22" t="e">
        <f t="shared" si="0"/>
        <v>#N/A</v>
      </c>
      <c r="I22">
        <f t="shared" si="1"/>
        <v>0</v>
      </c>
      <c r="J22" t="e">
        <f t="shared" si="2"/>
        <v>#N/A</v>
      </c>
      <c r="K22" t="str">
        <f t="shared" si="3"/>
        <v>$.</v>
      </c>
      <c r="Z22" t="s">
        <v>74</v>
      </c>
      <c r="AA22" s="20">
        <v>23</v>
      </c>
      <c r="AH22" t="s">
        <v>116</v>
      </c>
      <c r="AI22" s="15">
        <v>24469483.609999999</v>
      </c>
      <c r="AJ22" t="str">
        <v>Feed</v>
      </c>
      <c r="AK22">
        <v>24469483.609999999</v>
      </c>
    </row>
    <row r="23" spans="3:44" x14ac:dyDescent="0.3">
      <c r="F23">
        <v>0</v>
      </c>
      <c r="G23">
        <v>0</v>
      </c>
      <c r="H23" t="e">
        <f t="shared" si="0"/>
        <v>#N/A</v>
      </c>
      <c r="I23">
        <f t="shared" si="1"/>
        <v>0</v>
      </c>
      <c r="J23" t="e">
        <f t="shared" si="2"/>
        <v>#N/A</v>
      </c>
      <c r="K23" t="str">
        <f t="shared" si="3"/>
        <v>$.</v>
      </c>
    </row>
    <row r="24" spans="3:44" x14ac:dyDescent="0.3">
      <c r="F24">
        <v>0</v>
      </c>
      <c r="G24">
        <v>0</v>
      </c>
      <c r="H24" t="e">
        <f t="shared" si="0"/>
        <v>#N/A</v>
      </c>
      <c r="I24">
        <f t="shared" si="1"/>
        <v>0</v>
      </c>
      <c r="J24" t="e">
        <f t="shared" si="2"/>
        <v>#N/A</v>
      </c>
      <c r="K24" t="str">
        <f t="shared" si="3"/>
        <v>$.</v>
      </c>
      <c r="O24" s="10"/>
      <c r="P24" s="10"/>
      <c r="Q24" s="10"/>
      <c r="R24" s="10"/>
      <c r="S24" s="10"/>
      <c r="T24" s="10"/>
      <c r="U24" s="10"/>
      <c r="V24" s="10"/>
      <c r="Y24" s="17"/>
      <c r="Z24" s="17"/>
      <c r="AA24" s="17"/>
      <c r="AB24" s="17"/>
      <c r="AC24" s="17"/>
      <c r="AD24" s="17"/>
      <c r="AE24" s="17"/>
      <c r="AG24" s="10"/>
      <c r="AH24" s="10"/>
      <c r="AI24" s="10"/>
      <c r="AJ24" s="10"/>
      <c r="AK24" s="10"/>
      <c r="AL24" s="10"/>
      <c r="AM24" s="10"/>
      <c r="AN24" s="10"/>
      <c r="AO24" s="10"/>
      <c r="AP24" s="10"/>
      <c r="AQ24" s="10"/>
      <c r="AR24" s="10"/>
    </row>
    <row r="25" spans="3:44" x14ac:dyDescent="0.3">
      <c r="F25">
        <v>0</v>
      </c>
      <c r="G25">
        <v>0</v>
      </c>
      <c r="H25" t="e">
        <f t="shared" si="0"/>
        <v>#N/A</v>
      </c>
      <c r="I25">
        <f t="shared" si="1"/>
        <v>0</v>
      </c>
      <c r="J25" t="e">
        <f t="shared" si="2"/>
        <v>#N/A</v>
      </c>
      <c r="K25" t="str">
        <f t="shared" si="3"/>
        <v>$.</v>
      </c>
    </row>
    <row r="26" spans="3:44" x14ac:dyDescent="0.3">
      <c r="AH26" s="5" t="s">
        <v>58</v>
      </c>
      <c r="AI26" t="s">
        <v>70</v>
      </c>
    </row>
    <row r="27" spans="3:44" x14ac:dyDescent="0.3">
      <c r="C27" s="4"/>
      <c r="D27" s="4"/>
      <c r="E27" s="4"/>
      <c r="F27" s="4"/>
      <c r="G27" s="4"/>
      <c r="H27" s="4"/>
      <c r="I27" s="4"/>
      <c r="J27" s="4"/>
      <c r="K27" s="4"/>
      <c r="L27" s="4"/>
      <c r="P27" s="5" t="s">
        <v>58</v>
      </c>
      <c r="Q27" s="2" t="s">
        <v>60</v>
      </c>
      <c r="Z27" s="5" t="s">
        <v>72</v>
      </c>
      <c r="AA27" t="s">
        <v>81</v>
      </c>
      <c r="AB27" t="str" cm="1">
        <f t="array" ref="AB27:AC35">Z27:AA35</f>
        <v>CasualtyCause</v>
      </c>
      <c r="AC27" t="str">
        <v>Sum of EstimatedLoss</v>
      </c>
      <c r="AH27" t="s">
        <v>12</v>
      </c>
      <c r="AI27" s="20">
        <v>13719.200275229359</v>
      </c>
    </row>
    <row r="28" spans="3:44" x14ac:dyDescent="0.3">
      <c r="P28" t="s">
        <v>12</v>
      </c>
      <c r="Q28" s="2">
        <v>2737</v>
      </c>
      <c r="Z28" t="s">
        <v>75</v>
      </c>
      <c r="AA28" s="20">
        <v>71722.38</v>
      </c>
      <c r="AB28" t="str">
        <v>Heat stress</v>
      </c>
      <c r="AC28">
        <v>71722.38</v>
      </c>
      <c r="AD28" t="str">
        <f>IF(AC28&gt;=1000000,TEXT(AC28/1000000,"$0.0")&amp; "M",IF(AC28&gt;=10000,TEXT(AC28/10000,"$0.0")&amp; "K",TEXT(AC28,"$#.##")))</f>
        <v>$7.2K</v>
      </c>
      <c r="AH28" t="s">
        <v>11</v>
      </c>
      <c r="AI28" s="20">
        <v>17319.814096385544</v>
      </c>
    </row>
    <row r="29" spans="3:44" x14ac:dyDescent="0.3">
      <c r="P29" t="s">
        <v>11</v>
      </c>
      <c r="Q29" s="2">
        <v>1297</v>
      </c>
      <c r="Z29" t="s">
        <v>79</v>
      </c>
      <c r="AA29" s="20">
        <v>194921.43</v>
      </c>
      <c r="AB29" t="str">
        <v>Transport stress</v>
      </c>
      <c r="AC29">
        <v>194921.43</v>
      </c>
      <c r="AD29" t="str">
        <f t="shared" ref="AD29:AD35" si="4">IF(AC29&gt;=1000000,TEXT(AC29/1000000,"$0.0")&amp; "M",IF(AC29&gt;=10000,TEXT(AC29/10000,"$0.0")&amp; "K",TEXT(AC29,"$#.##")))</f>
        <v>$19.5K</v>
      </c>
      <c r="AH29" t="s">
        <v>15</v>
      </c>
      <c r="AI29" s="20">
        <v>18158.351460674159</v>
      </c>
    </row>
    <row r="30" spans="3:44" x14ac:dyDescent="0.3">
      <c r="P30" t="s">
        <v>15</v>
      </c>
      <c r="Q30" s="2">
        <v>0</v>
      </c>
      <c r="Z30" t="s">
        <v>80</v>
      </c>
      <c r="AA30" s="20">
        <v>203941.76000000001</v>
      </c>
      <c r="AB30" t="str">
        <v>Water contamination</v>
      </c>
      <c r="AC30">
        <v>203941.76000000001</v>
      </c>
      <c r="AD30" t="str">
        <f t="shared" si="4"/>
        <v>$20.4K</v>
      </c>
      <c r="AH30" t="s">
        <v>8</v>
      </c>
      <c r="AI30" s="20">
        <v>17439.023195876289</v>
      </c>
    </row>
    <row r="31" spans="3:44" x14ac:dyDescent="0.3">
      <c r="P31" t="s">
        <v>8</v>
      </c>
      <c r="Q31" s="2">
        <v>4984</v>
      </c>
      <c r="Z31" t="s">
        <v>78</v>
      </c>
      <c r="AA31" s="20">
        <v>277680.08</v>
      </c>
      <c r="AB31" t="str">
        <v>Respiratory infection</v>
      </c>
      <c r="AC31">
        <v>277680.08</v>
      </c>
      <c r="AD31" t="str">
        <f t="shared" si="4"/>
        <v>$27.8K</v>
      </c>
      <c r="AH31" t="s">
        <v>16</v>
      </c>
      <c r="AI31" s="20">
        <v>16180.451999999999</v>
      </c>
    </row>
    <row r="32" spans="3:44" x14ac:dyDescent="0.3">
      <c r="C32" s="5" t="s">
        <v>26</v>
      </c>
      <c r="D32" t="s">
        <v>0</v>
      </c>
      <c r="E32" t="s">
        <v>27</v>
      </c>
      <c r="P32" t="s">
        <v>16</v>
      </c>
      <c r="Q32" s="2">
        <v>994</v>
      </c>
      <c r="Z32" t="s">
        <v>77</v>
      </c>
      <c r="AA32" s="20">
        <v>306645.77</v>
      </c>
      <c r="AB32" t="str">
        <v>Predator attack</v>
      </c>
      <c r="AC32">
        <v>306645.77</v>
      </c>
      <c r="AD32" t="str">
        <f t="shared" si="4"/>
        <v>$30.7K</v>
      </c>
      <c r="AH32" t="s">
        <v>14</v>
      </c>
      <c r="AI32" s="20">
        <v>15422.329041095891</v>
      </c>
    </row>
    <row r="33" spans="3:41" x14ac:dyDescent="0.3">
      <c r="C33">
        <v>2024</v>
      </c>
      <c r="D33" s="1">
        <v>3628436.87</v>
      </c>
      <c r="E33" s="6"/>
      <c r="P33" t="s">
        <v>14</v>
      </c>
      <c r="Q33" s="2">
        <v>0</v>
      </c>
      <c r="Z33" t="s">
        <v>73</v>
      </c>
      <c r="AA33" s="20">
        <v>347551.12</v>
      </c>
      <c r="AB33" t="str">
        <v>Coccidiosis</v>
      </c>
      <c r="AC33">
        <v>347551.12</v>
      </c>
      <c r="AD33" t="str">
        <f t="shared" si="4"/>
        <v>$34.8K</v>
      </c>
      <c r="AH33" t="s">
        <v>13</v>
      </c>
      <c r="AI33" s="20">
        <v>16467.764505494506</v>
      </c>
    </row>
    <row r="34" spans="3:41" x14ac:dyDescent="0.3">
      <c r="C34">
        <v>2025</v>
      </c>
      <c r="D34" s="1">
        <v>4219953.45</v>
      </c>
      <c r="E34" s="6">
        <v>0.16302242568712516</v>
      </c>
      <c r="P34" t="s">
        <v>13</v>
      </c>
      <c r="Q34" s="2">
        <v>0</v>
      </c>
      <c r="Z34" t="s">
        <v>74</v>
      </c>
      <c r="AA34" s="20">
        <v>585454.02</v>
      </c>
      <c r="AB34" t="str">
        <v>Egg binding complications</v>
      </c>
      <c r="AC34">
        <v>585454.02</v>
      </c>
      <c r="AD34" t="str">
        <f t="shared" si="4"/>
        <v>$58.5K</v>
      </c>
      <c r="AH34" t="s">
        <v>9</v>
      </c>
      <c r="AI34" s="20">
        <v>15431.112941176472</v>
      </c>
    </row>
    <row r="35" spans="3:41" x14ac:dyDescent="0.3">
      <c r="P35" t="s">
        <v>9</v>
      </c>
      <c r="Q35" s="2">
        <v>989</v>
      </c>
      <c r="Z35" t="s">
        <v>76</v>
      </c>
      <c r="AA35" s="20">
        <v>589431.01</v>
      </c>
      <c r="AB35" t="str">
        <v>Poor brooding management</v>
      </c>
      <c r="AC35">
        <v>589431.01</v>
      </c>
      <c r="AD35" t="str">
        <f t="shared" si="4"/>
        <v>$58.9K</v>
      </c>
      <c r="AH35" t="s">
        <v>19</v>
      </c>
      <c r="AI35" s="20">
        <v>15997.376329113924</v>
      </c>
    </row>
    <row r="36" spans="3:41" x14ac:dyDescent="0.3">
      <c r="P36" t="s">
        <v>19</v>
      </c>
      <c r="Q36" s="2">
        <v>7814</v>
      </c>
      <c r="AH36" t="s">
        <v>18</v>
      </c>
      <c r="AI36" s="20">
        <v>16947.696973684211</v>
      </c>
    </row>
    <row r="37" spans="3:41" x14ac:dyDescent="0.3">
      <c r="C37" t="str">
        <f>C32</f>
        <v>Year</v>
      </c>
      <c r="D37" s="1" t="str" cm="1">
        <f t="array" ref="D37:D39">D32:D34</f>
        <v>Total Revenue</v>
      </c>
      <c r="E37" t="s">
        <v>28</v>
      </c>
      <c r="P37" t="s">
        <v>18</v>
      </c>
      <c r="Q37" s="2">
        <v>316</v>
      </c>
      <c r="AH37" t="s">
        <v>17</v>
      </c>
      <c r="AI37" s="20">
        <v>17295.635675675676</v>
      </c>
    </row>
    <row r="38" spans="3:41" x14ac:dyDescent="0.3">
      <c r="C38" t="str">
        <f>"Y"&amp;C33</f>
        <v>Y2024</v>
      </c>
      <c r="D38">
        <v>3628436.87</v>
      </c>
      <c r="E38" s="6">
        <f>GETPIVOTDATA("[__Xl2].[Measures].[Total Revenue]",$C$32,"[Calendar].[Year]","[Calendar].[Year].&amp;[2025]")</f>
        <v>0.16302242568712516</v>
      </c>
      <c r="F38" t="str">
        <f>IF(D38&gt;=1000000,TEXT(D38/1000000,"$0.0")&amp; "M",IF(D38&gt;=10000,TEXT(D38/10000,"$0.0")&amp; "K",TEXT(D38,"$#.##")))</f>
        <v>$3.6M</v>
      </c>
      <c r="P38" t="s">
        <v>17</v>
      </c>
      <c r="Q38" s="2">
        <v>4384</v>
      </c>
      <c r="AH38" t="s">
        <v>10</v>
      </c>
      <c r="AI38" s="20">
        <v>16584.054719101125</v>
      </c>
    </row>
    <row r="39" spans="3:41" x14ac:dyDescent="0.3">
      <c r="C39" t="str">
        <f>"Y"&amp;C34</f>
        <v>Y2025</v>
      </c>
      <c r="D39">
        <v>4219953.45</v>
      </c>
      <c r="F39" t="str">
        <f>IF(D39&gt;=1000000,TEXT(D39/1000000,"$0.0")&amp; "M",IF(D39&gt;=10000,TEXT(D39/10000,"$0.0")&amp; "K",TEXT(D39,"$#.##")))</f>
        <v>$4.2M</v>
      </c>
      <c r="P39" t="s">
        <v>10</v>
      </c>
      <c r="Q39" s="2">
        <v>7461</v>
      </c>
    </row>
    <row r="40" spans="3:41" x14ac:dyDescent="0.3">
      <c r="AG40" s="10"/>
      <c r="AH40" s="10"/>
      <c r="AI40" s="10"/>
      <c r="AJ40" s="10"/>
      <c r="AK40" s="10"/>
      <c r="AL40" s="10"/>
      <c r="AM40" s="10"/>
      <c r="AN40" s="10"/>
      <c r="AO40" s="10"/>
    </row>
    <row r="42" spans="3:41" x14ac:dyDescent="0.3">
      <c r="AH42" s="5" t="s">
        <v>58</v>
      </c>
      <c r="AI42" t="s">
        <v>69</v>
      </c>
    </row>
    <row r="43" spans="3:41" x14ac:dyDescent="0.3">
      <c r="C43" s="4"/>
      <c r="D43" s="4"/>
      <c r="E43" s="4"/>
      <c r="F43" s="4"/>
      <c r="G43" s="4"/>
      <c r="H43" s="4"/>
      <c r="I43" s="4"/>
      <c r="J43" s="4"/>
      <c r="K43" s="4"/>
      <c r="L43" s="4"/>
      <c r="AH43" t="s">
        <v>12</v>
      </c>
      <c r="AI43" s="20">
        <v>897</v>
      </c>
    </row>
    <row r="44" spans="3:41" x14ac:dyDescent="0.3">
      <c r="O44" s="12"/>
      <c r="P44" s="12"/>
      <c r="Q44" s="12"/>
      <c r="R44" s="12"/>
      <c r="S44" s="12"/>
      <c r="T44" s="12"/>
      <c r="U44" s="12"/>
      <c r="V44" s="12"/>
      <c r="Y44" s="17"/>
      <c r="Z44" s="17"/>
      <c r="AA44" s="17"/>
      <c r="AB44" s="17"/>
      <c r="AC44" s="17"/>
      <c r="AD44" s="17"/>
      <c r="AE44" s="17"/>
      <c r="AH44" t="s">
        <v>11</v>
      </c>
      <c r="AI44" s="20">
        <v>565</v>
      </c>
    </row>
    <row r="45" spans="3:41" x14ac:dyDescent="0.3">
      <c r="AH45" t="s">
        <v>15</v>
      </c>
      <c r="AI45" s="20">
        <v>606</v>
      </c>
    </row>
    <row r="46" spans="3:41" x14ac:dyDescent="0.3">
      <c r="C46" s="5" t="s">
        <v>29</v>
      </c>
      <c r="D46" t="s">
        <v>0</v>
      </c>
      <c r="E46" t="s">
        <v>27</v>
      </c>
      <c r="AH46" t="s">
        <v>8</v>
      </c>
      <c r="AI46" s="20">
        <v>661</v>
      </c>
    </row>
    <row r="47" spans="3:41" x14ac:dyDescent="0.3">
      <c r="C47" t="s">
        <v>30</v>
      </c>
      <c r="D47" s="1">
        <v>4630606.21</v>
      </c>
      <c r="E47" s="6">
        <v>0.59000712518079756</v>
      </c>
      <c r="P47" s="5" t="s">
        <v>58</v>
      </c>
      <c r="Q47" s="2" t="s">
        <v>65</v>
      </c>
      <c r="Z47" s="5" t="s">
        <v>58</v>
      </c>
      <c r="AA47" t="s">
        <v>71</v>
      </c>
      <c r="AH47" t="s">
        <v>16</v>
      </c>
      <c r="AI47" s="20">
        <v>751</v>
      </c>
    </row>
    <row r="48" spans="3:41" x14ac:dyDescent="0.3">
      <c r="C48" t="s">
        <v>31</v>
      </c>
      <c r="D48" s="1">
        <v>3217784.11</v>
      </c>
      <c r="E48" s="6">
        <v>0.40999287481920238</v>
      </c>
      <c r="P48" t="s">
        <v>12</v>
      </c>
      <c r="Q48" s="2">
        <v>475</v>
      </c>
      <c r="Z48" t="s">
        <v>12</v>
      </c>
      <c r="AA48" s="20">
        <v>19</v>
      </c>
      <c r="AH48" t="s">
        <v>14</v>
      </c>
      <c r="AI48" s="20">
        <v>561</v>
      </c>
    </row>
    <row r="49" spans="3:40" x14ac:dyDescent="0.3">
      <c r="P49" t="s">
        <v>11</v>
      </c>
      <c r="Q49" s="2">
        <v>126</v>
      </c>
      <c r="Z49" t="s">
        <v>11</v>
      </c>
      <c r="AA49" s="20">
        <v>10</v>
      </c>
      <c r="AH49" t="s">
        <v>13</v>
      </c>
      <c r="AI49" s="20">
        <v>610</v>
      </c>
    </row>
    <row r="50" spans="3:40" x14ac:dyDescent="0.3">
      <c r="P50" t="s">
        <v>15</v>
      </c>
      <c r="Q50" s="2">
        <v>357</v>
      </c>
      <c r="Z50" t="s">
        <v>8</v>
      </c>
      <c r="AA50" s="20">
        <v>4</v>
      </c>
      <c r="AH50" t="s">
        <v>9</v>
      </c>
      <c r="AI50" s="20">
        <v>580</v>
      </c>
    </row>
    <row r="51" spans="3:40" x14ac:dyDescent="0.3">
      <c r="C51" t="str">
        <f>C46</f>
        <v>CustomerType</v>
      </c>
      <c r="D51" t="str">
        <f>D46</f>
        <v>Total Revenue</v>
      </c>
      <c r="F51" t="s">
        <v>32</v>
      </c>
      <c r="G51" t="s">
        <v>33</v>
      </c>
      <c r="P51" t="s">
        <v>8</v>
      </c>
      <c r="Q51" s="2">
        <v>241</v>
      </c>
      <c r="Z51" t="s">
        <v>14</v>
      </c>
      <c r="AA51" s="20">
        <v>3</v>
      </c>
      <c r="AH51" t="s">
        <v>19</v>
      </c>
      <c r="AI51" s="20">
        <v>553</v>
      </c>
    </row>
    <row r="52" spans="3:40" x14ac:dyDescent="0.3">
      <c r="C52" t="str" cm="1">
        <f t="array" ref="C52:C53">C47:C48</f>
        <v>Bulk</v>
      </c>
      <c r="D52" s="1" cm="1">
        <f t="array" ref="D52:D53">D47:D48</f>
        <v>4630606.21</v>
      </c>
      <c r="E52" t="str">
        <f>IF(D52&gt;=1000000,TEXT(D52/1000000,"$0.0")&amp; "M",IF(D52&gt;=10000,TEXT(D52/10000,"$0.0")&amp; "K",TEXT(D52,"$#.##")))</f>
        <v>$4.6M</v>
      </c>
      <c r="F52" s="7">
        <f>GETPIVOTDATA("[__Xl2].[Measures].[Total Revenue]",$C$46,"[dim_customer].[CustomerType]","[dim_customer].[CustomerType].&amp;[Bulk]")</f>
        <v>0.59000712518079756</v>
      </c>
      <c r="G52" s="7">
        <f>100%-F52</f>
        <v>0.40999287481920244</v>
      </c>
      <c r="P52" t="s">
        <v>16</v>
      </c>
      <c r="Q52" s="2">
        <v>318</v>
      </c>
      <c r="Z52" t="s">
        <v>13</v>
      </c>
      <c r="AA52" s="20">
        <v>11</v>
      </c>
      <c r="AH52" t="s">
        <v>18</v>
      </c>
      <c r="AI52" s="20">
        <v>525</v>
      </c>
    </row>
    <row r="53" spans="3:40" x14ac:dyDescent="0.3">
      <c r="C53" t="str">
        <v>Retail</v>
      </c>
      <c r="D53">
        <v>3217784.11</v>
      </c>
      <c r="E53" t="str">
        <f>IF(D53&gt;=1000000,TEXT(D53/1000000,"$0.0")&amp; "M",IF(D53&gt;=10000,TEXT(D53/10000,"$0.0")&amp; "K",TEXT(D53,"$#.##")))</f>
        <v>$3.2M</v>
      </c>
      <c r="F53" s="7">
        <f>GETPIVOTDATA("[__Xl2].[Measures].[Total Revenue]",$C$46,"[dim_customer].[CustomerType]","[dim_customer].[CustomerType].&amp;[Retail]")</f>
        <v>0.40999287481920238</v>
      </c>
      <c r="G53" s="7">
        <f>100%-F53</f>
        <v>0.59000712518079768</v>
      </c>
      <c r="P53" t="s">
        <v>14</v>
      </c>
      <c r="Q53" s="2">
        <v>152</v>
      </c>
      <c r="Z53" t="s">
        <v>9</v>
      </c>
      <c r="AA53" s="20">
        <v>9</v>
      </c>
      <c r="AH53" t="s">
        <v>17</v>
      </c>
      <c r="AI53" s="20">
        <v>560</v>
      </c>
    </row>
    <row r="54" spans="3:40" x14ac:dyDescent="0.3">
      <c r="P54" t="s">
        <v>13</v>
      </c>
      <c r="Q54" s="2">
        <v>159</v>
      </c>
      <c r="Z54" t="s">
        <v>19</v>
      </c>
      <c r="AA54" s="20">
        <v>15</v>
      </c>
      <c r="AH54" t="s">
        <v>10</v>
      </c>
      <c r="AI54" s="20">
        <v>628</v>
      </c>
    </row>
    <row r="55" spans="3:40" x14ac:dyDescent="0.3">
      <c r="C55" s="4"/>
      <c r="D55" s="4"/>
      <c r="E55" s="4"/>
      <c r="F55" s="4"/>
      <c r="G55" s="4"/>
      <c r="H55" s="4"/>
      <c r="I55" s="4"/>
      <c r="J55" s="4"/>
      <c r="K55" s="4"/>
      <c r="L55" s="4"/>
      <c r="P55" t="s">
        <v>9</v>
      </c>
      <c r="Q55" s="2">
        <v>365</v>
      </c>
      <c r="Z55" t="s">
        <v>18</v>
      </c>
      <c r="AA55" s="20">
        <v>20</v>
      </c>
    </row>
    <row r="56" spans="3:40" x14ac:dyDescent="0.3">
      <c r="P56" t="s">
        <v>19</v>
      </c>
      <c r="Q56" s="2">
        <v>725</v>
      </c>
      <c r="AG56" s="10"/>
      <c r="AH56" s="10"/>
      <c r="AI56" s="10"/>
      <c r="AJ56" s="10"/>
      <c r="AK56" s="10"/>
      <c r="AL56" s="10"/>
      <c r="AM56" s="10"/>
      <c r="AN56" s="10"/>
    </row>
    <row r="57" spans="3:40" x14ac:dyDescent="0.3">
      <c r="P57" t="s">
        <v>18</v>
      </c>
      <c r="Q57" s="2">
        <v>50</v>
      </c>
    </row>
    <row r="58" spans="3:40" x14ac:dyDescent="0.3">
      <c r="C58" s="5" t="s">
        <v>34</v>
      </c>
      <c r="D58" t="s">
        <v>0</v>
      </c>
      <c r="E58" t="str" cm="1">
        <f t="array" ref="E58:F63">C58:D63</f>
        <v>BreedName</v>
      </c>
      <c r="F58" t="str">
        <v>Total Revenue</v>
      </c>
      <c r="P58" t="s">
        <v>17</v>
      </c>
      <c r="Q58" s="2">
        <v>1191</v>
      </c>
      <c r="Y58" s="17"/>
      <c r="Z58" s="17"/>
      <c r="AA58" s="17"/>
      <c r="AB58" s="17"/>
      <c r="AC58" s="17"/>
      <c r="AD58" s="17"/>
      <c r="AE58" s="17"/>
    </row>
    <row r="59" spans="3:40" x14ac:dyDescent="0.3">
      <c r="C59" t="s">
        <v>35</v>
      </c>
      <c r="D59" s="1">
        <v>674561.7</v>
      </c>
      <c r="E59" t="str">
        <v>Bourbon Red</v>
      </c>
      <c r="F59" s="1">
        <v>674561.7</v>
      </c>
      <c r="G59" t="str">
        <f>IF(F59&gt;=1000000,TEXT(F59/1000000,"$0.0")&amp; "M",IF(F59&gt;=10000,TEXT(F59/10000,"$0.0")&amp; "K",TEXT(F59,"$#.##")))</f>
        <v>$67.5K</v>
      </c>
      <c r="P59" t="s">
        <v>10</v>
      </c>
      <c r="Q59" s="2">
        <v>1211</v>
      </c>
      <c r="AH59" s="5" t="s">
        <v>94</v>
      </c>
      <c r="AI59" t="s">
        <v>70</v>
      </c>
    </row>
    <row r="60" spans="3:40" x14ac:dyDescent="0.3">
      <c r="C60" t="s">
        <v>36</v>
      </c>
      <c r="D60" s="1">
        <v>4750027.55</v>
      </c>
      <c r="E60" t="str">
        <v>Broad Breasted White</v>
      </c>
      <c r="F60" s="1">
        <v>4750027.55</v>
      </c>
      <c r="G60" t="str">
        <f>IF(F60&gt;=1000000,TEXT(F60/1000000,"$0.0")&amp; "M",IF(F60&gt;=10000,TEXT(F60/10000,"$0.0")&amp; "K",TEXT(F60,"$#.##")))</f>
        <v>$4.8M</v>
      </c>
      <c r="AH60" t="s">
        <v>100</v>
      </c>
      <c r="AI60" s="20">
        <v>14298.808223684211</v>
      </c>
    </row>
    <row r="61" spans="3:40" x14ac:dyDescent="0.3">
      <c r="C61" t="s">
        <v>37</v>
      </c>
      <c r="D61" s="1">
        <v>767954.51</v>
      </c>
      <c r="E61" t="str">
        <v>Bronze</v>
      </c>
      <c r="F61" s="1">
        <v>767954.51</v>
      </c>
      <c r="G61" t="str">
        <f>IF(F61&gt;=1000000,TEXT(F61/1000000,"$0.0")&amp; "M",IF(F61&gt;=10000,TEXT(F61/10000,"$0.0")&amp; "K",TEXT(F61,"$#.##")))</f>
        <v>$76.8K</v>
      </c>
      <c r="AH61" t="s">
        <v>96</v>
      </c>
      <c r="AI61" s="20">
        <v>15963.744917127073</v>
      </c>
    </row>
    <row r="62" spans="3:40" x14ac:dyDescent="0.3">
      <c r="C62" t="s">
        <v>38</v>
      </c>
      <c r="D62" s="1">
        <v>1655846.56</v>
      </c>
      <c r="E62" t="str">
        <v>Narragansett</v>
      </c>
      <c r="F62" s="1">
        <v>1655846.56</v>
      </c>
      <c r="G62" t="str">
        <f>IF(F62&gt;=1000000,TEXT(F62/1000000,"$0.0")&amp; "M",IF(F62&gt;=10000,TEXT(F62/10000,"$0.0")&amp; "K",TEXT(F62,"$#.##")))</f>
        <v>$1.7M</v>
      </c>
      <c r="Z62" s="5" t="s">
        <v>34</v>
      </c>
      <c r="AA62" t="s">
        <v>81</v>
      </c>
      <c r="AB62" t="str" cm="1">
        <f t="array" ref="AB62:AC67">Z62:AA67</f>
        <v>BreedName</v>
      </c>
      <c r="AC62" t="str">
        <v>Sum of EstimatedLoss</v>
      </c>
      <c r="AH62" t="s">
        <v>99</v>
      </c>
      <c r="AI62" s="20">
        <v>16403.260520231212</v>
      </c>
    </row>
    <row r="63" spans="3:40" x14ac:dyDescent="0.3">
      <c r="E63">
        <v>0</v>
      </c>
      <c r="F63" s="1">
        <v>0</v>
      </c>
      <c r="G63" t="str">
        <f>IF(F63&gt;=1000000,TEXT(F63/1000000,"$0.0")&amp; "M",IF(F63&gt;=10000,TEXT(F63/10000,"$0.0")&amp; "K",TEXT(F63,"$#.##")))</f>
        <v>$.</v>
      </c>
      <c r="O63" s="12"/>
      <c r="P63" s="12"/>
      <c r="Q63" s="12"/>
      <c r="R63" s="12"/>
      <c r="S63" s="12"/>
      <c r="T63" s="12"/>
      <c r="U63" s="12"/>
      <c r="V63" s="12"/>
      <c r="Z63" t="s">
        <v>37</v>
      </c>
      <c r="AA63" s="20">
        <v>2577347.5699999998</v>
      </c>
      <c r="AB63" t="str">
        <v>Bronze</v>
      </c>
      <c r="AC63">
        <v>2577347.5699999998</v>
      </c>
      <c r="AH63" t="s">
        <v>97</v>
      </c>
      <c r="AI63" s="20">
        <v>16682.111731843575</v>
      </c>
    </row>
    <row r="64" spans="3:40" x14ac:dyDescent="0.3">
      <c r="AB64">
        <v>0</v>
      </c>
      <c r="AC64">
        <v>0</v>
      </c>
      <c r="AH64" t="s">
        <v>98</v>
      </c>
      <c r="AI64" s="20">
        <v>16764.752499999999</v>
      </c>
    </row>
    <row r="65" spans="3:40" x14ac:dyDescent="0.3">
      <c r="C65" s="4"/>
      <c r="D65" s="4"/>
      <c r="E65" s="4"/>
      <c r="F65" s="4"/>
      <c r="G65" s="4"/>
      <c r="H65" s="4"/>
      <c r="I65" s="4"/>
      <c r="J65" s="4"/>
      <c r="K65" s="4"/>
      <c r="L65" s="4"/>
      <c r="AB65">
        <v>0</v>
      </c>
      <c r="AC65">
        <v>0</v>
      </c>
      <c r="AH65" t="s">
        <v>95</v>
      </c>
      <c r="AI65" s="20">
        <v>17836.505614035086</v>
      </c>
    </row>
    <row r="66" spans="3:40" x14ac:dyDescent="0.3">
      <c r="P66" s="5" t="s">
        <v>61</v>
      </c>
      <c r="Q66" t="s">
        <v>64</v>
      </c>
      <c r="AB66">
        <v>0</v>
      </c>
      <c r="AC66">
        <v>0</v>
      </c>
    </row>
    <row r="67" spans="3:40" x14ac:dyDescent="0.3">
      <c r="P67" t="s">
        <v>62</v>
      </c>
      <c r="Q67" s="20">
        <v>17</v>
      </c>
      <c r="AB67">
        <v>0</v>
      </c>
      <c r="AC67">
        <v>0</v>
      </c>
      <c r="AG67" s="10"/>
      <c r="AH67" s="10"/>
      <c r="AI67" s="10"/>
      <c r="AJ67" s="10"/>
      <c r="AK67" s="10"/>
      <c r="AL67" s="10"/>
      <c r="AM67" s="10"/>
      <c r="AN67" s="10"/>
    </row>
    <row r="68" spans="3:40" x14ac:dyDescent="0.3">
      <c r="C68" s="5" t="s">
        <v>40</v>
      </c>
      <c r="D68" t="s">
        <v>0</v>
      </c>
      <c r="E68" t="str" cm="1">
        <f t="array" ref="E68:F71">C68:D71</f>
        <v>BranchName</v>
      </c>
      <c r="F68" t="str">
        <v>Total Revenue</v>
      </c>
      <c r="P68" t="s">
        <v>63</v>
      </c>
      <c r="Q68" s="20">
        <v>34</v>
      </c>
    </row>
    <row r="69" spans="3:40" x14ac:dyDescent="0.3">
      <c r="C69" t="s">
        <v>41</v>
      </c>
      <c r="D69" s="1">
        <v>1195792.52</v>
      </c>
      <c r="E69" t="str">
        <v>CedarField A</v>
      </c>
      <c r="F69">
        <v>1195792.52</v>
      </c>
      <c r="G69" t="str">
        <f>IF(F69&gt;=1000000,TEXT(F69/1000000,"$0.0")&amp; "M",IF(F69&gt;=10000,TEXT(F69/10000,"$0.0")&amp; "K",TEXT(F69,"$#.##")))</f>
        <v>$1.2M</v>
      </c>
      <c r="AH69" s="5" t="s">
        <v>94</v>
      </c>
      <c r="AI69" t="s">
        <v>3</v>
      </c>
    </row>
    <row r="70" spans="3:40" x14ac:dyDescent="0.3">
      <c r="C70" t="s">
        <v>42</v>
      </c>
      <c r="D70" s="1">
        <v>2334387.13</v>
      </c>
      <c r="E70" t="str">
        <v>CedarField B</v>
      </c>
      <c r="F70">
        <v>2334387.13</v>
      </c>
      <c r="G70" t="str">
        <f>IF(F70&gt;=1000000,TEXT(F70/1000000,"$0.0")&amp; "M",IF(F70&gt;=10000,TEXT(F70/10000,"$0.0")&amp; "K",TEXT(F70,"$#.##")))</f>
        <v>$2.3M</v>
      </c>
      <c r="O70" s="12"/>
      <c r="P70" s="12"/>
      <c r="Q70" s="12"/>
      <c r="R70" s="12"/>
      <c r="S70" s="12"/>
      <c r="T70" s="12"/>
      <c r="U70" s="12"/>
      <c r="V70" s="12"/>
      <c r="AH70" t="s">
        <v>95</v>
      </c>
      <c r="AI70" s="15">
        <v>17955694.399999999</v>
      </c>
    </row>
    <row r="71" spans="3:40" x14ac:dyDescent="0.3">
      <c r="C71" t="s">
        <v>43</v>
      </c>
      <c r="D71" s="1">
        <v>1204823.99</v>
      </c>
      <c r="E71" t="str">
        <v>CedarField C</v>
      </c>
      <c r="F71">
        <v>1204823.99</v>
      </c>
      <c r="G71" t="str">
        <f>IF(F71&gt;=1000000,TEXT(F71/1000000,"$0.0")&amp; "M",IF(F71&gt;=10000,TEXT(F71/10000,"$0.0")&amp; "K",TEXT(F71,"$#.##")))</f>
        <v>$1.2M</v>
      </c>
      <c r="Y71" s="17"/>
      <c r="Z71" s="17"/>
      <c r="AA71" s="17"/>
      <c r="AB71" s="17"/>
      <c r="AC71" s="17"/>
      <c r="AD71" s="17"/>
      <c r="AE71" s="17"/>
      <c r="AH71" t="s">
        <v>96</v>
      </c>
      <c r="AI71" s="15">
        <v>16704330.66</v>
      </c>
    </row>
    <row r="72" spans="3:40" x14ac:dyDescent="0.3">
      <c r="AH72" t="s">
        <v>97</v>
      </c>
      <c r="AI72" s="15">
        <v>17674010.52</v>
      </c>
    </row>
    <row r="73" spans="3:40" x14ac:dyDescent="0.3">
      <c r="C73" s="4"/>
      <c r="D73" s="4"/>
      <c r="E73" s="4"/>
      <c r="F73" s="4"/>
      <c r="G73" s="4"/>
      <c r="H73" s="4"/>
      <c r="I73" s="4"/>
      <c r="J73" s="4"/>
      <c r="K73" s="4"/>
      <c r="L73" s="4"/>
      <c r="P73" s="5" t="s">
        <v>66</v>
      </c>
      <c r="Q73" s="13" t="s">
        <v>67</v>
      </c>
      <c r="R73" t="str" cm="1">
        <f t="array" ref="R73:S103">P73:Q103</f>
        <v>TurkeyAgeWeeks</v>
      </c>
      <c r="S73" t="str">
        <v>Average of EggsProduced</v>
      </c>
      <c r="T73" t="s">
        <v>22</v>
      </c>
      <c r="U73" t="s">
        <v>23</v>
      </c>
      <c r="AH73" t="s">
        <v>98</v>
      </c>
      <c r="AI73" s="15">
        <v>19234326.170000002</v>
      </c>
    </row>
    <row r="74" spans="3:40" x14ac:dyDescent="0.3">
      <c r="P74">
        <v>1</v>
      </c>
      <c r="Q74" s="13">
        <v>324.25</v>
      </c>
      <c r="R74">
        <v>1</v>
      </c>
      <c r="S74">
        <v>324.25</v>
      </c>
      <c r="T74" t="e">
        <f>IF(S74=MAX($S$74:$S$103),S74,NA())</f>
        <v>#N/A</v>
      </c>
      <c r="U74" t="e">
        <f>IF(S74=MIN($S$74:$S$103),S74,NA())</f>
        <v>#N/A</v>
      </c>
      <c r="Z74" s="5" t="s">
        <v>58</v>
      </c>
      <c r="AA74" t="s">
        <v>82</v>
      </c>
      <c r="AH74" t="s">
        <v>99</v>
      </c>
      <c r="AI74" s="15">
        <v>17233460.73</v>
      </c>
    </row>
    <row r="75" spans="3:40" x14ac:dyDescent="0.3">
      <c r="C75" s="5" t="s">
        <v>44</v>
      </c>
      <c r="D75" t="s">
        <v>0</v>
      </c>
      <c r="E75" t="str" cm="1">
        <f t="array" ref="E75:F78">C75:D78</f>
        <v>PaymentMethod</v>
      </c>
      <c r="F75" t="str">
        <v>Total Revenue</v>
      </c>
      <c r="P75">
        <v>3</v>
      </c>
      <c r="Q75" s="13">
        <v>217.25</v>
      </c>
      <c r="R75">
        <v>3</v>
      </c>
      <c r="S75">
        <v>217.25</v>
      </c>
      <c r="T75" t="e">
        <f t="shared" ref="T75:T103" si="5">IF(S75=MAX($S$74:$S$103),S75,NA())</f>
        <v>#N/A</v>
      </c>
      <c r="U75" t="e">
        <f t="shared" ref="U75:U103" si="6">IF(S75=MIN($S$74:$S$103),S75,NA())</f>
        <v>#N/A</v>
      </c>
      <c r="Z75" t="s">
        <v>12</v>
      </c>
      <c r="AA75" s="20">
        <v>38</v>
      </c>
      <c r="AH75" t="s">
        <v>100</v>
      </c>
      <c r="AI75" s="15">
        <v>13320061.08</v>
      </c>
    </row>
    <row r="76" spans="3:40" x14ac:dyDescent="0.3">
      <c r="C76" t="s">
        <v>46</v>
      </c>
      <c r="D76" s="1">
        <v>3779404.98</v>
      </c>
      <c r="E76" t="str">
        <v>Cash</v>
      </c>
      <c r="F76">
        <v>3779404.98</v>
      </c>
      <c r="G76" t="str">
        <f>IF(F76&gt;=1000000,TEXT(F76/1000000,"$0.0")&amp; "M",IF(F76&gt;=10000,TEXT(F76/10000,"$0.0")&amp; "K",TEXT(F76,"$#.##")))</f>
        <v>$3.8M</v>
      </c>
      <c r="P76">
        <v>4</v>
      </c>
      <c r="Q76" s="13">
        <v>0</v>
      </c>
      <c r="R76">
        <v>4</v>
      </c>
      <c r="S76">
        <v>0</v>
      </c>
      <c r="T76" t="e">
        <f t="shared" si="5"/>
        <v>#N/A</v>
      </c>
      <c r="U76">
        <f t="shared" si="6"/>
        <v>0</v>
      </c>
      <c r="Z76" t="s">
        <v>11</v>
      </c>
      <c r="AA76" s="20">
        <v>37</v>
      </c>
    </row>
    <row r="77" spans="3:40" x14ac:dyDescent="0.3">
      <c r="C77" t="s">
        <v>47</v>
      </c>
      <c r="D77" s="1">
        <v>2110446.23</v>
      </c>
      <c r="E77" t="str">
        <v>POS</v>
      </c>
      <c r="F77">
        <v>2110446.23</v>
      </c>
      <c r="G77" t="str">
        <f>IF(F77&gt;=1000000,TEXT(F77/1000000,"$0.0")&amp; "M",IF(F77&gt;=10000,TEXT(F77/10000,"$0.0")&amp; "K",TEXT(F77,"$#.##")))</f>
        <v>$2.1M</v>
      </c>
      <c r="P77">
        <v>5</v>
      </c>
      <c r="Q77" s="13">
        <v>0</v>
      </c>
      <c r="R77">
        <v>5</v>
      </c>
      <c r="S77">
        <v>0</v>
      </c>
      <c r="T77" t="e">
        <f t="shared" si="5"/>
        <v>#N/A</v>
      </c>
      <c r="U77">
        <f t="shared" si="6"/>
        <v>0</v>
      </c>
      <c r="Z77" t="s">
        <v>15</v>
      </c>
      <c r="AA77" s="20">
        <v>98</v>
      </c>
    </row>
    <row r="78" spans="3:40" x14ac:dyDescent="0.3">
      <c r="C78" t="s">
        <v>45</v>
      </c>
      <c r="D78" s="1">
        <v>1958539.11</v>
      </c>
      <c r="E78" t="str">
        <v>Transfer</v>
      </c>
      <c r="F78">
        <v>1958539.11</v>
      </c>
      <c r="G78" t="str">
        <f>IF(F78&gt;=1000000,TEXT(F78/1000000,"$0.0")&amp; "M",IF(F78&gt;=10000,TEXT(F78/10000,"$0.0")&amp; "K",TEXT(F78,"$#.##")))</f>
        <v>$2.0M</v>
      </c>
      <c r="P78">
        <v>6</v>
      </c>
      <c r="Q78" s="13">
        <v>861</v>
      </c>
      <c r="R78">
        <v>6</v>
      </c>
      <c r="S78">
        <v>861</v>
      </c>
      <c r="T78" t="e">
        <f t="shared" si="5"/>
        <v>#N/A</v>
      </c>
      <c r="U78" t="e">
        <f t="shared" si="6"/>
        <v>#N/A</v>
      </c>
      <c r="Z78" t="s">
        <v>8</v>
      </c>
      <c r="AA78" s="20">
        <v>140</v>
      </c>
      <c r="AG78" s="10"/>
      <c r="AH78" s="10"/>
      <c r="AI78" s="10"/>
      <c r="AJ78" s="10"/>
      <c r="AK78" s="10"/>
      <c r="AL78" s="10"/>
      <c r="AM78" s="10"/>
      <c r="AN78" s="10"/>
    </row>
    <row r="79" spans="3:40" x14ac:dyDescent="0.3">
      <c r="P79">
        <v>7</v>
      </c>
      <c r="Q79" s="13">
        <v>67</v>
      </c>
      <c r="R79">
        <v>7</v>
      </c>
      <c r="S79">
        <v>67</v>
      </c>
      <c r="T79" t="e">
        <f t="shared" si="5"/>
        <v>#N/A</v>
      </c>
      <c r="U79" t="e">
        <f t="shared" si="6"/>
        <v>#N/A</v>
      </c>
      <c r="Z79" t="s">
        <v>16</v>
      </c>
      <c r="AA79" s="20">
        <v>138</v>
      </c>
    </row>
    <row r="80" spans="3:40" x14ac:dyDescent="0.3">
      <c r="C80" s="4"/>
      <c r="D80" s="4"/>
      <c r="E80" s="4"/>
      <c r="F80" s="4"/>
      <c r="G80" s="4"/>
      <c r="H80" s="4"/>
      <c r="I80" s="4"/>
      <c r="J80" s="4"/>
      <c r="K80" s="4"/>
      <c r="L80" s="4"/>
      <c r="P80">
        <v>8</v>
      </c>
      <c r="Q80" s="13">
        <v>0</v>
      </c>
      <c r="R80">
        <v>8</v>
      </c>
      <c r="S80">
        <v>0</v>
      </c>
      <c r="T80" t="e">
        <f t="shared" si="5"/>
        <v>#N/A</v>
      </c>
      <c r="U80">
        <f t="shared" si="6"/>
        <v>0</v>
      </c>
      <c r="Z80" t="s">
        <v>14</v>
      </c>
      <c r="AA80" s="20">
        <v>43</v>
      </c>
      <c r="AH80" s="5" t="s">
        <v>93</v>
      </c>
      <c r="AI80" t="s">
        <v>121</v>
      </c>
    </row>
    <row r="81" spans="3:40" x14ac:dyDescent="0.3">
      <c r="P81">
        <v>10</v>
      </c>
      <c r="Q81" s="13">
        <v>1119</v>
      </c>
      <c r="R81">
        <v>10</v>
      </c>
      <c r="S81">
        <v>1119</v>
      </c>
      <c r="T81" t="e">
        <f t="shared" si="5"/>
        <v>#N/A</v>
      </c>
      <c r="U81" t="e">
        <f t="shared" si="6"/>
        <v>#N/A</v>
      </c>
      <c r="Z81" t="s">
        <v>13</v>
      </c>
      <c r="AA81" s="20">
        <v>108</v>
      </c>
      <c r="AH81" t="s">
        <v>87</v>
      </c>
      <c r="AI81" s="20">
        <v>3</v>
      </c>
    </row>
    <row r="82" spans="3:40" x14ac:dyDescent="0.3">
      <c r="P82">
        <v>11</v>
      </c>
      <c r="Q82" s="13">
        <v>701</v>
      </c>
      <c r="R82">
        <v>11</v>
      </c>
      <c r="S82">
        <v>701</v>
      </c>
      <c r="T82" t="e">
        <f t="shared" si="5"/>
        <v>#N/A</v>
      </c>
      <c r="U82" t="e">
        <f t="shared" si="6"/>
        <v>#N/A</v>
      </c>
      <c r="Z82" t="s">
        <v>9</v>
      </c>
      <c r="AA82" s="20">
        <v>91</v>
      </c>
      <c r="AH82" t="s">
        <v>88</v>
      </c>
      <c r="AI82" s="20">
        <v>3</v>
      </c>
    </row>
    <row r="83" spans="3:40" x14ac:dyDescent="0.3">
      <c r="C83" s="5" t="s">
        <v>48</v>
      </c>
      <c r="D83" t="s">
        <v>0</v>
      </c>
      <c r="E83" t="str" cm="1">
        <f t="array" ref="E83:F88">C83:D88</f>
        <v>SalesChannel</v>
      </c>
      <c r="F83" t="str">
        <v>Total Revenue</v>
      </c>
      <c r="P83">
        <v>13</v>
      </c>
      <c r="Q83" s="13">
        <v>522</v>
      </c>
      <c r="R83">
        <v>13</v>
      </c>
      <c r="S83">
        <v>522</v>
      </c>
      <c r="T83" t="e">
        <f t="shared" si="5"/>
        <v>#N/A</v>
      </c>
      <c r="U83" t="e">
        <f t="shared" si="6"/>
        <v>#N/A</v>
      </c>
      <c r="Z83" t="s">
        <v>19</v>
      </c>
      <c r="AA83" s="20">
        <v>178</v>
      </c>
      <c r="AH83" t="s">
        <v>89</v>
      </c>
      <c r="AI83" s="20">
        <v>3</v>
      </c>
    </row>
    <row r="84" spans="3:40" x14ac:dyDescent="0.3">
      <c r="C84" t="s">
        <v>49</v>
      </c>
      <c r="D84" s="1">
        <v>857869.74</v>
      </c>
      <c r="E84" t="str">
        <v>Bulk Buyer</v>
      </c>
      <c r="F84">
        <v>857869.74</v>
      </c>
      <c r="G84" t="str">
        <f>IF(F84&gt;=1000000,TEXT(F84/1000000,"$0.0")&amp; "M",IF(F84&gt;=10000,TEXT(F84/10000,"$0.0")&amp; "K",TEXT(F84,"$#.##")))</f>
        <v>$85.8K</v>
      </c>
      <c r="P84">
        <v>14</v>
      </c>
      <c r="Q84" s="13">
        <v>0</v>
      </c>
      <c r="R84">
        <v>14</v>
      </c>
      <c r="S84">
        <v>0</v>
      </c>
      <c r="T84" t="e">
        <f t="shared" si="5"/>
        <v>#N/A</v>
      </c>
      <c r="U84">
        <f t="shared" si="6"/>
        <v>0</v>
      </c>
      <c r="Z84" t="s">
        <v>18</v>
      </c>
      <c r="AA84" s="20">
        <v>34</v>
      </c>
      <c r="AH84" t="s">
        <v>90</v>
      </c>
      <c r="AI84" s="20">
        <v>11</v>
      </c>
    </row>
    <row r="85" spans="3:40" x14ac:dyDescent="0.3">
      <c r="C85" t="s">
        <v>50</v>
      </c>
      <c r="D85" s="1">
        <v>1768787.39</v>
      </c>
      <c r="E85" t="str">
        <v>Farm Gate</v>
      </c>
      <c r="F85">
        <v>1768787.39</v>
      </c>
      <c r="G85" t="str">
        <f>IF(F85&gt;=1000000,TEXT(F85/1000000,"$0.0")&amp; "M",IF(F85&gt;=10000,TEXT(F85/10000,"$0.0")&amp; "K",TEXT(F85,"$#.##")))</f>
        <v>$1.8M</v>
      </c>
      <c r="P85">
        <v>16</v>
      </c>
      <c r="Q85" s="13">
        <v>0</v>
      </c>
      <c r="R85">
        <v>16</v>
      </c>
      <c r="S85">
        <v>0</v>
      </c>
      <c r="T85" t="e">
        <f t="shared" si="5"/>
        <v>#N/A</v>
      </c>
      <c r="U85">
        <f t="shared" si="6"/>
        <v>0</v>
      </c>
      <c r="Z85" t="s">
        <v>17</v>
      </c>
      <c r="AA85" s="20">
        <v>205</v>
      </c>
      <c r="AH85" t="s">
        <v>91</v>
      </c>
      <c r="AI85" s="20">
        <v>3</v>
      </c>
    </row>
    <row r="86" spans="3:40" x14ac:dyDescent="0.3">
      <c r="C86" t="s">
        <v>51</v>
      </c>
      <c r="D86" s="1">
        <v>2558820.88</v>
      </c>
      <c r="E86" t="str">
        <v>Market</v>
      </c>
      <c r="F86">
        <v>2558820.88</v>
      </c>
      <c r="G86" t="str">
        <f>IF(F86&gt;=1000000,TEXT(F86/1000000,"$0.0")&amp; "M",IF(F86&gt;=10000,TEXT(F86/10000,"$0.0")&amp; "K",TEXT(F86,"$#.##")))</f>
        <v>$2.6M</v>
      </c>
      <c r="P86">
        <v>18</v>
      </c>
      <c r="Q86" s="13">
        <v>0</v>
      </c>
      <c r="R86">
        <v>18</v>
      </c>
      <c r="S86">
        <v>0</v>
      </c>
      <c r="T86" t="e">
        <f t="shared" si="5"/>
        <v>#N/A</v>
      </c>
      <c r="U86">
        <f t="shared" si="6"/>
        <v>0</v>
      </c>
      <c r="Z86" t="s">
        <v>10</v>
      </c>
      <c r="AA86" s="20">
        <v>110</v>
      </c>
      <c r="AH86" t="s">
        <v>92</v>
      </c>
      <c r="AI86" s="20">
        <v>3</v>
      </c>
    </row>
    <row r="87" spans="3:40" x14ac:dyDescent="0.3">
      <c r="C87" t="s">
        <v>52</v>
      </c>
      <c r="D87" s="1">
        <v>2301804.9700000002</v>
      </c>
      <c r="E87" t="str">
        <v>Online</v>
      </c>
      <c r="F87">
        <v>2301804.9700000002</v>
      </c>
      <c r="G87" t="str">
        <f>IF(F87&gt;=1000000,TEXT(F87/1000000,"$0.0")&amp; "M",IF(F87&gt;=10000,TEXT(F87/10000,"$0.0")&amp; "K",TEXT(F87,"$#.##")))</f>
        <v>$2.3M</v>
      </c>
      <c r="P87">
        <v>19</v>
      </c>
      <c r="Q87" s="13">
        <v>616.75</v>
      </c>
      <c r="R87">
        <v>19</v>
      </c>
      <c r="S87">
        <v>616.75</v>
      </c>
      <c r="T87" t="e">
        <f t="shared" si="5"/>
        <v>#N/A</v>
      </c>
      <c r="U87" t="e">
        <f t="shared" si="6"/>
        <v>#N/A</v>
      </c>
    </row>
    <row r="88" spans="3:40" x14ac:dyDescent="0.3">
      <c r="C88" t="s">
        <v>53</v>
      </c>
      <c r="D88" s="1">
        <v>361107.34</v>
      </c>
      <c r="E88" t="str">
        <v>Restaurant/Hotel</v>
      </c>
      <c r="F88">
        <v>361107.34</v>
      </c>
      <c r="G88" t="str">
        <f>IF(F88&gt;=1000000,TEXT(F88/1000000,"$0.0")&amp; "M",IF(F88&gt;=10000,TEXT(F88/10000,"$0.0")&amp; "K",TEXT(F88,"$#.##")))</f>
        <v>$36.1K</v>
      </c>
      <c r="P88">
        <v>20</v>
      </c>
      <c r="Q88" s="13">
        <v>145.5</v>
      </c>
      <c r="R88">
        <v>20</v>
      </c>
      <c r="S88">
        <v>145.5</v>
      </c>
      <c r="T88" t="e">
        <f t="shared" si="5"/>
        <v>#N/A</v>
      </c>
      <c r="U88" t="e">
        <f t="shared" si="6"/>
        <v>#N/A</v>
      </c>
      <c r="AG88" s="10"/>
      <c r="AH88" s="10"/>
      <c r="AI88" s="10"/>
      <c r="AJ88" s="10"/>
      <c r="AK88" s="10"/>
      <c r="AL88" s="10"/>
      <c r="AM88" s="10"/>
      <c r="AN88" s="10"/>
    </row>
    <row r="89" spans="3:40" x14ac:dyDescent="0.3">
      <c r="P89">
        <v>21</v>
      </c>
      <c r="Q89" s="13">
        <v>0</v>
      </c>
      <c r="R89">
        <v>21</v>
      </c>
      <c r="S89">
        <v>0</v>
      </c>
      <c r="T89" t="e">
        <f t="shared" si="5"/>
        <v>#N/A</v>
      </c>
      <c r="U89">
        <f t="shared" si="6"/>
        <v>0</v>
      </c>
      <c r="Y89" s="17"/>
      <c r="Z89" s="17"/>
      <c r="AA89" s="17"/>
      <c r="AB89" s="17"/>
      <c r="AC89" s="17"/>
      <c r="AD89" s="17"/>
      <c r="AE89" s="17"/>
    </row>
    <row r="90" spans="3:40" x14ac:dyDescent="0.3">
      <c r="C90" s="4"/>
      <c r="D90" s="4"/>
      <c r="E90" s="4"/>
      <c r="F90" s="4"/>
      <c r="G90" s="4"/>
      <c r="H90" s="4"/>
      <c r="I90" s="4"/>
      <c r="J90" s="4"/>
      <c r="K90" s="4"/>
      <c r="L90" s="4"/>
      <c r="P90">
        <v>22</v>
      </c>
      <c r="Q90" s="13">
        <v>0</v>
      </c>
      <c r="R90">
        <v>22</v>
      </c>
      <c r="S90">
        <v>0</v>
      </c>
      <c r="T90" t="e">
        <f t="shared" si="5"/>
        <v>#N/A</v>
      </c>
      <c r="U90">
        <f t="shared" si="6"/>
        <v>0</v>
      </c>
      <c r="Z90" s="5" t="s">
        <v>61</v>
      </c>
      <c r="AA90" t="s" vm="1">
        <v>63</v>
      </c>
    </row>
    <row r="91" spans="3:40" x14ac:dyDescent="0.3">
      <c r="P91">
        <v>24</v>
      </c>
      <c r="Q91" s="13">
        <v>0</v>
      </c>
      <c r="R91">
        <v>24</v>
      </c>
      <c r="S91">
        <v>0</v>
      </c>
      <c r="T91" t="e">
        <f t="shared" si="5"/>
        <v>#N/A</v>
      </c>
      <c r="U91">
        <f t="shared" si="6"/>
        <v>0</v>
      </c>
      <c r="AH91" s="5" t="s">
        <v>101</v>
      </c>
      <c r="AI91" t="s">
        <v>3</v>
      </c>
    </row>
    <row r="92" spans="3:40" x14ac:dyDescent="0.3">
      <c r="P92">
        <v>25</v>
      </c>
      <c r="Q92" s="13">
        <v>406</v>
      </c>
      <c r="R92">
        <v>25</v>
      </c>
      <c r="S92">
        <v>406</v>
      </c>
      <c r="T92" t="e">
        <f t="shared" si="5"/>
        <v>#N/A</v>
      </c>
      <c r="U92" t="e">
        <f t="shared" si="6"/>
        <v>#N/A</v>
      </c>
      <c r="Z92" s="5" t="s">
        <v>40</v>
      </c>
      <c r="AA92" t="s">
        <v>82</v>
      </c>
      <c r="AB92" t="s">
        <v>69</v>
      </c>
      <c r="AH92" t="s">
        <v>106</v>
      </c>
      <c r="AI92" s="15">
        <v>4936369.91</v>
      </c>
    </row>
    <row r="93" spans="3:40" x14ac:dyDescent="0.3">
      <c r="P93">
        <v>27</v>
      </c>
      <c r="Q93" s="13">
        <v>1849</v>
      </c>
      <c r="R93">
        <v>27</v>
      </c>
      <c r="S93">
        <v>1849</v>
      </c>
      <c r="T93">
        <f t="shared" si="5"/>
        <v>1849</v>
      </c>
      <c r="U93" t="e">
        <f t="shared" si="6"/>
        <v>#N/A</v>
      </c>
      <c r="Z93" t="s">
        <v>41</v>
      </c>
      <c r="AA93" s="20">
        <v>346</v>
      </c>
      <c r="AB93" s="20">
        <v>246</v>
      </c>
      <c r="AH93" t="s">
        <v>111</v>
      </c>
      <c r="AI93" s="15">
        <v>4964124.5</v>
      </c>
    </row>
    <row r="94" spans="3:40" x14ac:dyDescent="0.3">
      <c r="C94" s="5" t="s">
        <v>58</v>
      </c>
      <c r="D94" t="s">
        <v>3</v>
      </c>
      <c r="E94" t="s">
        <v>0</v>
      </c>
      <c r="F94" t="str" cm="1">
        <f t="array" ref="F94:H106">C94:E106</f>
        <v>ShortMonthName</v>
      </c>
      <c r="G94" t="str">
        <v>Total Expenses</v>
      </c>
      <c r="H94" t="str">
        <v>Total Revenue</v>
      </c>
      <c r="P94">
        <v>28</v>
      </c>
      <c r="Q94" s="13">
        <v>834</v>
      </c>
      <c r="R94">
        <v>28</v>
      </c>
      <c r="S94">
        <v>834</v>
      </c>
      <c r="T94" t="e">
        <f t="shared" si="5"/>
        <v>#N/A</v>
      </c>
      <c r="U94" t="e">
        <f t="shared" si="6"/>
        <v>#N/A</v>
      </c>
      <c r="Z94" t="s">
        <v>42</v>
      </c>
      <c r="AA94" s="20">
        <v>493</v>
      </c>
      <c r="AB94" s="20">
        <v>107</v>
      </c>
      <c r="AH94" t="s">
        <v>108</v>
      </c>
      <c r="AI94" s="15">
        <v>5544784.8099999996</v>
      </c>
    </row>
    <row r="95" spans="3:40" x14ac:dyDescent="0.3">
      <c r="C95" t="s">
        <v>11</v>
      </c>
      <c r="D95" s="15">
        <v>7790981.0899999999</v>
      </c>
      <c r="E95" s="1">
        <v>767954.51</v>
      </c>
      <c r="F95" t="str">
        <v>Feb</v>
      </c>
      <c r="G95">
        <v>7790981.0899999999</v>
      </c>
      <c r="H95">
        <v>767954.51</v>
      </c>
      <c r="I95" t="str">
        <f>IF(G95&gt;=1000000,TEXT(G95/1000000,"$0.0")&amp; "M",IF(G95&gt;=10000,TEXT(G95/10000,"$0.0")&amp; "K",TEXT(G95,"$#.##")))</f>
        <v>$7.8M</v>
      </c>
      <c r="J95" t="str">
        <f>IF(H95&gt;=1000000,TEXT(H95/1000000,"$0.0")&amp; "M",IF(H95&gt;=10000,TEXT(H95/10000,"$0.0")&amp; "K",TEXT(H95,"$#.##")))</f>
        <v>$76.8K</v>
      </c>
      <c r="P95">
        <v>29</v>
      </c>
      <c r="Q95" s="13">
        <v>424</v>
      </c>
      <c r="R95">
        <v>29</v>
      </c>
      <c r="S95">
        <v>424</v>
      </c>
      <c r="T95" t="e">
        <f t="shared" si="5"/>
        <v>#N/A</v>
      </c>
      <c r="U95" t="e">
        <f t="shared" si="6"/>
        <v>#N/A</v>
      </c>
      <c r="Z95" t="s">
        <v>43</v>
      </c>
      <c r="AA95" s="20">
        <v>381</v>
      </c>
      <c r="AB95" s="20">
        <v>363</v>
      </c>
      <c r="AH95" t="s">
        <v>102</v>
      </c>
      <c r="AI95" s="15">
        <v>5617807.0599999996</v>
      </c>
    </row>
    <row r="96" spans="3:40" x14ac:dyDescent="0.3">
      <c r="F96">
        <v>0</v>
      </c>
      <c r="G96">
        <v>0</v>
      </c>
      <c r="H96">
        <v>0</v>
      </c>
      <c r="I96" t="str">
        <f t="shared" ref="I96:I106" si="7">IF(G96&gt;=1000000,TEXT(G96/1000000,"$0.0")&amp; "M",IF(G96&gt;=10000,TEXT(G96/10000,"$0.0")&amp; "K",TEXT(G96,"$#.##")))</f>
        <v>$.</v>
      </c>
      <c r="J96" t="str">
        <f t="shared" ref="J96:J106" si="8">IF(H96&gt;=1000000,TEXT(H96/1000000,"$0.0")&amp; "M",IF(H96&gt;=10000,TEXT(H96/10000,"$0.0")&amp; "K",TEXT(H96,"$#.##")))</f>
        <v>$.</v>
      </c>
      <c r="P96">
        <v>30</v>
      </c>
      <c r="Q96" s="13">
        <v>420.5</v>
      </c>
      <c r="R96">
        <v>30</v>
      </c>
      <c r="S96">
        <v>420.5</v>
      </c>
      <c r="T96" t="e">
        <f t="shared" si="5"/>
        <v>#N/A</v>
      </c>
      <c r="U96" t="e">
        <f t="shared" si="6"/>
        <v>#N/A</v>
      </c>
      <c r="AH96" t="s">
        <v>104</v>
      </c>
      <c r="AI96" s="15">
        <v>5785767.6799999997</v>
      </c>
    </row>
    <row r="97" spans="6:35" x14ac:dyDescent="0.3">
      <c r="F97">
        <v>0</v>
      </c>
      <c r="G97">
        <v>0</v>
      </c>
      <c r="H97">
        <v>0</v>
      </c>
      <c r="I97" t="str">
        <f t="shared" si="7"/>
        <v>$.</v>
      </c>
      <c r="J97" t="str">
        <f t="shared" si="8"/>
        <v>$.</v>
      </c>
      <c r="R97">
        <v>0</v>
      </c>
      <c r="S97">
        <v>0</v>
      </c>
      <c r="T97" t="e">
        <f t="shared" si="5"/>
        <v>#N/A</v>
      </c>
      <c r="U97">
        <f t="shared" si="6"/>
        <v>0</v>
      </c>
      <c r="AH97" t="s">
        <v>103</v>
      </c>
      <c r="AI97" s="15">
        <v>5900157.0899999999</v>
      </c>
    </row>
    <row r="98" spans="6:35" x14ac:dyDescent="0.3">
      <c r="F98">
        <v>0</v>
      </c>
      <c r="G98">
        <v>0</v>
      </c>
      <c r="H98">
        <v>0</v>
      </c>
      <c r="I98" t="str">
        <f t="shared" si="7"/>
        <v>$.</v>
      </c>
      <c r="J98" t="str">
        <f t="shared" si="8"/>
        <v>$.</v>
      </c>
      <c r="R98">
        <v>0</v>
      </c>
      <c r="S98">
        <v>0</v>
      </c>
      <c r="T98" t="e">
        <f t="shared" si="5"/>
        <v>#N/A</v>
      </c>
      <c r="U98">
        <f t="shared" si="6"/>
        <v>0</v>
      </c>
      <c r="Y98" s="17"/>
      <c r="Z98" s="17"/>
      <c r="AA98" s="17"/>
      <c r="AB98" s="17"/>
      <c r="AC98" s="17"/>
      <c r="AD98" s="17"/>
      <c r="AE98" s="17"/>
      <c r="AH98" t="s">
        <v>107</v>
      </c>
      <c r="AI98" s="15">
        <v>6812907.2999999998</v>
      </c>
    </row>
    <row r="99" spans="6:35" x14ac:dyDescent="0.3">
      <c r="F99">
        <v>0</v>
      </c>
      <c r="G99">
        <v>0</v>
      </c>
      <c r="H99">
        <v>0</v>
      </c>
      <c r="I99" t="str">
        <f t="shared" si="7"/>
        <v>$.</v>
      </c>
      <c r="J99" t="str">
        <f t="shared" si="8"/>
        <v>$.</v>
      </c>
      <c r="R99">
        <v>0</v>
      </c>
      <c r="S99">
        <v>0</v>
      </c>
      <c r="T99" t="e">
        <f t="shared" si="5"/>
        <v>#N/A</v>
      </c>
      <c r="U99">
        <f t="shared" si="6"/>
        <v>0</v>
      </c>
      <c r="AH99" t="s">
        <v>109</v>
      </c>
      <c r="AI99" s="15">
        <v>6828718.8600000003</v>
      </c>
    </row>
    <row r="100" spans="6:35" x14ac:dyDescent="0.3">
      <c r="F100">
        <v>0</v>
      </c>
      <c r="G100">
        <v>0</v>
      </c>
      <c r="H100">
        <v>0</v>
      </c>
      <c r="I100" t="str">
        <f t="shared" si="7"/>
        <v>$.</v>
      </c>
      <c r="J100" t="str">
        <f t="shared" si="8"/>
        <v>$.</v>
      </c>
      <c r="R100">
        <v>0</v>
      </c>
      <c r="S100">
        <v>0</v>
      </c>
      <c r="T100" t="e">
        <f t="shared" si="5"/>
        <v>#N/A</v>
      </c>
      <c r="U100">
        <f t="shared" si="6"/>
        <v>0</v>
      </c>
      <c r="AH100" t="s">
        <v>110</v>
      </c>
      <c r="AI100" s="15">
        <v>6894495.7999999998</v>
      </c>
    </row>
    <row r="101" spans="6:35" x14ac:dyDescent="0.3">
      <c r="F101">
        <v>0</v>
      </c>
      <c r="G101">
        <v>0</v>
      </c>
      <c r="H101">
        <v>0</v>
      </c>
      <c r="I101" t="str">
        <f t="shared" si="7"/>
        <v>$.</v>
      </c>
      <c r="J101" t="str">
        <f t="shared" si="8"/>
        <v>$.</v>
      </c>
      <c r="R101">
        <v>0</v>
      </c>
      <c r="S101">
        <v>0</v>
      </c>
      <c r="T101" t="e">
        <f t="shared" si="5"/>
        <v>#N/A</v>
      </c>
      <c r="U101">
        <f t="shared" si="6"/>
        <v>0</v>
      </c>
      <c r="Z101" s="5" t="s">
        <v>61</v>
      </c>
      <c r="AA101" t="s" vm="1">
        <v>63</v>
      </c>
      <c r="AH101" t="s">
        <v>105</v>
      </c>
      <c r="AI101" s="15">
        <v>6906684.1299999999</v>
      </c>
    </row>
    <row r="102" spans="6:35" x14ac:dyDescent="0.3">
      <c r="F102">
        <v>0</v>
      </c>
      <c r="G102">
        <v>0</v>
      </c>
      <c r="H102">
        <v>0</v>
      </c>
      <c r="I102" t="str">
        <f t="shared" si="7"/>
        <v>$.</v>
      </c>
      <c r="J102" t="str">
        <f t="shared" si="8"/>
        <v>$.</v>
      </c>
      <c r="R102">
        <v>0</v>
      </c>
      <c r="S102">
        <v>0</v>
      </c>
      <c r="T102" t="e">
        <f t="shared" si="5"/>
        <v>#N/A</v>
      </c>
      <c r="U102">
        <f t="shared" si="6"/>
        <v>0</v>
      </c>
    </row>
    <row r="103" spans="6:35" x14ac:dyDescent="0.3">
      <c r="F103">
        <v>0</v>
      </c>
      <c r="G103">
        <v>0</v>
      </c>
      <c r="H103">
        <v>0</v>
      </c>
      <c r="I103" t="str">
        <f t="shared" si="7"/>
        <v>$.</v>
      </c>
      <c r="J103" t="str">
        <f t="shared" si="8"/>
        <v>$.</v>
      </c>
      <c r="R103">
        <v>0</v>
      </c>
      <c r="S103">
        <v>0</v>
      </c>
      <c r="T103" t="e">
        <f t="shared" si="5"/>
        <v>#N/A</v>
      </c>
      <c r="U103">
        <f t="shared" si="6"/>
        <v>0</v>
      </c>
      <c r="Z103" s="5" t="s">
        <v>58</v>
      </c>
      <c r="AA103" t="s">
        <v>82</v>
      </c>
      <c r="AB103" t="s">
        <v>69</v>
      </c>
    </row>
    <row r="104" spans="6:35" x14ac:dyDescent="0.3">
      <c r="F104">
        <v>0</v>
      </c>
      <c r="G104">
        <v>0</v>
      </c>
      <c r="H104">
        <v>0</v>
      </c>
      <c r="I104" t="str">
        <f t="shared" si="7"/>
        <v>$.</v>
      </c>
      <c r="J104" t="str">
        <f t="shared" si="8"/>
        <v>$.</v>
      </c>
      <c r="Z104" t="s">
        <v>12</v>
      </c>
      <c r="AA104" s="20">
        <v>38</v>
      </c>
      <c r="AB104" s="20">
        <v>49</v>
      </c>
    </row>
    <row r="105" spans="6:35" x14ac:dyDescent="0.3">
      <c r="F105">
        <v>0</v>
      </c>
      <c r="G105">
        <v>0</v>
      </c>
      <c r="H105">
        <v>0</v>
      </c>
      <c r="I105" t="str">
        <f t="shared" si="7"/>
        <v>$.</v>
      </c>
      <c r="J105" t="str">
        <f t="shared" si="8"/>
        <v>$.</v>
      </c>
      <c r="O105" s="12"/>
      <c r="P105" s="12"/>
      <c r="Q105" s="12"/>
      <c r="R105" s="12"/>
      <c r="S105" s="12"/>
      <c r="T105" s="12"/>
      <c r="U105" s="12"/>
      <c r="V105" s="12"/>
      <c r="Z105" t="s">
        <v>11</v>
      </c>
      <c r="AA105" s="20">
        <v>37</v>
      </c>
      <c r="AB105" s="20">
        <v>17</v>
      </c>
    </row>
    <row r="106" spans="6:35" x14ac:dyDescent="0.3">
      <c r="F106">
        <v>0</v>
      </c>
      <c r="G106">
        <v>0</v>
      </c>
      <c r="H106">
        <v>0</v>
      </c>
      <c r="I106" t="str">
        <f t="shared" si="7"/>
        <v>$.</v>
      </c>
      <c r="J106" t="str">
        <f t="shared" si="8"/>
        <v>$.</v>
      </c>
      <c r="Z106" t="s">
        <v>15</v>
      </c>
      <c r="AA106" s="20">
        <v>98</v>
      </c>
      <c r="AB106" s="20">
        <v>55</v>
      </c>
    </row>
    <row r="107" spans="6:35" x14ac:dyDescent="0.3">
      <c r="Z107" t="s">
        <v>8</v>
      </c>
      <c r="AA107" s="20">
        <v>140</v>
      </c>
      <c r="AB107" s="20">
        <v>43</v>
      </c>
    </row>
    <row r="108" spans="6:35" x14ac:dyDescent="0.3">
      <c r="P108" s="5" t="s">
        <v>34</v>
      </c>
      <c r="Q108" t="s">
        <v>68</v>
      </c>
      <c r="R108" t="str" cm="1">
        <f t="array" ref="R108:R113">P108:P113</f>
        <v>BreedName</v>
      </c>
      <c r="S108" s="14" t="str" cm="1">
        <f t="array" ref="S108:S113">Q108:Q113</f>
        <v>Average of TurkeyAgeWeeks</v>
      </c>
      <c r="Z108" t="s">
        <v>16</v>
      </c>
      <c r="AA108" s="20">
        <v>138</v>
      </c>
      <c r="AB108" s="20">
        <v>23</v>
      </c>
    </row>
    <row r="109" spans="6:35" x14ac:dyDescent="0.3">
      <c r="P109" t="s">
        <v>37</v>
      </c>
      <c r="Q109" s="20">
        <v>20.463414634146343</v>
      </c>
      <c r="R109" t="str">
        <v>Bronze</v>
      </c>
      <c r="S109" s="14">
        <v>20.463414634146343</v>
      </c>
      <c r="Z109" t="s">
        <v>14</v>
      </c>
      <c r="AA109" s="20">
        <v>43</v>
      </c>
      <c r="AB109" s="20">
        <v>45</v>
      </c>
    </row>
    <row r="110" spans="6:35" x14ac:dyDescent="0.3">
      <c r="R110">
        <v>0</v>
      </c>
      <c r="S110" s="14">
        <v>0</v>
      </c>
      <c r="Z110" t="s">
        <v>13</v>
      </c>
      <c r="AA110" s="20">
        <v>108</v>
      </c>
      <c r="AB110" s="20">
        <v>31</v>
      </c>
    </row>
    <row r="111" spans="6:35" x14ac:dyDescent="0.3">
      <c r="R111">
        <v>0</v>
      </c>
      <c r="S111" s="14">
        <v>0</v>
      </c>
      <c r="Z111" t="s">
        <v>9</v>
      </c>
      <c r="AA111" s="20">
        <v>91</v>
      </c>
      <c r="AB111" s="20">
        <v>50</v>
      </c>
    </row>
    <row r="112" spans="6:35" x14ac:dyDescent="0.3">
      <c r="R112">
        <v>0</v>
      </c>
      <c r="S112" s="14">
        <v>0</v>
      </c>
      <c r="Z112" t="s">
        <v>19</v>
      </c>
      <c r="AA112" s="20">
        <v>178</v>
      </c>
      <c r="AB112" s="20">
        <v>60</v>
      </c>
    </row>
    <row r="113" spans="15:31" x14ac:dyDescent="0.3">
      <c r="R113">
        <v>0</v>
      </c>
      <c r="S113" s="14">
        <v>0</v>
      </c>
      <c r="Z113" t="s">
        <v>18</v>
      </c>
      <c r="AA113" s="20">
        <v>34</v>
      </c>
      <c r="AB113" s="20"/>
    </row>
    <row r="114" spans="15:31" x14ac:dyDescent="0.3">
      <c r="Z114" t="s">
        <v>17</v>
      </c>
      <c r="AA114" s="20">
        <v>205</v>
      </c>
      <c r="AB114" s="20">
        <v>192</v>
      </c>
    </row>
    <row r="115" spans="15:31" x14ac:dyDescent="0.3">
      <c r="O115" s="12"/>
      <c r="P115" s="12"/>
      <c r="Q115" s="12"/>
      <c r="R115" s="12"/>
      <c r="S115" s="12"/>
      <c r="T115" s="12"/>
      <c r="U115" s="12"/>
      <c r="V115" s="12"/>
      <c r="Z115" t="s">
        <v>10</v>
      </c>
      <c r="AA115" s="20">
        <v>110</v>
      </c>
      <c r="AB115" s="20">
        <v>151</v>
      </c>
    </row>
    <row r="117" spans="15:31" x14ac:dyDescent="0.3">
      <c r="Y117" s="17"/>
      <c r="Z117" s="17"/>
      <c r="AA117" s="17"/>
      <c r="AB117" s="17"/>
      <c r="AC117" s="17"/>
      <c r="AD117" s="17"/>
      <c r="AE117" s="17"/>
    </row>
    <row r="119" spans="15:31" x14ac:dyDescent="0.3">
      <c r="P119" s="5" t="s">
        <v>58</v>
      </c>
      <c r="Q119" t="s">
        <v>70</v>
      </c>
      <c r="R119" t="str" cm="1">
        <f t="array" ref="R119:S131">P119:Q131</f>
        <v>ShortMonthName</v>
      </c>
      <c r="S119" t="str">
        <v>Average of UnitPrice</v>
      </c>
    </row>
    <row r="120" spans="15:31" x14ac:dyDescent="0.3">
      <c r="P120" t="s">
        <v>12</v>
      </c>
      <c r="Q120" s="20">
        <v>26193.827499999999</v>
      </c>
      <c r="R120" t="str">
        <v>Jan</v>
      </c>
      <c r="S120">
        <v>26193.827499999999</v>
      </c>
      <c r="T120" t="str">
        <f>IF(S120&gt;=1000000,TEXT(S120/1000000,"$0.0")&amp; "M",IF(S120&gt;=10000,TEXT(S120/10000,"$0.0")&amp; "K",TEXT(S120,"$#.##")))</f>
        <v>$2.6K</v>
      </c>
    </row>
    <row r="121" spans="15:31" x14ac:dyDescent="0.3">
      <c r="P121" t="s">
        <v>11</v>
      </c>
      <c r="Q121" s="20">
        <v>18828.215</v>
      </c>
      <c r="R121" t="str">
        <v>Feb</v>
      </c>
      <c r="S121">
        <v>18828.215</v>
      </c>
      <c r="T121" t="str">
        <f t="shared" ref="T121:T131" si="9">IF(S121&gt;=1000000,TEXT(S121/1000000,"$0.0")&amp; "M",IF(S121&gt;=10000,TEXT(S121/10000,"$0.0")&amp; "K",TEXT(S121,"$#.##")))</f>
        <v>$1.9K</v>
      </c>
    </row>
    <row r="122" spans="15:31" x14ac:dyDescent="0.3">
      <c r="P122" t="s">
        <v>15</v>
      </c>
      <c r="Q122" s="20">
        <v>39448.253333333334</v>
      </c>
      <c r="R122" t="str">
        <v>Mar</v>
      </c>
      <c r="S122">
        <v>39448.253333333334</v>
      </c>
      <c r="T122" t="str">
        <f t="shared" si="9"/>
        <v>$3.9K</v>
      </c>
    </row>
    <row r="123" spans="15:31" x14ac:dyDescent="0.3">
      <c r="P123" t="s">
        <v>8</v>
      </c>
      <c r="Q123" s="20">
        <v>10668.39857142857</v>
      </c>
      <c r="R123" t="str">
        <v>Apr</v>
      </c>
      <c r="S123">
        <v>10668.39857142857</v>
      </c>
      <c r="T123" t="str">
        <f t="shared" si="9"/>
        <v>$1.1K</v>
      </c>
    </row>
    <row r="124" spans="15:31" x14ac:dyDescent="0.3">
      <c r="P124" t="s">
        <v>16</v>
      </c>
      <c r="Q124" s="20">
        <v>29926.45</v>
      </c>
      <c r="R124" t="str">
        <v>May</v>
      </c>
      <c r="S124">
        <v>29926.45</v>
      </c>
      <c r="T124" t="str">
        <f t="shared" si="9"/>
        <v>$3.0K</v>
      </c>
    </row>
    <row r="125" spans="15:31" x14ac:dyDescent="0.3">
      <c r="P125" t="s">
        <v>14</v>
      </c>
      <c r="Q125" s="20">
        <v>52081.535000000003</v>
      </c>
      <c r="R125" t="str">
        <v>Jun</v>
      </c>
      <c r="S125">
        <v>52081.535000000003</v>
      </c>
      <c r="T125" t="str">
        <f t="shared" si="9"/>
        <v>$5.2K</v>
      </c>
    </row>
    <row r="126" spans="15:31" x14ac:dyDescent="0.3">
      <c r="P126" t="s">
        <v>13</v>
      </c>
      <c r="Q126" s="20">
        <v>45473.474999999999</v>
      </c>
      <c r="R126" t="str">
        <v>Jul</v>
      </c>
      <c r="S126">
        <v>45473.474999999999</v>
      </c>
      <c r="T126" t="str">
        <f t="shared" si="9"/>
        <v>$4.5K</v>
      </c>
    </row>
    <row r="127" spans="15:31" x14ac:dyDescent="0.3">
      <c r="P127" t="s">
        <v>9</v>
      </c>
      <c r="Q127" s="20">
        <v>33595.495000000003</v>
      </c>
      <c r="R127" t="str">
        <v>Aug</v>
      </c>
      <c r="S127">
        <v>33595.495000000003</v>
      </c>
      <c r="T127" t="str">
        <f t="shared" si="9"/>
        <v>$3.4K</v>
      </c>
    </row>
    <row r="128" spans="15:31" x14ac:dyDescent="0.3">
      <c r="P128" t="s">
        <v>19</v>
      </c>
      <c r="Q128" s="20">
        <v>24800.722666666668</v>
      </c>
      <c r="R128" t="str">
        <v>Sep</v>
      </c>
      <c r="S128">
        <v>24800.722666666668</v>
      </c>
      <c r="T128" t="str">
        <f t="shared" si="9"/>
        <v>$2.5K</v>
      </c>
    </row>
    <row r="129" spans="15:23" x14ac:dyDescent="0.3">
      <c r="P129" t="s">
        <v>18</v>
      </c>
      <c r="Q129" s="20">
        <v>22781.8</v>
      </c>
      <c r="R129" t="str">
        <v>Oct</v>
      </c>
      <c r="S129">
        <v>22781.8</v>
      </c>
      <c r="T129" t="str">
        <f t="shared" si="9"/>
        <v>$2.3K</v>
      </c>
    </row>
    <row r="130" spans="15:23" x14ac:dyDescent="0.3">
      <c r="P130" t="s">
        <v>17</v>
      </c>
      <c r="Q130" s="20">
        <v>28382.131333333331</v>
      </c>
      <c r="R130" t="str">
        <v>Nov</v>
      </c>
      <c r="S130">
        <v>28382.131333333331</v>
      </c>
      <c r="T130" t="str">
        <f t="shared" si="9"/>
        <v>$2.8K</v>
      </c>
    </row>
    <row r="131" spans="15:23" x14ac:dyDescent="0.3">
      <c r="P131" t="s">
        <v>10</v>
      </c>
      <c r="Q131" s="20">
        <v>29185.09</v>
      </c>
      <c r="R131" t="str">
        <v>Dec</v>
      </c>
      <c r="S131">
        <v>29185.09</v>
      </c>
      <c r="T131" t="str">
        <f t="shared" si="9"/>
        <v>$2.9K</v>
      </c>
    </row>
    <row r="134" spans="15:23" x14ac:dyDescent="0.3">
      <c r="O134" s="12"/>
      <c r="P134" s="12"/>
      <c r="Q134" s="12"/>
      <c r="R134" s="12"/>
      <c r="S134" s="12"/>
      <c r="T134" s="12"/>
      <c r="U134" s="12"/>
      <c r="V134" s="12"/>
      <c r="W134"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E436-18DA-47C0-BCEF-AC2AA7936B7E}">
  <sheetPr>
    <tabColor rgb="FFFF8BAC"/>
  </sheetPr>
  <dimension ref="A1"/>
  <sheetViews>
    <sheetView showRowColHeaders="0" zoomScale="85" zoomScaleNormal="85" workbookViewId="0"/>
  </sheetViews>
  <sheetFormatPr defaultRowHeight="14.4" x14ac:dyDescent="0.3"/>
  <cols>
    <col min="1" max="16384" width="8.88671875" style="4"/>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1979-B1D7-4772-AC90-021426F5F02B}">
  <sheetPr>
    <tabColor rgb="FFFF8BAC"/>
  </sheetPr>
  <dimension ref="A1"/>
  <sheetViews>
    <sheetView showRowColHeaders="0" zoomScale="85" zoomScaleNormal="85" workbookViewId="0"/>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5E7CE-593A-45FB-B833-94CFCCBDB982}">
  <sheetPr>
    <tabColor rgb="FFFF8BAC"/>
  </sheetPr>
  <dimension ref="A1"/>
  <sheetViews>
    <sheetView showRowColHeaders="0" tabSelected="1" zoomScale="85" zoomScaleNormal="85" workbookViewId="0"/>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B7EA-3327-46BD-8C81-4DCC11AA93DB}">
  <sheetPr>
    <tabColor rgb="FFFF8BAC"/>
  </sheetPr>
  <dimension ref="A1"/>
  <sheetViews>
    <sheetView showRowColHeaders="0" zoomScale="85" zoomScaleNormal="85" workbookViewId="0"/>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12435-9109-41C1-810A-EAAA4BA8C914}">
  <sheetPr>
    <tabColor rgb="FFFF8BAC"/>
  </sheetPr>
  <dimension ref="A1"/>
  <sheetViews>
    <sheetView showRowColHeaders="0" zoomScale="85" zoomScaleNormal="85" workbookViewId="0">
      <selection activeCell="S50" sqref="S50"/>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Props1.xml><?xml version="1.0" encoding="utf-8"?>
<ds:datastoreItem xmlns:ds="http://schemas.openxmlformats.org/officeDocument/2006/customXml" ds:itemID="{CD2ABFB5-4428-44AB-A8E2-59BB9593FE37}">
  <ds:schemaRefs/>
</ds:datastoreItem>
</file>

<file path=customXml/itemProps2.xml><?xml version="1.0" encoding="utf-8"?>
<ds:datastoreItem xmlns:ds="http://schemas.openxmlformats.org/officeDocument/2006/customXml" ds:itemID="{3F810DC8-EC7E-4B54-8DE2-F4B7217840F5}">
  <ds:schemaRefs/>
</ds:datastoreItem>
</file>

<file path=customXml/itemProps3.xml><?xml version="1.0" encoding="utf-8"?>
<ds:datastoreItem xmlns:ds="http://schemas.openxmlformats.org/officeDocument/2006/customXml" ds:itemID="{F241A000-B8BC-4D87-BE19-79F0F6906F2A}">
  <ds:schemaRefs/>
</ds:datastoreItem>
</file>

<file path=customXml/itemProps4.xml><?xml version="1.0" encoding="utf-8"?>
<ds:datastoreItem xmlns:ds="http://schemas.openxmlformats.org/officeDocument/2006/customXml" ds:itemID="{ECCD46D1-632E-4220-A91F-69FB83018BB4}">
  <ds:schemaRefs/>
</ds:datastoreItem>
</file>

<file path=customXml/itemProps5.xml><?xml version="1.0" encoding="utf-8"?>
<ds:datastoreItem xmlns:ds="http://schemas.openxmlformats.org/officeDocument/2006/customXml" ds:itemID="{8ED066A6-B009-4197-82D6-13E0F7ECC244}">
  <ds:schemaRefs/>
</ds:datastoreItem>
</file>

<file path=customXml/itemProps6.xml><?xml version="1.0" encoding="utf-8"?>
<ds:datastoreItem xmlns:ds="http://schemas.openxmlformats.org/officeDocument/2006/customXml" ds:itemID="{B2D32769-95C5-4B28-9F9C-62D6B3A80FAE}">
  <ds:schemaRefs/>
</ds:datastoreItem>
</file>

<file path=customXml/itemProps7.xml><?xml version="1.0" encoding="utf-8"?>
<ds:datastoreItem xmlns:ds="http://schemas.openxmlformats.org/officeDocument/2006/customXml" ds:itemID="{44397576-3E61-4A17-BFD4-60BF43D7FD16}">
  <ds:schemaRefs/>
</ds:datastoreItem>
</file>

<file path=customXml/itemProps8.xml><?xml version="1.0" encoding="utf-8"?>
<ds:datastoreItem xmlns:ds="http://schemas.openxmlformats.org/officeDocument/2006/customXml" ds:itemID="{453747D1-D81B-4F05-BBCC-CBC3B27385C9}">
  <ds:schemaRefs/>
</ds:datastoreItem>
</file>

<file path=customXml/itemProps9.xml><?xml version="1.0" encoding="utf-8"?>
<ds:datastoreItem xmlns:ds="http://schemas.openxmlformats.org/officeDocument/2006/customXml" ds:itemID="{478FC0B0-C586-464A-A7D9-41CE86D27D15}">
  <ds:schemaRefs/>
</ds:datastoreItem>
</file>

<file path=customXml/itemProps10.xml><?xml version="1.0" encoding="utf-8"?>
<ds:datastoreItem xmlns:ds="http://schemas.openxmlformats.org/officeDocument/2006/customXml" ds:itemID="{B6555F67-39A7-4D9E-9C2B-09B57A97C52A}">
  <ds:schemaRefs/>
</ds:datastoreItem>
</file>

<file path=customXml/itemProps11.xml><?xml version="1.0" encoding="utf-8"?>
<ds:datastoreItem xmlns:ds="http://schemas.openxmlformats.org/officeDocument/2006/customXml" ds:itemID="{54CBCDD7-A87B-4BD7-A520-BCEF093838E4}">
  <ds:schemaRefs/>
</ds:datastoreItem>
</file>

<file path=customXml/itemProps12.xml><?xml version="1.0" encoding="utf-8"?>
<ds:datastoreItem xmlns:ds="http://schemas.openxmlformats.org/officeDocument/2006/customXml" ds:itemID="{96AE2361-B9F3-4B96-AD34-C61277A918B4}">
  <ds:schemaRefs/>
</ds:datastoreItem>
</file>

<file path=customXml/itemProps13.xml><?xml version="1.0" encoding="utf-8"?>
<ds:datastoreItem xmlns:ds="http://schemas.openxmlformats.org/officeDocument/2006/customXml" ds:itemID="{A87FD262-035A-4CC1-A2CB-10A62AD25625}">
  <ds:schemaRefs/>
</ds:datastoreItem>
</file>

<file path=customXml/itemProps14.xml><?xml version="1.0" encoding="utf-8"?>
<ds:datastoreItem xmlns:ds="http://schemas.openxmlformats.org/officeDocument/2006/customXml" ds:itemID="{43FE807F-B7DF-46DE-ACAC-6A5467BCA8E4}">
  <ds:schemaRefs/>
</ds:datastoreItem>
</file>

<file path=customXml/itemProps15.xml><?xml version="1.0" encoding="utf-8"?>
<ds:datastoreItem xmlns:ds="http://schemas.openxmlformats.org/officeDocument/2006/customXml" ds:itemID="{32976468-7C9C-43DA-800D-038C80C1FA6F}">
  <ds:schemaRefs/>
</ds:datastoreItem>
</file>

<file path=customXml/itemProps16.xml><?xml version="1.0" encoding="utf-8"?>
<ds:datastoreItem xmlns:ds="http://schemas.openxmlformats.org/officeDocument/2006/customXml" ds:itemID="{7207E72C-4000-4F2A-BF34-12A2ACDE1ECC}">
  <ds:schemaRefs/>
</ds:datastoreItem>
</file>

<file path=customXml/itemProps17.xml><?xml version="1.0" encoding="utf-8"?>
<ds:datastoreItem xmlns:ds="http://schemas.openxmlformats.org/officeDocument/2006/customXml" ds:itemID="{38CC7BF3-CB5B-45A2-B935-ACEFFF7BA53E}">
  <ds:schemaRefs/>
</ds:datastoreItem>
</file>

<file path=customXml/itemProps18.xml><?xml version="1.0" encoding="utf-8"?>
<ds:datastoreItem xmlns:ds="http://schemas.openxmlformats.org/officeDocument/2006/customXml" ds:itemID="{0C920EB0-595B-4689-8CB9-627CF690D239}">
  <ds:schemaRefs/>
</ds:datastoreItem>
</file>

<file path=customXml/itemProps19.xml><?xml version="1.0" encoding="utf-8"?>
<ds:datastoreItem xmlns:ds="http://schemas.openxmlformats.org/officeDocument/2006/customXml" ds:itemID="{076E3489-BC58-43C4-BB9D-6D06C30F35D2}">
  <ds:schemaRefs/>
</ds:datastoreItem>
</file>

<file path=customXml/itemProps20.xml><?xml version="1.0" encoding="utf-8"?>
<ds:datastoreItem xmlns:ds="http://schemas.openxmlformats.org/officeDocument/2006/customXml" ds:itemID="{91232D8E-E20B-4997-A146-2642744F1482}">
  <ds:schemaRefs/>
</ds:datastoreItem>
</file>

<file path=customXml/itemProps21.xml><?xml version="1.0" encoding="utf-8"?>
<ds:datastoreItem xmlns:ds="http://schemas.openxmlformats.org/officeDocument/2006/customXml" ds:itemID="{D8DCE64A-A439-4EDE-ABC0-953D795D51E7}">
  <ds:schemaRefs/>
</ds:datastoreItem>
</file>

<file path=customXml/itemProps22.xml><?xml version="1.0" encoding="utf-8"?>
<ds:datastoreItem xmlns:ds="http://schemas.openxmlformats.org/officeDocument/2006/customXml" ds:itemID="{CB1563BD-3EA5-4D32-9948-D0C682378D51}">
  <ds:schemaRefs/>
</ds:datastoreItem>
</file>

<file path=customXml/itemProps23.xml><?xml version="1.0" encoding="utf-8"?>
<ds:datastoreItem xmlns:ds="http://schemas.openxmlformats.org/officeDocument/2006/customXml" ds:itemID="{ACE2AC82-1E6E-49A2-8D49-16A8F97A97C9}">
  <ds:schemaRefs/>
</ds:datastoreItem>
</file>

<file path=customXml/itemProps24.xml><?xml version="1.0" encoding="utf-8"?>
<ds:datastoreItem xmlns:ds="http://schemas.openxmlformats.org/officeDocument/2006/customXml" ds:itemID="{868F0B93-E8D7-4AEC-9D01-1E30CF0B854B}">
  <ds:schemaRefs/>
</ds:datastoreItem>
</file>

<file path=customXml/itemProps25.xml><?xml version="1.0" encoding="utf-8"?>
<ds:datastoreItem xmlns:ds="http://schemas.openxmlformats.org/officeDocument/2006/customXml" ds:itemID="{9B119F51-1905-474C-AAD5-1CD4D42C5866}">
  <ds:schemaRefs/>
</ds:datastoreItem>
</file>

<file path=customXml/itemProps26.xml><?xml version="1.0" encoding="utf-8"?>
<ds:datastoreItem xmlns:ds="http://schemas.openxmlformats.org/officeDocument/2006/customXml" ds:itemID="{D60FDDC7-D247-4700-BFD2-D4BEB30E5A9B}">
  <ds:schemaRefs/>
</ds:datastoreItem>
</file>

<file path=customXml/itemProps27.xml><?xml version="1.0" encoding="utf-8"?>
<ds:datastoreItem xmlns:ds="http://schemas.openxmlformats.org/officeDocument/2006/customXml" ds:itemID="{5C972E4C-67DB-409C-AACF-07B1F60C2A10}">
  <ds:schemaRefs/>
</ds:datastoreItem>
</file>

<file path=customXml/itemProps28.xml><?xml version="1.0" encoding="utf-8"?>
<ds:datastoreItem xmlns:ds="http://schemas.openxmlformats.org/officeDocument/2006/customXml" ds:itemID="{98CB170B-8D2A-4D73-95B7-14DF8E78E23C}">
  <ds:schemaRefs/>
</ds:datastoreItem>
</file>

<file path=customXml/itemProps29.xml><?xml version="1.0" encoding="utf-8"?>
<ds:datastoreItem xmlns:ds="http://schemas.openxmlformats.org/officeDocument/2006/customXml" ds:itemID="{7F3B3BB8-5B5D-4C93-9D83-3A2D5EE5DD78}">
  <ds:schemaRefs/>
</ds:datastoreItem>
</file>

<file path=customXml/itemProps30.xml><?xml version="1.0" encoding="utf-8"?>
<ds:datastoreItem xmlns:ds="http://schemas.openxmlformats.org/officeDocument/2006/customXml" ds:itemID="{B4B4211E-4852-474C-B14D-4E6751E4B48B}">
  <ds:schemaRefs/>
</ds:datastoreItem>
</file>

<file path=customXml/itemProps31.xml><?xml version="1.0" encoding="utf-8"?>
<ds:datastoreItem xmlns:ds="http://schemas.openxmlformats.org/officeDocument/2006/customXml" ds:itemID="{E520865E-B1EC-426D-A6A0-FF1808BD1CE4}">
  <ds:schemaRefs/>
</ds:datastoreItem>
</file>

<file path=customXml/itemProps32.xml><?xml version="1.0" encoding="utf-8"?>
<ds:datastoreItem xmlns:ds="http://schemas.openxmlformats.org/officeDocument/2006/customXml" ds:itemID="{09A1F63B-F4D6-4B9D-9C09-8A615C8AE661}">
  <ds:schemaRefs/>
</ds:datastoreItem>
</file>

<file path=customXml/itemProps33.xml><?xml version="1.0" encoding="utf-8"?>
<ds:datastoreItem xmlns:ds="http://schemas.openxmlformats.org/officeDocument/2006/customXml" ds:itemID="{FB1E8068-1197-47DF-AB75-9D61550D2DFA}">
  <ds:schemaRefs/>
</ds:datastoreItem>
</file>

<file path=customXml/itemProps34.xml><?xml version="1.0" encoding="utf-8"?>
<ds:datastoreItem xmlns:ds="http://schemas.openxmlformats.org/officeDocument/2006/customXml" ds:itemID="{2F290983-1901-4186-A8EB-EE921756CE03}">
  <ds:schemaRefs/>
</ds:datastoreItem>
</file>

<file path=customXml/itemProps35.xml><?xml version="1.0" encoding="utf-8"?>
<ds:datastoreItem xmlns:ds="http://schemas.openxmlformats.org/officeDocument/2006/customXml" ds:itemID="{5CBC2123-9821-4B89-829D-0DD21B370E0F}">
  <ds:schemaRefs/>
</ds:datastoreItem>
</file>

<file path=customXml/itemProps36.xml><?xml version="1.0" encoding="utf-8"?>
<ds:datastoreItem xmlns:ds="http://schemas.openxmlformats.org/officeDocument/2006/customXml" ds:itemID="{8C411DF2-29EC-449F-805F-D4EBB5924EE1}">
  <ds:schemaRefs/>
</ds:datastoreItem>
</file>

<file path=customXml/itemProps37.xml><?xml version="1.0" encoding="utf-8"?>
<ds:datastoreItem xmlns:ds="http://schemas.openxmlformats.org/officeDocument/2006/customXml" ds:itemID="{AE22CEBA-5EEE-450F-9CB2-805AE98DE42C}">
  <ds:schemaRefs/>
</ds:datastoreItem>
</file>

<file path=customXml/itemProps38.xml><?xml version="1.0" encoding="utf-8"?>
<ds:datastoreItem xmlns:ds="http://schemas.openxmlformats.org/officeDocument/2006/customXml" ds:itemID="{4CE27BA9-DE57-4D35-8999-FB010EBE329B}">
  <ds:schemaRefs/>
</ds:datastoreItem>
</file>

<file path=customXml/itemProps39.xml><?xml version="1.0" encoding="utf-8"?>
<ds:datastoreItem xmlns:ds="http://schemas.openxmlformats.org/officeDocument/2006/customXml" ds:itemID="{53D0FF07-6AED-4DBC-BE41-7545868783EE}">
  <ds:schemaRefs/>
</ds:datastoreItem>
</file>

<file path=customXml/itemProps40.xml><?xml version="1.0" encoding="utf-8"?>
<ds:datastoreItem xmlns:ds="http://schemas.openxmlformats.org/officeDocument/2006/customXml" ds:itemID="{847F8131-B2C4-42CA-B55D-F3A4101F39BA}">
  <ds:schemaRefs/>
</ds:datastoreItem>
</file>

<file path=customXml/itemProps41.xml><?xml version="1.0" encoding="utf-8"?>
<ds:datastoreItem xmlns:ds="http://schemas.openxmlformats.org/officeDocument/2006/customXml" ds:itemID="{4FD245EC-42C2-4EFB-9E34-A17BB4DEC9A9}">
  <ds:schemaRefs/>
</ds:datastoreItem>
</file>

<file path=customXml/itemProps42.xml><?xml version="1.0" encoding="utf-8"?>
<ds:datastoreItem xmlns:ds="http://schemas.openxmlformats.org/officeDocument/2006/customXml" ds:itemID="{4CEE2F52-55E8-49DC-8536-CF6966B77C80}">
  <ds:schemaRefs/>
</ds:datastoreItem>
</file>

<file path=customXml/itemProps43.xml><?xml version="1.0" encoding="utf-8"?>
<ds:datastoreItem xmlns:ds="http://schemas.openxmlformats.org/officeDocument/2006/customXml" ds:itemID="{F4B3E8C1-18F6-4EC9-94DB-E075410B0179}">
  <ds:schemaRefs/>
</ds:datastoreItem>
</file>

<file path=customXml/itemProps44.xml><?xml version="1.0" encoding="utf-8"?>
<ds:datastoreItem xmlns:ds="http://schemas.openxmlformats.org/officeDocument/2006/customXml" ds:itemID="{657AA434-D692-4FB3-BB9E-A28BC1FFE70B}">
  <ds:schemaRefs/>
</ds:datastoreItem>
</file>

<file path=customXml/itemProps45.xml><?xml version="1.0" encoding="utf-8"?>
<ds:datastoreItem xmlns:ds="http://schemas.openxmlformats.org/officeDocument/2006/customXml" ds:itemID="{5B5EA6CB-52F7-4C71-BC0E-306B5595F75C}">
  <ds:schemaRefs/>
</ds:datastoreItem>
</file>

<file path=customXml/itemProps46.xml><?xml version="1.0" encoding="utf-8"?>
<ds:datastoreItem xmlns:ds="http://schemas.openxmlformats.org/officeDocument/2006/customXml" ds:itemID="{A15E18CC-D5FB-4FB4-A3BB-F1D28CCCB194}">
  <ds:schemaRefs/>
</ds:datastoreItem>
</file>

<file path=customXml/itemProps47.xml><?xml version="1.0" encoding="utf-8"?>
<ds:datastoreItem xmlns:ds="http://schemas.openxmlformats.org/officeDocument/2006/customXml" ds:itemID="{05BFA974-7E66-4CFD-97DB-514D5BCE2F20}">
  <ds:schemaRefs>
    <ds:schemaRef ds:uri="http://schemas.microsoft.com/DataMashup"/>
  </ds:schemaRefs>
</ds:datastoreItem>
</file>

<file path=customXml/itemProps48.xml><?xml version="1.0" encoding="utf-8"?>
<ds:datastoreItem xmlns:ds="http://schemas.openxmlformats.org/officeDocument/2006/customXml" ds:itemID="{14F54E1E-AB84-407C-9355-6C9AEB88519C}">
  <ds:schemaRefs/>
</ds:datastoreItem>
</file>

<file path=customXml/itemProps49.xml><?xml version="1.0" encoding="utf-8"?>
<ds:datastoreItem xmlns:ds="http://schemas.openxmlformats.org/officeDocument/2006/customXml" ds:itemID="{4FEC1046-8737-4FE2-9EEF-123811AD08DC}">
  <ds:schemaRefs/>
</ds:datastoreItem>
</file>

<file path=customXml/itemProps50.xml><?xml version="1.0" encoding="utf-8"?>
<ds:datastoreItem xmlns:ds="http://schemas.openxmlformats.org/officeDocument/2006/customXml" ds:itemID="{60299FD8-C4FE-4E83-8A59-C5CE38F43807}">
  <ds:schemaRefs/>
</ds:datastoreItem>
</file>

<file path=customXml/itemProps51.xml><?xml version="1.0" encoding="utf-8"?>
<ds:datastoreItem xmlns:ds="http://schemas.openxmlformats.org/officeDocument/2006/customXml" ds:itemID="{390F2B38-DCDD-4508-8005-2FD8AD52854E}">
  <ds:schemaRefs/>
</ds:datastoreItem>
</file>

<file path=customXml/itemProps52.xml><?xml version="1.0" encoding="utf-8"?>
<ds:datastoreItem xmlns:ds="http://schemas.openxmlformats.org/officeDocument/2006/customXml" ds:itemID="{6B2AF739-0A2D-4321-B377-807E5E24A65F}">
  <ds:schemaRefs/>
</ds:datastoreItem>
</file>

<file path=customXml/itemProps53.xml><?xml version="1.0" encoding="utf-8"?>
<ds:datastoreItem xmlns:ds="http://schemas.openxmlformats.org/officeDocument/2006/customXml" ds:itemID="{903267A4-643A-40F3-B0E9-B2FB4029D03F}">
  <ds:schemaRefs/>
</ds:datastoreItem>
</file>

<file path=customXml/itemProps54.xml><?xml version="1.0" encoding="utf-8"?>
<ds:datastoreItem xmlns:ds="http://schemas.openxmlformats.org/officeDocument/2006/customXml" ds:itemID="{4FE79253-D897-4D85-A9BC-927382CC2707}">
  <ds:schemaRefs/>
</ds:datastoreItem>
</file>

<file path=customXml/itemProps55.xml><?xml version="1.0" encoding="utf-8"?>
<ds:datastoreItem xmlns:ds="http://schemas.openxmlformats.org/officeDocument/2006/customXml" ds:itemID="{13D1F9A3-5CF1-4193-B44C-2020E2E9F0D9}">
  <ds:schemaRefs/>
</ds:datastoreItem>
</file>

<file path=customXml/itemProps56.xml><?xml version="1.0" encoding="utf-8"?>
<ds:datastoreItem xmlns:ds="http://schemas.openxmlformats.org/officeDocument/2006/customXml" ds:itemID="{FB96262C-236C-46ED-94CF-CF87D67DF624}">
  <ds:schemaRefs/>
</ds:datastoreItem>
</file>

<file path=customXml/itemProps57.xml><?xml version="1.0" encoding="utf-8"?>
<ds:datastoreItem xmlns:ds="http://schemas.openxmlformats.org/officeDocument/2006/customXml" ds:itemID="{F5EFED4C-3D69-46ED-94C3-118E60CDE243}">
  <ds:schemaRefs/>
</ds:datastoreItem>
</file>

<file path=customXml/itemProps58.xml><?xml version="1.0" encoding="utf-8"?>
<ds:datastoreItem xmlns:ds="http://schemas.openxmlformats.org/officeDocument/2006/customXml" ds:itemID="{5AB95B77-458A-414D-95CD-234CFE7B0441}">
  <ds:schemaRefs/>
</ds:datastoreItem>
</file>

<file path=customXml/itemProps59.xml><?xml version="1.0" encoding="utf-8"?>
<ds:datastoreItem xmlns:ds="http://schemas.openxmlformats.org/officeDocument/2006/customXml" ds:itemID="{5F9C1085-5AA7-4A9B-AD74-79166B0A4E2A}">
  <ds:schemaRefs/>
</ds:datastoreItem>
</file>

<file path=customXml/itemProps60.xml><?xml version="1.0" encoding="utf-8"?>
<ds:datastoreItem xmlns:ds="http://schemas.openxmlformats.org/officeDocument/2006/customXml" ds:itemID="{AA976C7B-5BA3-4253-868D-0A86396E4114}">
  <ds:schemaRefs/>
</ds:datastoreItem>
</file>

<file path=customXml/itemProps61.xml><?xml version="1.0" encoding="utf-8"?>
<ds:datastoreItem xmlns:ds="http://schemas.openxmlformats.org/officeDocument/2006/customXml" ds:itemID="{D041FD7A-FD20-4F0B-A7DC-80C67C1B7451}">
  <ds:schemaRefs/>
</ds:datastoreItem>
</file>

<file path=customXml/itemProps62.xml><?xml version="1.0" encoding="utf-8"?>
<ds:datastoreItem xmlns:ds="http://schemas.openxmlformats.org/officeDocument/2006/customXml" ds:itemID="{39585D26-1052-4ED7-B988-40EB3FE8AA17}">
  <ds:schemaRefs/>
</ds:datastoreItem>
</file>

<file path=customXml/itemProps63.xml><?xml version="1.0" encoding="utf-8"?>
<ds:datastoreItem xmlns:ds="http://schemas.openxmlformats.org/officeDocument/2006/customXml" ds:itemID="{3DBE1C34-C928-444F-A4F7-23A22BF66F88}">
  <ds:schemaRefs/>
</ds:datastoreItem>
</file>

<file path=customXml/itemProps64.xml><?xml version="1.0" encoding="utf-8"?>
<ds:datastoreItem xmlns:ds="http://schemas.openxmlformats.org/officeDocument/2006/customXml" ds:itemID="{59C43D09-725F-47C6-9605-F0AAA3EAF427}">
  <ds:schemaRefs/>
</ds:datastoreItem>
</file>

<file path=customXml/itemProps65.xml><?xml version="1.0" encoding="utf-8"?>
<ds:datastoreItem xmlns:ds="http://schemas.openxmlformats.org/officeDocument/2006/customXml" ds:itemID="{8980DB53-61A6-4102-AD81-309397D79DA9}">
  <ds:schemaRefs/>
</ds:datastoreItem>
</file>

<file path=customXml/itemProps66.xml><?xml version="1.0" encoding="utf-8"?>
<ds:datastoreItem xmlns:ds="http://schemas.openxmlformats.org/officeDocument/2006/customXml" ds:itemID="{5C6FB6B1-478B-4D2B-9A1B-EC46739505BB}">
  <ds:schemaRefs/>
</ds:datastoreItem>
</file>

<file path=customXml/itemProps67.xml><?xml version="1.0" encoding="utf-8"?>
<ds:datastoreItem xmlns:ds="http://schemas.openxmlformats.org/officeDocument/2006/customXml" ds:itemID="{744E5958-766E-4E18-8B97-68AD93B9D2DF}">
  <ds:schemaRefs/>
</ds:datastoreItem>
</file>

<file path=customXml/itemProps68.xml><?xml version="1.0" encoding="utf-8"?>
<ds:datastoreItem xmlns:ds="http://schemas.openxmlformats.org/officeDocument/2006/customXml" ds:itemID="{1AFBBD79-2D2D-4626-A24A-2991A43607B9}">
  <ds:schemaRefs/>
</ds:datastoreItem>
</file>

<file path=customXml/itemProps69.xml><?xml version="1.0" encoding="utf-8"?>
<ds:datastoreItem xmlns:ds="http://schemas.openxmlformats.org/officeDocument/2006/customXml" ds:itemID="{7508DD06-A387-4CAC-BD68-CDE4FB6D5A54}">
  <ds:schemaRefs/>
</ds:datastoreItem>
</file>

<file path=customXml/itemProps70.xml><?xml version="1.0" encoding="utf-8"?>
<ds:datastoreItem xmlns:ds="http://schemas.openxmlformats.org/officeDocument/2006/customXml" ds:itemID="{05293396-1499-4DC8-8594-B73F68DC26D7}">
  <ds:schemaRefs/>
</ds:datastoreItem>
</file>

<file path=customXml/itemProps71.xml><?xml version="1.0" encoding="utf-8"?>
<ds:datastoreItem xmlns:ds="http://schemas.openxmlformats.org/officeDocument/2006/customXml" ds:itemID="{8CC6E786-C1FB-4850-B476-7F21EF294B70}">
  <ds:schemaRefs/>
</ds:datastoreItem>
</file>

<file path=customXml/itemProps72.xml><?xml version="1.0" encoding="utf-8"?>
<ds:datastoreItem xmlns:ds="http://schemas.openxmlformats.org/officeDocument/2006/customXml" ds:itemID="{136EBF46-ACFB-407F-9BF0-3C44C2984072}">
  <ds:schemaRefs/>
</ds:datastoreItem>
</file>

<file path=customXml/itemProps73.xml><?xml version="1.0" encoding="utf-8"?>
<ds:datastoreItem xmlns:ds="http://schemas.openxmlformats.org/officeDocument/2006/customXml" ds:itemID="{D662264E-ACD5-4FDF-A8C2-C7544A9C011E}">
  <ds:schemaRefs/>
</ds:datastoreItem>
</file>

<file path=customXml/itemProps74.xml><?xml version="1.0" encoding="utf-8"?>
<ds:datastoreItem xmlns:ds="http://schemas.openxmlformats.org/officeDocument/2006/customXml" ds:itemID="{31D6792A-4FC4-4A08-9AEC-7547E6BF36DA}">
  <ds:schemaRefs/>
</ds:datastoreItem>
</file>

<file path=customXml/itemProps75.xml><?xml version="1.0" encoding="utf-8"?>
<ds:datastoreItem xmlns:ds="http://schemas.openxmlformats.org/officeDocument/2006/customXml" ds:itemID="{3CF45C99-5C02-4013-BD8C-358070CCFFCE}">
  <ds:schemaRefs/>
</ds:datastoreItem>
</file>

<file path=customXml/itemProps76.xml><?xml version="1.0" encoding="utf-8"?>
<ds:datastoreItem xmlns:ds="http://schemas.openxmlformats.org/officeDocument/2006/customXml" ds:itemID="{9756836F-130D-49D8-BFA8-F83716040F29}">
  <ds:schemaRefs/>
</ds:datastoreItem>
</file>

<file path=customXml/itemProps77.xml><?xml version="1.0" encoding="utf-8"?>
<ds:datastoreItem xmlns:ds="http://schemas.openxmlformats.org/officeDocument/2006/customXml" ds:itemID="{9B0FE8A7-2CB1-4B41-A10C-2802B894E2DB}">
  <ds:schemaRefs/>
</ds:datastoreItem>
</file>

<file path=customXml/itemProps78.xml><?xml version="1.0" encoding="utf-8"?>
<ds:datastoreItem xmlns:ds="http://schemas.openxmlformats.org/officeDocument/2006/customXml" ds:itemID="{FCD19A2F-720C-44A8-AC52-0E6D7EDEDC57}">
  <ds:schemaRefs/>
</ds:datastoreItem>
</file>

<file path=customXml/itemProps79.xml><?xml version="1.0" encoding="utf-8"?>
<ds:datastoreItem xmlns:ds="http://schemas.openxmlformats.org/officeDocument/2006/customXml" ds:itemID="{57206CBA-BE26-47D4-AF14-6ABC2289662E}">
  <ds:schemaRefs/>
</ds:datastoreItem>
</file>

<file path=customXml/itemProps80.xml><?xml version="1.0" encoding="utf-8"?>
<ds:datastoreItem xmlns:ds="http://schemas.openxmlformats.org/officeDocument/2006/customXml" ds:itemID="{F98F2C2C-DDFD-43F1-8CA6-9331E4EF7A2C}">
  <ds:schemaRefs/>
</ds:datastoreItem>
</file>

<file path=customXml/itemProps81.xml><?xml version="1.0" encoding="utf-8"?>
<ds:datastoreItem xmlns:ds="http://schemas.openxmlformats.org/officeDocument/2006/customXml" ds:itemID="{CD43B3CD-83B4-4AF6-9F33-72D79B6F9DB7}">
  <ds:schemaRefs/>
</ds:datastoreItem>
</file>

<file path=customXml/itemProps82.xml><?xml version="1.0" encoding="utf-8"?>
<ds:datastoreItem xmlns:ds="http://schemas.openxmlformats.org/officeDocument/2006/customXml" ds:itemID="{846663A6-278D-4D44-8665-77FD487FF396}">
  <ds:schemaRefs/>
</ds:datastoreItem>
</file>

<file path=customXml/itemProps83.xml><?xml version="1.0" encoding="utf-8"?>
<ds:datastoreItem xmlns:ds="http://schemas.openxmlformats.org/officeDocument/2006/customXml" ds:itemID="{04A6D006-999A-4E44-999B-777B75103B5D}">
  <ds:schemaRefs/>
</ds:datastoreItem>
</file>

<file path=customXml/itemProps84.xml><?xml version="1.0" encoding="utf-8"?>
<ds:datastoreItem xmlns:ds="http://schemas.openxmlformats.org/officeDocument/2006/customXml" ds:itemID="{FEDAD0F3-7581-4437-AA52-F6F1DF427405}">
  <ds:schemaRefs/>
</ds:datastoreItem>
</file>

<file path=customXml/itemProps85.xml><?xml version="1.0" encoding="utf-8"?>
<ds:datastoreItem xmlns:ds="http://schemas.openxmlformats.org/officeDocument/2006/customXml" ds:itemID="{7EFDB188-7789-48BF-A12A-E94E8AAC0FBA}">
  <ds:schemaRefs/>
</ds:datastoreItem>
</file>

<file path=customXml/itemProps86.xml><?xml version="1.0" encoding="utf-8"?>
<ds:datastoreItem xmlns:ds="http://schemas.openxmlformats.org/officeDocument/2006/customXml" ds:itemID="{AA2C3933-1C4B-4281-83E5-C719CD141E03}">
  <ds:schemaRefs/>
</ds:datastoreItem>
</file>

<file path=customXml/itemProps87.xml><?xml version="1.0" encoding="utf-8"?>
<ds:datastoreItem xmlns:ds="http://schemas.openxmlformats.org/officeDocument/2006/customXml" ds:itemID="{41FA3CE2-48D0-4E76-8015-74ACD08A27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Home</vt:lpstr>
      <vt:lpstr>Sales Perforamnce</vt:lpstr>
      <vt:lpstr>Production &amp; Operations</vt:lpstr>
      <vt:lpstr>Inventory &amp; Risk</vt:lpstr>
      <vt:lpstr>HR &amp; Supply Chain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مجدى السيد حندوق</dc:creator>
  <cp:lastModifiedBy>محمد مجدى السيد حندوق</cp:lastModifiedBy>
  <dcterms:created xsi:type="dcterms:W3CDTF">2026-06-17T09:34:52Z</dcterms:created>
  <dcterms:modified xsi:type="dcterms:W3CDTF">2026-06-29T12:45:08Z</dcterms:modified>
</cp:coreProperties>
</file>