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drawings/drawing3.xml" ContentType="application/vnd.openxmlformats-officedocument.drawingml.chartshapes+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drawings/drawing5.xml" ContentType="application/vnd.openxmlformats-officedocument.drawingml.chartsha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pivotTables/pivotTable4.xml" ContentType="application/vnd.openxmlformats-officedocument.spreadsheetml.pivotTable+xml"/>
  <Override PartName="/xl/drawings/drawing9.xml" ContentType="application/vnd.openxmlformats-officedocument.drawing+xml"/>
  <Override PartName="/xl/ctrlProps/ctrlProp2.xml" ContentType="application/vnd.ms-excel.controlproperties+xml"/>
  <Override PartName="/xl/slicers/slicer1.xml" ContentType="application/vnd.ms-excel.slicer+xml"/>
  <Override PartName="/xl/charts/chart6.xml" ContentType="application/vnd.openxmlformats-officedocument.drawingml.chart+xml"/>
  <Override PartName="/xl/drawings/drawing10.xml" ContentType="application/vnd.openxmlformats-officedocument.drawingml.chartshapes+xml"/>
  <Override PartName="/xl/charts/chart7.xml" ContentType="application/vnd.openxmlformats-officedocument.drawingml.chart+xml"/>
  <Override PartName="/xl/charts/chart8.xml" ContentType="application/vnd.openxmlformats-officedocument.drawingml.chart+xml"/>
  <Override PartName="/xl/drawings/drawing11.xml" ContentType="application/vnd.openxmlformats-officedocument.drawingml.chartshapes+xml"/>
  <Override PartName="/xl/charts/chart9.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2.xml" ContentType="application/vnd.openxmlformats-officedocument.drawing+xml"/>
  <Override PartName="/xl/charts/chart10.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hidePivotFieldList="1"/>
  <mc:AlternateContent xmlns:mc="http://schemas.openxmlformats.org/markup-compatibility/2006">
    <mc:Choice Requires="x15">
      <x15ac:absPath xmlns:x15ac="http://schemas.microsoft.com/office/spreadsheetml/2010/11/ac" url="C:\Users\Admin\Desktop\excel project 1 (PMD)\"/>
    </mc:Choice>
  </mc:AlternateContent>
  <xr:revisionPtr revIDLastSave="0" documentId="13_ncr:1_{8A5BD344-6DAF-4E1E-8751-1276DC17C977}" xr6:coauthVersionLast="47" xr6:coauthVersionMax="47" xr10:uidLastSave="{00000000-0000-0000-0000-000000000000}"/>
  <bookViews>
    <workbookView xWindow="-120" yWindow="-120" windowWidth="20730" windowHeight="11160" tabRatio="664" firstSheet="4" activeTab="11" xr2:uid="{00000000-000D-0000-FFFF-FFFF00000000}"/>
  </bookViews>
  <sheets>
    <sheet name="Copyright" sheetId="7" r:id="rId1"/>
    <sheet name="Dashboard" sheetId="3" r:id="rId2"/>
    <sheet name="Workings" sheetId="4" r:id="rId3"/>
    <sheet name="Detail2" sheetId="15" r:id="rId4"/>
    <sheet name="Detail3" sheetId="16" r:id="rId5"/>
    <sheet name="Data" sheetId="1" r:id="rId6"/>
    <sheet name="Instructions" sheetId="6" r:id="rId7"/>
    <sheet name="More Resources" sheetId="8" r:id="rId8"/>
    <sheet name="Dashboard Protection" sheetId="9" r:id="rId9"/>
    <sheet name="Detail1" sheetId="14" r:id="rId10"/>
    <sheet name="Sheet1" sheetId="17" r:id="rId11"/>
    <sheet name="db1" sheetId="12" r:id="rId12"/>
    <sheet name="pivot Table" sheetId="13" r:id="rId13"/>
  </sheets>
  <definedNames>
    <definedName name="_xlnm.Print_Area" localSheetId="1">Dashboard!$A$1:$X$46</definedName>
    <definedName name="Slicer_Manager">#N/A</definedName>
    <definedName name="Slicer_Manager1">#N/A</definedName>
    <definedName name="Slicer_Project">#N/A</definedName>
    <definedName name="Slicer_Project1">#N/A</definedName>
  </definedNames>
  <calcPr calcId="191028"/>
  <pivotCaches>
    <pivotCache cacheId="0" r:id="rId14"/>
  </pivotCaches>
  <extLst>
    <ext xmlns:x14="http://schemas.microsoft.com/office/spreadsheetml/2009/9/main" uri="{BBE1A952-AA13-448e-AADC-164F8A28A991}">
      <x14:slicerCaches>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4" i="12" l="1" a="1"/>
  <c r="K4" i="12" s="1"/>
  <c r="F1" i="12"/>
  <c r="M3" i="4"/>
  <c r="E5" i="13"/>
  <c r="F2" i="4"/>
  <c r="F3" i="4"/>
  <c r="F4" i="4"/>
  <c r="G2" i="4"/>
  <c r="F6" i="1"/>
  <c r="F8" i="1"/>
  <c r="F2" i="1"/>
  <c r="F3" i="1"/>
  <c r="D5" i="13"/>
  <c r="I9" i="13"/>
  <c r="N3" i="4"/>
  <c r="J9" i="13" l="1"/>
  <c r="D6" i="13"/>
  <c r="E2" i="13" s="1"/>
  <c r="K5" i="3"/>
  <c r="L5" i="3" s="1"/>
  <c r="M5" i="3" s="1"/>
  <c r="N5" i="3" s="1"/>
  <c r="O5" i="3" s="1"/>
  <c r="P5" i="3" s="1"/>
  <c r="Q5" i="3" s="1"/>
  <c r="R5" i="3" s="1"/>
  <c r="S5" i="3" s="1"/>
  <c r="T5" i="3" s="1"/>
  <c r="U5" i="3" s="1"/>
  <c r="V5" i="3" s="1"/>
  <c r="W5" i="3" s="1"/>
  <c r="X5" i="3" s="1"/>
  <c r="Y5" i="3" s="1"/>
  <c r="Z5" i="3" s="1"/>
  <c r="AA5" i="3" s="1"/>
  <c r="AB5" i="3" s="1"/>
  <c r="AC5" i="3" s="1"/>
  <c r="AD5" i="3" s="1"/>
  <c r="AE5" i="3" s="1"/>
  <c r="AF5" i="3" s="1"/>
  <c r="AG5" i="3" s="1"/>
  <c r="AH5" i="3" s="1"/>
  <c r="AI5" i="3" s="1"/>
  <c r="AJ5" i="3" s="1"/>
  <c r="F1" i="3" l="1"/>
  <c r="F38" i="1"/>
  <c r="F28" i="1"/>
  <c r="F18" i="1"/>
  <c r="F30" i="1"/>
  <c r="F40" i="1"/>
  <c r="F27" i="1"/>
  <c r="F22" i="1"/>
  <c r="F12" i="1"/>
  <c r="F39" i="1"/>
  <c r="F25" i="1"/>
  <c r="F14" i="1"/>
  <c r="F4" i="1"/>
  <c r="F31" i="1"/>
  <c r="F17" i="1"/>
  <c r="F11" i="1"/>
  <c r="F9" i="1"/>
  <c r="F21" i="1"/>
  <c r="F37" i="1"/>
  <c r="F10" i="1"/>
  <c r="F29" i="1"/>
  <c r="F23" i="1"/>
  <c r="F35" i="1"/>
  <c r="F15" i="1"/>
  <c r="F32" i="1"/>
  <c r="F13" i="1"/>
  <c r="F7" i="1"/>
  <c r="F34" i="1"/>
  <c r="F19" i="1"/>
  <c r="F5" i="1"/>
  <c r="F36" i="1"/>
  <c r="F26" i="1"/>
  <c r="F16" i="1"/>
  <c r="F41" i="1"/>
  <c r="F24" i="1"/>
  <c r="F20" i="1"/>
  <c r="F33" i="1"/>
  <c r="F5" i="4" l="1"/>
  <c r="N4" i="4"/>
  <c r="C5" i="4"/>
  <c r="H41" i="1" l="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 r="B4" i="4"/>
  <c r="C4" i="4" l="1"/>
  <c r="F6" i="4" l="1"/>
  <c r="M4" i="4"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<sst xmlns="http://schemas.openxmlformats.org/spreadsheetml/2006/main" count="875" uniqueCount="151">
  <si>
    <t>Copyright Notice</t>
  </si>
  <si>
    <t>- The Dashboard in this file and data was created by Mynda Treacy from My Online Training Hub.</t>
  </si>
  <si>
    <r>
      <t xml:space="preserve">- Individual users are permitted to recreate the dashboard for </t>
    </r>
    <r>
      <rPr>
        <b/>
        <sz val="14"/>
        <rFont val="Calibri"/>
        <family val="2"/>
        <scheme val="minor"/>
      </rPr>
      <t>personal practice only.</t>
    </r>
  </si>
  <si>
    <r>
      <t xml:space="preserve">- Recreating the dashboard for </t>
    </r>
    <r>
      <rPr>
        <b/>
        <sz val="14"/>
        <rFont val="Calibri"/>
        <family val="2"/>
        <scheme val="minor"/>
      </rPr>
      <t>training of others</t>
    </r>
    <r>
      <rPr>
        <sz val="14"/>
        <rFont val="Calibri"/>
        <family val="2"/>
        <scheme val="minor"/>
      </rPr>
      <t xml:space="preserve"> is </t>
    </r>
    <r>
      <rPr>
        <b/>
        <sz val="14"/>
        <rFont val="Calibri"/>
        <family val="2"/>
        <scheme val="minor"/>
      </rPr>
      <t>not permitted</t>
    </r>
    <r>
      <rPr>
        <sz val="14"/>
        <rFont val="Calibri"/>
        <family val="2"/>
        <scheme val="minor"/>
      </rPr>
      <t>, unless written consent is granted by Mynda Treacy.</t>
    </r>
  </si>
  <si>
    <r>
      <t xml:space="preserve">- </t>
    </r>
    <r>
      <rPr>
        <b/>
        <sz val="14"/>
        <rFont val="Calibri"/>
        <family val="2"/>
        <scheme val="minor"/>
      </rPr>
      <t>Sharing</t>
    </r>
    <r>
      <rPr>
        <sz val="14"/>
        <rFont val="Calibri"/>
        <family val="2"/>
        <scheme val="minor"/>
      </rPr>
      <t xml:space="preserve"> </t>
    </r>
    <r>
      <rPr>
        <b/>
        <sz val="14"/>
        <rFont val="Calibri"/>
        <family val="2"/>
        <scheme val="minor"/>
      </rPr>
      <t>images</t>
    </r>
    <r>
      <rPr>
        <sz val="14"/>
        <rFont val="Calibri"/>
        <family val="2"/>
        <scheme val="minor"/>
      </rPr>
      <t xml:space="preserve"> of dashboards you build based on this data and or dashboard </t>
    </r>
    <r>
      <rPr>
        <b/>
        <sz val="14"/>
        <rFont val="Calibri"/>
        <family val="2"/>
        <scheme val="minor"/>
      </rPr>
      <t>on social media must be accompanied by the following</t>
    </r>
    <r>
      <rPr>
        <sz val="14"/>
        <rFont val="Calibri"/>
        <family val="2"/>
        <scheme val="minor"/>
      </rPr>
      <t>:</t>
    </r>
  </si>
  <si>
    <r>
      <t xml:space="preserve">- </t>
    </r>
    <r>
      <rPr>
        <b/>
        <sz val="14"/>
        <rFont val="Calibri"/>
        <family val="2"/>
        <scheme val="minor"/>
      </rPr>
      <t>Sharing</t>
    </r>
    <r>
      <rPr>
        <sz val="14"/>
        <rFont val="Calibri"/>
        <family val="2"/>
        <scheme val="minor"/>
      </rPr>
      <t xml:space="preserve"> </t>
    </r>
    <r>
      <rPr>
        <b/>
        <sz val="14"/>
        <rFont val="Calibri"/>
        <family val="2"/>
        <scheme val="minor"/>
      </rPr>
      <t>Excel files</t>
    </r>
    <r>
      <rPr>
        <sz val="14"/>
        <rFont val="Calibri"/>
        <family val="2"/>
        <scheme val="minor"/>
      </rPr>
      <t xml:space="preserve"> containing dashboards you build based on this data and or dashboard </t>
    </r>
    <r>
      <rPr>
        <b/>
        <sz val="14"/>
        <rFont val="Calibri"/>
        <family val="2"/>
        <scheme val="minor"/>
      </rPr>
      <t>on social media is not permitted*</t>
    </r>
    <r>
      <rPr>
        <sz val="14"/>
        <rFont val="Calibri"/>
        <family val="2"/>
        <scheme val="minor"/>
      </rPr>
      <t>.</t>
    </r>
  </si>
  <si>
    <t>*Please direct people to download the original file from the link in the video description on YouTube.</t>
  </si>
  <si>
    <t>- The workbook and any visualization pages must be accompanied by the following copyright notice: My Online Training Hub ©.</t>
  </si>
  <si>
    <t>- This sheet must remain in any file that uses this data and or these Dashboard techniques.</t>
  </si>
  <si>
    <t>- Any uses of this workbook and/or data must include the above attribution.</t>
  </si>
  <si>
    <t>Project Management Dashboard</t>
  </si>
  <si>
    <t>Project</t>
  </si>
  <si>
    <t>Task</t>
  </si>
  <si>
    <t>Manager</t>
  </si>
  <si>
    <t>Start Date</t>
  </si>
  <si>
    <t>End Date</t>
  </si>
  <si>
    <t>Duration</t>
  </si>
  <si>
    <t>Days comp.</t>
  </si>
  <si>
    <t>Progress</t>
  </si>
  <si>
    <t xml:space="preserve">Budget </t>
  </si>
  <si>
    <t xml:space="preserve">Actual </t>
  </si>
  <si>
    <t>Alpha</t>
  </si>
  <si>
    <t>Task 1</t>
  </si>
  <si>
    <t>McFay</t>
  </si>
  <si>
    <t>Task 2</t>
  </si>
  <si>
    <t>Wood</t>
  </si>
  <si>
    <t>Task 3</t>
  </si>
  <si>
    <t>Ladd</t>
  </si>
  <si>
    <t>Task 4</t>
  </si>
  <si>
    <t>Hirsch</t>
  </si>
  <si>
    <t>Task 5</t>
  </si>
  <si>
    <t>Samora</t>
  </si>
  <si>
    <t>Task 6</t>
  </si>
  <si>
    <t>Task 7</t>
  </si>
  <si>
    <t>Task 8</t>
  </si>
  <si>
    <t>Delta</t>
  </si>
  <si>
    <t>Gemini</t>
  </si>
  <si>
    <t>Task 9</t>
  </si>
  <si>
    <t>Task 10</t>
  </si>
  <si>
    <t>Orion</t>
  </si>
  <si>
    <t>Vega</t>
  </si>
  <si>
    <t>Grand Total</t>
  </si>
  <si>
    <t>Budget v Actual Doughnut &amp; Bar Chart</t>
  </si>
  <si>
    <t>Tasks Bar Chart</t>
  </si>
  <si>
    <t>Overall Progress - Days Completed v Duration Doughnut Chart</t>
  </si>
  <si>
    <t>Scroll bar position</t>
  </si>
  <si>
    <t>Not Started</t>
  </si>
  <si>
    <t>Values</t>
  </si>
  <si>
    <t>Doughnut Chart</t>
  </si>
  <si>
    <t>%</t>
  </si>
  <si>
    <t>Formula</t>
  </si>
  <si>
    <t>Bar Chart</t>
  </si>
  <si>
    <t>In Progress</t>
  </si>
  <si>
    <t xml:space="preserve">Days completed </t>
  </si>
  <si>
    <t>Days Completed</t>
  </si>
  <si>
    <t>Dougnut Chart</t>
  </si>
  <si>
    <t>Completed</t>
  </si>
  <si>
    <t xml:space="preserve">Duration </t>
  </si>
  <si>
    <t>Days Remaining</t>
  </si>
  <si>
    <t>Remaining</t>
  </si>
  <si>
    <t>Total Tasks</t>
  </si>
  <si>
    <t>Details for  Actual</t>
  </si>
  <si>
    <t>Days completed</t>
  </si>
  <si>
    <t>Budget</t>
  </si>
  <si>
    <t>Actual</t>
  </si>
  <si>
    <t xml:space="preserve"> Budget</t>
  </si>
  <si>
    <t xml:space="preserve"> Actual</t>
  </si>
  <si>
    <t>Project Management Dashboard Instructions</t>
  </si>
  <si>
    <t>Step 1</t>
  </si>
  <si>
    <t>Format source data in an Excel Table - CTRL+T</t>
  </si>
  <si>
    <t>Step 2</t>
  </si>
  <si>
    <t>Dashboard PivotTable</t>
  </si>
  <si>
    <t>Insert Dashboard PivotTable in cell A5</t>
  </si>
  <si>
    <t>Format PivotTable with Tabular layout &amp; no subtotals</t>
  </si>
  <si>
    <t>Format PivotTable Budget &amp; Actual values via Field Settings</t>
  </si>
  <si>
    <t>PivotTable Options &gt; Turn off Expand/Collapse buttons</t>
  </si>
  <si>
    <t>Format PivotTable in light grey</t>
  </si>
  <si>
    <t>Step 3</t>
  </si>
  <si>
    <t>Insert Table for Tasks Bar Chart on Workings Sheet</t>
  </si>
  <si>
    <t>Bar chart height 3.73 x 9.0 wide.</t>
  </si>
  <si>
    <t>Step 4</t>
  </si>
  <si>
    <t>Insert doughnut chart PivotTable for Overall Completed - Completed Days vs Duration</t>
  </si>
  <si>
    <t>Chart height 3.73 x width 3.25</t>
  </si>
  <si>
    <t>Step 5</t>
  </si>
  <si>
    <t>Insert budget vs actual doughnut &amp; bar chart PivotTable on Workings Sheet</t>
  </si>
  <si>
    <t>Doughnut hole 58%</t>
  </si>
  <si>
    <t>Bar chart series overlap -30%, gap width 0%</t>
  </si>
  <si>
    <t>Doughnut chart height 3.73 x width 3.25, Bar Chart height 3.73 x width 6.</t>
  </si>
  <si>
    <t>Step 6</t>
  </si>
  <si>
    <r>
      <t xml:space="preserve">Insert Slicers for Project and Manager fields </t>
    </r>
    <r>
      <rPr>
        <b/>
        <sz val="11"/>
        <color theme="1"/>
        <rFont val="Segoe UI"/>
        <family val="2"/>
      </rPr>
      <t>&amp; connect to all PivotTables</t>
    </r>
  </si>
  <si>
    <t>Step 7</t>
  </si>
  <si>
    <t>Add text for date range to header cell F1:</t>
  </si>
  <si>
    <t>=TEXT(MIN(D6:D51),"d-mmm-yy")&amp;" to "&amp;TEXT(MAX(E6:E51),"d-mmm-yy")</t>
  </si>
  <si>
    <t>Step 8</t>
  </si>
  <si>
    <t>Add scroll bar and link to a cell P2 in the Workings sheet</t>
  </si>
  <si>
    <t>Step 9</t>
  </si>
  <si>
    <t>Add calendar dates in cell K5:AJ5</t>
  </si>
  <si>
    <t>Note: the formula below only works in Excel for Office 365.</t>
  </si>
  <si>
    <t>=SEQUENCE(1,26,MIN(Table1[Start Date])+Workings!P2,1)</t>
  </si>
  <si>
    <t>Step 10</t>
  </si>
  <si>
    <t>Gantt Chart - Conditional Formatting (extend the 'applies to' range to allow for growth in your data)</t>
  </si>
  <si>
    <t>Add data bars to Progress column of PivotTable</t>
  </si>
  <si>
    <t>Format Dates in row 5</t>
  </si>
  <si>
    <t>Shade columns for weekend dates</t>
  </si>
  <si>
    <t>Add fill colour for completed dates</t>
  </si>
  <si>
    <t>Add fill colour for in progress dates</t>
  </si>
  <si>
    <t>Add cell borders for 'not started' dates</t>
  </si>
  <si>
    <t>Add grey shading to Grand Total row</t>
  </si>
  <si>
    <t>Step 11</t>
  </si>
  <si>
    <t>Freeze Panes at cell A6</t>
  </si>
  <si>
    <t>More Resources</t>
  </si>
  <si>
    <t>Courses</t>
  </si>
  <si>
    <t>Excel Dashboard Course</t>
  </si>
  <si>
    <t>https://www.myonlinetraininghub.com/excel-dashboard-course</t>
  </si>
  <si>
    <t>Power Query Course</t>
  </si>
  <si>
    <t>https://www.myonlinetraininghub.com/excel-power-query-course</t>
  </si>
  <si>
    <t>Power Pivot Course</t>
  </si>
  <si>
    <t>https://www.myonlinetraininghub.com/power-pivot-course</t>
  </si>
  <si>
    <t>Power BI Course</t>
  </si>
  <si>
    <t>https://www.myonlinetraininghub.com/power-bi-course</t>
  </si>
  <si>
    <t>Tutorials</t>
  </si>
  <si>
    <t>Custom Number Formats</t>
  </si>
  <si>
    <t>https://www.myonlinetraininghub.com/excel-custom-number-format-guide</t>
  </si>
  <si>
    <t>WORKDAY.INTL Function</t>
  </si>
  <si>
    <t>https://www.myonlinetraininghub.com/excel-functions/excel-workday-intl-function</t>
  </si>
  <si>
    <t>WEEKDAY Function</t>
  </si>
  <si>
    <t>https://www.myonlinetraininghub.com/excel-functions/excel-weekday-function</t>
  </si>
  <si>
    <t>SEQUENCE Function</t>
  </si>
  <si>
    <t>https://www.myonlinetraininghub.com/excel-sequence-function</t>
  </si>
  <si>
    <t>Conditional Formatting Gantt</t>
  </si>
  <si>
    <t>https://www.myonlinetraininghub.com/excel-conditional-formatting-gantt-chart</t>
  </si>
  <si>
    <t>Conditional Formatting Formulas</t>
  </si>
  <si>
    <t>https://www.myonlinetraininghub.com/excel-conditional-formatting-with-formulas</t>
  </si>
  <si>
    <t>TEXT Function</t>
  </si>
  <si>
    <t>https://www.myonlinetraininghub.com/excel-text-function</t>
  </si>
  <si>
    <t>Excel Support</t>
  </si>
  <si>
    <t>Excel Forum</t>
  </si>
  <si>
    <t>https://www.myonlinetraininghub.com/excel-forum</t>
  </si>
  <si>
    <t>Contact</t>
  </si>
  <si>
    <t>website@myonlinetraininghub.com</t>
  </si>
  <si>
    <t>Protecting your dashboard</t>
  </si>
  <si>
    <t>Details for  Budget</t>
  </si>
  <si>
    <t>Sum of Days completed</t>
  </si>
  <si>
    <t>Sum of Duration</t>
  </si>
  <si>
    <t>days completed</t>
  </si>
  <si>
    <t>days remaining</t>
  </si>
  <si>
    <t>Barchart</t>
  </si>
  <si>
    <t>Doughnut chart</t>
  </si>
  <si>
    <t>PROJECT  MANAGEMENT   DASHBOARD</t>
  </si>
  <si>
    <t>Scroll Bar</t>
  </si>
  <si>
    <t>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</si>
</sst>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dd\-mmm"/>
    <numFmt numFmtId="165" formatCode="0\ &quot;Days&quot;"/>
    <numFmt numFmtId="166" formatCode="[$-F800]dddd\,\ mmmm\ dd\,\ yyyy"/>
    <numFmt numFmtId="167" formatCode="#,##0.0,,&quot;M&quot;"/>
    <numFmt numFmtId="168" formatCode="@*."/>
    <numFmt numFmtId="169" formatCode="\▼0.0%;\▼0.0%"/>
    <numFmt numFmtId="170" formatCode="[$-14009]dd/mm/yyyy;@"/>
    <numFmt numFmtId="171" formatCode="0.0,,\M;\-0.0,,\M"/>
  </numFmts>
  <fonts count="25"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1"/>
      <color theme="1"/>
      <name val="Segoe UI"/>
      <family val="2"/>
    </font>
    <font>
      <sz val="11"/>
      <color theme="0"/>
      <name val="Segoe UI"/>
      <family val="2"/>
    </font>
    <font>
      <sz val="14"/>
      <color theme="0"/>
      <name val="Segoe UI"/>
      <family val="2"/>
    </font>
    <font>
      <sz val="18"/>
      <color theme="0"/>
      <name val="Segoe UI"/>
      <family val="2"/>
    </font>
    <font>
      <sz val="12"/>
      <color theme="0"/>
      <name val="Calibri"/>
      <family val="2"/>
      <scheme val="minor"/>
    </font>
    <font>
      <i/>
      <sz val="11"/>
      <color theme="1"/>
      <name val="Segoe UI"/>
      <family val="2"/>
    </font>
    <font>
      <b/>
      <sz val="16"/>
      <color theme="1"/>
      <name val="Segoe UI"/>
      <family val="2"/>
    </font>
    <font>
      <b/>
      <sz val="11"/>
      <color theme="1"/>
      <name val="Segoe UI"/>
      <family val="2"/>
    </font>
    <font>
      <sz val="11"/>
      <color rgb="FFFF0000"/>
      <name val="Calibri"/>
      <family val="2"/>
      <scheme val="minor"/>
    </font>
    <font>
      <u/>
      <sz val="11"/>
      <color theme="10"/>
      <name val="Calibri"/>
      <family val="2"/>
      <scheme val="minor"/>
    </font>
    <font>
      <sz val="20"/>
      <color theme="0"/>
      <name val="Segoe UI"/>
      <family val="2"/>
    </font>
    <font>
      <sz val="14"/>
      <name val="Calibri"/>
      <family val="2"/>
      <scheme val="minor"/>
    </font>
    <font>
      <b/>
      <sz val="14"/>
      <name val="Calibri"/>
      <family val="2"/>
      <scheme val="minor"/>
    </font>
    <font>
      <sz val="22"/>
      <color theme="0"/>
      <name val="Segoe UI Light"/>
      <family val="2"/>
    </font>
    <font>
      <sz val="12"/>
      <color theme="0"/>
      <name val="Segoe UI Light"/>
      <family val="2"/>
    </font>
    <font>
      <sz val="14"/>
      <color theme="1"/>
      <name val="Calibri"/>
      <family val="2"/>
      <scheme val="minor"/>
    </font>
    <font>
      <sz val="11"/>
      <color theme="8" tint="-0.499984740745262"/>
      <name val="Calibri"/>
      <family val="2"/>
      <scheme val="minor"/>
    </font>
    <font>
      <sz val="14"/>
      <color rgb="FFC00000"/>
      <name val="Algerian"/>
      <family val="5"/>
    </font>
    <font>
      <sz val="14"/>
      <color theme="1"/>
      <name val="Algerian"/>
      <family val="5"/>
    </font>
    <font>
      <sz val="16"/>
      <color theme="0"/>
      <name val="Calibri"/>
      <family val="2"/>
      <scheme val="minor"/>
    </font>
    <font>
      <sz val="18"/>
      <color theme="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1" tint="0.499984740745262"/>
        <bgColor indexed="64"/>
      </patternFill>
    </fill>
    <fill>
      <patternFill patternType="solid">
        <fgColor rgb="FF336600"/>
        <bgColor indexed="64"/>
      </patternFill>
    </fill>
  </fills>
  <borders count="3">
    <border>
      <left/>
      <right/>
      <top/>
      <bottom/>
      <diagonal/>
    </border>
    <border>
      <left/>
      <right/>
      <top/>
      <bottom style="thin">
        <color indexed="64"/>
      </bottom>
      <diagonal/>
    </border>
    <border>
      <left style="thin">
        <color theme="0"/>
      </left>
      <right style="thin">
        <color theme="0"/>
      </right>
      <top/>
      <bottom/>
      <diagonal/>
    </border>
  </borders>
  <cellStyleXfs count="3">
    <xf numFmtId="0" fontId="0" fillId="0" borderId="0"/>
    <xf numFmtId="9" fontId="1" fillId="0" borderId="0" applyFont="0" applyFill="0" applyBorder="0" applyAlignment="0" applyProtection="0"/>
    <xf numFmtId="0" fontId="13" fillId="0" borderId="0" applyNumberFormat="0" applyFill="0" applyBorder="0" applyAlignment="0" applyProtection="0"/>
  </cellStyleXfs>
  <cellXfs count="72">
    <xf numFmtId="0" fontId="0" fillId="0" borderId="0" xfId="0"/>
    <xf numFmtId="14" fontId="0" fillId="0" borderId="0" xfId="0" applyNumberFormat="1"/>
    <xf numFmtId="9" fontId="0" fillId="0" borderId="0" xfId="1" applyFont="1"/>
    <xf numFmtId="3"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center"/>
    </xf>
    <xf numFmtId="14" fontId="0" fillId="0" borderId="0" xfId="0" applyNumberFormat="1" applyAlignment="1">
      <alignment horizontal="center"/>
    </xf>
    <xf numFmtId="164" fontId="0" fillId="0" borderId="0" xfId="0" applyNumberFormat="1" applyAlignment="1">
      <alignment vertical="center"/>
    </xf>
    <xf numFmtId="0" fontId="0" fillId="0" borderId="0" xfId="0" applyAlignment="1">
      <alignment vertical="center"/>
    </xf>
    <xf numFmtId="9" fontId="0" fillId="0" borderId="0" xfId="0" applyNumberFormat="1"/>
    <xf numFmtId="3" fontId="0" fillId="0" borderId="0" xfId="0" applyNumberFormat="1" applyAlignment="1">
      <alignment horizontal="center"/>
    </xf>
    <xf numFmtId="0" fontId="0" fillId="0" borderId="0" xfId="0" applyAlignment="1"/>
    <xf numFmtId="9" fontId="0" fillId="0" borderId="0" xfId="0" applyNumberFormat="1" applyAlignment="1"/>
    <xf numFmtId="0" fontId="0" fillId="0" borderId="0" xfId="0" applyBorder="1"/>
    <xf numFmtId="14" fontId="0" fillId="0" borderId="0" xfId="0" applyNumberFormat="1" applyBorder="1" applyAlignment="1">
      <alignment horizontal="center"/>
    </xf>
    <xf numFmtId="0" fontId="0" fillId="0" borderId="0" xfId="0" applyBorder="1" applyAlignment="1">
      <alignment horizontal="center"/>
    </xf>
    <xf numFmtId="3" fontId="0" fillId="0" borderId="0" xfId="0" applyNumberFormat="1" applyBorder="1"/>
    <xf numFmtId="164" fontId="0" fillId="0" borderId="0" xfId="0" pivotButton="1" applyNumberFormat="1" applyAlignment="1">
      <alignment vertical="center"/>
    </xf>
    <xf numFmtId="9" fontId="0" fillId="0" borderId="0" xfId="1" applyFont="1" applyAlignment="1"/>
    <xf numFmtId="9" fontId="0" fillId="0" borderId="0" xfId="1" applyFont="1" applyBorder="1" applyAlignment="1"/>
    <xf numFmtId="0" fontId="0" fillId="0" borderId="1" xfId="0" pivotButton="1" applyFont="1" applyBorder="1" applyAlignment="1">
      <alignment vertical="center"/>
    </xf>
    <xf numFmtId="0" fontId="0" fillId="0" borderId="1" xfId="0" pivotButton="1" applyFont="1" applyBorder="1" applyAlignment="1">
      <alignment horizontal="left" vertical="center"/>
    </xf>
    <xf numFmtId="0" fontId="0" fillId="0" borderId="1" xfId="0" applyFont="1" applyBorder="1" applyAlignment="1">
      <alignment horizontal="right" vertical="center"/>
    </xf>
    <xf numFmtId="0" fontId="2" fillId="0" borderId="0" xfId="0" applyFont="1"/>
    <xf numFmtId="0" fontId="4" fillId="0" borderId="0" xfId="0" applyFont="1" applyAlignment="1">
      <alignment horizontal="right" vertical="top"/>
    </xf>
    <xf numFmtId="166" fontId="0" fillId="0" borderId="0" xfId="0" applyNumberFormat="1"/>
    <xf numFmtId="164" fontId="0" fillId="2" borderId="2" xfId="0" applyNumberFormat="1" applyFill="1" applyBorder="1" applyAlignment="1">
      <alignment vertical="center"/>
    </xf>
    <xf numFmtId="167" fontId="0" fillId="0" borderId="0" xfId="0" applyNumberFormat="1"/>
    <xf numFmtId="0" fontId="3" fillId="3" borderId="0" xfId="0" applyFont="1" applyFill="1"/>
    <xf numFmtId="14" fontId="3" fillId="3" borderId="0" xfId="0" applyNumberFormat="1" applyFont="1" applyFill="1" applyAlignment="1">
      <alignment horizontal="center"/>
    </xf>
    <xf numFmtId="0" fontId="3" fillId="3" borderId="0" xfId="0" applyFont="1" applyFill="1" applyAlignment="1">
      <alignment horizontal="center"/>
    </xf>
    <xf numFmtId="0" fontId="5" fillId="3" borderId="0" xfId="0" applyFont="1" applyFill="1" applyAlignment="1">
      <alignment horizontal="center" vertical="center"/>
    </xf>
    <xf numFmtId="15" fontId="5" fillId="3" borderId="0" xfId="1" applyNumberFormat="1" applyFont="1" applyFill="1" applyAlignment="1">
      <alignment horizontal="left" vertical="center"/>
    </xf>
    <xf numFmtId="165" fontId="5" fillId="3" borderId="0" xfId="1" applyNumberFormat="1" applyFont="1" applyFill="1" applyAlignment="1">
      <alignment horizontal="center" vertical="center"/>
    </xf>
    <xf numFmtId="15" fontId="6" fillId="3" borderId="0" xfId="1" applyNumberFormat="1" applyFont="1" applyFill="1" applyAlignment="1">
      <alignment horizontal="left" vertical="center"/>
    </xf>
    <xf numFmtId="0" fontId="7" fillId="3" borderId="0" xfId="0" applyFont="1" applyFill="1" applyAlignment="1">
      <alignment vertical="center"/>
    </xf>
    <xf numFmtId="0" fontId="4" fillId="0" borderId="0" xfId="0" applyFont="1"/>
    <xf numFmtId="0" fontId="0" fillId="0" borderId="1" xfId="0" applyBorder="1" applyAlignment="1">
      <alignment horizontal="center"/>
    </xf>
    <xf numFmtId="0" fontId="0" fillId="0" borderId="1" xfId="0" applyBorder="1" applyAlignment="1">
      <alignment vertical="center"/>
    </xf>
    <xf numFmtId="0" fontId="8" fillId="3" borderId="0" xfId="0" applyFont="1" applyFill="1" applyAlignment="1">
      <alignment vertical="center"/>
    </xf>
    <xf numFmtId="9" fontId="0" fillId="0" borderId="0" xfId="1" applyFont="1" applyAlignment="1">
      <alignment horizontal="center"/>
    </xf>
    <xf numFmtId="0" fontId="2" fillId="0" borderId="0" xfId="0" applyFont="1" applyAlignment="1">
      <alignment horizontal="center"/>
    </xf>
    <xf numFmtId="0" fontId="2" fillId="0" borderId="0" xfId="0" applyFont="1" applyAlignment="1">
      <alignment horizontal="left"/>
    </xf>
    <xf numFmtId="0" fontId="4" fillId="0" borderId="0" xfId="0" quotePrefix="1" applyFont="1"/>
    <xf numFmtId="0" fontId="9" fillId="0" borderId="0" xfId="0" applyFont="1"/>
    <xf numFmtId="0" fontId="2" fillId="0" borderId="1" xfId="0" applyFont="1" applyBorder="1" applyAlignment="1">
      <alignment vertical="center"/>
    </xf>
    <xf numFmtId="0" fontId="2" fillId="0" borderId="1" xfId="0" applyFont="1" applyBorder="1"/>
    <xf numFmtId="0" fontId="10" fillId="0" borderId="0" xfId="0" applyFont="1" applyAlignment="1">
      <alignment horizontal="left"/>
    </xf>
    <xf numFmtId="0" fontId="11" fillId="0" borderId="0" xfId="0" applyFont="1" applyAlignment="1">
      <alignment horizontal="right"/>
    </xf>
    <xf numFmtId="0" fontId="14" fillId="4" borderId="0" xfId="0" applyFont="1" applyFill="1" applyAlignment="1">
      <alignment vertical="center"/>
    </xf>
    <xf numFmtId="0" fontId="15" fillId="0" borderId="0" xfId="0" applyFont="1"/>
    <xf numFmtId="0" fontId="17" fillId="4" borderId="0" xfId="0" applyFont="1" applyFill="1" applyAlignment="1">
      <alignment vertical="center"/>
    </xf>
    <xf numFmtId="0" fontId="18" fillId="4" borderId="0" xfId="0" applyFont="1" applyFill="1" applyAlignment="1">
      <alignment vertical="center"/>
    </xf>
    <xf numFmtId="0" fontId="19" fillId="0" borderId="0" xfId="0" applyFont="1"/>
    <xf numFmtId="0" fontId="20" fillId="0" borderId="0" xfId="0" applyFont="1"/>
    <xf numFmtId="168" fontId="0" fillId="0" borderId="0" xfId="0" applyNumberFormat="1" applyAlignment="1">
      <alignment horizontal="left" indent="1"/>
    </xf>
    <xf numFmtId="168" fontId="0" fillId="0" borderId="0" xfId="0" applyNumberFormat="1"/>
    <xf numFmtId="169" fontId="0" fillId="0" borderId="0" xfId="0" applyNumberFormat="1"/>
    <xf numFmtId="0" fontId="12" fillId="0" borderId="0" xfId="0" applyFont="1"/>
    <xf numFmtId="0" fontId="15" fillId="0" borderId="0" xfId="0" quotePrefix="1" applyFont="1" applyAlignment="1">
      <alignment vertical="center"/>
    </xf>
    <xf numFmtId="0" fontId="15" fillId="0" borderId="0" xfId="0" quotePrefix="1" applyFont="1"/>
    <xf numFmtId="0" fontId="13" fillId="0" borderId="0" xfId="2"/>
    <xf numFmtId="170" fontId="0" fillId="0" borderId="0" xfId="0" applyNumberFormat="1"/>
    <xf numFmtId="14" fontId="0" fillId="0" borderId="0" xfId="0" applyNumberFormat="1" applyProtection="1">
      <protection locked="0"/>
    </xf>
    <xf numFmtId="171" fontId="0" fillId="0" borderId="0" xfId="0" applyNumberFormat="1"/>
    <xf numFmtId="0" fontId="21" fillId="3" borderId="0" xfId="0" applyFont="1" applyFill="1"/>
    <xf numFmtId="0" fontId="22" fillId="3" borderId="0" xfId="0" applyFont="1" applyFill="1"/>
    <xf numFmtId="0" fontId="24" fillId="3" borderId="0" xfId="0" applyFont="1" applyFill="1" applyAlignment="1">
      <alignment horizontal="center" vertical="center"/>
    </xf>
    <xf numFmtId="0" fontId="23" fillId="3" borderId="0" xfId="0" applyFont="1" applyFill="1" applyAlignment="1">
      <alignment vertical="center"/>
    </xf>
    <xf numFmtId="16" fontId="0" fillId="0" borderId="0" xfId="0" applyNumberFormat="1" applyAlignment="1">
      <alignment vertical="center"/>
    </xf>
  </cellXfs>
  <cellStyles count="3">
    <cellStyle name="Hyperlink" xfId="2" builtinId="8"/>
    <cellStyle name="Normal" xfId="0" builtinId="0"/>
    <cellStyle name="Per cent" xfId="1" builtinId="5"/>
  </cellStyles>
  <dxfs count="86">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numFmt numFmtId="19" formatCode="dd/mm/yyyy"/>
    </dxf>
    <dxf>
      <numFmt numFmtId="19" formatCode="dd/mm/yyyy"/>
    </dxf>
    <dxf>
      <fill>
        <patternFill>
          <bgColor theme="0" tint="-0.14996795556505021"/>
        </patternFill>
      </fill>
      <border>
        <top style="thin">
          <color theme="0" tint="-0.24994659260841701"/>
        </top>
        <vertical/>
        <horizontal/>
      </border>
    </dxf>
    <dxf>
      <fill>
        <patternFill>
          <bgColor theme="0" tint="-0.14996795556505021"/>
        </patternFill>
      </fill>
      <border>
        <top style="thin">
          <color theme="0" tint="-0.24994659260841701"/>
        </top>
        <vertical/>
        <horizontal/>
      </border>
    </dxf>
    <dxf>
      <fill>
        <patternFill>
          <bgColor theme="6" tint="0.79998168889431442"/>
        </patternFill>
      </fill>
      <border>
        <top style="thin">
          <color theme="6" tint="0.39994506668294322"/>
        </top>
        <vertical/>
        <horizontal/>
      </border>
    </dxf>
    <dxf>
      <fill>
        <patternFill patternType="lightUp"/>
      </fill>
    </dxf>
    <dxf>
      <fill>
        <patternFill patternType="lightUp"/>
      </fill>
    </dxf>
    <dxf>
      <fill>
        <patternFill patternType="lightUp"/>
      </fill>
    </dxf>
    <dxf>
      <fill>
        <patternFill>
          <bgColor theme="4" tint="0.59996337778862885"/>
        </patternFill>
      </fill>
      <border>
        <top style="thin">
          <color theme="0"/>
        </top>
        <bottom style="thin">
          <color theme="0"/>
        </bottom>
        <vertical/>
        <horizontal/>
      </border>
    </dxf>
    <dxf>
      <fill>
        <patternFill>
          <bgColor theme="4" tint="-0.499984740745262"/>
        </patternFill>
      </fill>
      <border>
        <top style="thin">
          <color theme="0"/>
        </top>
        <bottom style="thin">
          <color theme="0"/>
        </bottom>
        <vertical/>
        <horizontal/>
      </border>
    </dxf>
    <dxf>
      <border>
        <left style="thin">
          <color theme="4" tint="0.39994506668294322"/>
        </left>
        <right style="thin">
          <color theme="4" tint="0.39994506668294322"/>
        </right>
        <top style="thin">
          <color theme="4" tint="0.39994506668294322"/>
        </top>
        <bottom style="thin">
          <color theme="4" tint="0.39994506668294322"/>
        </bottom>
        <vertical/>
        <horizontal/>
      </border>
    </dxf>
    <dxf>
      <fill>
        <patternFill>
          <bgColor theme="0" tint="-0.14996795556505021"/>
        </patternFill>
      </fill>
      <border>
        <top style="thin">
          <color theme="0" tint="-0.24994659260841701"/>
        </top>
        <vertical/>
        <horizontal/>
      </border>
    </dxf>
    <dxf>
      <fill>
        <patternFill>
          <bgColor theme="6" tint="0.59996337778862885"/>
        </patternFill>
      </fill>
      <border>
        <top style="thin">
          <color theme="6" tint="0.59996337778862885"/>
        </top>
        <vertical/>
        <horizontal/>
      </border>
    </dxf>
    <dxf>
      <fill>
        <patternFill>
          <bgColor theme="0" tint="-0.14996795556505021"/>
        </patternFill>
      </fill>
      <border>
        <top style="thin">
          <color theme="0" tint="-0.24994659260841701"/>
        </top>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bgColor rgb="FFFF7D7D"/>
        </patternFill>
      </fill>
      <border>
        <top style="thin">
          <color theme="0"/>
        </top>
        <bottom style="thin">
          <color theme="0"/>
        </bottom>
      </border>
    </dxf>
    <dxf>
      <border>
        <left style="thin">
          <color rgb="FFFF7D7D"/>
        </left>
        <right style="thin">
          <color rgb="FFFF7D7D"/>
        </right>
        <top style="thin">
          <color rgb="FFFF7D7D"/>
        </top>
        <bottom style="thin">
          <color rgb="FFFF7D7D"/>
        </bottom>
        <vertical/>
        <horizontal/>
      </border>
    </dxf>
    <dxf>
      <fill>
        <patternFill>
          <bgColor theme="5" tint="0.39994506668294322"/>
        </patternFill>
      </fill>
      <border>
        <left/>
        <right/>
        <top style="thin">
          <color theme="0"/>
        </top>
        <bottom style="thin">
          <color theme="0"/>
        </bottom>
      </border>
    </dxf>
    <dxf>
      <fill>
        <patternFill patternType="lightUp"/>
      </fill>
    </dxf>
    <dxf>
      <fill>
        <patternFill>
          <bgColor theme="0" tint="-0.14996795556505021"/>
        </patternFill>
      </fill>
    </dxf>
    <dxf>
      <border>
        <bottom style="thin">
          <color auto="1"/>
        </bottom>
        <vertical/>
        <horizontal/>
      </border>
    </dxf>
    <dxf>
      <numFmt numFmtId="172" formatCode="m/d/yyyy"/>
    </dxf>
    <dxf>
      <numFmt numFmtId="172" formatCode="m/d/yyyy"/>
    </dxf>
    <dxf>
      <numFmt numFmtId="3" formatCode="#,##0"/>
    </dxf>
    <dxf>
      <numFmt numFmtId="3" formatCode="#,##0"/>
    </dxf>
    <dxf>
      <font>
        <b val="0"/>
        <i val="0"/>
        <strike val="0"/>
        <condense val="0"/>
        <extend val="0"/>
        <outline val="0"/>
        <shadow val="0"/>
        <u val="none"/>
        <vertAlign val="baseline"/>
        <sz val="11"/>
        <color theme="1"/>
        <name val="Calibri"/>
        <scheme val="minor"/>
      </font>
    </dxf>
    <dxf>
      <numFmt numFmtId="3" formatCode="#,##0"/>
    </dxf>
    <dxf>
      <numFmt numFmtId="173" formatCode="d/mm/yyyy"/>
    </dxf>
    <dxf>
      <numFmt numFmtId="173" formatCode="d/mm/yyyy"/>
    </dxf>
    <dxf>
      <numFmt numFmtId="172" formatCode="m/d/yyyy"/>
    </dxf>
    <dxf>
      <numFmt numFmtId="172" formatCode="m/d/yyyy"/>
    </dxf>
    <dxf>
      <numFmt numFmtId="172" formatCode="m/d/yyyy"/>
    </dxf>
    <dxf>
      <numFmt numFmtId="172" formatCode="m/d/yyyy"/>
    </dxf>
    <dxf>
      <font>
        <b/>
        <color theme="1"/>
      </font>
      <border>
        <bottom style="thin">
          <color theme="8"/>
        </bottom>
        <vertical/>
        <horizontal/>
      </border>
    </dxf>
    <dxf>
      <font>
        <color theme="1"/>
      </font>
      <fill>
        <patternFill patternType="none">
          <bgColor auto="1"/>
        </patternFill>
      </fill>
      <border diagonalUp="0" diagonalDown="0">
        <left/>
        <right/>
        <top/>
        <bottom/>
        <vertical/>
        <horizontal/>
      </border>
    </dxf>
  </dxfs>
  <tableStyles count="1" defaultTableStyle="TableStyleMedium2" defaultPivotStyle="PivotStyleLight16">
    <tableStyle name="No Border" pivot="0" table="0" count="10" xr9:uid="{00000000-0011-0000-FFFF-FFFF00000000}">
      <tableStyleElement type="wholeTable" dxfId="85"/>
      <tableStyleElement type="headerRow" dxfId="84"/>
    </tableStyle>
  </tableStyles>
  <colors>
    <mruColors>
      <color rgb="FFFF7D7D"/>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5">
        <x14:slicerStyle name="No Bord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11.xml"/></Relationships>
</file>

<file path=xl/charts/_rels/chart9.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983245018900938"/>
          <c:y val="0.34339216218662333"/>
          <c:w val="0.45387741626636291"/>
          <c:h val="0.62212507919268745"/>
        </c:manualLayout>
      </c:layout>
      <c:doughnutChart>
        <c:varyColors val="1"/>
        <c:ser>
          <c:idx val="0"/>
          <c:order val="0"/>
          <c:spPr>
            <a:solidFill>
              <a:schemeClr val="accent6">
                <a:lumMod val="60000"/>
                <a:lumOff val="40000"/>
              </a:schemeClr>
            </a:solidFill>
          </c:spPr>
          <c:dPt>
            <c:idx val="0"/>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1-C421-4E68-8224-5224CC7ECE7A}"/>
              </c:ext>
            </c:extLst>
          </c:dPt>
          <c:dPt>
            <c:idx val="1"/>
            <c:bubble3D val="0"/>
            <c:spPr>
              <a:solidFill>
                <a:srgbClr val="FF7D7D"/>
              </a:solidFill>
              <a:ln w="19050">
                <a:solidFill>
                  <a:schemeClr val="lt1"/>
                </a:solidFill>
              </a:ln>
              <a:effectLst/>
            </c:spPr>
            <c:extLst>
              <c:ext xmlns:c16="http://schemas.microsoft.com/office/drawing/2014/chart" uri="{C3380CC4-5D6E-409C-BE32-E72D297353CC}">
                <c16:uniqueId val="{00000003-C421-4E68-8224-5224CC7ECE7A}"/>
              </c:ext>
            </c:extLst>
          </c:dPt>
          <c:cat>
            <c:strRef>
              <c:f>Workings!$B$2:$C$2</c:f>
              <c:strCache>
                <c:ptCount val="2"/>
                <c:pt idx="0">
                  <c:v>Actual </c:v>
                </c:pt>
                <c:pt idx="1">
                  <c:v>Budget </c:v>
                </c:pt>
              </c:strCache>
            </c:strRef>
          </c:cat>
          <c:val>
            <c:numRef>
              <c:f>Workings!$B$4:$C$4</c:f>
              <c:numCache>
                <c:formatCode>0%</c:formatCode>
                <c:ptCount val="2"/>
                <c:pt idx="0">
                  <c:v>0.42347250571210965</c:v>
                </c:pt>
                <c:pt idx="1">
                  <c:v>0.57652749428789041</c:v>
                </c:pt>
              </c:numCache>
            </c:numRef>
          </c:val>
          <c:extLst>
            <c:ext xmlns:c16="http://schemas.microsoft.com/office/drawing/2014/chart" uri="{C3380CC4-5D6E-409C-BE32-E72D297353CC}">
              <c16:uniqueId val="{00000004-C421-4E68-8224-5224CC7ECE7A}"/>
            </c:ext>
          </c:extLst>
        </c:ser>
        <c:dLbls>
          <c:showLegendKey val="0"/>
          <c:showVal val="0"/>
          <c:showCatName val="0"/>
          <c:showSerName val="0"/>
          <c:showPercent val="0"/>
          <c:showBubbleSize val="0"/>
          <c:showLeaderLines val="1"/>
        </c:dLbls>
        <c:firstSliceAng val="0"/>
        <c:holeSize val="58"/>
      </c:doughnutChart>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000000000000033" l="0.70000000000000029" r="0.70000000000000029" t="0.75000000000000033" header="0.30000000000000016" footer="0.30000000000000016"/>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Management Dashboard.xlsx]Workings!Budget_v_Actual</c:name>
    <c:fmtId val="21"/>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AU" sz="1200">
                <a:solidFill>
                  <a:schemeClr val="bg1"/>
                </a:solidFill>
                <a:latin typeface="Segoe UI" panose="020B0502040204020203" pitchFamily="34" charset="0"/>
                <a:cs typeface="Segoe UI" panose="020B0502040204020203" pitchFamily="34" charset="0"/>
              </a:rPr>
              <a:t>BUDGET VS ACTUAL</a:t>
            </a:r>
          </a:p>
        </c:rich>
      </c:tx>
      <c:layout>
        <c:manualLayout>
          <c:xMode val="edge"/>
          <c:yMode val="edge"/>
          <c:x val="5.0000167978861539E-2"/>
          <c:y val="9.0735482882158047E-2"/>
        </c:manualLayout>
      </c:layout>
      <c:overlay val="0"/>
      <c:spPr>
        <a:noFill/>
        <a:ln>
          <a:noFill/>
        </a:ln>
        <a:effectLst/>
      </c:spPr>
    </c:title>
    <c:autoTitleDeleted val="0"/>
    <c:pivotFmts>
      <c:pivotFmt>
        <c:idx val="0"/>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no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
        <c:spPr>
          <a:noFill/>
          <a:ln w="19050">
            <a:solidFill>
              <a:schemeClr val="accen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3896382517402708"/>
                  <c:h val="0.16189814814814815"/>
                </c:manualLayout>
              </c15:layout>
            </c:ext>
          </c:extLst>
        </c:dLbl>
      </c:pivotFmt>
      <c:pivotFmt>
        <c:idx val="3"/>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4425729392521582"/>
                  <c:h val="0.11560185185185186"/>
                </c:manualLayout>
              </c15:layout>
            </c:ext>
          </c:extLst>
        </c:dLbl>
      </c:pivotFmt>
      <c:pivotFmt>
        <c:idx val="4"/>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4425729392521582"/>
                  <c:h val="0.11560185185185186"/>
                </c:manualLayout>
              </c15:layout>
            </c:ext>
          </c:extLst>
        </c:dLbl>
      </c:pivotFmt>
      <c:pivotFmt>
        <c:idx val="6"/>
        <c:spPr>
          <a:no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7"/>
        <c:spPr>
          <a:noFill/>
          <a:ln w="19050">
            <a:solidFill>
              <a:schemeClr val="accen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3896382517402708"/>
                  <c:h val="0.16189814814814815"/>
                </c:manualLayout>
              </c15:layout>
            </c:ext>
          </c:extLst>
        </c:dLbl>
      </c:pivotFmt>
      <c:pivotFmt>
        <c:idx val="8"/>
        <c:spPr>
          <a:solidFill>
            <a:schemeClr val="accent6">
              <a:lumMod val="40000"/>
              <a:lumOff val="6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solidFill>
            <a:schemeClr val="accent6">
              <a:lumMod val="40000"/>
              <a:lumOff val="60000"/>
            </a:schemeClr>
          </a:solidFill>
          <a:ln w="19050">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74695964965925221"/>
                  <c:h val="0.32496830203916816"/>
                </c:manualLayout>
              </c15:layout>
            </c:ext>
          </c:extLst>
        </c:dLbl>
      </c:pivotFmt>
      <c:pivotFmt>
        <c:idx val="10"/>
        <c:spPr>
          <a:noFill/>
          <a:ln w="25400">
            <a:solidFill>
              <a:srgbClr val="FF7D7D"/>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1"/>
        <c:spPr>
          <a:noFill/>
          <a:ln w="25400">
            <a:solidFill>
              <a:srgbClr val="FF7D7D"/>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84315575297659517"/>
                  <c:h val="0.2831108419139915"/>
                </c:manualLayout>
              </c15:layout>
            </c:ext>
          </c:extLst>
        </c:dLbl>
      </c:pivotFmt>
      <c:pivotFmt>
        <c:idx val="12"/>
        <c:spPr>
          <a:solidFill>
            <a:schemeClr val="accent2">
              <a:lumMod val="60000"/>
              <a:lumOff val="4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eparator>
</c:separator>
          <c:extLst>
            <c:ext xmlns:c15="http://schemas.microsoft.com/office/drawing/2012/chart" uri="{CE6537A1-D6FC-4f65-9D91-7224C49458BB}"/>
          </c:extLst>
        </c:dLbl>
      </c:pivotFmt>
      <c:pivotFmt>
        <c:idx val="13"/>
        <c:spPr>
          <a:solidFill>
            <a:schemeClr val="accent2">
              <a:lumMod val="60000"/>
              <a:lumOff val="40000"/>
            </a:schemeClr>
          </a:solidFill>
          <a:ln w="19050">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35721634789715495"/>
                  <c:h val="0.32496830203916816"/>
                </c:manualLayout>
              </c15:layout>
            </c:ext>
          </c:extLst>
        </c:dLbl>
      </c:pivotFmt>
      <c:pivotFmt>
        <c:idx val="14"/>
        <c:spPr>
          <a:solidFill>
            <a:srgbClr val="FF7D7D"/>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1"/>
          <c:showPercent val="0"/>
          <c:showBubbleSize val="0"/>
          <c:separator>
</c:separator>
          <c:extLst>
            <c:ext xmlns:c15="http://schemas.microsoft.com/office/drawing/2012/chart" uri="{CE6537A1-D6FC-4f65-9D91-7224C49458BB}"/>
          </c:extLst>
        </c:dLbl>
      </c:pivotFmt>
      <c:pivotFmt>
        <c:idx val="15"/>
        <c:spPr>
          <a:solidFill>
            <a:srgbClr val="FF7D7D"/>
          </a:solidFill>
          <a:ln w="19050">
            <a:noFill/>
          </a:ln>
          <a:effectLst/>
        </c:spPr>
        <c:dLbl>
          <c:idx val="0"/>
          <c:layout>
            <c:manualLayout>
              <c:x val="-4.6153808880428915E-2"/>
              <c:y val="4.0379567938623119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43802791195000046"/>
                  <c:h val="0.2831108419139915"/>
                </c:manualLayout>
              </c15:layout>
            </c:ext>
          </c:extLst>
        </c:dLbl>
      </c:pivotFmt>
    </c:pivotFmts>
    <c:plotArea>
      <c:layout>
        <c:manualLayout>
          <c:layoutTarget val="inner"/>
          <c:xMode val="edge"/>
          <c:yMode val="edge"/>
          <c:x val="6.666666666666668E-2"/>
          <c:y val="0.33443684502940818"/>
          <c:w val="0.87878787878787912"/>
          <c:h val="0.61463685652432198"/>
        </c:manualLayout>
      </c:layout>
      <c:barChart>
        <c:barDir val="bar"/>
        <c:grouping val="clustered"/>
        <c:varyColors val="0"/>
        <c:ser>
          <c:idx val="0"/>
          <c:order val="0"/>
          <c:tx>
            <c:strRef>
              <c:f>Workings!$B$2</c:f>
              <c:strCache>
                <c:ptCount val="1"/>
                <c:pt idx="0">
                  <c:v>Actual </c:v>
                </c:pt>
              </c:strCache>
            </c:strRef>
          </c:tx>
          <c:spPr>
            <a:solidFill>
              <a:schemeClr val="accent2">
                <a:lumMod val="60000"/>
                <a:lumOff val="40000"/>
              </a:schemeClr>
            </a:solidFill>
            <a:ln w="19050">
              <a:noFill/>
            </a:ln>
            <a:effectLst/>
          </c:spPr>
          <c:invertIfNegative val="0"/>
          <c:dPt>
            <c:idx val="0"/>
            <c:invertIfNegative val="0"/>
            <c:bubble3D val="0"/>
            <c:extLst>
              <c:ext xmlns:c16="http://schemas.microsoft.com/office/drawing/2014/chart" uri="{C3380CC4-5D6E-409C-BE32-E72D297353CC}">
                <c16:uniqueId val="{00000000-3E89-438F-9816-332D1E0E14DC}"/>
              </c:ext>
            </c:extLst>
          </c:dPt>
          <c:dLbls>
            <c:dLbl>
              <c:idx val="0"/>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35721634789715495"/>
                      <c:h val="0.32496830203916816"/>
                    </c:manualLayout>
                  </c15:layout>
                </c:ext>
                <c:ext xmlns:c16="http://schemas.microsoft.com/office/drawing/2014/chart" uri="{C3380CC4-5D6E-409C-BE32-E72D297353CC}">
                  <c16:uniqueId val="{00000000-3E89-438F-9816-332D1E0E14DC}"/>
                </c:ext>
              </c:extLst>
            </c:dLbl>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strRef>
              <c:f>Workings!$B$3</c:f>
              <c:strCache>
                <c:ptCount val="1"/>
                <c:pt idx="0">
                  <c:v>Total</c:v>
                </c:pt>
              </c:strCache>
            </c:strRef>
          </c:cat>
          <c:val>
            <c:numRef>
              <c:f>Workings!$B$3</c:f>
              <c:numCache>
                <c:formatCode>#,##0.0,,"M"</c:formatCode>
                <c:ptCount val="1"/>
                <c:pt idx="0">
                  <c:v>8340291</c:v>
                </c:pt>
              </c:numCache>
            </c:numRef>
          </c:val>
          <c:extLst>
            <c:ext xmlns:c16="http://schemas.microsoft.com/office/drawing/2014/chart" uri="{C3380CC4-5D6E-409C-BE32-E72D297353CC}">
              <c16:uniqueId val="{00000001-3E89-438F-9816-332D1E0E14DC}"/>
            </c:ext>
          </c:extLst>
        </c:ser>
        <c:ser>
          <c:idx val="1"/>
          <c:order val="1"/>
          <c:tx>
            <c:strRef>
              <c:f>Workings!$C$2</c:f>
              <c:strCache>
                <c:ptCount val="1"/>
                <c:pt idx="0">
                  <c:v>Budget </c:v>
                </c:pt>
              </c:strCache>
            </c:strRef>
          </c:tx>
          <c:spPr>
            <a:solidFill>
              <a:srgbClr val="FF7D7D"/>
            </a:solidFill>
            <a:ln w="19050">
              <a:noFill/>
            </a:ln>
            <a:effectLst/>
          </c:spPr>
          <c:invertIfNegative val="0"/>
          <c:dPt>
            <c:idx val="0"/>
            <c:invertIfNegative val="0"/>
            <c:bubble3D val="0"/>
            <c:extLst>
              <c:ext xmlns:c16="http://schemas.microsoft.com/office/drawing/2014/chart" uri="{C3380CC4-5D6E-409C-BE32-E72D297353CC}">
                <c16:uniqueId val="{00000002-3E89-438F-9816-332D1E0E14DC}"/>
              </c:ext>
            </c:extLst>
          </c:dPt>
          <c:dLbls>
            <c:dLbl>
              <c:idx val="0"/>
              <c:layout>
                <c:manualLayout>
                  <c:x val="-4.6153808880428915E-2"/>
                  <c:y val="4.0379567938623119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43802791195000046"/>
                      <c:h val="0.2831108419139915"/>
                    </c:manualLayout>
                  </c15:layout>
                </c:ext>
                <c:ext xmlns:c16="http://schemas.microsoft.com/office/drawing/2014/chart" uri="{C3380CC4-5D6E-409C-BE32-E72D297353CC}">
                  <c16:uniqueId val="{00000002-3E89-438F-9816-332D1E0E14D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Workings!$B$3</c:f>
              <c:strCache>
                <c:ptCount val="1"/>
                <c:pt idx="0">
                  <c:v>Total</c:v>
                </c:pt>
              </c:strCache>
            </c:strRef>
          </c:cat>
          <c:val>
            <c:numRef>
              <c:f>Workings!$C$3</c:f>
              <c:numCache>
                <c:formatCode>#,##0.0,,"M"</c:formatCode>
                <c:ptCount val="1"/>
                <c:pt idx="0">
                  <c:v>19695000</c:v>
                </c:pt>
              </c:numCache>
            </c:numRef>
          </c:val>
          <c:extLst>
            <c:ext xmlns:c16="http://schemas.microsoft.com/office/drawing/2014/chart" uri="{C3380CC4-5D6E-409C-BE32-E72D297353CC}">
              <c16:uniqueId val="{00000003-3E89-438F-9816-332D1E0E14DC}"/>
            </c:ext>
          </c:extLst>
        </c:ser>
        <c:dLbls>
          <c:showLegendKey val="0"/>
          <c:showVal val="1"/>
          <c:showCatName val="0"/>
          <c:showSerName val="0"/>
          <c:showPercent val="0"/>
          <c:showBubbleSize val="0"/>
        </c:dLbls>
        <c:gapWidth val="50"/>
        <c:overlap val="-30"/>
        <c:axId val="145190272"/>
        <c:axId val="145196160"/>
      </c:barChart>
      <c:catAx>
        <c:axId val="145190272"/>
        <c:scaling>
          <c:orientation val="minMax"/>
        </c:scaling>
        <c:delete val="1"/>
        <c:axPos val="l"/>
        <c:numFmt formatCode="General" sourceLinked="1"/>
        <c:majorTickMark val="out"/>
        <c:minorTickMark val="none"/>
        <c:tickLblPos val="nextTo"/>
        <c:crossAx val="145196160"/>
        <c:crosses val="autoZero"/>
        <c:auto val="1"/>
        <c:lblAlgn val="ctr"/>
        <c:lblOffset val="100"/>
        <c:noMultiLvlLbl val="0"/>
      </c:catAx>
      <c:valAx>
        <c:axId val="145196160"/>
        <c:scaling>
          <c:orientation val="minMax"/>
        </c:scaling>
        <c:delete val="1"/>
        <c:axPos val="b"/>
        <c:numFmt formatCode="#,##0.0,,&quot;M&quot;" sourceLinked="1"/>
        <c:majorTickMark val="out"/>
        <c:minorTickMark val="none"/>
        <c:tickLblPos val="nextTo"/>
        <c:crossAx val="145190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000000000000033" l="0.70000000000000029" r="0.70000000000000029" t="0.75000000000000033" header="0.30000000000000016" footer="0.30000000000000016"/>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200">
                <a:solidFill>
                  <a:schemeClr val="bg1"/>
                </a:solidFill>
                <a:latin typeface="Segoe UI" panose="020B0502040204020203" pitchFamily="34" charset="0"/>
                <a:cs typeface="Segoe UI" panose="020B0502040204020203" pitchFamily="34" charset="0"/>
              </a:rPr>
              <a:t>OVERALL TASK PROGRESS</a:t>
            </a:r>
          </a:p>
        </c:rich>
      </c:tx>
      <c:layout>
        <c:manualLayout>
          <c:xMode val="edge"/>
          <c:yMode val="edge"/>
          <c:x val="1.7230972084835771E-2"/>
          <c:y val="9.285404739639172E-2"/>
        </c:manualLayout>
      </c:layout>
      <c:overlay val="0"/>
      <c:spPr>
        <a:noFill/>
        <a:ln>
          <a:noFill/>
        </a:ln>
        <a:effectLst/>
      </c:spPr>
    </c:title>
    <c:autoTitleDeleted val="0"/>
    <c:plotArea>
      <c:layout/>
      <c:barChart>
        <c:barDir val="bar"/>
        <c:grouping val="stacked"/>
        <c:varyColors val="0"/>
        <c:ser>
          <c:idx val="0"/>
          <c:order val="0"/>
          <c:tx>
            <c:strRef>
              <c:f>Workings!$E$2</c:f>
              <c:strCache>
                <c:ptCount val="1"/>
                <c:pt idx="0">
                  <c:v>Not Started</c:v>
                </c:pt>
              </c:strCache>
            </c:strRef>
          </c:tx>
          <c:spPr>
            <a:solidFill>
              <a:schemeClr val="bg1"/>
            </a:solidFill>
            <a:ln w="0">
              <a:solidFill>
                <a:srgbClr val="FF7D7D"/>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Workings!$F$2</c:f>
              <c:numCache>
                <c:formatCode>General</c:formatCode>
                <c:ptCount val="1"/>
                <c:pt idx="0">
                  <c:v>4</c:v>
                </c:pt>
              </c:numCache>
            </c:numRef>
          </c:val>
          <c:extLst>
            <c:ext xmlns:c16="http://schemas.microsoft.com/office/drawing/2014/chart" uri="{C3380CC4-5D6E-409C-BE32-E72D297353CC}">
              <c16:uniqueId val="{00000000-B9CD-43E0-8125-26C857049AA3}"/>
            </c:ext>
          </c:extLst>
        </c:ser>
        <c:ser>
          <c:idx val="1"/>
          <c:order val="1"/>
          <c:tx>
            <c:strRef>
              <c:f>Workings!$E$3</c:f>
              <c:strCache>
                <c:ptCount val="1"/>
                <c:pt idx="0">
                  <c:v>In Progress</c:v>
                </c:pt>
              </c:strCache>
            </c:strRef>
          </c:tx>
          <c:spPr>
            <a:solidFill>
              <a:srgbClr val="FF7D7D"/>
            </a:solidFill>
            <a:ln w="15875">
              <a:solidFill>
                <a:srgbClr val="FF7D7D"/>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Workings!$F$3</c:f>
              <c:numCache>
                <c:formatCode>General</c:formatCode>
                <c:ptCount val="1"/>
                <c:pt idx="0">
                  <c:v>33</c:v>
                </c:pt>
              </c:numCache>
            </c:numRef>
          </c:val>
          <c:extLst>
            <c:ext xmlns:c16="http://schemas.microsoft.com/office/drawing/2014/chart" uri="{C3380CC4-5D6E-409C-BE32-E72D297353CC}">
              <c16:uniqueId val="{00000001-B9CD-43E0-8125-26C857049AA3}"/>
            </c:ext>
          </c:extLst>
        </c:ser>
        <c:ser>
          <c:idx val="2"/>
          <c:order val="2"/>
          <c:tx>
            <c:strRef>
              <c:f>Workings!$E$4</c:f>
              <c:strCache>
                <c:ptCount val="1"/>
                <c:pt idx="0">
                  <c:v>Completed</c:v>
                </c:pt>
              </c:strCache>
            </c:strRef>
          </c:tx>
          <c:spPr>
            <a:solidFill>
              <a:schemeClr val="accent2">
                <a:lumMod val="60000"/>
                <a:lumOff val="40000"/>
              </a:schemeClr>
            </a:solidFill>
            <a:ln w="15875">
              <a:solidFill>
                <a:schemeClr val="accent2">
                  <a:lumMod val="60000"/>
                  <a:lumOff val="40000"/>
                </a:schemeClr>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Workings!$F$4</c:f>
              <c:numCache>
                <c:formatCode>General</c:formatCode>
                <c:ptCount val="1"/>
                <c:pt idx="0">
                  <c:v>3</c:v>
                </c:pt>
              </c:numCache>
            </c:numRef>
          </c:val>
          <c:extLst>
            <c:ext xmlns:c16="http://schemas.microsoft.com/office/drawing/2014/chart" uri="{C3380CC4-5D6E-409C-BE32-E72D297353CC}">
              <c16:uniqueId val="{00000002-B9CD-43E0-8125-26C857049AA3}"/>
            </c:ext>
          </c:extLst>
        </c:ser>
        <c:dLbls>
          <c:showLegendKey val="0"/>
          <c:showVal val="1"/>
          <c:showCatName val="0"/>
          <c:showSerName val="0"/>
          <c:showPercent val="0"/>
          <c:showBubbleSize val="0"/>
        </c:dLbls>
        <c:gapWidth val="0"/>
        <c:overlap val="100"/>
        <c:axId val="145275904"/>
        <c:axId val="145281792"/>
      </c:barChart>
      <c:catAx>
        <c:axId val="145275904"/>
        <c:scaling>
          <c:orientation val="minMax"/>
        </c:scaling>
        <c:delete val="1"/>
        <c:axPos val="l"/>
        <c:numFmt formatCode="General" sourceLinked="1"/>
        <c:majorTickMark val="none"/>
        <c:minorTickMark val="none"/>
        <c:tickLblPos val="nextTo"/>
        <c:crossAx val="145281792"/>
        <c:crosses val="autoZero"/>
        <c:auto val="1"/>
        <c:lblAlgn val="ctr"/>
        <c:lblOffset val="100"/>
        <c:noMultiLvlLbl val="0"/>
      </c:catAx>
      <c:valAx>
        <c:axId val="145281792"/>
        <c:scaling>
          <c:orientation val="minMax"/>
        </c:scaling>
        <c:delete val="1"/>
        <c:axPos val="b"/>
        <c:numFmt formatCode="General" sourceLinked="1"/>
        <c:majorTickMark val="out"/>
        <c:minorTickMark val="none"/>
        <c:tickLblPos val="nextTo"/>
        <c:crossAx val="145275904"/>
        <c:crosses val="autoZero"/>
        <c:crossBetween val="between"/>
      </c:valAx>
      <c:spPr>
        <a:noFill/>
        <a:ln>
          <a:noFill/>
        </a:ln>
        <a:effectLst/>
      </c:spPr>
    </c:plotArea>
    <c:legend>
      <c:legendPos val="t"/>
      <c:layout>
        <c:manualLayout>
          <c:xMode val="edge"/>
          <c:yMode val="edge"/>
          <c:x val="0"/>
          <c:y val="0.33184683043888497"/>
          <c:w val="0.73805683450224535"/>
          <c:h val="0.226132355284219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000000000000033" l="0.70000000000000029" r="0.70000000000000029" t="0.75000000000000033" header="0.30000000000000016" footer="0.30000000000000016"/>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531590909251889"/>
          <c:y val="0.38497187851518572"/>
          <c:w val="0.50735689380788551"/>
          <c:h val="0.53720134983127077"/>
        </c:manualLayout>
      </c:layout>
      <c:doughnutChart>
        <c:varyColors val="1"/>
        <c:ser>
          <c:idx val="0"/>
          <c:order val="0"/>
          <c:spPr>
            <a:solidFill>
              <a:schemeClr val="accent6">
                <a:lumMod val="60000"/>
                <a:lumOff val="40000"/>
              </a:schemeClr>
            </a:solidFill>
          </c:spPr>
          <c:dPt>
            <c:idx val="0"/>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01-E6BB-4A60-8AE5-B5D8FD709D8D}"/>
              </c:ext>
            </c:extLst>
          </c:dPt>
          <c:dPt>
            <c:idx val="1"/>
            <c:bubble3D val="0"/>
            <c:spPr>
              <a:solidFill>
                <a:srgbClr val="FF7D7D"/>
              </a:solidFill>
              <a:ln w="19050">
                <a:solidFill>
                  <a:schemeClr val="bg1"/>
                </a:solidFill>
              </a:ln>
              <a:effectLst/>
            </c:spPr>
            <c:extLst>
              <c:ext xmlns:c16="http://schemas.microsoft.com/office/drawing/2014/chart" uri="{C3380CC4-5D6E-409C-BE32-E72D297353CC}">
                <c16:uniqueId val="{00000003-E6BB-4A60-8AE5-B5D8FD709D8D}"/>
              </c:ext>
            </c:extLst>
          </c:dPt>
          <c:cat>
            <c:strRef>
              <c:f>Workings!$L$3:$L$4</c:f>
              <c:strCache>
                <c:ptCount val="2"/>
                <c:pt idx="0">
                  <c:v>Days Completed</c:v>
                </c:pt>
                <c:pt idx="1">
                  <c:v>Days Remaining</c:v>
                </c:pt>
              </c:strCache>
            </c:strRef>
          </c:cat>
          <c:val>
            <c:numRef>
              <c:f>Workings!$M$3:$M$4</c:f>
              <c:numCache>
                <c:formatCode>0%</c:formatCode>
                <c:ptCount val="2"/>
                <c:pt idx="0">
                  <c:v>0.42105263157894735</c:v>
                </c:pt>
                <c:pt idx="1">
                  <c:v>0.57894736842105265</c:v>
                </c:pt>
              </c:numCache>
            </c:numRef>
          </c:val>
          <c:extLst>
            <c:ext xmlns:c16="http://schemas.microsoft.com/office/drawing/2014/chart" uri="{C3380CC4-5D6E-409C-BE32-E72D297353CC}">
              <c16:uniqueId val="{00000004-E6BB-4A60-8AE5-B5D8FD709D8D}"/>
            </c:ext>
          </c:extLst>
        </c:ser>
        <c:dLbls>
          <c:showLegendKey val="0"/>
          <c:showVal val="0"/>
          <c:showCatName val="0"/>
          <c:showSerName val="0"/>
          <c:showPercent val="0"/>
          <c:showBubbleSize val="0"/>
          <c:showLeaderLines val="1"/>
        </c:dLbls>
        <c:firstSliceAng val="0"/>
        <c:holeSize val="58"/>
      </c:doughnutChart>
      <c:spPr>
        <a:noFill/>
        <a:ln>
          <a:noFill/>
        </a:ln>
        <a:effectLst/>
      </c:spPr>
    </c:plotArea>
    <c:legend>
      <c:legendPos val="t"/>
      <c:layout>
        <c:manualLayout>
          <c:xMode val="edge"/>
          <c:yMode val="edge"/>
          <c:x val="1.9206184374227792E-2"/>
          <c:y val="1.9047619047619063E-2"/>
          <c:w val="0.92560781731413444"/>
          <c:h val="0.30714510686164231"/>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bg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000000000000033" l="0.70000000000000029" r="0.70000000000000029" t="0.75000000000000033" header="0.30000000000000016" footer="0.30000000000000016"/>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19"/>
    </mc:Choice>
    <mc:Fallback>
      <c:style val="19"/>
    </mc:Fallback>
  </mc:AlternateContent>
  <c:chart>
    <c:autoTitleDeleted val="1"/>
    <c:plotArea>
      <c:layout>
        <c:manualLayout>
          <c:layoutTarget val="inner"/>
          <c:xMode val="edge"/>
          <c:yMode val="edge"/>
          <c:x val="0.15771623931623932"/>
          <c:y val="0.20672266838102249"/>
          <c:w val="0.67371282051282066"/>
          <c:h val="0.51083569662123274"/>
        </c:manualLayout>
      </c:layout>
      <c:doughnutChart>
        <c:varyColors val="1"/>
        <c:ser>
          <c:idx val="0"/>
          <c:order val="0"/>
          <c:explosion val="6"/>
          <c:dPt>
            <c:idx val="1"/>
            <c:bubble3D val="0"/>
            <c:explosion val="0"/>
            <c:extLst>
              <c:ext xmlns:c16="http://schemas.microsoft.com/office/drawing/2014/chart" uri="{C3380CC4-5D6E-409C-BE32-E72D297353CC}">
                <c16:uniqueId val="{00000001-78E8-451F-AC4F-518156AE6151}"/>
              </c:ext>
            </c:extLst>
          </c:dPt>
          <c:cat>
            <c:strRef>
              <c:f>'pivot Table'!$C$5:$C$6</c:f>
              <c:strCache>
                <c:ptCount val="2"/>
                <c:pt idx="0">
                  <c:v>days completed</c:v>
                </c:pt>
                <c:pt idx="1">
                  <c:v>days remaining</c:v>
                </c:pt>
              </c:strCache>
            </c:strRef>
          </c:cat>
          <c:val>
            <c:numRef>
              <c:f>'pivot Table'!$D$5:$D$6</c:f>
              <c:numCache>
                <c:formatCode>0%</c:formatCode>
                <c:ptCount val="2"/>
                <c:pt idx="0">
                  <c:v>0.42105263157894735</c:v>
                </c:pt>
                <c:pt idx="1">
                  <c:v>0.57894736842105265</c:v>
                </c:pt>
              </c:numCache>
            </c:numRef>
          </c:val>
          <c:extLst>
            <c:ext xmlns:c16="http://schemas.microsoft.com/office/drawing/2014/chart" uri="{C3380CC4-5D6E-409C-BE32-E72D297353CC}">
              <c16:uniqueId val="{00000002-78E8-451F-AC4F-518156AE6151}"/>
            </c:ext>
          </c:extLst>
        </c:ser>
        <c:dLbls>
          <c:showLegendKey val="0"/>
          <c:showVal val="0"/>
          <c:showCatName val="0"/>
          <c:showSerName val="0"/>
          <c:showPercent val="0"/>
          <c:showBubbleSize val="0"/>
          <c:showLeaderLines val="1"/>
        </c:dLbls>
        <c:firstSliceAng val="0"/>
        <c:holeSize val="50"/>
      </c:doughnutChart>
    </c:plotArea>
    <c:legend>
      <c:legendPos val="b"/>
      <c:legendEntry>
        <c:idx val="0"/>
        <c:txPr>
          <a:bodyPr/>
          <a:lstStyle/>
          <a:p>
            <a:pPr>
              <a:defRPr sz="900">
                <a:solidFill>
                  <a:schemeClr val="bg1"/>
                </a:solidFill>
              </a:defRPr>
            </a:pPr>
            <a:endParaRPr lang="en-US"/>
          </a:p>
        </c:txPr>
      </c:legendEntry>
      <c:legendEntry>
        <c:idx val="1"/>
        <c:txPr>
          <a:bodyPr/>
          <a:lstStyle/>
          <a:p>
            <a:pPr>
              <a:defRPr sz="900">
                <a:solidFill>
                  <a:schemeClr val="bg1"/>
                </a:solidFill>
              </a:defRPr>
            </a:pPr>
            <a:endParaRPr lang="en-US"/>
          </a:p>
        </c:txPr>
      </c:legendEntry>
      <c:layout>
        <c:manualLayout>
          <c:xMode val="edge"/>
          <c:yMode val="edge"/>
          <c:x val="0"/>
          <c:y val="0"/>
          <c:w val="0.92617179487179491"/>
          <c:h val="0.15866324313955238"/>
        </c:manualLayout>
      </c:layout>
      <c:overlay val="0"/>
      <c:txPr>
        <a:bodyPr/>
        <a:lstStyle/>
        <a:p>
          <a:pPr>
            <a:defRPr>
              <a:solidFill>
                <a:schemeClr val="tx1"/>
              </a:solidFill>
            </a:defRPr>
          </a:pPr>
          <a:endParaRPr lang="en-US"/>
        </a:p>
      </c:txPr>
    </c:legend>
    <c:plotVisOnly val="1"/>
    <c:dispBlanksAs val="gap"/>
    <c:showDLblsOverMax val="0"/>
  </c:chart>
  <c:spPr>
    <a:noFill/>
    <a:ln>
      <a:noFill/>
    </a:ln>
  </c:spPr>
  <c:printSettings>
    <c:headerFooter/>
    <c:pageMargins b="0.75000000000000033" l="0.70000000000000029" r="0.70000000000000029" t="0.75000000000000033" header="0.30000000000000016" footer="0.30000000000000016"/>
    <c:pageSetup/>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sz="1400">
                <a:solidFill>
                  <a:schemeClr val="bg1"/>
                </a:solidFill>
              </a:defRPr>
            </a:pPr>
            <a:r>
              <a:rPr lang="en-US" sz="1100">
                <a:solidFill>
                  <a:schemeClr val="bg1"/>
                </a:solidFill>
              </a:rPr>
              <a:t>BUDGET SPENT</a:t>
            </a:r>
          </a:p>
        </c:rich>
      </c:tx>
      <c:layout>
        <c:manualLayout>
          <c:xMode val="edge"/>
          <c:yMode val="edge"/>
          <c:x val="0.14126879026485328"/>
          <c:y val="3.3898305084745776E-2"/>
        </c:manualLayout>
      </c:layout>
      <c:overlay val="0"/>
    </c:title>
    <c:autoTitleDeleted val="0"/>
    <c:plotArea>
      <c:layout>
        <c:manualLayout>
          <c:layoutTarget val="inner"/>
          <c:xMode val="edge"/>
          <c:yMode val="edge"/>
          <c:x val="0.20913873035176719"/>
          <c:y val="0.27020807944210751"/>
          <c:w val="0.49662129681770112"/>
          <c:h val="0.52888293179459456"/>
        </c:manualLayout>
      </c:layout>
      <c:doughnutChart>
        <c:varyColors val="1"/>
        <c:ser>
          <c:idx val="0"/>
          <c:order val="0"/>
          <c:explosion val="2"/>
          <c:dPt>
            <c:idx val="1"/>
            <c:bubble3D val="0"/>
            <c:extLst>
              <c:ext xmlns:c16="http://schemas.microsoft.com/office/drawing/2014/chart" uri="{C3380CC4-5D6E-409C-BE32-E72D297353CC}">
                <c16:uniqueId val="{00000000-D516-4C65-984A-3650485D070B}"/>
              </c:ext>
            </c:extLst>
          </c:dPt>
          <c:dLbls>
            <c:delete val="1"/>
          </c:dLbls>
          <c:val>
            <c:numRef>
              <c:f>'pivot Table'!$I$9:$J$9</c:f>
              <c:numCache>
                <c:formatCode>0%</c:formatCode>
                <c:ptCount val="2"/>
                <c:pt idx="0">
                  <c:v>0.42347250571210965</c:v>
                </c:pt>
                <c:pt idx="1">
                  <c:v>0.57652749428789041</c:v>
                </c:pt>
              </c:numCache>
            </c:numRef>
          </c:val>
          <c:extLst>
            <c:ext xmlns:c16="http://schemas.microsoft.com/office/drawing/2014/chart" uri="{C3380CC4-5D6E-409C-BE32-E72D297353CC}">
              <c16:uniqueId val="{00000001-D516-4C65-984A-3650485D070B}"/>
            </c:ext>
          </c:extLst>
        </c:ser>
        <c:dLbls>
          <c:showLegendKey val="0"/>
          <c:showVal val="0"/>
          <c:showCatName val="0"/>
          <c:showSerName val="0"/>
          <c:showPercent val="1"/>
          <c:showBubbleSize val="0"/>
          <c:showLeaderLines val="1"/>
        </c:dLbls>
        <c:firstSliceAng val="0"/>
        <c:holeSize val="50"/>
      </c:doughnutChart>
    </c:plotArea>
    <c:plotVisOnly val="1"/>
    <c:dispBlanksAs val="gap"/>
    <c:showDLblsOverMax val="0"/>
  </c:chart>
  <c:spPr>
    <a:noFill/>
    <a:ln>
      <a:noFill/>
    </a:ln>
  </c:spPr>
  <c:printSettings>
    <c:headerFooter/>
    <c:pageMargins b="0.75000000000000033" l="0.70000000000000029" r="0.70000000000000029" t="0.75000000000000033" header="0.30000000000000016" footer="0.30000000000000016"/>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pivotSource>
    <c:name>[Project Management Dashboard.xlsx]pivot Table!PivotTable3</c:name>
    <c:fmtId val="2"/>
  </c:pivotSource>
  <c:chart>
    <c:title>
      <c:tx>
        <c:rich>
          <a:bodyPr/>
          <a:lstStyle/>
          <a:p>
            <a:pPr>
              <a:defRPr/>
            </a:pPr>
            <a:r>
              <a:rPr lang="en-US" sz="1600">
                <a:solidFill>
                  <a:schemeClr val="bg1"/>
                </a:solidFill>
              </a:rPr>
              <a:t>Budget</a:t>
            </a:r>
            <a:r>
              <a:rPr lang="en-US" sz="1600" baseline="0">
                <a:solidFill>
                  <a:schemeClr val="bg1"/>
                </a:solidFill>
              </a:rPr>
              <a:t> vs Actual</a:t>
            </a:r>
            <a:endParaRPr lang="en-US" sz="1600">
              <a:solidFill>
                <a:schemeClr val="bg1"/>
              </a:solidFill>
            </a:endParaRPr>
          </a:p>
        </c:rich>
      </c:tx>
      <c:layout>
        <c:manualLayout>
          <c:xMode val="edge"/>
          <c:yMode val="edge"/>
          <c:x val="3.9166808719773129E-3"/>
          <c:y val="0"/>
        </c:manualLayout>
      </c:layout>
      <c:overlay val="0"/>
    </c:title>
    <c:autoTitleDeleted val="0"/>
    <c:pivotFmts>
      <c:pivotFmt>
        <c:idx val="0"/>
        <c:dLbl>
          <c:idx val="0"/>
          <c:showLegendKey val="0"/>
          <c:showVal val="1"/>
          <c:showCatName val="0"/>
          <c:showSerName val="1"/>
          <c:showPercent val="0"/>
          <c:showBubbleSize val="0"/>
          <c:separator>
</c:separator>
          <c:extLst>
            <c:ext xmlns:c15="http://schemas.microsoft.com/office/drawing/2012/chart" uri="{CE6537A1-D6FC-4f65-9D91-7224C49458BB}"/>
          </c:extLst>
        </c:dLbl>
      </c:pivotFmt>
      <c:pivotFmt>
        <c:idx val="1"/>
        <c:dLbl>
          <c:idx val="0"/>
          <c:showLegendKey val="0"/>
          <c:showVal val="1"/>
          <c:showCatName val="0"/>
          <c:showSerName val="1"/>
          <c:showPercent val="0"/>
          <c:showBubbleSize val="0"/>
          <c:separator>
</c:separator>
          <c:extLst>
            <c:ext xmlns:c15="http://schemas.microsoft.com/office/drawing/2012/chart" uri="{CE6537A1-D6FC-4f65-9D91-7224C49458BB}"/>
          </c:extLst>
        </c:dLbl>
      </c:pivotFmt>
      <c:pivotFmt>
        <c:idx val="2"/>
        <c:dLbl>
          <c:idx val="0"/>
          <c:layout>
            <c:manualLayout>
              <c:x val="-5.8797043674979959E-3"/>
              <c:y val="-5.6747095621090274E-2"/>
            </c:manualLayout>
          </c:layout>
          <c:tx>
            <c:rich>
              <a:bodyPr/>
              <a:lstStyle/>
              <a:p>
                <a:r>
                  <a:rPr lang="en-US"/>
                  <a:t> Budget
19.7M</a:t>
                </a:r>
              </a:p>
            </c:rich>
          </c:tx>
          <c:showLegendKey val="0"/>
          <c:showVal val="1"/>
          <c:showCatName val="0"/>
          <c:showSerName val="1"/>
          <c:showPercent val="0"/>
          <c:showBubbleSize val="0"/>
          <c:separator>
</c:separator>
          <c:extLst>
            <c:ext xmlns:c15="http://schemas.microsoft.com/office/drawing/2012/chart" uri="{CE6537A1-D6FC-4f65-9D91-7224C49458BB}">
              <c15:showDataLabelsRange val="0"/>
            </c:ext>
          </c:extLst>
        </c:dLbl>
      </c:pivotFmt>
      <c:pivotFmt>
        <c:idx val="3"/>
        <c:marker>
          <c:symbol val="none"/>
        </c:marker>
        <c:dLbl>
          <c:idx val="0"/>
          <c:spPr/>
          <c:txPr>
            <a:bodyPr/>
            <a:lstStyle/>
            <a:p>
              <a:pPr>
                <a:defRPr/>
              </a:pPr>
              <a:endParaRPr lang="en-US"/>
            </a:p>
          </c:txPr>
          <c:showLegendKey val="0"/>
          <c:showVal val="1"/>
          <c:showCatName val="0"/>
          <c:showSerName val="1"/>
          <c:showPercent val="0"/>
          <c:showBubbleSize val="0"/>
          <c:separator>
</c:separator>
          <c:extLst>
            <c:ext xmlns:c15="http://schemas.microsoft.com/office/drawing/2012/chart" uri="{CE6537A1-D6FC-4f65-9D91-7224C49458BB}"/>
          </c:extLst>
        </c:dLbl>
      </c:pivotFmt>
      <c:pivotFmt>
        <c:idx val="4"/>
        <c:marker>
          <c:symbol val="none"/>
        </c:marker>
        <c:dLbl>
          <c:idx val="0"/>
          <c:spPr/>
          <c:txPr>
            <a:bodyPr/>
            <a:lstStyle/>
            <a:p>
              <a:pPr>
                <a:defRPr/>
              </a:pPr>
              <a:endParaRPr lang="en-US"/>
            </a:p>
          </c:txPr>
          <c:showLegendKey val="0"/>
          <c:showVal val="1"/>
          <c:showCatName val="0"/>
          <c:showSerName val="1"/>
          <c:showPercent val="0"/>
          <c:showBubbleSize val="0"/>
          <c:separator>
</c:separator>
          <c:extLst>
            <c:ext xmlns:c15="http://schemas.microsoft.com/office/drawing/2012/chart" uri="{CE6537A1-D6FC-4f65-9D91-7224C49458BB}"/>
          </c:extLst>
        </c:dLbl>
      </c:pivotFmt>
      <c:pivotFmt>
        <c:idx val="5"/>
        <c:dLbl>
          <c:idx val="0"/>
          <c:layout>
            <c:manualLayout>
              <c:x val="-5.8797043674979959E-3"/>
              <c:y val="-5.6747095621090274E-2"/>
            </c:manualLayout>
          </c:layout>
          <c:tx>
            <c:rich>
              <a:bodyPr/>
              <a:lstStyle/>
              <a:p>
                <a:r>
                  <a:rPr lang="en-US"/>
                  <a:t> Budget
19.7M</a:t>
                </a:r>
              </a:p>
            </c:rich>
          </c:tx>
          <c:showLegendKey val="0"/>
          <c:showVal val="1"/>
          <c:showCatName val="0"/>
          <c:showSerName val="1"/>
          <c:showPercent val="0"/>
          <c:showBubbleSize val="0"/>
          <c:separator>
</c:separator>
          <c:extLst>
            <c:ext xmlns:c15="http://schemas.microsoft.com/office/drawing/2012/chart" uri="{CE6537A1-D6FC-4f65-9D91-7224C49458BB}">
              <c15:showDataLabelsRange val="0"/>
            </c:ext>
          </c:extLst>
        </c:dLbl>
      </c:pivotFmt>
      <c:pivotFmt>
        <c:idx val="6"/>
        <c:marker>
          <c:symbol val="none"/>
        </c:marker>
        <c:dLbl>
          <c:idx val="0"/>
          <c:spPr/>
          <c:txPr>
            <a:bodyPr/>
            <a:lstStyle/>
            <a:p>
              <a:pPr>
                <a:defRPr/>
              </a:pPr>
              <a:endParaRPr lang="en-US"/>
            </a:p>
          </c:txPr>
          <c:showLegendKey val="0"/>
          <c:showVal val="1"/>
          <c:showCatName val="0"/>
          <c:showSerName val="1"/>
          <c:showPercent val="0"/>
          <c:showBubbleSize val="0"/>
          <c:separator>
</c:separator>
          <c:extLst>
            <c:ext xmlns:c15="http://schemas.microsoft.com/office/drawing/2012/chart" uri="{CE6537A1-D6FC-4f65-9D91-7224C49458BB}"/>
          </c:extLst>
        </c:dLbl>
      </c:pivotFmt>
      <c:pivotFmt>
        <c:idx val="7"/>
        <c:marker>
          <c:symbol val="none"/>
        </c:marker>
        <c:dLbl>
          <c:idx val="0"/>
          <c:spPr/>
          <c:txPr>
            <a:bodyPr/>
            <a:lstStyle/>
            <a:p>
              <a:pPr>
                <a:defRPr/>
              </a:pPr>
              <a:endParaRPr lang="en-US"/>
            </a:p>
          </c:txPr>
          <c:showLegendKey val="0"/>
          <c:showVal val="1"/>
          <c:showCatName val="0"/>
          <c:showSerName val="1"/>
          <c:showPercent val="0"/>
          <c:showBubbleSize val="0"/>
          <c:separator>
</c:separator>
          <c:extLst>
            <c:ext xmlns:c15="http://schemas.microsoft.com/office/drawing/2012/chart" uri="{CE6537A1-D6FC-4f65-9D91-7224C49458BB}"/>
          </c:extLst>
        </c:dLbl>
      </c:pivotFmt>
      <c:pivotFmt>
        <c:idx val="8"/>
        <c:dLbl>
          <c:idx val="0"/>
          <c:layout>
            <c:manualLayout>
              <c:x val="-5.8797043674979959E-3"/>
              <c:y val="-5.6747095621090274E-2"/>
            </c:manualLayout>
          </c:layout>
          <c:tx>
            <c:rich>
              <a:bodyPr/>
              <a:lstStyle/>
              <a:p>
                <a:pPr>
                  <a:defRPr/>
                </a:pPr>
                <a:r>
                  <a:rPr lang="en-US"/>
                  <a:t> Budget
19.7M</a:t>
                </a:r>
              </a:p>
            </c:rich>
          </c:tx>
          <c:spPr/>
          <c:showLegendKey val="0"/>
          <c:showVal val="1"/>
          <c:showCatName val="0"/>
          <c:showSerName val="1"/>
          <c:showPercent val="0"/>
          <c:showBubbleSize val="0"/>
          <c:separator>
</c:separator>
          <c:extLst>
            <c:ext xmlns:c15="http://schemas.microsoft.com/office/drawing/2012/chart" uri="{CE6537A1-D6FC-4f65-9D91-7224C49458BB}">
              <c15:showDataLabelsRange val="0"/>
            </c:ext>
          </c:extLst>
        </c:dLbl>
      </c:pivotFmt>
    </c:pivotFmts>
    <c:plotArea>
      <c:layout>
        <c:manualLayout>
          <c:layoutTarget val="inner"/>
          <c:xMode val="edge"/>
          <c:yMode val="edge"/>
          <c:x val="3.0555512509159659E-2"/>
          <c:y val="0.27804557750377451"/>
          <c:w val="0.93888888888888911"/>
          <c:h val="0.64325021872265953"/>
        </c:manualLayout>
      </c:layout>
      <c:barChart>
        <c:barDir val="bar"/>
        <c:grouping val="clustered"/>
        <c:varyColors val="0"/>
        <c:ser>
          <c:idx val="0"/>
          <c:order val="0"/>
          <c:tx>
            <c:strRef>
              <c:f>'pivot Table'!$I$6:$I$7</c:f>
              <c:strCache>
                <c:ptCount val="1"/>
                <c:pt idx="0">
                  <c:v> Actual</c:v>
                </c:pt>
              </c:strCache>
            </c:strRef>
          </c:tx>
          <c:invertIfNegative val="0"/>
          <c:dLbls>
            <c:spPr/>
            <c:txPr>
              <a:bodyPr/>
              <a:lstStyle/>
              <a:p>
                <a:pPr>
                  <a:defRPr/>
                </a:pPr>
                <a:endParaRPr lang="en-US"/>
              </a:p>
            </c:txPr>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'pivot Table'!$I$8</c:f>
              <c:strCache>
                <c:ptCount val="1"/>
                <c:pt idx="0">
                  <c:v>Total</c:v>
                </c:pt>
              </c:strCache>
            </c:strRef>
          </c:cat>
          <c:val>
            <c:numRef>
              <c:f>'pivot Table'!$I$8</c:f>
              <c:numCache>
                <c:formatCode>0.0,,\M;\-0.0,,\M</c:formatCode>
                <c:ptCount val="1"/>
                <c:pt idx="0">
                  <c:v>8340291</c:v>
                </c:pt>
              </c:numCache>
            </c:numRef>
          </c:val>
          <c:extLst>
            <c:ext xmlns:c16="http://schemas.microsoft.com/office/drawing/2014/chart" uri="{C3380CC4-5D6E-409C-BE32-E72D297353CC}">
              <c16:uniqueId val="{00000000-2E7B-4565-A779-5378D0B85796}"/>
            </c:ext>
          </c:extLst>
        </c:ser>
        <c:ser>
          <c:idx val="1"/>
          <c:order val="1"/>
          <c:tx>
            <c:strRef>
              <c:f>'pivot Table'!$J$6:$J$7</c:f>
              <c:strCache>
                <c:ptCount val="1"/>
                <c:pt idx="0">
                  <c:v> Budget</c:v>
                </c:pt>
              </c:strCache>
            </c:strRef>
          </c:tx>
          <c:invertIfNegative val="0"/>
          <c:dLbls>
            <c:dLbl>
              <c:idx val="0"/>
              <c:layout>
                <c:manualLayout>
                  <c:x val="-5.8797043674979959E-3"/>
                  <c:y val="-5.6747095621090274E-2"/>
                </c:manualLayout>
              </c:layout>
              <c:tx>
                <c:rich>
                  <a:bodyPr/>
                  <a:lstStyle/>
                  <a:p>
                    <a:r>
                      <a:rPr lang="en-US"/>
                      <a:t> Budget
19.7M</a:t>
                    </a:r>
                  </a:p>
                </c:rich>
              </c:tx>
              <c:showLegendKey val="0"/>
              <c:showVal val="1"/>
              <c:showCatName val="0"/>
              <c:showSerName val="1"/>
              <c:showPercent val="0"/>
              <c:showBubbleSize val="0"/>
              <c:separator>
</c:separator>
              <c:extLst>
                <c:ext xmlns:c15="http://schemas.microsoft.com/office/drawing/2012/chart" uri="{CE6537A1-D6FC-4f65-9D91-7224C49458BB}">
                  <c15:showDataLabelsRange val="0"/>
                </c:ext>
                <c:ext xmlns:c16="http://schemas.microsoft.com/office/drawing/2014/chart" uri="{C3380CC4-5D6E-409C-BE32-E72D297353CC}">
                  <c16:uniqueId val="{00000001-2E7B-4565-A779-5378D0B85796}"/>
                </c:ext>
              </c:extLst>
            </c:dLbl>
            <c:spPr/>
            <c:txPr>
              <a:bodyPr/>
              <a:lstStyle/>
              <a:p>
                <a:pPr>
                  <a:defRPr/>
                </a:pPr>
                <a:endParaRPr lang="en-US"/>
              </a:p>
            </c:txPr>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'pivot Table'!$I$8</c:f>
              <c:strCache>
                <c:ptCount val="1"/>
                <c:pt idx="0">
                  <c:v>Total</c:v>
                </c:pt>
              </c:strCache>
            </c:strRef>
          </c:cat>
          <c:val>
            <c:numRef>
              <c:f>'pivot Table'!$J$8</c:f>
              <c:numCache>
                <c:formatCode>0.0,,\M;\-0.0,,\M</c:formatCode>
                <c:ptCount val="1"/>
                <c:pt idx="0">
                  <c:v>19695000</c:v>
                </c:pt>
              </c:numCache>
            </c:numRef>
          </c:val>
          <c:extLst>
            <c:ext xmlns:c16="http://schemas.microsoft.com/office/drawing/2014/chart" uri="{C3380CC4-5D6E-409C-BE32-E72D297353CC}">
              <c16:uniqueId val="{00000002-2E7B-4565-A779-5378D0B85796}"/>
            </c:ext>
          </c:extLst>
        </c:ser>
        <c:dLbls>
          <c:showLegendKey val="0"/>
          <c:showVal val="1"/>
          <c:showCatName val="0"/>
          <c:showSerName val="0"/>
          <c:showPercent val="0"/>
          <c:showBubbleSize val="0"/>
        </c:dLbls>
        <c:gapWidth val="0"/>
        <c:overlap val="-30"/>
        <c:axId val="108676608"/>
        <c:axId val="112077440"/>
      </c:barChart>
      <c:catAx>
        <c:axId val="108676608"/>
        <c:scaling>
          <c:orientation val="minMax"/>
        </c:scaling>
        <c:delete val="1"/>
        <c:axPos val="l"/>
        <c:numFmt formatCode="General" sourceLinked="0"/>
        <c:majorTickMark val="none"/>
        <c:minorTickMark val="none"/>
        <c:tickLblPos val="nextTo"/>
        <c:crossAx val="112077440"/>
        <c:crosses val="autoZero"/>
        <c:auto val="1"/>
        <c:lblAlgn val="ctr"/>
        <c:lblOffset val="100"/>
        <c:noMultiLvlLbl val="0"/>
      </c:catAx>
      <c:valAx>
        <c:axId val="112077440"/>
        <c:scaling>
          <c:orientation val="minMax"/>
        </c:scaling>
        <c:delete val="1"/>
        <c:axPos val="b"/>
        <c:numFmt formatCode="0.0,,\M;\-0.0,,\M" sourceLinked="1"/>
        <c:majorTickMark val="none"/>
        <c:minorTickMark val="none"/>
        <c:tickLblPos val="nextTo"/>
        <c:crossAx val="108676608"/>
        <c:crosses val="autoZero"/>
        <c:crossBetween val="between"/>
      </c:valAx>
    </c:plotArea>
    <c:plotVisOnly val="1"/>
    <c:dispBlanksAs val="gap"/>
    <c:showDLblsOverMax val="0"/>
  </c:chart>
  <c:spPr>
    <a:noFill/>
    <a:ln>
      <a:noFill/>
    </a:ln>
  </c:spPr>
  <c:printSettings>
    <c:headerFooter/>
    <c:pageMargins b="0.75000000000000022" l="0.70000000000000018" r="0.70000000000000018" t="0.75000000000000022" header="0.3000000000000001" footer="0.3000000000000001"/>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19"/>
    </mc:Choice>
    <mc:Fallback>
      <c:style val="19"/>
    </mc:Fallback>
  </mc:AlternateContent>
  <c:chart>
    <c:autoTitleDeleted val="1"/>
    <c:plotArea>
      <c:layout>
        <c:manualLayout>
          <c:layoutTarget val="inner"/>
          <c:xMode val="edge"/>
          <c:yMode val="edge"/>
          <c:x val="0.25419715555827133"/>
          <c:y val="0.40702263125304017"/>
          <c:w val="0.67371282051282066"/>
          <c:h val="0.51083569662123274"/>
        </c:manualLayout>
      </c:layout>
      <c:doughnutChart>
        <c:varyColors val="1"/>
        <c:ser>
          <c:idx val="0"/>
          <c:order val="0"/>
          <c:dPt>
            <c:idx val="0"/>
            <c:bubble3D val="0"/>
            <c:explosion val="4"/>
            <c:extLst>
              <c:ext xmlns:c16="http://schemas.microsoft.com/office/drawing/2014/chart" uri="{C3380CC4-5D6E-409C-BE32-E72D297353CC}">
                <c16:uniqueId val="{00000003-ADA3-4186-AE85-395077A56CB2}"/>
              </c:ext>
            </c:extLst>
          </c:dPt>
          <c:dPt>
            <c:idx val="1"/>
            <c:bubble3D val="0"/>
            <c:extLst>
              <c:ext xmlns:c16="http://schemas.microsoft.com/office/drawing/2014/chart" uri="{C3380CC4-5D6E-409C-BE32-E72D297353CC}">
                <c16:uniqueId val="{00000000-ADA3-4186-AE85-395077A56CB2}"/>
              </c:ext>
            </c:extLst>
          </c:dPt>
          <c:cat>
            <c:strRef>
              <c:f>'pivot Table'!$C$5:$C$6</c:f>
              <c:strCache>
                <c:ptCount val="2"/>
                <c:pt idx="0">
                  <c:v>days completed</c:v>
                </c:pt>
                <c:pt idx="1">
                  <c:v>days remaining</c:v>
                </c:pt>
              </c:strCache>
            </c:strRef>
          </c:cat>
          <c:val>
            <c:numRef>
              <c:f>'pivot Table'!$D$5:$D$6</c:f>
              <c:numCache>
                <c:formatCode>0%</c:formatCode>
                <c:ptCount val="2"/>
                <c:pt idx="0">
                  <c:v>0.42105263157894735</c:v>
                </c:pt>
                <c:pt idx="1">
                  <c:v>0.57894736842105265</c:v>
                </c:pt>
              </c:numCache>
            </c:numRef>
          </c:val>
          <c:extLst>
            <c:ext xmlns:c16="http://schemas.microsoft.com/office/drawing/2014/chart" uri="{C3380CC4-5D6E-409C-BE32-E72D297353CC}">
              <c16:uniqueId val="{00000001-ADA3-4186-AE85-395077A56CB2}"/>
            </c:ext>
          </c:extLst>
        </c:ser>
        <c:dLbls>
          <c:showLegendKey val="0"/>
          <c:showVal val="0"/>
          <c:showCatName val="0"/>
          <c:showSerName val="0"/>
          <c:showPercent val="0"/>
          <c:showBubbleSize val="0"/>
          <c:showLeaderLines val="1"/>
        </c:dLbls>
        <c:firstSliceAng val="0"/>
        <c:holeSize val="50"/>
      </c:doughnutChart>
    </c:plotArea>
    <c:legend>
      <c:legendPos val="b"/>
      <c:legendEntry>
        <c:idx val="0"/>
        <c:txPr>
          <a:bodyPr/>
          <a:lstStyle/>
          <a:p>
            <a:pPr>
              <a:defRPr sz="1000">
                <a:solidFill>
                  <a:schemeClr val="bg1"/>
                </a:solidFill>
              </a:defRPr>
            </a:pPr>
            <a:endParaRPr lang="en-US"/>
          </a:p>
        </c:txPr>
      </c:legendEntry>
      <c:legendEntry>
        <c:idx val="1"/>
        <c:txPr>
          <a:bodyPr/>
          <a:lstStyle/>
          <a:p>
            <a:pPr>
              <a:defRPr sz="900">
                <a:solidFill>
                  <a:schemeClr val="bg1"/>
                </a:solidFill>
              </a:defRPr>
            </a:pPr>
            <a:endParaRPr lang="en-US"/>
          </a:p>
        </c:txPr>
      </c:legendEntry>
      <c:layout>
        <c:manualLayout>
          <c:xMode val="edge"/>
          <c:yMode val="edge"/>
          <c:x val="4.3143585069311839E-2"/>
          <c:y val="7.7852578582944948E-2"/>
          <c:w val="0.92617179487179491"/>
          <c:h val="0.19127744496882096"/>
        </c:manualLayout>
      </c:layout>
      <c:overlay val="0"/>
      <c:txPr>
        <a:bodyPr/>
        <a:lstStyle/>
        <a:p>
          <a:pPr>
            <a:defRPr>
              <a:solidFill>
                <a:schemeClr val="tx1"/>
              </a:solidFill>
            </a:defRPr>
          </a:pPr>
          <a:endParaRPr lang="en-US"/>
        </a:p>
      </c:txPr>
    </c:legend>
    <c:plotVisOnly val="1"/>
    <c:dispBlanksAs val="gap"/>
    <c:showDLblsOverMax val="0"/>
  </c:chart>
  <c:spPr>
    <a:noFill/>
    <a:ln>
      <a:noFill/>
    </a:ln>
  </c:spPr>
  <c:printSettings>
    <c:headerFooter/>
    <c:pageMargins b="0.75000000000000033" l="0.70000000000000029" r="0.70000000000000029" t="0.75000000000000033" header="0.30000000000000016" footer="0.30000000000000016"/>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a:solidFill>
                  <a:schemeClr val="bg1"/>
                </a:solidFill>
              </a:rPr>
              <a:t>OVERALL</a:t>
            </a:r>
            <a:r>
              <a:rPr lang="en-IN" baseline="0">
                <a:solidFill>
                  <a:schemeClr val="bg1"/>
                </a:solidFill>
              </a:rPr>
              <a:t> TASK PROGRESS </a:t>
            </a:r>
            <a:endParaRPr lang="en-IN">
              <a:solidFill>
                <a:schemeClr val="bg1"/>
              </a:solidFill>
            </a:endParaRPr>
          </a:p>
        </c:rich>
      </c:tx>
      <c:layout>
        <c:manualLayout>
          <c:xMode val="edge"/>
          <c:yMode val="edge"/>
          <c:x val="4.3025308641975298E-2"/>
          <c:y val="4.72892463509085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5.0261959432086632E-2"/>
          <c:y val="0.5918847935209518"/>
          <c:w val="0.89947608113582678"/>
          <c:h val="0.32214808006751017"/>
        </c:manualLayout>
      </c:layout>
      <c:barChart>
        <c:barDir val="bar"/>
        <c:grouping val="stacked"/>
        <c:varyColors val="0"/>
        <c:ser>
          <c:idx val="0"/>
          <c:order val="0"/>
          <c:tx>
            <c:strRef>
              <c:f>Workings!$E$2</c:f>
              <c:strCache>
                <c:ptCount val="1"/>
                <c:pt idx="0">
                  <c:v>Not Started</c:v>
                </c:pt>
              </c:strCache>
            </c:strRef>
          </c:tx>
          <c:spPr>
            <a:noFill/>
            <a:ln w="19050">
              <a:solidFill>
                <a:srgbClr val="FF7D7D"/>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Workings!$F$2</c:f>
              <c:numCache>
                <c:formatCode>General</c:formatCode>
                <c:ptCount val="1"/>
                <c:pt idx="0">
                  <c:v>4</c:v>
                </c:pt>
              </c:numCache>
            </c:numRef>
          </c:val>
          <c:extLst>
            <c:ext xmlns:c16="http://schemas.microsoft.com/office/drawing/2014/chart" uri="{C3380CC4-5D6E-409C-BE32-E72D297353CC}">
              <c16:uniqueId val="{00000000-6DCD-4741-9D98-C448C608C6B7}"/>
            </c:ext>
          </c:extLst>
        </c:ser>
        <c:ser>
          <c:idx val="1"/>
          <c:order val="1"/>
          <c:tx>
            <c:strRef>
              <c:f>Workings!$E$3</c:f>
              <c:strCache>
                <c:ptCount val="1"/>
                <c:pt idx="0">
                  <c:v>In Progress</c:v>
                </c:pt>
              </c:strCache>
            </c:strRef>
          </c:tx>
          <c:spPr>
            <a:solidFill>
              <a:schemeClr val="accent1"/>
            </a:solidFill>
            <a:ln w="19050">
              <a:solidFill>
                <a:srgbClr val="FF7D7D"/>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Workings!$F$3</c:f>
              <c:numCache>
                <c:formatCode>General</c:formatCode>
                <c:ptCount val="1"/>
                <c:pt idx="0">
                  <c:v>33</c:v>
                </c:pt>
              </c:numCache>
            </c:numRef>
          </c:val>
          <c:extLst>
            <c:ext xmlns:c16="http://schemas.microsoft.com/office/drawing/2014/chart" uri="{C3380CC4-5D6E-409C-BE32-E72D297353CC}">
              <c16:uniqueId val="{00000001-6DCD-4741-9D98-C448C608C6B7}"/>
            </c:ext>
          </c:extLst>
        </c:ser>
        <c:ser>
          <c:idx val="2"/>
          <c:order val="2"/>
          <c:tx>
            <c:strRef>
              <c:f>Workings!$E$4</c:f>
              <c:strCache>
                <c:ptCount val="1"/>
                <c:pt idx="0">
                  <c:v>Completed</c:v>
                </c:pt>
              </c:strCache>
            </c:strRef>
          </c:tx>
          <c:spPr>
            <a:solidFill>
              <a:schemeClr val="accent1">
                <a:lumMod val="60000"/>
                <a:lumOff val="40000"/>
              </a:schemeClr>
            </a:solidFill>
            <a:ln w="19050">
              <a:solidFill>
                <a:schemeClr val="accent1"/>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Workings!$F$4</c:f>
              <c:numCache>
                <c:formatCode>General</c:formatCode>
                <c:ptCount val="1"/>
                <c:pt idx="0">
                  <c:v>3</c:v>
                </c:pt>
              </c:numCache>
            </c:numRef>
          </c:val>
          <c:extLst>
            <c:ext xmlns:c16="http://schemas.microsoft.com/office/drawing/2014/chart" uri="{C3380CC4-5D6E-409C-BE32-E72D297353CC}">
              <c16:uniqueId val="{00000002-6DCD-4741-9D98-C448C608C6B7}"/>
            </c:ext>
          </c:extLst>
        </c:ser>
        <c:dLbls>
          <c:dLblPos val="ctr"/>
          <c:showLegendKey val="0"/>
          <c:showVal val="1"/>
          <c:showCatName val="0"/>
          <c:showSerName val="0"/>
          <c:showPercent val="0"/>
          <c:showBubbleSize val="0"/>
        </c:dLbls>
        <c:gapWidth val="0"/>
        <c:overlap val="100"/>
        <c:axId val="1704854016"/>
        <c:axId val="1704861504"/>
      </c:barChart>
      <c:catAx>
        <c:axId val="1704854016"/>
        <c:scaling>
          <c:orientation val="minMax"/>
        </c:scaling>
        <c:delete val="1"/>
        <c:axPos val="l"/>
        <c:numFmt formatCode="General" sourceLinked="1"/>
        <c:majorTickMark val="none"/>
        <c:minorTickMark val="none"/>
        <c:tickLblPos val="nextTo"/>
        <c:crossAx val="1704861504"/>
        <c:crosses val="autoZero"/>
        <c:auto val="1"/>
        <c:lblAlgn val="ctr"/>
        <c:lblOffset val="100"/>
        <c:noMultiLvlLbl val="0"/>
      </c:catAx>
      <c:valAx>
        <c:axId val="1704861504"/>
        <c:scaling>
          <c:orientation val="minMax"/>
        </c:scaling>
        <c:delete val="1"/>
        <c:axPos val="b"/>
        <c:numFmt formatCode="General" sourceLinked="1"/>
        <c:majorTickMark val="none"/>
        <c:minorTickMark val="none"/>
        <c:tickLblPos val="nextTo"/>
        <c:crossAx val="1704854016"/>
        <c:crosses val="autoZero"/>
        <c:crossBetween val="between"/>
      </c:valAx>
      <c:spPr>
        <a:noFill/>
        <a:ln>
          <a:noFill/>
        </a:ln>
        <a:effectLst/>
      </c:spPr>
    </c:plotArea>
    <c:legend>
      <c:legendPos val="t"/>
      <c:layout>
        <c:manualLayout>
          <c:xMode val="edge"/>
          <c:yMode val="edge"/>
          <c:x val="4.7235808102213471E-2"/>
          <c:y val="0.30350231426813623"/>
          <c:w val="0.71867901234567899"/>
          <c:h val="0.1596023235031278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19"/>
    </mc:Choice>
    <mc:Fallback>
      <c:style val="19"/>
    </mc:Fallback>
  </mc:AlternateContent>
  <c:chart>
    <c:autoTitleDeleted val="1"/>
    <c:plotArea>
      <c:layout>
        <c:manualLayout>
          <c:layoutTarget val="inner"/>
          <c:xMode val="edge"/>
          <c:yMode val="edge"/>
          <c:x val="0.28797264957264967"/>
          <c:y val="0.41614536788799528"/>
          <c:w val="0.46747350427350431"/>
          <c:h val="0.40731605600238308"/>
        </c:manualLayout>
      </c:layout>
      <c:doughnutChart>
        <c:varyColors val="1"/>
        <c:ser>
          <c:idx val="0"/>
          <c:order val="0"/>
          <c:cat>
            <c:strRef>
              <c:f>'pivot Table'!$C$5:$C$6</c:f>
              <c:strCache>
                <c:ptCount val="2"/>
                <c:pt idx="0">
                  <c:v>days completed</c:v>
                </c:pt>
                <c:pt idx="1">
                  <c:v>days remaining</c:v>
                </c:pt>
              </c:strCache>
            </c:strRef>
          </c:cat>
          <c:val>
            <c:numRef>
              <c:f>'pivot Table'!$D$5:$D$6</c:f>
              <c:numCache>
                <c:formatCode>0%</c:formatCode>
                <c:ptCount val="2"/>
                <c:pt idx="0">
                  <c:v>0.42105263157894735</c:v>
                </c:pt>
                <c:pt idx="1">
                  <c:v>0.57894736842105265</c:v>
                </c:pt>
              </c:numCache>
            </c:numRef>
          </c:val>
          <c:extLst>
            <c:ext xmlns:c16="http://schemas.microsoft.com/office/drawing/2014/chart" uri="{C3380CC4-5D6E-409C-BE32-E72D297353CC}">
              <c16:uniqueId val="{00000000-C69E-403F-A9A7-C3FC53E6C0D8}"/>
            </c:ext>
          </c:extLst>
        </c:ser>
        <c:dLbls>
          <c:showLegendKey val="0"/>
          <c:showVal val="0"/>
          <c:showCatName val="0"/>
          <c:showSerName val="0"/>
          <c:showPercent val="0"/>
          <c:showBubbleSize val="0"/>
          <c:showLeaderLines val="1"/>
        </c:dLbls>
        <c:firstSliceAng val="0"/>
        <c:holeSize val="50"/>
      </c:doughnutChart>
    </c:plotArea>
    <c:legend>
      <c:legendPos val="b"/>
      <c:layout>
        <c:manualLayout>
          <c:xMode val="edge"/>
          <c:yMode val="edge"/>
          <c:x val="0"/>
          <c:y val="0"/>
          <c:w val="0.92617179487179491"/>
          <c:h val="0.34677986297289254"/>
        </c:manualLayout>
      </c:layout>
      <c:overlay val="0"/>
    </c:legend>
    <c:plotVisOnly val="1"/>
    <c:dispBlanksAs val="gap"/>
    <c:showDLblsOverMax val="0"/>
  </c:chart>
  <c:printSettings>
    <c:headerFooter/>
    <c:pageMargins b="0.75000000000000011" l="0.70000000000000007" r="0.70000000000000007" t="0.75000000000000011" header="0.30000000000000004" footer="0.30000000000000004"/>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Workings!$P$2" horiz="1" max="30" page="7" val="0"/>
</file>

<file path=xl/ctrlProps/ctrlProp2.xml><?xml version="1.0" encoding="utf-8"?>
<formControlPr xmlns="http://schemas.microsoft.com/office/spreadsheetml/2009/9/main" objectType="Scroll" dx="22" fmlaLink="'pivot Table'!$N$10" horiz="1" max="30" page="7" val="2"/>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myonlinetraininghub.com/" TargetMode="Externa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3.sv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2.png"/><Relationship Id="rId5" Type="http://schemas.openxmlformats.org/officeDocument/2006/relationships/hyperlink" Target="#Copyright!A7"/><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8" Type="http://schemas.openxmlformats.org/officeDocument/2006/relationships/image" Target="../media/image11.png"/><Relationship Id="rId13" Type="http://schemas.openxmlformats.org/officeDocument/2006/relationships/image" Target="../media/image16.png"/><Relationship Id="rId18" Type="http://schemas.openxmlformats.org/officeDocument/2006/relationships/image" Target="../media/image21.png"/><Relationship Id="rId26" Type="http://schemas.openxmlformats.org/officeDocument/2006/relationships/image" Target="../media/image29.png"/><Relationship Id="rId3" Type="http://schemas.openxmlformats.org/officeDocument/2006/relationships/image" Target="../media/image6.png"/><Relationship Id="rId21" Type="http://schemas.openxmlformats.org/officeDocument/2006/relationships/image" Target="../media/image24.png"/><Relationship Id="rId7" Type="http://schemas.openxmlformats.org/officeDocument/2006/relationships/image" Target="../media/image10.png"/><Relationship Id="rId12" Type="http://schemas.openxmlformats.org/officeDocument/2006/relationships/image" Target="../media/image15.png"/><Relationship Id="rId17" Type="http://schemas.openxmlformats.org/officeDocument/2006/relationships/image" Target="../media/image20.png"/><Relationship Id="rId25" Type="http://schemas.openxmlformats.org/officeDocument/2006/relationships/image" Target="../media/image28.png"/><Relationship Id="rId2" Type="http://schemas.openxmlformats.org/officeDocument/2006/relationships/image" Target="../media/image5.png"/><Relationship Id="rId16" Type="http://schemas.openxmlformats.org/officeDocument/2006/relationships/image" Target="../media/image19.png"/><Relationship Id="rId20" Type="http://schemas.openxmlformats.org/officeDocument/2006/relationships/image" Target="../media/image23.png"/><Relationship Id="rId29" Type="http://schemas.openxmlformats.org/officeDocument/2006/relationships/image" Target="../media/image31.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image" Target="../media/image14.png"/><Relationship Id="rId24" Type="http://schemas.openxmlformats.org/officeDocument/2006/relationships/image" Target="../media/image27.png"/><Relationship Id="rId5" Type="http://schemas.openxmlformats.org/officeDocument/2006/relationships/image" Target="../media/image8.png"/><Relationship Id="rId15" Type="http://schemas.openxmlformats.org/officeDocument/2006/relationships/image" Target="../media/image18.png"/><Relationship Id="rId23" Type="http://schemas.openxmlformats.org/officeDocument/2006/relationships/image" Target="../media/image26.png"/><Relationship Id="rId28" Type="http://schemas.openxmlformats.org/officeDocument/2006/relationships/hyperlink" Target="https://youtu.be/5qtSioTE2wY" TargetMode="External"/><Relationship Id="rId10" Type="http://schemas.openxmlformats.org/officeDocument/2006/relationships/image" Target="../media/image13.png"/><Relationship Id="rId19" Type="http://schemas.openxmlformats.org/officeDocument/2006/relationships/image" Target="../media/image22.png"/><Relationship Id="rId4" Type="http://schemas.openxmlformats.org/officeDocument/2006/relationships/image" Target="../media/image7.png"/><Relationship Id="rId9" Type="http://schemas.openxmlformats.org/officeDocument/2006/relationships/image" Target="../media/image12.png"/><Relationship Id="rId14" Type="http://schemas.openxmlformats.org/officeDocument/2006/relationships/image" Target="../media/image17.png"/><Relationship Id="rId22" Type="http://schemas.openxmlformats.org/officeDocument/2006/relationships/image" Target="../media/image25.png"/><Relationship Id="rId27" Type="http://schemas.openxmlformats.org/officeDocument/2006/relationships/image" Target="../media/image30.png"/><Relationship Id="rId30" Type="http://schemas.openxmlformats.org/officeDocument/2006/relationships/image" Target="../media/image32.svg"/></Relationships>
</file>

<file path=xl/drawings/_rels/drawing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myonlinetraininghub.com/" TargetMode="External"/></Relationships>
</file>

<file path=xl/drawings/_rels/drawing8.xml.rels><?xml version="1.0" encoding="UTF-8" standalone="yes"?>
<Relationships xmlns="http://schemas.openxmlformats.org/package/2006/relationships"><Relationship Id="rId8" Type="http://schemas.openxmlformats.org/officeDocument/2006/relationships/image" Target="../media/image40.png"/><Relationship Id="rId3" Type="http://schemas.openxmlformats.org/officeDocument/2006/relationships/image" Target="../media/image35.png"/><Relationship Id="rId7" Type="http://schemas.openxmlformats.org/officeDocument/2006/relationships/image" Target="../media/image39.png"/><Relationship Id="rId2" Type="http://schemas.openxmlformats.org/officeDocument/2006/relationships/image" Target="../media/image34.png"/><Relationship Id="rId1" Type="http://schemas.openxmlformats.org/officeDocument/2006/relationships/image" Target="../media/image33.png"/><Relationship Id="rId6" Type="http://schemas.openxmlformats.org/officeDocument/2006/relationships/image" Target="../media/image38.png"/><Relationship Id="rId11" Type="http://schemas.openxmlformats.org/officeDocument/2006/relationships/image" Target="../media/image1.png"/><Relationship Id="rId5" Type="http://schemas.openxmlformats.org/officeDocument/2006/relationships/image" Target="../media/image37.png"/><Relationship Id="rId10" Type="http://schemas.openxmlformats.org/officeDocument/2006/relationships/hyperlink" Target="https://www.myonlinetraininghub.com/" TargetMode="External"/><Relationship Id="rId4" Type="http://schemas.openxmlformats.org/officeDocument/2006/relationships/image" Target="../media/image36.png"/><Relationship Id="rId9" Type="http://schemas.openxmlformats.org/officeDocument/2006/relationships/image" Target="../media/image41.png"/></Relationships>
</file>

<file path=xl/drawings/_rels/drawing9.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11</xdr:col>
      <xdr:colOff>361950</xdr:colOff>
      <xdr:row>0</xdr:row>
      <xdr:rowOff>66675</xdr:rowOff>
    </xdr:from>
    <xdr:to>
      <xdr:col>16</xdr:col>
      <xdr:colOff>544231</xdr:colOff>
      <xdr:row>0</xdr:row>
      <xdr:rowOff>600291</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781800" y="66675"/>
          <a:ext cx="3230281" cy="533616"/>
        </a:xfrm>
        <a:prstGeom prst="rect">
          <a:avLst/>
        </a:prstGeom>
      </xdr:spPr>
    </xdr:pic>
    <xdr:clientData/>
  </xdr:twoCellAnchor>
  <xdr:twoCellAnchor>
    <xdr:from>
      <xdr:col>1</xdr:col>
      <xdr:colOff>95250</xdr:colOff>
      <xdr:row>7</xdr:row>
      <xdr:rowOff>209550</xdr:rowOff>
    </xdr:from>
    <xdr:to>
      <xdr:col>10</xdr:col>
      <xdr:colOff>114300</xdr:colOff>
      <xdr:row>9</xdr:row>
      <xdr:rowOff>28575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9100" y="2257425"/>
          <a:ext cx="5505450" cy="295275"/>
        </a:xfrm>
        <a:prstGeom prst="rect">
          <a:avLst/>
        </a:prstGeom>
        <a:solidFill>
          <a:schemeClr val="lt1"/>
        </a:solidFill>
        <a:ln w="9525" cmpd="sng">
          <a:no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dk1"/>
              </a:solidFill>
              <a:effectLst/>
              <a:latin typeface="+mn-lt"/>
              <a:ea typeface="+mn-ea"/>
              <a:cs typeface="+mn-cs"/>
            </a:rPr>
            <a:t>Check out the original Dashboard by </a:t>
          </a:r>
          <a:r>
            <a:rPr lang="en-AU" sz="1100" u="sng">
              <a:solidFill>
                <a:srgbClr val="0070C0"/>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Mynda Treacy</a:t>
          </a:r>
          <a:r>
            <a:rPr lang="en-AU" sz="1100">
              <a:solidFill>
                <a:srgbClr val="0070C0"/>
              </a:solidFill>
              <a:effectLst/>
              <a:latin typeface="+mn-lt"/>
              <a:ea typeface="+mn-ea"/>
              <a:cs typeface="+mn-cs"/>
            </a:rPr>
            <a:t> </a:t>
          </a:r>
          <a:r>
            <a:rPr lang="en-AU" sz="1100">
              <a:solidFill>
                <a:schemeClr val="dk1"/>
              </a:solidFill>
              <a:effectLst/>
              <a:latin typeface="+mn-lt"/>
              <a:ea typeface="+mn-ea"/>
              <a:cs typeface="+mn-cs"/>
            </a:rPr>
            <a:t>here: </a:t>
          </a:r>
          <a:r>
            <a:rPr lang="en-AU" sz="1100" u="sng">
              <a:solidFill>
                <a:srgbClr val="0070C0"/>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https://youtu.be/5qtSioTE2wY</a:t>
          </a:r>
          <a:r>
            <a:rPr lang="en-AU" sz="1100">
              <a:solidFill>
                <a:srgbClr val="0070C0"/>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161924</xdr:colOff>
      <xdr:row>1</xdr:row>
      <xdr:rowOff>95250</xdr:rowOff>
    </xdr:from>
    <xdr:to>
      <xdr:col>9</xdr:col>
      <xdr:colOff>550875</xdr:colOff>
      <xdr:row>3</xdr:row>
      <xdr:rowOff>190800</xdr:rowOff>
    </xdr:to>
    <xdr:sp macro="" textlink="">
      <xdr:nvSpPr>
        <xdr:cNvPr id="2" name="Rectangle 1">
          <a:extLst>
            <a:ext uri="{FF2B5EF4-FFF2-40B4-BE49-F238E27FC236}">
              <a16:creationId xmlns:a16="http://schemas.microsoft.com/office/drawing/2014/main" id="{00000000-0008-0000-0100-000002000000}"/>
            </a:ext>
          </a:extLst>
        </xdr:cNvPr>
        <xdr:cNvSpPr>
          <a:spLocks noTextEdit="1"/>
        </xdr:cNvSpPr>
      </xdr:nvSpPr>
      <xdr:spPr>
        <a:xfrm>
          <a:off x="3629024" y="523875"/>
          <a:ext cx="3456001" cy="648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later.If the shape was modified in an earlier version of Excel, or if the workbook was saved in Excel 2003 or earlier, the slicer cannot be used.</a:t>
          </a:r>
        </a:p>
      </xdr:txBody>
    </xdr:sp>
    <xdr:clientData/>
  </xdr:twoCellAnchor>
  <xdr:twoCellAnchor editAs="oneCell">
    <xdr:from>
      <xdr:col>0</xdr:col>
      <xdr:colOff>133350</xdr:colOff>
      <xdr:row>1</xdr:row>
      <xdr:rowOff>95250</xdr:rowOff>
    </xdr:from>
    <xdr:to>
      <xdr:col>5</xdr:col>
      <xdr:colOff>114966</xdr:colOff>
      <xdr:row>3</xdr:row>
      <xdr:rowOff>190800</xdr:rowOff>
    </xdr:to>
    <xdr:sp macro="" textlink="">
      <xdr:nvSpPr>
        <xdr:cNvPr id="3" name="Rectangle 2">
          <a:extLst>
            <a:ext uri="{FF2B5EF4-FFF2-40B4-BE49-F238E27FC236}">
              <a16:creationId xmlns:a16="http://schemas.microsoft.com/office/drawing/2014/main" id="{00000000-0008-0000-0100-000003000000}"/>
            </a:ext>
          </a:extLst>
        </xdr:cNvPr>
        <xdr:cNvSpPr>
          <a:spLocks noTextEdit="1"/>
        </xdr:cNvSpPr>
      </xdr:nvSpPr>
      <xdr:spPr>
        <a:xfrm>
          <a:off x="133350" y="523875"/>
          <a:ext cx="3448716" cy="648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later.If the shape was modified in an earlier version of Excel, or if the workbook was saved in Excel 2003 or earlier, the slicer cannot be used.</a:t>
          </a:r>
        </a:p>
      </xdr:txBody>
    </xdr:sp>
    <xdr:clientData/>
  </xdr:twoCellAnchor>
  <xdr:twoCellAnchor editAs="absolute">
    <xdr:from>
      <xdr:col>17</xdr:col>
      <xdr:colOff>281268</xdr:colOff>
      <xdr:row>0</xdr:row>
      <xdr:rowOff>0</xdr:rowOff>
    </xdr:from>
    <xdr:to>
      <xdr:col>20</xdr:col>
      <xdr:colOff>395568</xdr:colOff>
      <xdr:row>4</xdr:row>
      <xdr:rowOff>38100</xdr:rowOff>
    </xdr:to>
    <xdr:graphicFrame macro="">
      <xdr:nvGraphicFramePr>
        <xdr:cNvPr id="14" name="Chart 10">
          <a:extLst>
            <a:ext uri="{FF2B5EF4-FFF2-40B4-BE49-F238E27FC236}">
              <a16:creationId xmlns:a16="http://schemas.microsoft.com/office/drawing/2014/main" id="{00000000-0008-0000-0100-00000E000000}"/>
            </a:ext>
            <a:ext uri="{147F2762-F138-4A5C-976F-8EAC2B608ADB}">
              <a16:predDERef xmlns:a16="http://schemas.microsoft.com/office/drawing/2014/main" pre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409573</xdr:colOff>
      <xdr:row>0</xdr:row>
      <xdr:rowOff>0</xdr:rowOff>
    </xdr:from>
    <xdr:to>
      <xdr:col>24</xdr:col>
      <xdr:colOff>190500</xdr:colOff>
      <xdr:row>4</xdr:row>
      <xdr:rowOff>0</xdr:rowOff>
    </xdr:to>
    <xdr:graphicFrame macro="">
      <xdr:nvGraphicFramePr>
        <xdr:cNvPr id="18" name="Chart 17">
          <a:extLst>
            <a:ext uri="{FF2B5EF4-FFF2-40B4-BE49-F238E27FC236}">
              <a16:creationId xmlns:a16="http://schemas.microsoft.com/office/drawing/2014/main" id="{00000000-0008-0000-0100-000012000000}"/>
            </a:ext>
            <a:ext uri="{147F2762-F138-4A5C-976F-8EAC2B608ADB}">
              <a16:predDERef xmlns:a16="http://schemas.microsoft.com/office/drawing/2014/main" pred="{00000000-0008-0000-01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295836</xdr:colOff>
      <xdr:row>0</xdr:row>
      <xdr:rowOff>0</xdr:rowOff>
    </xdr:from>
    <xdr:to>
      <xdr:col>19</xdr:col>
      <xdr:colOff>276225</xdr:colOff>
      <xdr:row>3</xdr:row>
      <xdr:rowOff>246529</xdr:rowOff>
    </xdr:to>
    <xdr:graphicFrame macro="">
      <xdr:nvGraphicFramePr>
        <xdr:cNvPr id="19" name="Chart 18">
          <a:extLst>
            <a:ext uri="{FF2B5EF4-FFF2-40B4-BE49-F238E27FC236}">
              <a16:creationId xmlns:a16="http://schemas.microsoft.com/office/drawing/2014/main" id="{00000000-0008-0000-0100-000013000000}"/>
            </a:ext>
            <a:ext uri="{147F2762-F138-4A5C-976F-8EAC2B608ADB}">
              <a16:predDERef xmlns:a16="http://schemas.microsoft.com/office/drawing/2014/main" pred="{00000000-0008-0000-01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673474</xdr:colOff>
      <xdr:row>0</xdr:row>
      <xdr:rowOff>1</xdr:rowOff>
    </xdr:from>
    <xdr:to>
      <xdr:col>12</xdr:col>
      <xdr:colOff>425823</xdr:colOff>
      <xdr:row>4</xdr:row>
      <xdr:rowOff>22413</xdr:rowOff>
    </xdr:to>
    <xdr:graphicFrame macro="">
      <xdr:nvGraphicFramePr>
        <xdr:cNvPr id="20" name="Chart 19">
          <a:extLst>
            <a:ext uri="{FF2B5EF4-FFF2-40B4-BE49-F238E27FC236}">
              <a16:creationId xmlns:a16="http://schemas.microsoft.com/office/drawing/2014/main" id="{00000000-0008-0000-0100-000014000000}"/>
            </a:ext>
            <a:ext uri="{147F2762-F138-4A5C-976F-8EAC2B608ADB}">
              <a16:predDERef xmlns:a16="http://schemas.microsoft.com/office/drawing/2014/main" pred="{00000000-0008-0000-01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419100</xdr:colOff>
      <xdr:row>2</xdr:row>
      <xdr:rowOff>19050</xdr:rowOff>
    </xdr:from>
    <xdr:to>
      <xdr:col>11</xdr:col>
      <xdr:colOff>428625</xdr:colOff>
      <xdr:row>3</xdr:row>
      <xdr:rowOff>19050</xdr:rowOff>
    </xdr:to>
    <xdr:sp macro="" textlink="Workings!M3">
      <xdr:nvSpPr>
        <xdr:cNvPr id="11" name="TextBox 10">
          <a:extLst>
            <a:ext uri="{FF2B5EF4-FFF2-40B4-BE49-F238E27FC236}">
              <a16:creationId xmlns:a16="http://schemas.microsoft.com/office/drawing/2014/main" id="{00000000-0008-0000-0100-00000B000000}"/>
            </a:ext>
          </a:extLst>
        </xdr:cNvPr>
        <xdr:cNvSpPr txBox="1"/>
      </xdr:nvSpPr>
      <xdr:spPr>
        <a:xfrm>
          <a:off x="7667625" y="723900"/>
          <a:ext cx="47625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74513E5-C66C-4C25-B310-9E0EB8799828}" type="TxLink">
            <a:rPr lang="en-US" sz="1200" b="0" i="0" u="none" strike="noStrike">
              <a:solidFill>
                <a:srgbClr val="000000"/>
              </a:solidFill>
              <a:latin typeface="Calibri"/>
              <a:cs typeface="Calibri"/>
            </a:rPr>
            <a:pPr algn="ctr"/>
            <a:t>42%</a:t>
          </a:fld>
          <a:endParaRPr lang="en-AU" sz="1200">
            <a:latin typeface="Segoe UI" panose="020B0502040204020203" pitchFamily="34" charset="0"/>
            <a:cs typeface="Segoe UI" panose="020B0502040204020203" pitchFamily="34" charset="0"/>
          </a:endParaRPr>
        </a:p>
      </xdr:txBody>
    </xdr:sp>
    <xdr:clientData/>
  </xdr:twoCellAnchor>
  <xdr:twoCellAnchor>
    <xdr:from>
      <xdr:col>3</xdr:col>
      <xdr:colOff>672353</xdr:colOff>
      <xdr:row>8</xdr:row>
      <xdr:rowOff>145677</xdr:rowOff>
    </xdr:from>
    <xdr:to>
      <xdr:col>25</xdr:col>
      <xdr:colOff>560</xdr:colOff>
      <xdr:row>25</xdr:row>
      <xdr:rowOff>126627</xdr:rowOff>
    </xdr:to>
    <xdr:grpSp>
      <xdr:nvGrpSpPr>
        <xdr:cNvPr id="10" name="Group 9">
          <a:hlinkClick xmlns:r="http://schemas.openxmlformats.org/officeDocument/2006/relationships" r:id="rId5"/>
          <a:extLst>
            <a:ext uri="{FF2B5EF4-FFF2-40B4-BE49-F238E27FC236}">
              <a16:creationId xmlns:a16="http://schemas.microsoft.com/office/drawing/2014/main" id="{00000000-0008-0000-0100-00000A000000}"/>
            </a:ext>
          </a:extLst>
        </xdr:cNvPr>
        <xdr:cNvGrpSpPr/>
      </xdr:nvGrpSpPr>
      <xdr:grpSpPr>
        <a:xfrm>
          <a:off x="2577353" y="2297206"/>
          <a:ext cx="11744325" cy="3219450"/>
          <a:chOff x="1895475" y="1838325"/>
          <a:chExt cx="11572875" cy="2590800"/>
        </a:xfrm>
      </xdr:grpSpPr>
      <xdr:sp macro="" textlink="">
        <xdr:nvSpPr>
          <xdr:cNvPr id="12" name="Rectangle 11">
            <a:extLst>
              <a:ext uri="{FF2B5EF4-FFF2-40B4-BE49-F238E27FC236}">
                <a16:creationId xmlns:a16="http://schemas.microsoft.com/office/drawing/2014/main" id="{00000000-0008-0000-0100-00000C000000}"/>
              </a:ext>
            </a:extLst>
          </xdr:cNvPr>
          <xdr:cNvSpPr/>
        </xdr:nvSpPr>
        <xdr:spPr>
          <a:xfrm>
            <a:off x="1895475" y="1838325"/>
            <a:ext cx="11572875" cy="25908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AU" sz="4800">
                <a:solidFill>
                  <a:schemeClr val="accent6">
                    <a:lumMod val="20000"/>
                    <a:lumOff val="80000"/>
                  </a:schemeClr>
                </a:solidFill>
              </a:rPr>
              <a:t>Click here to read copyright information</a:t>
            </a:r>
            <a:r>
              <a:rPr lang="en-AU" sz="4800" baseline="0">
                <a:solidFill>
                  <a:schemeClr val="accent6">
                    <a:lumMod val="20000"/>
                    <a:lumOff val="80000"/>
                  </a:schemeClr>
                </a:solidFill>
              </a:rPr>
              <a:t> before sharing images of this dashboard, or one you build using this data, on social media.</a:t>
            </a:r>
          </a:p>
          <a:p>
            <a:pPr algn="ctr"/>
            <a:endParaRPr lang="en-AU" sz="1200" baseline="0">
              <a:solidFill>
                <a:schemeClr val="accent6">
                  <a:lumMod val="20000"/>
                  <a:lumOff val="80000"/>
                </a:schemeClr>
              </a:solidFill>
            </a:endParaRPr>
          </a:p>
          <a:p>
            <a:pPr algn="l"/>
            <a:r>
              <a:rPr lang="en-AU" sz="2800" baseline="0">
                <a:solidFill>
                  <a:schemeClr val="accent6">
                    <a:lumMod val="20000"/>
                    <a:lumOff val="80000"/>
                  </a:schemeClr>
                </a:solidFill>
              </a:rPr>
              <a:t>To remove this box, hold CTRL and left click, then DELETE.</a:t>
            </a:r>
            <a:endParaRPr lang="en-AU" sz="2800">
              <a:solidFill>
                <a:schemeClr val="accent6">
                  <a:lumMod val="20000"/>
                  <a:lumOff val="80000"/>
                </a:schemeClr>
              </a:solidFill>
            </a:endParaRPr>
          </a:p>
        </xdr:txBody>
      </xdr:sp>
      <xdr:pic>
        <xdr:nvPicPr>
          <xdr:cNvPr id="13" name="Graphic 12" descr="No sign with solid fill">
            <a:extLst>
              <a:ext uri="{FF2B5EF4-FFF2-40B4-BE49-F238E27FC236}">
                <a16:creationId xmlns:a16="http://schemas.microsoft.com/office/drawing/2014/main" id="{00000000-0008-0000-0100-00000D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2076450" y="2085975"/>
            <a:ext cx="609600" cy="511193"/>
          </a:xfrm>
          <a:prstGeom prst="rect">
            <a:avLst/>
          </a:prstGeom>
        </xdr:spPr>
      </xdr:pic>
    </xdr:grpSp>
    <xdr:clientData/>
  </xdr:twoCellAnchor>
  <mc:AlternateContent xmlns:mc="http://schemas.openxmlformats.org/markup-compatibility/2006">
    <mc:Choice xmlns:a14="http://schemas.microsoft.com/office/drawing/2010/main" Requires="a14">
      <xdr:twoCellAnchor editAs="oneCell">
        <xdr:from>
          <xdr:col>7</xdr:col>
          <xdr:colOff>542925</xdr:colOff>
          <xdr:row>0</xdr:row>
          <xdr:rowOff>95250</xdr:rowOff>
        </xdr:from>
        <xdr:to>
          <xdr:col>9</xdr:col>
          <xdr:colOff>647700</xdr:colOff>
          <xdr:row>0</xdr:row>
          <xdr:rowOff>333375</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1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c:userShapes xmlns:c="http://schemas.openxmlformats.org/drawingml/2006/chart">
  <cdr:relSizeAnchor xmlns:cdr="http://schemas.openxmlformats.org/drawingml/2006/chartDrawing">
    <cdr:from>
      <cdr:x>0.2327</cdr:x>
      <cdr:y>7.12889E-7</cdr:y>
    </cdr:from>
    <cdr:to>
      <cdr:x>0.79874</cdr:x>
      <cdr:y>0.31235</cdr:y>
    </cdr:to>
    <cdr:sp macro="" textlink="">
      <cdr:nvSpPr>
        <cdr:cNvPr id="2" name="Rectangle 1">
          <a:extLst xmlns:a="http://schemas.openxmlformats.org/drawingml/2006/main">
            <a:ext uri="{FF2B5EF4-FFF2-40B4-BE49-F238E27FC236}">
              <a16:creationId xmlns:a16="http://schemas.microsoft.com/office/drawing/2014/main" id="{0236C271-2FD1-4FE5-9685-D512BBDF9E6D}"/>
            </a:ext>
          </a:extLst>
        </cdr:cNvPr>
        <cdr:cNvSpPr/>
      </cdr:nvSpPr>
      <cdr:spPr>
        <a:xfrm xmlns:a="http://schemas.openxmlformats.org/drawingml/2006/main">
          <a:off x="352419" y="1"/>
          <a:ext cx="857253" cy="438150"/>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ctr"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AU" sz="1000">
              <a:solidFill>
                <a:schemeClr val="bg1"/>
              </a:solidFill>
              <a:latin typeface="Segoe UI" panose="020B0502040204020203" pitchFamily="34" charset="0"/>
              <a:cs typeface="Segoe UI" panose="020B0502040204020203" pitchFamily="34" charset="0"/>
            </a:rPr>
            <a:t>BUDGET</a:t>
          </a:r>
          <a:r>
            <a:rPr lang="en-AU" sz="1000" baseline="0">
              <a:solidFill>
                <a:schemeClr val="bg1"/>
              </a:solidFill>
              <a:latin typeface="Segoe UI" panose="020B0502040204020203" pitchFamily="34" charset="0"/>
              <a:cs typeface="Segoe UI" panose="020B0502040204020203" pitchFamily="34" charset="0"/>
            </a:rPr>
            <a:t> SPENT</a:t>
          </a:r>
          <a:endParaRPr lang="en-AU" sz="1000">
            <a:solidFill>
              <a:schemeClr val="bg1"/>
            </a:solidFill>
            <a:latin typeface="Segoe UI" panose="020B0502040204020203" pitchFamily="34" charset="0"/>
            <a:cs typeface="Segoe UI" panose="020B0502040204020203" pitchFamily="34" charset="0"/>
          </a:endParaRPr>
        </a:p>
      </cdr:txBody>
    </cdr:sp>
  </cdr:relSizeAnchor>
  <cdr:relSizeAnchor xmlns:cdr="http://schemas.openxmlformats.org/drawingml/2006/chartDrawing">
    <cdr:from>
      <cdr:x>0.33543</cdr:x>
      <cdr:y>0.53369</cdr:y>
    </cdr:from>
    <cdr:to>
      <cdr:x>0.71464</cdr:x>
      <cdr:y>0.77507</cdr:y>
    </cdr:to>
    <cdr:sp macro="" textlink="Workings!$B$4">
      <cdr:nvSpPr>
        <cdr:cNvPr id="4" name="TextBox 1">
          <a:extLst xmlns:a="http://schemas.openxmlformats.org/drawingml/2006/main">
            <a:ext uri="{FF2B5EF4-FFF2-40B4-BE49-F238E27FC236}">
              <a16:creationId xmlns:a16="http://schemas.microsoft.com/office/drawing/2014/main" id="{978FF532-749A-4D49-80B0-B1F7584EF411}"/>
            </a:ext>
          </a:extLst>
        </cdr:cNvPr>
        <cdr:cNvSpPr txBox="1"/>
      </cdr:nvSpPr>
      <cdr:spPr>
        <a:xfrm xmlns:a="http://schemas.openxmlformats.org/drawingml/2006/main">
          <a:off x="508000" y="748631"/>
          <a:ext cx="574304" cy="338594"/>
        </a:xfrm>
        <a:prstGeom xmlns:a="http://schemas.openxmlformats.org/drawingml/2006/main" prst="rect">
          <a:avLst/>
        </a:prstGeom>
        <a:ln xmlns:a="http://schemas.openxmlformats.org/drawingml/2006/main">
          <a:noFill/>
        </a:ln>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C6529388-5AB0-43D8-878F-2361F924F183}" type="TxLink">
            <a:rPr lang="en-US" sz="1200" b="0" i="0" u="none" strike="noStrike">
              <a:solidFill>
                <a:srgbClr val="000000"/>
              </a:solidFill>
              <a:latin typeface="Calibri"/>
              <a:cs typeface="Calibri"/>
            </a:rPr>
            <a:pPr algn="ctr"/>
            <a:t>42%</a:t>
          </a:fld>
          <a:endParaRPr lang="en-AU" sz="1400"/>
        </a:p>
      </cdr:txBody>
    </cdr:sp>
  </cdr:relSizeAnchor>
</c:userShapes>
</file>

<file path=xl/drawings/drawing4.xml><?xml version="1.0" encoding="utf-8"?>
<xdr:wsDr xmlns:xdr="http://schemas.openxmlformats.org/drawingml/2006/spreadsheetDrawing" xmlns:a="http://schemas.openxmlformats.org/drawingml/2006/main">
  <xdr:twoCellAnchor>
    <xdr:from>
      <xdr:col>9</xdr:col>
      <xdr:colOff>0</xdr:colOff>
      <xdr:row>8</xdr:row>
      <xdr:rowOff>0</xdr:rowOff>
    </xdr:from>
    <xdr:to>
      <xdr:col>11</xdr:col>
      <xdr:colOff>342900</xdr:colOff>
      <xdr:row>17</xdr:row>
      <xdr:rowOff>9525</xdr:rowOff>
    </xdr:to>
    <xdr:graphicFrame macro="">
      <xdr:nvGraphicFramePr>
        <xdr:cNvPr id="3" name="Chart 2">
          <a:extLst>
            <a:ext uri="{FF2B5EF4-FFF2-40B4-BE49-F238E27FC236}">
              <a16:creationId xmlns:a16="http://schemas.microsoft.com/office/drawing/2014/main" id="{00000000-0008-0000-0200-000003000000}"/>
            </a:ext>
            <a:ext uri="{147F2762-F138-4A5C-976F-8EAC2B608ADB}">
              <a16:predDERef xmlns:a16="http://schemas.microsoft.com/office/drawing/2014/main" pre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0.29308</cdr:x>
      <cdr:y>0.40741</cdr:y>
    </cdr:from>
    <cdr:to>
      <cdr:x>0.64314</cdr:x>
      <cdr:y>0.62346</cdr:y>
    </cdr:to>
    <cdr:sp macro="" textlink="">
      <cdr:nvSpPr>
        <cdr:cNvPr id="2" name="TextBox 1"/>
        <cdr:cNvSpPr txBox="1"/>
      </cdr:nvSpPr>
      <cdr:spPr>
        <a:xfrm xmlns:a="http://schemas.openxmlformats.org/drawingml/2006/main">
          <a:off x="342900" y="628649"/>
          <a:ext cx="409575" cy="333375"/>
        </a:xfrm>
        <a:prstGeom xmlns:a="http://schemas.openxmlformats.org/drawingml/2006/main" prst="rect">
          <a:avLst/>
        </a:prstGeom>
      </cdr:spPr>
      <cdr:txBody>
        <a:bodyPr xmlns:a="http://schemas.openxmlformats.org/drawingml/2006/main"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0.32564</cdr:x>
      <cdr:y>0.37037</cdr:y>
    </cdr:from>
    <cdr:to>
      <cdr:x>0.83852</cdr:x>
      <cdr:y>0.61111</cdr:y>
    </cdr:to>
    <cdr:sp macro="" textlink="">
      <cdr:nvSpPr>
        <cdr:cNvPr id="3" name="TextBox 2"/>
        <cdr:cNvSpPr txBox="1"/>
      </cdr:nvSpPr>
      <cdr:spPr>
        <a:xfrm xmlns:a="http://schemas.openxmlformats.org/drawingml/2006/main">
          <a:off x="380999" y="571499"/>
          <a:ext cx="600075" cy="371473"/>
        </a:xfrm>
        <a:prstGeom xmlns:a="http://schemas.openxmlformats.org/drawingml/2006/main" prst="rect">
          <a:avLst/>
        </a:prstGeom>
      </cdr:spPr>
      <cdr:txBody>
        <a:bodyPr xmlns:a="http://schemas.openxmlformats.org/drawingml/2006/main" wrap="square" rtlCol="0"/>
        <a:lstStyle xmlns:a="http://schemas.openxmlformats.org/drawingml/2006/main"/>
        <a:p xmlns:a="http://schemas.openxmlformats.org/drawingml/2006/main">
          <a:r>
            <a:rPr lang="en-US" sz="1100"/>
            <a:t>42%</a:t>
          </a:r>
        </a:p>
      </cdr:txBody>
    </cdr:sp>
  </cdr:relSizeAnchor>
</c:userShapes>
</file>

<file path=xl/drawings/drawing6.xml><?xml version="1.0" encoding="utf-8"?>
<xdr:wsDr xmlns:xdr="http://schemas.openxmlformats.org/drawingml/2006/spreadsheetDrawing" xmlns:a="http://schemas.openxmlformats.org/drawingml/2006/main">
  <xdr:twoCellAnchor editAs="oneCell">
    <xdr:from>
      <xdr:col>1</xdr:col>
      <xdr:colOff>76200</xdr:colOff>
      <xdr:row>6</xdr:row>
      <xdr:rowOff>133350</xdr:rowOff>
    </xdr:from>
    <xdr:to>
      <xdr:col>6</xdr:col>
      <xdr:colOff>294867</xdr:colOff>
      <xdr:row>35</xdr:row>
      <xdr:rowOff>132590</xdr:rowOff>
    </xdr:to>
    <xdr:pic>
      <xdr:nvPicPr>
        <xdr:cNvPr id="3" name="Picture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a:stretch>
          <a:fillRect/>
        </a:stretch>
      </xdr:blipFill>
      <xdr:spPr>
        <a:xfrm>
          <a:off x="685800" y="1504950"/>
          <a:ext cx="3266667" cy="6076190"/>
        </a:xfrm>
        <a:prstGeom prst="rect">
          <a:avLst/>
        </a:prstGeom>
        <a:effectLst>
          <a:outerShdw blurRad="63500" sx="102000" sy="102000" algn="ctr" rotWithShape="0">
            <a:prstClr val="black">
              <a:alpha val="40000"/>
            </a:prstClr>
          </a:outerShdw>
        </a:effectLst>
      </xdr:spPr>
    </xdr:pic>
    <xdr:clientData/>
  </xdr:twoCellAnchor>
  <xdr:twoCellAnchor editAs="oneCell">
    <xdr:from>
      <xdr:col>11</xdr:col>
      <xdr:colOff>266700</xdr:colOff>
      <xdr:row>62</xdr:row>
      <xdr:rowOff>38100</xdr:rowOff>
    </xdr:from>
    <xdr:to>
      <xdr:col>16</xdr:col>
      <xdr:colOff>371081</xdr:colOff>
      <xdr:row>66</xdr:row>
      <xdr:rowOff>1632</xdr:rowOff>
    </xdr:to>
    <xdr:pic>
      <xdr:nvPicPr>
        <xdr:cNvPr id="4" name="Picture 3">
          <a:extLst>
            <a:ext uri="{FF2B5EF4-FFF2-40B4-BE49-F238E27FC236}">
              <a16:creationId xmlns:a16="http://schemas.microsoft.com/office/drawing/2014/main" id="{00000000-0008-0000-0700-000004000000}"/>
            </a:ext>
          </a:extLst>
        </xdr:cNvPr>
        <xdr:cNvPicPr>
          <a:picLocks noChangeAspect="1"/>
        </xdr:cNvPicPr>
      </xdr:nvPicPr>
      <xdr:blipFill>
        <a:blip xmlns:r="http://schemas.openxmlformats.org/officeDocument/2006/relationships" r:embed="rId2"/>
        <a:stretch>
          <a:fillRect/>
        </a:stretch>
      </xdr:blipFill>
      <xdr:spPr>
        <a:xfrm>
          <a:off x="6972300" y="12934950"/>
          <a:ext cx="3152381" cy="800000"/>
        </a:xfrm>
        <a:prstGeom prst="rect">
          <a:avLst/>
        </a:prstGeom>
        <a:effectLst>
          <a:outerShdw blurRad="63500" sx="102000" sy="102000" algn="ctr" rotWithShape="0">
            <a:prstClr val="black">
              <a:alpha val="40000"/>
            </a:prstClr>
          </a:outerShdw>
        </a:effectLst>
      </xdr:spPr>
    </xdr:pic>
    <xdr:clientData/>
  </xdr:twoCellAnchor>
  <xdr:twoCellAnchor editAs="oneCell">
    <xdr:from>
      <xdr:col>5</xdr:col>
      <xdr:colOff>409575</xdr:colOff>
      <xdr:row>71</xdr:row>
      <xdr:rowOff>200025</xdr:rowOff>
    </xdr:from>
    <xdr:to>
      <xdr:col>12</xdr:col>
      <xdr:colOff>104775</xdr:colOff>
      <xdr:row>80</xdr:row>
      <xdr:rowOff>161925</xdr:rowOff>
    </xdr:to>
    <xdr:pic>
      <xdr:nvPicPr>
        <xdr:cNvPr id="7" name="Picture 6">
          <a:extLst>
            <a:ext uri="{FF2B5EF4-FFF2-40B4-BE49-F238E27FC236}">
              <a16:creationId xmlns:a16="http://schemas.microsoft.com/office/drawing/2014/main" id="{00000000-0008-0000-0700-000007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457575" y="15192375"/>
          <a:ext cx="3962400" cy="1847850"/>
        </a:xfrm>
        <a:prstGeom prst="rect">
          <a:avLst/>
        </a:prstGeom>
        <a:noFill/>
        <a:effectLst>
          <a:outerShdw blurRad="63500" sx="102000" sy="102000" algn="ctr"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142875</xdr:colOff>
      <xdr:row>72</xdr:row>
      <xdr:rowOff>0</xdr:rowOff>
    </xdr:from>
    <xdr:to>
      <xdr:col>5</xdr:col>
      <xdr:colOff>218761</xdr:colOff>
      <xdr:row>79</xdr:row>
      <xdr:rowOff>1549</xdr:rowOff>
    </xdr:to>
    <xdr:pic>
      <xdr:nvPicPr>
        <xdr:cNvPr id="8" name="Picture 7">
          <a:extLst>
            <a:ext uri="{FF2B5EF4-FFF2-40B4-BE49-F238E27FC236}">
              <a16:creationId xmlns:a16="http://schemas.microsoft.com/office/drawing/2014/main" id="{00000000-0008-0000-0700-000008000000}"/>
            </a:ext>
          </a:extLst>
        </xdr:cNvPr>
        <xdr:cNvPicPr>
          <a:picLocks noChangeAspect="1"/>
        </xdr:cNvPicPr>
      </xdr:nvPicPr>
      <xdr:blipFill>
        <a:blip xmlns:r="http://schemas.openxmlformats.org/officeDocument/2006/relationships" r:embed="rId4"/>
        <a:stretch>
          <a:fillRect/>
        </a:stretch>
      </xdr:blipFill>
      <xdr:spPr>
        <a:xfrm>
          <a:off x="752475" y="8077200"/>
          <a:ext cx="2514286" cy="1466667"/>
        </a:xfrm>
        <a:prstGeom prst="rect">
          <a:avLst/>
        </a:prstGeom>
        <a:effectLst>
          <a:outerShdw blurRad="63500" sx="102000" sy="102000" algn="ctr" rotWithShape="0">
            <a:prstClr val="black">
              <a:alpha val="40000"/>
            </a:prstClr>
          </a:outerShdw>
        </a:effectLst>
      </xdr:spPr>
    </xdr:pic>
    <xdr:clientData/>
  </xdr:twoCellAnchor>
  <xdr:twoCellAnchor editAs="oneCell">
    <xdr:from>
      <xdr:col>12</xdr:col>
      <xdr:colOff>266700</xdr:colOff>
      <xdr:row>72</xdr:row>
      <xdr:rowOff>76200</xdr:rowOff>
    </xdr:from>
    <xdr:to>
      <xdr:col>17</xdr:col>
      <xdr:colOff>399652</xdr:colOff>
      <xdr:row>79</xdr:row>
      <xdr:rowOff>9350</xdr:rowOff>
    </xdr:to>
    <xdr:pic>
      <xdr:nvPicPr>
        <xdr:cNvPr id="9" name="Picture 8">
          <a:extLst>
            <a:ext uri="{FF2B5EF4-FFF2-40B4-BE49-F238E27FC236}">
              <a16:creationId xmlns:a16="http://schemas.microsoft.com/office/drawing/2014/main" id="{00000000-0008-0000-0700-000009000000}"/>
            </a:ext>
          </a:extLst>
        </xdr:cNvPr>
        <xdr:cNvPicPr>
          <a:picLocks noChangeAspect="1"/>
        </xdr:cNvPicPr>
      </xdr:nvPicPr>
      <xdr:blipFill>
        <a:blip xmlns:r="http://schemas.openxmlformats.org/officeDocument/2006/relationships" r:embed="rId5"/>
        <a:stretch>
          <a:fillRect/>
        </a:stretch>
      </xdr:blipFill>
      <xdr:spPr>
        <a:xfrm>
          <a:off x="7581900" y="15278100"/>
          <a:ext cx="3180952" cy="1400000"/>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0</xdr:colOff>
      <xdr:row>51</xdr:row>
      <xdr:rowOff>0</xdr:rowOff>
    </xdr:from>
    <xdr:to>
      <xdr:col>5</xdr:col>
      <xdr:colOff>466362</xdr:colOff>
      <xdr:row>57</xdr:row>
      <xdr:rowOff>114129</xdr:rowOff>
    </xdr:to>
    <xdr:pic>
      <xdr:nvPicPr>
        <xdr:cNvPr id="11" name="Picture 10">
          <a:extLst>
            <a:ext uri="{FF2B5EF4-FFF2-40B4-BE49-F238E27FC236}">
              <a16:creationId xmlns:a16="http://schemas.microsoft.com/office/drawing/2014/main" id="{00000000-0008-0000-0700-00000B000000}"/>
            </a:ext>
          </a:extLst>
        </xdr:cNvPr>
        <xdr:cNvPicPr>
          <a:picLocks noChangeAspect="1"/>
        </xdr:cNvPicPr>
      </xdr:nvPicPr>
      <xdr:blipFill>
        <a:blip xmlns:r="http://schemas.openxmlformats.org/officeDocument/2006/relationships" r:embed="rId6"/>
        <a:stretch>
          <a:fillRect/>
        </a:stretch>
      </xdr:blipFill>
      <xdr:spPr>
        <a:xfrm>
          <a:off x="609600" y="10591800"/>
          <a:ext cx="2904762" cy="1371429"/>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57150</xdr:colOff>
      <xdr:row>62</xdr:row>
      <xdr:rowOff>0</xdr:rowOff>
    </xdr:from>
    <xdr:to>
      <xdr:col>2</xdr:col>
      <xdr:colOff>457074</xdr:colOff>
      <xdr:row>68</xdr:row>
      <xdr:rowOff>199843</xdr:rowOff>
    </xdr:to>
    <xdr:pic>
      <xdr:nvPicPr>
        <xdr:cNvPr id="12" name="Picture 11">
          <a:extLst>
            <a:ext uri="{FF2B5EF4-FFF2-40B4-BE49-F238E27FC236}">
              <a16:creationId xmlns:a16="http://schemas.microsoft.com/office/drawing/2014/main" id="{00000000-0008-0000-0700-00000C000000}"/>
            </a:ext>
          </a:extLst>
        </xdr:cNvPr>
        <xdr:cNvPicPr>
          <a:picLocks noChangeAspect="1"/>
        </xdr:cNvPicPr>
      </xdr:nvPicPr>
      <xdr:blipFill>
        <a:blip xmlns:r="http://schemas.openxmlformats.org/officeDocument/2006/relationships" r:embed="rId7"/>
        <a:stretch>
          <a:fillRect/>
        </a:stretch>
      </xdr:blipFill>
      <xdr:spPr>
        <a:xfrm>
          <a:off x="666750" y="16040100"/>
          <a:ext cx="1009524" cy="1457143"/>
        </a:xfrm>
        <a:prstGeom prst="rect">
          <a:avLst/>
        </a:prstGeom>
        <a:effectLst>
          <a:outerShdw blurRad="63500" sx="102000" sy="102000" algn="ctr" rotWithShape="0">
            <a:prstClr val="black">
              <a:alpha val="40000"/>
            </a:prstClr>
          </a:outerShdw>
        </a:effectLst>
      </xdr:spPr>
    </xdr:pic>
    <xdr:clientData/>
  </xdr:twoCellAnchor>
  <xdr:twoCellAnchor editAs="oneCell">
    <xdr:from>
      <xdr:col>3</xdr:col>
      <xdr:colOff>0</xdr:colOff>
      <xdr:row>62</xdr:row>
      <xdr:rowOff>0</xdr:rowOff>
    </xdr:from>
    <xdr:to>
      <xdr:col>10</xdr:col>
      <xdr:colOff>580419</xdr:colOff>
      <xdr:row>67</xdr:row>
      <xdr:rowOff>47488</xdr:rowOff>
    </xdr:to>
    <xdr:pic>
      <xdr:nvPicPr>
        <xdr:cNvPr id="13" name="Picture 12">
          <a:extLst>
            <a:ext uri="{FF2B5EF4-FFF2-40B4-BE49-F238E27FC236}">
              <a16:creationId xmlns:a16="http://schemas.microsoft.com/office/drawing/2014/main" id="{00000000-0008-0000-0700-00000D000000}"/>
            </a:ext>
          </a:extLst>
        </xdr:cNvPr>
        <xdr:cNvPicPr>
          <a:picLocks noChangeAspect="1"/>
        </xdr:cNvPicPr>
      </xdr:nvPicPr>
      <xdr:blipFill>
        <a:blip xmlns:r="http://schemas.openxmlformats.org/officeDocument/2006/relationships" r:embed="rId8"/>
        <a:stretch>
          <a:fillRect/>
        </a:stretch>
      </xdr:blipFill>
      <xdr:spPr>
        <a:xfrm>
          <a:off x="1828800" y="12896850"/>
          <a:ext cx="4847619" cy="1095238"/>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57150</xdr:colOff>
      <xdr:row>85</xdr:row>
      <xdr:rowOff>85725</xdr:rowOff>
    </xdr:from>
    <xdr:to>
      <xdr:col>6</xdr:col>
      <xdr:colOff>599626</xdr:colOff>
      <xdr:row>98</xdr:row>
      <xdr:rowOff>18718</xdr:rowOff>
    </xdr:to>
    <xdr:pic>
      <xdr:nvPicPr>
        <xdr:cNvPr id="14" name="Picture 13">
          <a:extLst>
            <a:ext uri="{FF2B5EF4-FFF2-40B4-BE49-F238E27FC236}">
              <a16:creationId xmlns:a16="http://schemas.microsoft.com/office/drawing/2014/main" id="{00000000-0008-0000-0700-00000E000000}"/>
            </a:ext>
          </a:extLst>
        </xdr:cNvPr>
        <xdr:cNvPicPr>
          <a:picLocks noChangeAspect="1"/>
        </xdr:cNvPicPr>
      </xdr:nvPicPr>
      <xdr:blipFill>
        <a:blip xmlns:r="http://schemas.openxmlformats.org/officeDocument/2006/relationships" r:embed="rId9"/>
        <a:stretch>
          <a:fillRect/>
        </a:stretch>
      </xdr:blipFill>
      <xdr:spPr>
        <a:xfrm>
          <a:off x="666750" y="15078075"/>
          <a:ext cx="3590476" cy="2657143"/>
        </a:xfrm>
        <a:prstGeom prst="rect">
          <a:avLst/>
        </a:prstGeom>
        <a:effectLst>
          <a:outerShdw blurRad="63500" sx="102000" sy="102000" algn="ctr" rotWithShape="0">
            <a:prstClr val="black">
              <a:alpha val="40000"/>
            </a:prstClr>
          </a:outerShdw>
        </a:effectLst>
      </xdr:spPr>
    </xdr:pic>
    <xdr:clientData/>
  </xdr:twoCellAnchor>
  <xdr:twoCellAnchor editAs="oneCell">
    <xdr:from>
      <xdr:col>8</xdr:col>
      <xdr:colOff>0</xdr:colOff>
      <xdr:row>85</xdr:row>
      <xdr:rowOff>85725</xdr:rowOff>
    </xdr:from>
    <xdr:to>
      <xdr:col>13</xdr:col>
      <xdr:colOff>523429</xdr:colOff>
      <xdr:row>98</xdr:row>
      <xdr:rowOff>56813</xdr:rowOff>
    </xdr:to>
    <xdr:pic>
      <xdr:nvPicPr>
        <xdr:cNvPr id="15" name="Picture 14">
          <a:extLst>
            <a:ext uri="{FF2B5EF4-FFF2-40B4-BE49-F238E27FC236}">
              <a16:creationId xmlns:a16="http://schemas.microsoft.com/office/drawing/2014/main" id="{00000000-0008-0000-0700-00000F000000}"/>
            </a:ext>
          </a:extLst>
        </xdr:cNvPr>
        <xdr:cNvPicPr>
          <a:picLocks noChangeAspect="1"/>
        </xdr:cNvPicPr>
      </xdr:nvPicPr>
      <xdr:blipFill>
        <a:blip xmlns:r="http://schemas.openxmlformats.org/officeDocument/2006/relationships" r:embed="rId10"/>
        <a:stretch>
          <a:fillRect/>
        </a:stretch>
      </xdr:blipFill>
      <xdr:spPr>
        <a:xfrm>
          <a:off x="4876800" y="15078075"/>
          <a:ext cx="3571429" cy="2695238"/>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152400</xdr:colOff>
      <xdr:row>104</xdr:row>
      <xdr:rowOff>133350</xdr:rowOff>
    </xdr:from>
    <xdr:to>
      <xdr:col>7</xdr:col>
      <xdr:colOff>370990</xdr:colOff>
      <xdr:row>119</xdr:row>
      <xdr:rowOff>56767</xdr:rowOff>
    </xdr:to>
    <xdr:pic>
      <xdr:nvPicPr>
        <xdr:cNvPr id="16" name="Picture 15">
          <a:extLst>
            <a:ext uri="{FF2B5EF4-FFF2-40B4-BE49-F238E27FC236}">
              <a16:creationId xmlns:a16="http://schemas.microsoft.com/office/drawing/2014/main" id="{00000000-0008-0000-0700-000010000000}"/>
            </a:ext>
          </a:extLst>
        </xdr:cNvPr>
        <xdr:cNvPicPr>
          <a:picLocks noChangeAspect="1"/>
        </xdr:cNvPicPr>
      </xdr:nvPicPr>
      <xdr:blipFill>
        <a:blip xmlns:r="http://schemas.openxmlformats.org/officeDocument/2006/relationships" r:embed="rId11"/>
        <a:stretch>
          <a:fillRect/>
        </a:stretch>
      </xdr:blipFill>
      <xdr:spPr>
        <a:xfrm>
          <a:off x="762000" y="18268950"/>
          <a:ext cx="3876190" cy="3066667"/>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66675</xdr:colOff>
      <xdr:row>136</xdr:row>
      <xdr:rowOff>38100</xdr:rowOff>
    </xdr:from>
    <xdr:to>
      <xdr:col>10</xdr:col>
      <xdr:colOff>570751</xdr:colOff>
      <xdr:row>149</xdr:row>
      <xdr:rowOff>171093</xdr:rowOff>
    </xdr:to>
    <xdr:pic>
      <xdr:nvPicPr>
        <xdr:cNvPr id="18" name="Picture 17">
          <a:extLst>
            <a:ext uri="{FF2B5EF4-FFF2-40B4-BE49-F238E27FC236}">
              <a16:creationId xmlns:a16="http://schemas.microsoft.com/office/drawing/2014/main" id="{00000000-0008-0000-0700-000012000000}"/>
            </a:ext>
          </a:extLst>
        </xdr:cNvPr>
        <xdr:cNvPicPr>
          <a:picLocks noChangeAspect="1"/>
        </xdr:cNvPicPr>
      </xdr:nvPicPr>
      <xdr:blipFill>
        <a:blip xmlns:r="http://schemas.openxmlformats.org/officeDocument/2006/relationships" r:embed="rId12"/>
        <a:stretch>
          <a:fillRect/>
        </a:stretch>
      </xdr:blipFill>
      <xdr:spPr>
        <a:xfrm>
          <a:off x="676275" y="25507950"/>
          <a:ext cx="5990476" cy="2857143"/>
        </a:xfrm>
        <a:prstGeom prst="rect">
          <a:avLst/>
        </a:prstGeom>
        <a:effectLst>
          <a:outerShdw blurRad="63500" sx="102000" sy="102000" algn="ctr" rotWithShape="0">
            <a:prstClr val="black">
              <a:alpha val="40000"/>
            </a:prstClr>
          </a:outerShdw>
        </a:effectLst>
      </xdr:spPr>
    </xdr:pic>
    <xdr:clientData/>
  </xdr:twoCellAnchor>
  <xdr:twoCellAnchor editAs="oneCell">
    <xdr:from>
      <xdr:col>3</xdr:col>
      <xdr:colOff>600075</xdr:colOff>
      <xdr:row>133</xdr:row>
      <xdr:rowOff>38100</xdr:rowOff>
    </xdr:from>
    <xdr:to>
      <xdr:col>8</xdr:col>
      <xdr:colOff>3158</xdr:colOff>
      <xdr:row>135</xdr:row>
      <xdr:rowOff>57095</xdr:rowOff>
    </xdr:to>
    <xdr:pic>
      <xdr:nvPicPr>
        <xdr:cNvPr id="19" name="Picture 18">
          <a:extLst>
            <a:ext uri="{FF2B5EF4-FFF2-40B4-BE49-F238E27FC236}">
              <a16:creationId xmlns:a16="http://schemas.microsoft.com/office/drawing/2014/main" id="{00000000-0008-0000-0700-000013000000}"/>
            </a:ext>
          </a:extLst>
        </xdr:cNvPr>
        <xdr:cNvPicPr>
          <a:picLocks noChangeAspect="1"/>
        </xdr:cNvPicPr>
      </xdr:nvPicPr>
      <xdr:blipFill>
        <a:blip xmlns:r="http://schemas.openxmlformats.org/officeDocument/2006/relationships" r:embed="rId13"/>
        <a:stretch>
          <a:fillRect/>
        </a:stretch>
      </xdr:blipFill>
      <xdr:spPr>
        <a:xfrm>
          <a:off x="2428875" y="24879300"/>
          <a:ext cx="2447619" cy="438095"/>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95250</xdr:colOff>
      <xdr:row>226</xdr:row>
      <xdr:rowOff>152400</xdr:rowOff>
    </xdr:from>
    <xdr:to>
      <xdr:col>10</xdr:col>
      <xdr:colOff>599326</xdr:colOff>
      <xdr:row>240</xdr:row>
      <xdr:rowOff>75844</xdr:rowOff>
    </xdr:to>
    <xdr:pic>
      <xdr:nvPicPr>
        <xdr:cNvPr id="20" name="Picture 19">
          <a:extLst>
            <a:ext uri="{FF2B5EF4-FFF2-40B4-BE49-F238E27FC236}">
              <a16:creationId xmlns:a16="http://schemas.microsoft.com/office/drawing/2014/main" id="{00000000-0008-0000-0700-000014000000}"/>
            </a:ext>
          </a:extLst>
        </xdr:cNvPr>
        <xdr:cNvPicPr>
          <a:picLocks noChangeAspect="1"/>
        </xdr:cNvPicPr>
      </xdr:nvPicPr>
      <xdr:blipFill>
        <a:blip xmlns:r="http://schemas.openxmlformats.org/officeDocument/2006/relationships" r:embed="rId14"/>
        <a:stretch>
          <a:fillRect/>
        </a:stretch>
      </xdr:blipFill>
      <xdr:spPr>
        <a:xfrm>
          <a:off x="704850" y="28975050"/>
          <a:ext cx="5990476" cy="2857143"/>
        </a:xfrm>
        <a:prstGeom prst="rect">
          <a:avLst/>
        </a:prstGeom>
        <a:effectLst>
          <a:outerShdw blurRad="63500" sx="102000" sy="102000" algn="ctr" rotWithShape="0">
            <a:prstClr val="black">
              <a:alpha val="40000"/>
            </a:prstClr>
          </a:outerShdw>
        </a:effectLst>
      </xdr:spPr>
    </xdr:pic>
    <xdr:clientData/>
  </xdr:twoCellAnchor>
  <xdr:twoCellAnchor editAs="oneCell">
    <xdr:from>
      <xdr:col>11</xdr:col>
      <xdr:colOff>276225</xdr:colOff>
      <xdr:row>225</xdr:row>
      <xdr:rowOff>180975</xdr:rowOff>
    </xdr:from>
    <xdr:to>
      <xdr:col>17</xdr:col>
      <xdr:colOff>171006</xdr:colOff>
      <xdr:row>242</xdr:row>
      <xdr:rowOff>104338</xdr:rowOff>
    </xdr:to>
    <xdr:pic>
      <xdr:nvPicPr>
        <xdr:cNvPr id="21" name="Picture 20">
          <a:extLst>
            <a:ext uri="{FF2B5EF4-FFF2-40B4-BE49-F238E27FC236}">
              <a16:creationId xmlns:a16="http://schemas.microsoft.com/office/drawing/2014/main" id="{00000000-0008-0000-0700-000015000000}"/>
            </a:ext>
          </a:extLst>
        </xdr:cNvPr>
        <xdr:cNvPicPr>
          <a:picLocks noChangeAspect="1"/>
        </xdr:cNvPicPr>
      </xdr:nvPicPr>
      <xdr:blipFill>
        <a:blip xmlns:r="http://schemas.openxmlformats.org/officeDocument/2006/relationships" r:embed="rId15"/>
        <a:stretch>
          <a:fillRect/>
        </a:stretch>
      </xdr:blipFill>
      <xdr:spPr>
        <a:xfrm>
          <a:off x="6981825" y="28794075"/>
          <a:ext cx="3552381" cy="3485714"/>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114300</xdr:colOff>
      <xdr:row>152</xdr:row>
      <xdr:rowOff>171450</xdr:rowOff>
    </xdr:from>
    <xdr:to>
      <xdr:col>11</xdr:col>
      <xdr:colOff>8776</xdr:colOff>
      <xdr:row>166</xdr:row>
      <xdr:rowOff>94892</xdr:rowOff>
    </xdr:to>
    <xdr:pic>
      <xdr:nvPicPr>
        <xdr:cNvPr id="22" name="Picture 21">
          <a:extLst>
            <a:ext uri="{FF2B5EF4-FFF2-40B4-BE49-F238E27FC236}">
              <a16:creationId xmlns:a16="http://schemas.microsoft.com/office/drawing/2014/main" id="{00000000-0008-0000-0700-000016000000}"/>
            </a:ext>
          </a:extLst>
        </xdr:cNvPr>
        <xdr:cNvPicPr>
          <a:picLocks noChangeAspect="1"/>
        </xdr:cNvPicPr>
      </xdr:nvPicPr>
      <xdr:blipFill>
        <a:blip xmlns:r="http://schemas.openxmlformats.org/officeDocument/2006/relationships" r:embed="rId16"/>
        <a:stretch>
          <a:fillRect/>
        </a:stretch>
      </xdr:blipFill>
      <xdr:spPr>
        <a:xfrm>
          <a:off x="723900" y="32975550"/>
          <a:ext cx="5990476" cy="2857143"/>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85725</xdr:colOff>
      <xdr:row>171</xdr:row>
      <xdr:rowOff>133350</xdr:rowOff>
    </xdr:from>
    <xdr:to>
      <xdr:col>10</xdr:col>
      <xdr:colOff>589801</xdr:colOff>
      <xdr:row>185</xdr:row>
      <xdr:rowOff>56793</xdr:rowOff>
    </xdr:to>
    <xdr:pic>
      <xdr:nvPicPr>
        <xdr:cNvPr id="25" name="Picture 24">
          <a:extLst>
            <a:ext uri="{FF2B5EF4-FFF2-40B4-BE49-F238E27FC236}">
              <a16:creationId xmlns:a16="http://schemas.microsoft.com/office/drawing/2014/main" id="{00000000-0008-0000-0700-000019000000}"/>
            </a:ext>
          </a:extLst>
        </xdr:cNvPr>
        <xdr:cNvPicPr>
          <a:picLocks noChangeAspect="1"/>
        </xdr:cNvPicPr>
      </xdr:nvPicPr>
      <xdr:blipFill>
        <a:blip xmlns:r="http://schemas.openxmlformats.org/officeDocument/2006/relationships" r:embed="rId17"/>
        <a:stretch>
          <a:fillRect/>
        </a:stretch>
      </xdr:blipFill>
      <xdr:spPr>
        <a:xfrm>
          <a:off x="695325" y="36709350"/>
          <a:ext cx="5990476" cy="2857143"/>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47625</xdr:colOff>
      <xdr:row>207</xdr:row>
      <xdr:rowOff>161925</xdr:rowOff>
    </xdr:from>
    <xdr:to>
      <xdr:col>10</xdr:col>
      <xdr:colOff>551701</xdr:colOff>
      <xdr:row>221</xdr:row>
      <xdr:rowOff>85368</xdr:rowOff>
    </xdr:to>
    <xdr:pic>
      <xdr:nvPicPr>
        <xdr:cNvPr id="28" name="Picture 27">
          <a:extLst>
            <a:ext uri="{FF2B5EF4-FFF2-40B4-BE49-F238E27FC236}">
              <a16:creationId xmlns:a16="http://schemas.microsoft.com/office/drawing/2014/main" id="{00000000-0008-0000-0700-00001C000000}"/>
            </a:ext>
          </a:extLst>
        </xdr:cNvPr>
        <xdr:cNvPicPr>
          <a:picLocks noChangeAspect="1"/>
        </xdr:cNvPicPr>
      </xdr:nvPicPr>
      <xdr:blipFill>
        <a:blip xmlns:r="http://schemas.openxmlformats.org/officeDocument/2006/relationships" r:embed="rId18"/>
        <a:stretch>
          <a:fillRect/>
        </a:stretch>
      </xdr:blipFill>
      <xdr:spPr>
        <a:xfrm>
          <a:off x="657225" y="40509825"/>
          <a:ext cx="5990476" cy="2857143"/>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66675</xdr:colOff>
      <xdr:row>189</xdr:row>
      <xdr:rowOff>85725</xdr:rowOff>
    </xdr:from>
    <xdr:to>
      <xdr:col>10</xdr:col>
      <xdr:colOff>570751</xdr:colOff>
      <xdr:row>203</xdr:row>
      <xdr:rowOff>9168</xdr:rowOff>
    </xdr:to>
    <xdr:pic>
      <xdr:nvPicPr>
        <xdr:cNvPr id="30" name="Picture 29">
          <a:extLst>
            <a:ext uri="{FF2B5EF4-FFF2-40B4-BE49-F238E27FC236}">
              <a16:creationId xmlns:a16="http://schemas.microsoft.com/office/drawing/2014/main" id="{00000000-0008-0000-0700-00001E000000}"/>
            </a:ext>
          </a:extLst>
        </xdr:cNvPr>
        <xdr:cNvPicPr>
          <a:picLocks noChangeAspect="1"/>
        </xdr:cNvPicPr>
      </xdr:nvPicPr>
      <xdr:blipFill>
        <a:blip xmlns:r="http://schemas.openxmlformats.org/officeDocument/2006/relationships" r:embed="rId19"/>
        <a:stretch>
          <a:fillRect/>
        </a:stretch>
      </xdr:blipFill>
      <xdr:spPr>
        <a:xfrm>
          <a:off x="676275" y="44415075"/>
          <a:ext cx="5990476" cy="2857143"/>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57150</xdr:colOff>
      <xdr:row>41</xdr:row>
      <xdr:rowOff>133350</xdr:rowOff>
    </xdr:from>
    <xdr:to>
      <xdr:col>6</xdr:col>
      <xdr:colOff>3090</xdr:colOff>
      <xdr:row>47</xdr:row>
      <xdr:rowOff>85574</xdr:rowOff>
    </xdr:to>
    <xdr:pic>
      <xdr:nvPicPr>
        <xdr:cNvPr id="31" name="Picture 30">
          <a:extLst>
            <a:ext uri="{FF2B5EF4-FFF2-40B4-BE49-F238E27FC236}">
              <a16:creationId xmlns:a16="http://schemas.microsoft.com/office/drawing/2014/main" id="{00000000-0008-0000-0700-00001F000000}"/>
            </a:ext>
          </a:extLst>
        </xdr:cNvPr>
        <xdr:cNvPicPr>
          <a:picLocks noChangeAspect="1"/>
        </xdr:cNvPicPr>
      </xdr:nvPicPr>
      <xdr:blipFill>
        <a:blip xmlns:r="http://schemas.openxmlformats.org/officeDocument/2006/relationships" r:embed="rId20"/>
        <a:stretch>
          <a:fillRect/>
        </a:stretch>
      </xdr:blipFill>
      <xdr:spPr>
        <a:xfrm>
          <a:off x="666750" y="9677400"/>
          <a:ext cx="2990476" cy="1209524"/>
        </a:xfrm>
        <a:prstGeom prst="rect">
          <a:avLst/>
        </a:prstGeom>
      </xdr:spPr>
    </xdr:pic>
    <xdr:clientData/>
  </xdr:twoCellAnchor>
  <xdr:twoCellAnchor editAs="oneCell">
    <xdr:from>
      <xdr:col>6</xdr:col>
      <xdr:colOff>371475</xdr:colOff>
      <xdr:row>50</xdr:row>
      <xdr:rowOff>133350</xdr:rowOff>
    </xdr:from>
    <xdr:to>
      <xdr:col>15</xdr:col>
      <xdr:colOff>361265</xdr:colOff>
      <xdr:row>57</xdr:row>
      <xdr:rowOff>171262</xdr:rowOff>
    </xdr:to>
    <xdr:pic>
      <xdr:nvPicPr>
        <xdr:cNvPr id="5" name="Picture 4">
          <a:extLst>
            <a:ext uri="{FF2B5EF4-FFF2-40B4-BE49-F238E27FC236}">
              <a16:creationId xmlns:a16="http://schemas.microsoft.com/office/drawing/2014/main" id="{00000000-0008-0000-0700-000005000000}"/>
            </a:ext>
          </a:extLst>
        </xdr:cNvPr>
        <xdr:cNvPicPr>
          <a:picLocks noChangeAspect="1"/>
        </xdr:cNvPicPr>
      </xdr:nvPicPr>
      <xdr:blipFill>
        <a:blip xmlns:r="http://schemas.openxmlformats.org/officeDocument/2006/relationships" r:embed="rId21"/>
        <a:stretch>
          <a:fillRect/>
        </a:stretch>
      </xdr:blipFill>
      <xdr:spPr>
        <a:xfrm>
          <a:off x="4029075" y="13239750"/>
          <a:ext cx="5476190" cy="1504762"/>
        </a:xfrm>
        <a:prstGeom prst="rect">
          <a:avLst/>
        </a:prstGeom>
        <a:effectLst>
          <a:outerShdw blurRad="63500" sx="102000" sy="102000" algn="ctr" rotWithShape="0">
            <a:prstClr val="black">
              <a:alpha val="40000"/>
            </a:prstClr>
          </a:outerShdw>
        </a:effectLst>
      </xdr:spPr>
    </xdr:pic>
    <xdr:clientData/>
  </xdr:twoCellAnchor>
  <xdr:twoCellAnchor editAs="oneCell">
    <xdr:from>
      <xdr:col>11</xdr:col>
      <xdr:colOff>228600</xdr:colOff>
      <xdr:row>151</xdr:row>
      <xdr:rowOff>123825</xdr:rowOff>
    </xdr:from>
    <xdr:to>
      <xdr:col>17</xdr:col>
      <xdr:colOff>123381</xdr:colOff>
      <xdr:row>168</xdr:row>
      <xdr:rowOff>47189</xdr:rowOff>
    </xdr:to>
    <xdr:pic>
      <xdr:nvPicPr>
        <xdr:cNvPr id="6" name="Picture 5">
          <a:extLst>
            <a:ext uri="{FF2B5EF4-FFF2-40B4-BE49-F238E27FC236}">
              <a16:creationId xmlns:a16="http://schemas.microsoft.com/office/drawing/2014/main" id="{00000000-0008-0000-0700-000006000000}"/>
            </a:ext>
          </a:extLst>
        </xdr:cNvPr>
        <xdr:cNvPicPr>
          <a:picLocks noChangeAspect="1"/>
        </xdr:cNvPicPr>
      </xdr:nvPicPr>
      <xdr:blipFill>
        <a:blip xmlns:r="http://schemas.openxmlformats.org/officeDocument/2006/relationships" r:embed="rId22"/>
        <a:stretch>
          <a:fillRect/>
        </a:stretch>
      </xdr:blipFill>
      <xdr:spPr>
        <a:xfrm>
          <a:off x="6934200" y="42357675"/>
          <a:ext cx="3552381" cy="3485714"/>
        </a:xfrm>
        <a:prstGeom prst="rect">
          <a:avLst/>
        </a:prstGeom>
        <a:effectLst>
          <a:outerShdw blurRad="63500" sx="102000" sy="102000" algn="ctr" rotWithShape="0">
            <a:prstClr val="black">
              <a:alpha val="40000"/>
            </a:prstClr>
          </a:outerShdw>
        </a:effectLst>
      </xdr:spPr>
    </xdr:pic>
    <xdr:clientData/>
  </xdr:twoCellAnchor>
  <xdr:twoCellAnchor editAs="oneCell">
    <xdr:from>
      <xdr:col>11</xdr:col>
      <xdr:colOff>171450</xdr:colOff>
      <xdr:row>133</xdr:row>
      <xdr:rowOff>123825</xdr:rowOff>
    </xdr:from>
    <xdr:to>
      <xdr:col>17</xdr:col>
      <xdr:colOff>66231</xdr:colOff>
      <xdr:row>150</xdr:row>
      <xdr:rowOff>47189</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23"/>
        <a:stretch>
          <a:fillRect/>
        </a:stretch>
      </xdr:blipFill>
      <xdr:spPr>
        <a:xfrm>
          <a:off x="6877050" y="27270075"/>
          <a:ext cx="3552381" cy="3485714"/>
        </a:xfrm>
        <a:prstGeom prst="rect">
          <a:avLst/>
        </a:prstGeom>
        <a:effectLst>
          <a:outerShdw blurRad="63500" sx="102000" sy="102000" algn="ctr" rotWithShape="0">
            <a:prstClr val="black">
              <a:alpha val="40000"/>
            </a:prstClr>
          </a:outerShdw>
        </a:effectLst>
      </xdr:spPr>
    </xdr:pic>
    <xdr:clientData/>
  </xdr:twoCellAnchor>
  <xdr:twoCellAnchor editAs="oneCell">
    <xdr:from>
      <xdr:col>6</xdr:col>
      <xdr:colOff>200025</xdr:colOff>
      <xdr:row>127</xdr:row>
      <xdr:rowOff>47625</xdr:rowOff>
    </xdr:from>
    <xdr:to>
      <xdr:col>7</xdr:col>
      <xdr:colOff>399949</xdr:colOff>
      <xdr:row>132</xdr:row>
      <xdr:rowOff>28446</xdr:rowOff>
    </xdr:to>
    <xdr:pic>
      <xdr:nvPicPr>
        <xdr:cNvPr id="10" name="Picture 9">
          <a:extLst>
            <a:ext uri="{FF2B5EF4-FFF2-40B4-BE49-F238E27FC236}">
              <a16:creationId xmlns:a16="http://schemas.microsoft.com/office/drawing/2014/main" id="{00000000-0008-0000-0700-00000A000000}"/>
            </a:ext>
          </a:extLst>
        </xdr:cNvPr>
        <xdr:cNvPicPr>
          <a:picLocks noChangeAspect="1"/>
        </xdr:cNvPicPr>
      </xdr:nvPicPr>
      <xdr:blipFill>
        <a:blip xmlns:r="http://schemas.openxmlformats.org/officeDocument/2006/relationships" r:embed="rId24"/>
        <a:stretch>
          <a:fillRect/>
        </a:stretch>
      </xdr:blipFill>
      <xdr:spPr>
        <a:xfrm>
          <a:off x="3857625" y="26774775"/>
          <a:ext cx="809524" cy="1028571"/>
        </a:xfrm>
        <a:prstGeom prst="rect">
          <a:avLst/>
        </a:prstGeom>
        <a:effectLst>
          <a:outerShdw blurRad="63500" sx="102000" sy="102000" algn="ctr" rotWithShape="0">
            <a:prstClr val="black">
              <a:alpha val="40000"/>
            </a:prstClr>
          </a:outerShdw>
        </a:effectLst>
      </xdr:spPr>
    </xdr:pic>
    <xdr:clientData/>
  </xdr:twoCellAnchor>
  <xdr:twoCellAnchor editAs="oneCell">
    <xdr:from>
      <xdr:col>11</xdr:col>
      <xdr:colOff>228600</xdr:colOff>
      <xdr:row>170</xdr:row>
      <xdr:rowOff>57150</xdr:rowOff>
    </xdr:from>
    <xdr:to>
      <xdr:col>17</xdr:col>
      <xdr:colOff>123381</xdr:colOff>
      <xdr:row>186</xdr:row>
      <xdr:rowOff>190064</xdr:rowOff>
    </xdr:to>
    <xdr:pic>
      <xdr:nvPicPr>
        <xdr:cNvPr id="17" name="Picture 16">
          <a:extLst>
            <a:ext uri="{FF2B5EF4-FFF2-40B4-BE49-F238E27FC236}">
              <a16:creationId xmlns:a16="http://schemas.microsoft.com/office/drawing/2014/main" id="{00000000-0008-0000-0700-000011000000}"/>
            </a:ext>
          </a:extLst>
        </xdr:cNvPr>
        <xdr:cNvPicPr>
          <a:picLocks noChangeAspect="1"/>
        </xdr:cNvPicPr>
      </xdr:nvPicPr>
      <xdr:blipFill>
        <a:blip xmlns:r="http://schemas.openxmlformats.org/officeDocument/2006/relationships" r:embed="rId25"/>
        <a:stretch>
          <a:fillRect/>
        </a:stretch>
      </xdr:blipFill>
      <xdr:spPr>
        <a:xfrm>
          <a:off x="6934200" y="35794950"/>
          <a:ext cx="3552381" cy="3485714"/>
        </a:xfrm>
        <a:prstGeom prst="rect">
          <a:avLst/>
        </a:prstGeom>
        <a:effectLst>
          <a:outerShdw blurRad="63500" sx="102000" sy="102000" algn="ctr" rotWithShape="0">
            <a:prstClr val="black">
              <a:alpha val="40000"/>
            </a:prstClr>
          </a:outerShdw>
        </a:effectLst>
      </xdr:spPr>
    </xdr:pic>
    <xdr:clientData/>
  </xdr:twoCellAnchor>
  <xdr:twoCellAnchor editAs="oneCell">
    <xdr:from>
      <xdr:col>11</xdr:col>
      <xdr:colOff>276225</xdr:colOff>
      <xdr:row>188</xdr:row>
      <xdr:rowOff>57150</xdr:rowOff>
    </xdr:from>
    <xdr:to>
      <xdr:col>17</xdr:col>
      <xdr:colOff>171006</xdr:colOff>
      <xdr:row>204</xdr:row>
      <xdr:rowOff>190064</xdr:rowOff>
    </xdr:to>
    <xdr:pic>
      <xdr:nvPicPr>
        <xdr:cNvPr id="23" name="Picture 22">
          <a:extLst>
            <a:ext uri="{FF2B5EF4-FFF2-40B4-BE49-F238E27FC236}">
              <a16:creationId xmlns:a16="http://schemas.microsoft.com/office/drawing/2014/main" id="{00000000-0008-0000-0700-000017000000}"/>
            </a:ext>
          </a:extLst>
        </xdr:cNvPr>
        <xdr:cNvPicPr>
          <a:picLocks noChangeAspect="1"/>
        </xdr:cNvPicPr>
      </xdr:nvPicPr>
      <xdr:blipFill>
        <a:blip xmlns:r="http://schemas.openxmlformats.org/officeDocument/2006/relationships" r:embed="rId26"/>
        <a:stretch>
          <a:fillRect/>
        </a:stretch>
      </xdr:blipFill>
      <xdr:spPr>
        <a:xfrm>
          <a:off x="6981825" y="39566850"/>
          <a:ext cx="3552381" cy="3485714"/>
        </a:xfrm>
        <a:prstGeom prst="rect">
          <a:avLst/>
        </a:prstGeom>
        <a:effectLst>
          <a:outerShdw blurRad="63500" sx="102000" sy="102000" algn="ctr" rotWithShape="0">
            <a:prstClr val="black">
              <a:alpha val="40000"/>
            </a:prstClr>
          </a:outerShdw>
        </a:effectLst>
      </xdr:spPr>
    </xdr:pic>
    <xdr:clientData/>
  </xdr:twoCellAnchor>
  <xdr:twoCellAnchor editAs="oneCell">
    <xdr:from>
      <xdr:col>11</xdr:col>
      <xdr:colOff>257175</xdr:colOff>
      <xdr:row>206</xdr:row>
      <xdr:rowOff>66675</xdr:rowOff>
    </xdr:from>
    <xdr:to>
      <xdr:col>17</xdr:col>
      <xdr:colOff>151956</xdr:colOff>
      <xdr:row>222</xdr:row>
      <xdr:rowOff>199589</xdr:rowOff>
    </xdr:to>
    <xdr:pic>
      <xdr:nvPicPr>
        <xdr:cNvPr id="24" name="Picture 23">
          <a:extLst>
            <a:ext uri="{FF2B5EF4-FFF2-40B4-BE49-F238E27FC236}">
              <a16:creationId xmlns:a16="http://schemas.microsoft.com/office/drawing/2014/main" id="{00000000-0008-0000-0700-000018000000}"/>
            </a:ext>
          </a:extLst>
        </xdr:cNvPr>
        <xdr:cNvPicPr>
          <a:picLocks noChangeAspect="1"/>
        </xdr:cNvPicPr>
      </xdr:nvPicPr>
      <xdr:blipFill>
        <a:blip xmlns:r="http://schemas.openxmlformats.org/officeDocument/2006/relationships" r:embed="rId27"/>
        <a:stretch>
          <a:fillRect/>
        </a:stretch>
      </xdr:blipFill>
      <xdr:spPr>
        <a:xfrm>
          <a:off x="6962775" y="43348275"/>
          <a:ext cx="3552381" cy="3485714"/>
        </a:xfrm>
        <a:prstGeom prst="rect">
          <a:avLst/>
        </a:prstGeom>
        <a:effectLst>
          <a:outerShdw blurRad="63500" sx="102000" sy="102000" algn="ctr" rotWithShape="0">
            <a:prstClr val="black">
              <a:alpha val="40000"/>
            </a:prstClr>
          </a:outerShdw>
        </a:effectLst>
      </xdr:spPr>
    </xdr:pic>
    <xdr:clientData/>
  </xdr:twoCellAnchor>
  <xdr:twoCellAnchor>
    <xdr:from>
      <xdr:col>8</xdr:col>
      <xdr:colOff>485775</xdr:colOff>
      <xdr:row>0</xdr:row>
      <xdr:rowOff>304800</xdr:rowOff>
    </xdr:from>
    <xdr:to>
      <xdr:col>14</xdr:col>
      <xdr:colOff>161925</xdr:colOff>
      <xdr:row>5</xdr:row>
      <xdr:rowOff>57150</xdr:rowOff>
    </xdr:to>
    <xdr:grpSp>
      <xdr:nvGrpSpPr>
        <xdr:cNvPr id="32" name="Group 31">
          <a:extLst>
            <a:ext uri="{FF2B5EF4-FFF2-40B4-BE49-F238E27FC236}">
              <a16:creationId xmlns:a16="http://schemas.microsoft.com/office/drawing/2014/main" id="{00000000-0008-0000-0700-000020000000}"/>
            </a:ext>
          </a:extLst>
        </xdr:cNvPr>
        <xdr:cNvGrpSpPr/>
      </xdr:nvGrpSpPr>
      <xdr:grpSpPr>
        <a:xfrm>
          <a:off x="5362575" y="304800"/>
          <a:ext cx="3333750" cy="914400"/>
          <a:chOff x="5362575" y="304800"/>
          <a:chExt cx="3333750" cy="914400"/>
        </a:xfrm>
      </xdr:grpSpPr>
      <xdr:sp macro="" textlink="">
        <xdr:nvSpPr>
          <xdr:cNvPr id="29" name="Rectangle: Rounded Corners 28">
            <a:hlinkClick xmlns:r="http://schemas.openxmlformats.org/officeDocument/2006/relationships" r:id="rId28"/>
            <a:extLst>
              <a:ext uri="{FF2B5EF4-FFF2-40B4-BE49-F238E27FC236}">
                <a16:creationId xmlns:a16="http://schemas.microsoft.com/office/drawing/2014/main" id="{00000000-0008-0000-0700-00001D000000}"/>
              </a:ext>
            </a:extLst>
          </xdr:cNvPr>
          <xdr:cNvSpPr/>
        </xdr:nvSpPr>
        <xdr:spPr>
          <a:xfrm>
            <a:off x="5362575" y="333375"/>
            <a:ext cx="3333750" cy="857250"/>
          </a:xfrm>
          <a:prstGeom prst="roundRect">
            <a:avLst/>
          </a:prstGeom>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r"/>
            <a:r>
              <a:rPr lang="en-AU" sz="2000"/>
              <a:t>CLICK</a:t>
            </a:r>
            <a:r>
              <a:rPr lang="en-AU" sz="2000" baseline="0"/>
              <a:t> TO </a:t>
            </a:r>
            <a:r>
              <a:rPr lang="en-AU" sz="2000"/>
              <a:t>WATCH THE</a:t>
            </a:r>
          </a:p>
          <a:p>
            <a:pPr algn="r"/>
            <a:r>
              <a:rPr lang="en-AU" sz="2000"/>
              <a:t>VIDEO TUTORIAL</a:t>
            </a:r>
          </a:p>
        </xdr:txBody>
      </xdr:sp>
      <xdr:pic>
        <xdr:nvPicPr>
          <xdr:cNvPr id="27" name="Graphic 26" descr="Video camera">
            <a:extLst>
              <a:ext uri="{FF2B5EF4-FFF2-40B4-BE49-F238E27FC236}">
                <a16:creationId xmlns:a16="http://schemas.microsoft.com/office/drawing/2014/main" id="{00000000-0008-0000-0700-00001B000000}"/>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a:off x="5457825" y="304800"/>
            <a:ext cx="914400" cy="914400"/>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oneCellAnchor>
    <xdr:from>
      <xdr:col>2</xdr:col>
      <xdr:colOff>3190875</xdr:colOff>
      <xdr:row>0</xdr:row>
      <xdr:rowOff>38100</xdr:rowOff>
    </xdr:from>
    <xdr:ext cx="3230281" cy="533616"/>
    <xdr:pic>
      <xdr:nvPicPr>
        <xdr:cNvPr id="2" name="Picture 1">
          <a:hlinkClick xmlns:r="http://schemas.openxmlformats.org/officeDocument/2006/relationships" r:id="rId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476875" y="38100"/>
          <a:ext cx="3230281" cy="533616"/>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twoCellAnchor>
    <xdr:from>
      <xdr:col>0</xdr:col>
      <xdr:colOff>276225</xdr:colOff>
      <xdr:row>20</xdr:row>
      <xdr:rowOff>9525</xdr:rowOff>
    </xdr:from>
    <xdr:to>
      <xdr:col>10</xdr:col>
      <xdr:colOff>47625</xdr:colOff>
      <xdr:row>37</xdr:row>
      <xdr:rowOff>57149</xdr:rowOff>
    </xdr:to>
    <xdr:grpSp>
      <xdr:nvGrpSpPr>
        <xdr:cNvPr id="2" name="Group 1">
          <a:extLst>
            <a:ext uri="{FF2B5EF4-FFF2-40B4-BE49-F238E27FC236}">
              <a16:creationId xmlns:a16="http://schemas.microsoft.com/office/drawing/2014/main" id="{00000000-0008-0000-0900-000002000000}"/>
            </a:ext>
          </a:extLst>
        </xdr:cNvPr>
        <xdr:cNvGrpSpPr/>
      </xdr:nvGrpSpPr>
      <xdr:grpSpPr>
        <a:xfrm>
          <a:off x="276225" y="4638675"/>
          <a:ext cx="5943600" cy="3286124"/>
          <a:chOff x="276225" y="4286250"/>
          <a:chExt cx="6629400" cy="3714749"/>
        </a:xfrm>
      </xdr:grpSpPr>
      <xdr:sp macro="" textlink="">
        <xdr:nvSpPr>
          <xdr:cNvPr id="3" name="TextBox 2">
            <a:extLst>
              <a:ext uri="{FF2B5EF4-FFF2-40B4-BE49-F238E27FC236}">
                <a16:creationId xmlns:a16="http://schemas.microsoft.com/office/drawing/2014/main" id="{00000000-0008-0000-0900-000003000000}"/>
              </a:ext>
            </a:extLst>
          </xdr:cNvPr>
          <xdr:cNvSpPr txBox="1"/>
        </xdr:nvSpPr>
        <xdr:spPr>
          <a:xfrm>
            <a:off x="276225" y="4286250"/>
            <a:ext cx="6629400" cy="3714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a:solidFill>
                  <a:schemeClr val="accent4">
                    <a:lumMod val="50000"/>
                  </a:schemeClr>
                </a:solidFill>
                <a:latin typeface="Segoe UI" panose="020B0502040204020203" pitchFamily="34" charset="0"/>
                <a:ea typeface="Segoe UI" panose="020B0502040204020203" pitchFamily="34" charset="0"/>
                <a:cs typeface="Segoe UI" panose="020B0502040204020203" pitchFamily="34" charset="0"/>
              </a:rPr>
              <a:t>2. Worksheet Protection - </a:t>
            </a:r>
            <a:r>
              <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rPr>
              <a:t>You'll find the Worksheet Protection on the Review tab:</a:t>
            </a:r>
          </a:p>
          <a:p>
            <a:endParaRPr lang="en-AU" sz="1800">
              <a:solidFill>
                <a:schemeClr val="accent4">
                  <a:lumMod val="50000"/>
                </a:schemeClr>
              </a:solidFill>
              <a:latin typeface="Segoe UI" panose="020B0502040204020203" pitchFamily="34" charset="0"/>
              <a:ea typeface="Segoe UI" panose="020B0502040204020203" pitchFamily="34" charset="0"/>
              <a:cs typeface="Segoe UI" panose="020B0502040204020203" pitchFamily="34" charset="0"/>
            </a:endParaRPr>
          </a:p>
          <a:p>
            <a:pPr algn="r"/>
            <a:endParaRPr lang="en-AU" sz="12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r"/>
            <a:endParaRPr lang="en-AU" sz="12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r"/>
            <a:endParaRPr lang="en-AU" sz="12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r"/>
            <a:endParaRPr lang="en-AU" sz="12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pic>
        <xdr:nvPicPr>
          <xdr:cNvPr id="4" name="Picture 3" descr="C:\Users\Mynda\AppData\Local\Temp\SNAGHTML16e4b49.PNG">
            <a:extLst>
              <a:ext uri="{FF2B5EF4-FFF2-40B4-BE49-F238E27FC236}">
                <a16:creationId xmlns:a16="http://schemas.microsoft.com/office/drawing/2014/main" id="{00000000-0008-0000-09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 y="5079326"/>
            <a:ext cx="2600325" cy="2835077"/>
          </a:xfrm>
          <a:prstGeom prst="rect">
            <a:avLst/>
          </a:prstGeom>
          <a:noFill/>
          <a:effectLst>
            <a:outerShdw blurRad="63500" sx="102000" sy="102000" algn="ctr"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grpSp>
    <xdr:clientData/>
  </xdr:twoCellAnchor>
  <xdr:twoCellAnchor>
    <xdr:from>
      <xdr:col>0</xdr:col>
      <xdr:colOff>276225</xdr:colOff>
      <xdr:row>1</xdr:row>
      <xdr:rowOff>133349</xdr:rowOff>
    </xdr:from>
    <xdr:to>
      <xdr:col>18</xdr:col>
      <xdr:colOff>447675</xdr:colOff>
      <xdr:row>19</xdr:row>
      <xdr:rowOff>85725</xdr:rowOff>
    </xdr:to>
    <xdr:grpSp>
      <xdr:nvGrpSpPr>
        <xdr:cNvPr id="5" name="Group 4">
          <a:extLst>
            <a:ext uri="{FF2B5EF4-FFF2-40B4-BE49-F238E27FC236}">
              <a16:creationId xmlns:a16="http://schemas.microsoft.com/office/drawing/2014/main" id="{00000000-0008-0000-0900-000005000000}"/>
            </a:ext>
          </a:extLst>
        </xdr:cNvPr>
        <xdr:cNvGrpSpPr/>
      </xdr:nvGrpSpPr>
      <xdr:grpSpPr>
        <a:xfrm>
          <a:off x="276225" y="752474"/>
          <a:ext cx="11220450" cy="3771901"/>
          <a:chOff x="276225" y="676274"/>
          <a:chExt cx="12515850" cy="4067176"/>
        </a:xfrm>
      </xdr:grpSpPr>
      <xdr:sp macro="" textlink="">
        <xdr:nvSpPr>
          <xdr:cNvPr id="6" name="TextBox 5">
            <a:extLst>
              <a:ext uri="{FF2B5EF4-FFF2-40B4-BE49-F238E27FC236}">
                <a16:creationId xmlns:a16="http://schemas.microsoft.com/office/drawing/2014/main" id="{00000000-0008-0000-0900-000006000000}"/>
              </a:ext>
            </a:extLst>
          </xdr:cNvPr>
          <xdr:cNvSpPr txBox="1"/>
        </xdr:nvSpPr>
        <xdr:spPr>
          <a:xfrm>
            <a:off x="276225" y="676274"/>
            <a:ext cx="6629400" cy="4067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a:solidFill>
                  <a:schemeClr val="accent4">
                    <a:lumMod val="50000"/>
                  </a:schemeClr>
                </a:solidFill>
                <a:latin typeface="Segoe UI" panose="020B0502040204020203" pitchFamily="34" charset="0"/>
                <a:ea typeface="Segoe UI" panose="020B0502040204020203" pitchFamily="34" charset="0"/>
                <a:cs typeface="Segoe UI" panose="020B0502040204020203" pitchFamily="34" charset="0"/>
              </a:rPr>
              <a:t>1. Slicers - </a:t>
            </a:r>
            <a:r>
              <a:rPr lang="en-AU" sz="1200">
                <a:solidFill>
                  <a:schemeClr val="tx1"/>
                </a:solidFill>
                <a:latin typeface="Segoe UI" panose="020B0502040204020203" pitchFamily="34" charset="0"/>
                <a:ea typeface="Segoe UI" panose="020B0502040204020203" pitchFamily="34" charset="0"/>
                <a:cs typeface="Segoe UI" panose="020B0502040204020203" pitchFamily="34" charset="0"/>
              </a:rPr>
              <a:t>prevent users activating the pull handles when using the Slicer by selecting 'Disable resizing and moving' in the Slicer Position and Layout setting (right-click Slicer).</a:t>
            </a:r>
          </a:p>
        </xdr:txBody>
      </xdr:sp>
      <xdr:pic>
        <xdr:nvPicPr>
          <xdr:cNvPr id="7" name="Picture 6">
            <a:extLst>
              <a:ext uri="{FF2B5EF4-FFF2-40B4-BE49-F238E27FC236}">
                <a16:creationId xmlns:a16="http://schemas.microsoft.com/office/drawing/2014/main" id="{00000000-0008-0000-0900-000007000000}"/>
              </a:ext>
            </a:extLst>
          </xdr:cNvPr>
          <xdr:cNvPicPr>
            <a:picLocks noChangeAspect="1"/>
          </xdr:cNvPicPr>
        </xdr:nvPicPr>
        <xdr:blipFill>
          <a:blip xmlns:r="http://schemas.openxmlformats.org/officeDocument/2006/relationships" r:embed="rId2"/>
          <a:stretch>
            <a:fillRect/>
          </a:stretch>
        </xdr:blipFill>
        <xdr:spPr>
          <a:xfrm>
            <a:off x="2209800" y="2319360"/>
            <a:ext cx="2552381" cy="2123810"/>
          </a:xfrm>
          <a:prstGeom prst="rect">
            <a:avLst/>
          </a:prstGeom>
          <a:effectLst>
            <a:outerShdw blurRad="63500" sx="102000" sy="102000" algn="ctr" rotWithShape="0">
              <a:prstClr val="black">
                <a:alpha val="40000"/>
              </a:prstClr>
            </a:outerShdw>
          </a:effectLst>
        </xdr:spPr>
      </xdr:pic>
      <xdr:pic>
        <xdr:nvPicPr>
          <xdr:cNvPr id="8" name="Picture 7" descr="C:\Users\Mynda\AppData\Local\Temp\SNAGHTML1864985.PNG">
            <a:extLst>
              <a:ext uri="{FF2B5EF4-FFF2-40B4-BE49-F238E27FC236}">
                <a16:creationId xmlns:a16="http://schemas.microsoft.com/office/drawing/2014/main" id="{00000000-0008-0000-09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523875" y="1729269"/>
            <a:ext cx="1419048" cy="2780952"/>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9" name="TextBox 8">
            <a:extLst>
              <a:ext uri="{FF2B5EF4-FFF2-40B4-BE49-F238E27FC236}">
                <a16:creationId xmlns:a16="http://schemas.microsoft.com/office/drawing/2014/main" id="{00000000-0008-0000-0900-000009000000}"/>
              </a:ext>
            </a:extLst>
          </xdr:cNvPr>
          <xdr:cNvSpPr txBox="1"/>
        </xdr:nvSpPr>
        <xdr:spPr>
          <a:xfrm>
            <a:off x="7000875" y="676274"/>
            <a:ext cx="5791200" cy="4067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a:solidFill>
                  <a:schemeClr val="accent4">
                    <a:lumMod val="50000"/>
                  </a:schemeClr>
                </a:solidFill>
                <a:latin typeface="Segoe UI" panose="020B0502040204020203" pitchFamily="34" charset="0"/>
                <a:ea typeface="Segoe UI" panose="020B0502040204020203" pitchFamily="34" charset="0"/>
                <a:cs typeface="Segoe UI" panose="020B0502040204020203" pitchFamily="34" charset="0"/>
              </a:rPr>
              <a:t>Or</a:t>
            </a:r>
            <a:r>
              <a:rPr lang="en-AU" sz="1800" baseline="0">
                <a:solidFill>
                  <a:schemeClr val="accent4">
                    <a:lumMod val="50000"/>
                  </a:schemeClr>
                </a:solidFill>
                <a:latin typeface="Segoe UI" panose="020B0502040204020203" pitchFamily="34" charset="0"/>
                <a:ea typeface="Segoe UI" panose="020B0502040204020203" pitchFamily="34" charset="0"/>
                <a:cs typeface="Segoe UI" panose="020B0502040204020203" pitchFamily="34" charset="0"/>
              </a:rPr>
              <a:t> </a:t>
            </a:r>
            <a:r>
              <a:rPr lang="en-AU" sz="1800">
                <a:solidFill>
                  <a:schemeClr val="accent4">
                    <a:lumMod val="50000"/>
                  </a:schemeClr>
                </a:solidFill>
                <a:latin typeface="Segoe UI" panose="020B0502040204020203" pitchFamily="34" charset="0"/>
                <a:ea typeface="Segoe UI" panose="020B0502040204020203" pitchFamily="34" charset="0"/>
                <a:cs typeface="Segoe UI" panose="020B0502040204020203" pitchFamily="34" charset="0"/>
              </a:rPr>
              <a:t>Slicers - </a:t>
            </a:r>
            <a:r>
              <a:rPr lang="en-AU" sz="1200">
                <a:solidFill>
                  <a:schemeClr val="tx1"/>
                </a:solidFill>
                <a:latin typeface="Segoe UI" panose="020B0502040204020203" pitchFamily="34" charset="0"/>
                <a:ea typeface="Segoe UI" panose="020B0502040204020203" pitchFamily="34" charset="0"/>
                <a:cs typeface="Segoe UI" panose="020B0502040204020203" pitchFamily="34" charset="0"/>
              </a:rPr>
              <a:t>Simply</a:t>
            </a:r>
            <a:r>
              <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rPr>
              <a:t> protect the worksheet containing the Dashboard, but make sure you 'unprotect' Slicers so that they can still be clicked:</a:t>
            </a:r>
            <a:endParaRPr lang="en-AU" sz="12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pic>
        <xdr:nvPicPr>
          <xdr:cNvPr id="10" name="Picture 9" descr="C:\Users\Mynda\AppData\Local\Temp\SNAGHTML1a10d60.PNG">
            <a:extLst>
              <a:ext uri="{FF2B5EF4-FFF2-40B4-BE49-F238E27FC236}">
                <a16:creationId xmlns:a16="http://schemas.microsoft.com/office/drawing/2014/main" id="{00000000-0008-0000-0900-00000A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bwMode="auto">
          <a:xfrm>
            <a:off x="5286375" y="1695450"/>
            <a:ext cx="1466667" cy="282857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1" name="TextBox 10">
            <a:extLst>
              <a:ext uri="{FF2B5EF4-FFF2-40B4-BE49-F238E27FC236}">
                <a16:creationId xmlns:a16="http://schemas.microsoft.com/office/drawing/2014/main" id="{00000000-0008-0000-0900-00000B000000}"/>
              </a:ext>
            </a:extLst>
          </xdr:cNvPr>
          <xdr:cNvSpPr txBox="1"/>
        </xdr:nvSpPr>
        <xdr:spPr>
          <a:xfrm>
            <a:off x="352425" y="1381125"/>
            <a:ext cx="1695450"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100"/>
              <a:t>Before Disabling Resizing</a:t>
            </a:r>
          </a:p>
        </xdr:txBody>
      </xdr:sp>
      <xdr:sp macro="" textlink="">
        <xdr:nvSpPr>
          <xdr:cNvPr id="12" name="TextBox 11">
            <a:extLst>
              <a:ext uri="{FF2B5EF4-FFF2-40B4-BE49-F238E27FC236}">
                <a16:creationId xmlns:a16="http://schemas.microsoft.com/office/drawing/2014/main" id="{00000000-0008-0000-0900-00000C000000}"/>
              </a:ext>
            </a:extLst>
          </xdr:cNvPr>
          <xdr:cNvSpPr txBox="1"/>
        </xdr:nvSpPr>
        <xdr:spPr>
          <a:xfrm>
            <a:off x="5057775" y="1381125"/>
            <a:ext cx="1695450"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100"/>
              <a:t>After Disabling Resizing</a:t>
            </a:r>
          </a:p>
        </xdr:txBody>
      </xdr:sp>
      <xdr:pic>
        <xdr:nvPicPr>
          <xdr:cNvPr id="13" name="Picture 12">
            <a:extLst>
              <a:ext uri="{FF2B5EF4-FFF2-40B4-BE49-F238E27FC236}">
                <a16:creationId xmlns:a16="http://schemas.microsoft.com/office/drawing/2014/main" id="{00000000-0008-0000-0900-00000D000000}"/>
              </a:ext>
            </a:extLst>
          </xdr:cNvPr>
          <xdr:cNvPicPr>
            <a:picLocks noChangeAspect="1"/>
          </xdr:cNvPicPr>
        </xdr:nvPicPr>
        <xdr:blipFill>
          <a:blip xmlns:r="http://schemas.openxmlformats.org/officeDocument/2006/relationships" r:embed="rId5"/>
          <a:stretch>
            <a:fillRect/>
          </a:stretch>
        </xdr:blipFill>
        <xdr:spPr>
          <a:xfrm>
            <a:off x="8543925" y="1400175"/>
            <a:ext cx="2542857" cy="3057143"/>
          </a:xfrm>
          <a:prstGeom prst="rect">
            <a:avLst/>
          </a:prstGeom>
          <a:effectLst>
            <a:outerShdw blurRad="63500" sx="102000" sy="102000" algn="ctr" rotWithShape="0">
              <a:prstClr val="black">
                <a:alpha val="40000"/>
              </a:prstClr>
            </a:outerShdw>
          </a:effectLst>
        </xdr:spPr>
      </xdr:pic>
    </xdr:grpSp>
    <xdr:clientData/>
  </xdr:twoCellAnchor>
  <xdr:twoCellAnchor>
    <xdr:from>
      <xdr:col>4</xdr:col>
      <xdr:colOff>666750</xdr:colOff>
      <xdr:row>28</xdr:row>
      <xdr:rowOff>66675</xdr:rowOff>
    </xdr:from>
    <xdr:to>
      <xdr:col>9</xdr:col>
      <xdr:colOff>495300</xdr:colOff>
      <xdr:row>36</xdr:row>
      <xdr:rowOff>57150</xdr:rowOff>
    </xdr:to>
    <xdr:sp macro="" textlink="">
      <xdr:nvSpPr>
        <xdr:cNvPr id="14" name="TextBox 13">
          <a:extLst>
            <a:ext uri="{FF2B5EF4-FFF2-40B4-BE49-F238E27FC236}">
              <a16:creationId xmlns:a16="http://schemas.microsoft.com/office/drawing/2014/main" id="{00000000-0008-0000-0900-00000E000000}"/>
            </a:ext>
          </a:extLst>
        </xdr:cNvPr>
        <xdr:cNvSpPr txBox="1"/>
      </xdr:nvSpPr>
      <xdr:spPr>
        <a:xfrm>
          <a:off x="3124200" y="6219825"/>
          <a:ext cx="2933700" cy="15144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Segoe UI" panose="020B0502040204020203" pitchFamily="34" charset="0"/>
              <a:ea typeface="Segoe UI" panose="020B0502040204020203" pitchFamily="34" charset="0"/>
              <a:cs typeface="Segoe UI" panose="020B0502040204020203" pitchFamily="34" charset="0"/>
            </a:rPr>
            <a:t>If your Dashboard sheet</a:t>
          </a:r>
          <a:r>
            <a:rPr lang="en-AU" sz="1100" baseline="0">
              <a:solidFill>
                <a:schemeClr val="dk1"/>
              </a:solidFill>
              <a:effectLst/>
              <a:latin typeface="Segoe UI" panose="020B0502040204020203" pitchFamily="34" charset="0"/>
              <a:ea typeface="Segoe UI" panose="020B0502040204020203" pitchFamily="34" charset="0"/>
              <a:cs typeface="Segoe UI" panose="020B0502040204020203" pitchFamily="34" charset="0"/>
            </a:rPr>
            <a:t> contains a PivotTable,</a:t>
          </a:r>
          <a:r>
            <a:rPr lang="en-AU" sz="1100">
              <a:solidFill>
                <a:schemeClr val="dk1"/>
              </a:solidFill>
              <a:effectLst/>
              <a:latin typeface="Segoe UI" panose="020B0502040204020203" pitchFamily="34" charset="0"/>
              <a:ea typeface="Segoe UI" panose="020B0502040204020203" pitchFamily="34" charset="0"/>
              <a:cs typeface="Segoe UI" panose="020B0502040204020203" pitchFamily="34" charset="0"/>
            </a:rPr>
            <a:t> make sure 'Use PivotTable &amp; PivotChart' is  checked so that Slicers work.</a:t>
          </a:r>
        </a:p>
        <a:p>
          <a:endParaRPr lang="en-AU">
            <a:effectLst/>
            <a:latin typeface="Segoe UI" panose="020B0502040204020203" pitchFamily="34" charset="0"/>
            <a:ea typeface="Segoe UI" panose="020B0502040204020203" pitchFamily="34" charset="0"/>
            <a:cs typeface="Segoe UI" panose="020B0502040204020203" pitchFamily="34" charset="0"/>
          </a:endParaRPr>
        </a:p>
        <a:p>
          <a:r>
            <a:rPr lang="en-AU" sz="1100" b="1">
              <a:solidFill>
                <a:schemeClr val="dk1"/>
              </a:solidFill>
              <a:effectLst/>
              <a:latin typeface="Segoe UI" panose="020B0502040204020203" pitchFamily="34" charset="0"/>
              <a:ea typeface="Segoe UI" panose="020B0502040204020203" pitchFamily="34" charset="0"/>
              <a:cs typeface="Segoe UI" panose="020B0502040204020203" pitchFamily="34" charset="0"/>
            </a:rPr>
            <a:t>Note</a:t>
          </a:r>
          <a:r>
            <a:rPr lang="en-AU" sz="1100">
              <a:solidFill>
                <a:schemeClr val="dk1"/>
              </a:solidFill>
              <a:effectLst/>
              <a:latin typeface="Segoe UI" panose="020B0502040204020203" pitchFamily="34" charset="0"/>
              <a:ea typeface="Segoe UI" panose="020B0502040204020203" pitchFamily="34" charset="0"/>
              <a:cs typeface="Segoe UI" panose="020B0502040204020203" pitchFamily="34" charset="0"/>
            </a:rPr>
            <a:t>, this will prevent the PivotTables in the entire file from being refreshed,</a:t>
          </a:r>
          <a:r>
            <a:rPr lang="en-AU" sz="1100" baseline="0">
              <a:solidFill>
                <a:schemeClr val="dk1"/>
              </a:solidFill>
              <a:effectLst/>
              <a:latin typeface="Segoe UI" panose="020B0502040204020203" pitchFamily="34" charset="0"/>
              <a:ea typeface="Segoe UI" panose="020B0502040204020203" pitchFamily="34" charset="0"/>
              <a:cs typeface="Segoe UI" panose="020B0502040204020203" pitchFamily="34" charset="0"/>
            </a:rPr>
            <a:t> so if you're planning on updating your dashboard with new data, then option 3 is preferred.</a:t>
          </a:r>
          <a:endParaRPr lang="en-AU">
            <a:effectLst/>
            <a:latin typeface="Segoe UI" panose="020B0502040204020203" pitchFamily="34" charset="0"/>
            <a:ea typeface="Segoe UI" panose="020B0502040204020203" pitchFamily="34" charset="0"/>
            <a:cs typeface="Segoe UI" panose="020B0502040204020203" pitchFamily="34" charset="0"/>
          </a:endParaRPr>
        </a:p>
      </xdr:txBody>
    </xdr:sp>
    <xdr:clientData/>
  </xdr:twoCellAnchor>
  <xdr:twoCellAnchor>
    <xdr:from>
      <xdr:col>0</xdr:col>
      <xdr:colOff>276225</xdr:colOff>
      <xdr:row>54</xdr:row>
      <xdr:rowOff>90140</xdr:rowOff>
    </xdr:from>
    <xdr:to>
      <xdr:col>10</xdr:col>
      <xdr:colOff>47625</xdr:colOff>
      <xdr:row>72</xdr:row>
      <xdr:rowOff>171451</xdr:rowOff>
    </xdr:to>
    <xdr:grpSp>
      <xdr:nvGrpSpPr>
        <xdr:cNvPr id="15" name="Group 14">
          <a:extLst>
            <a:ext uri="{FF2B5EF4-FFF2-40B4-BE49-F238E27FC236}">
              <a16:creationId xmlns:a16="http://schemas.microsoft.com/office/drawing/2014/main" id="{00000000-0008-0000-0900-00000F000000}"/>
            </a:ext>
          </a:extLst>
        </xdr:cNvPr>
        <xdr:cNvGrpSpPr/>
      </xdr:nvGrpSpPr>
      <xdr:grpSpPr>
        <a:xfrm>
          <a:off x="276225" y="11196290"/>
          <a:ext cx="5943600" cy="3510311"/>
          <a:chOff x="276225" y="12358340"/>
          <a:chExt cx="6629400" cy="3596036"/>
        </a:xfrm>
      </xdr:grpSpPr>
      <xdr:sp macro="" textlink="">
        <xdr:nvSpPr>
          <xdr:cNvPr id="16" name="TextBox 15">
            <a:extLst>
              <a:ext uri="{FF2B5EF4-FFF2-40B4-BE49-F238E27FC236}">
                <a16:creationId xmlns:a16="http://schemas.microsoft.com/office/drawing/2014/main" id="{00000000-0008-0000-0900-000010000000}"/>
              </a:ext>
            </a:extLst>
          </xdr:cNvPr>
          <xdr:cNvSpPr txBox="1"/>
        </xdr:nvSpPr>
        <xdr:spPr>
          <a:xfrm>
            <a:off x="276225" y="12358340"/>
            <a:ext cx="6629400" cy="35960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a:solidFill>
                  <a:schemeClr val="accent4">
                    <a:lumMod val="50000"/>
                  </a:schemeClr>
                </a:solidFill>
                <a:latin typeface="Segoe UI" panose="020B0502040204020203" pitchFamily="34" charset="0"/>
                <a:ea typeface="Segoe UI" panose="020B0502040204020203" pitchFamily="34" charset="0"/>
                <a:cs typeface="Segoe UI" panose="020B0502040204020203" pitchFamily="34" charset="0"/>
              </a:rPr>
              <a:t>4. Protect</a:t>
            </a:r>
            <a:r>
              <a:rPr lang="en-AU" sz="1800" baseline="0">
                <a:solidFill>
                  <a:schemeClr val="accent4">
                    <a:lumMod val="50000"/>
                  </a:schemeClr>
                </a:solidFill>
                <a:latin typeface="Segoe UI" panose="020B0502040204020203" pitchFamily="34" charset="0"/>
                <a:ea typeface="Segoe UI" panose="020B0502040204020203" pitchFamily="34" charset="0"/>
                <a:cs typeface="Segoe UI" panose="020B0502040204020203" pitchFamily="34" charset="0"/>
              </a:rPr>
              <a:t> Workbook</a:t>
            </a:r>
            <a:endParaRPr lang="en-AU" sz="1800">
              <a:solidFill>
                <a:schemeClr val="accent4">
                  <a:lumMod val="50000"/>
                </a:schemeClr>
              </a:solidFill>
              <a:latin typeface="Segoe UI" panose="020B0502040204020203" pitchFamily="34" charset="0"/>
              <a:ea typeface="Segoe UI" panose="020B0502040204020203" pitchFamily="34" charset="0"/>
              <a:cs typeface="Segoe UI" panose="020B0502040204020203" pitchFamily="34" charset="0"/>
            </a:endParaRPr>
          </a:p>
          <a:p>
            <a:r>
              <a:rPr lang="en-AU" sz="1200">
                <a:solidFill>
                  <a:schemeClr val="tx1"/>
                </a:solidFill>
                <a:latin typeface="Segoe UI" panose="020B0502040204020203" pitchFamily="34" charset="0"/>
                <a:ea typeface="Segoe UI" panose="020B0502040204020203" pitchFamily="34" charset="0"/>
                <a:cs typeface="Segoe UI" panose="020B0502040204020203" pitchFamily="34" charset="0"/>
              </a:rPr>
              <a:t>Once</a:t>
            </a:r>
            <a:r>
              <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rPr>
              <a:t> you've 'VeryHidden' the sheets containing your workings and data you need to protect your workbook so your users can't unhide them.</a:t>
            </a:r>
          </a:p>
          <a:p>
            <a:endPar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endParaRPr>
          </a:p>
          <a:p>
            <a:endPar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endParaRPr>
          </a:p>
          <a:p>
            <a:endPar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endParaRPr>
          </a:p>
          <a:p>
            <a:endPar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endParaRPr>
          </a:p>
          <a:p>
            <a:endPar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endParaRPr>
          </a:p>
          <a:p>
            <a:endPar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endParaRPr>
          </a:p>
          <a:p>
            <a:endPar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endParaRPr>
          </a:p>
          <a:p>
            <a:r>
              <a:rPr lang="en-AU" sz="1200" baseline="0">
                <a:solidFill>
                  <a:srgbClr val="FF0000"/>
                </a:solidFill>
                <a:latin typeface="Segoe UI" panose="020B0502040204020203" pitchFamily="34" charset="0"/>
                <a:ea typeface="Segoe UI" panose="020B0502040204020203" pitchFamily="34" charset="0"/>
                <a:cs typeface="Segoe UI" panose="020B0502040204020203" pitchFamily="34" charset="0"/>
              </a:rPr>
              <a:t>WARNING</a:t>
            </a:r>
            <a:r>
              <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rPr>
              <a:t>: this protection is not bullet proof. If a user wants to get to your underlying data they can find a way. A Google search will reveal various ways to crack your password, or simply remove the protection. </a:t>
            </a:r>
          </a:p>
          <a:p>
            <a:endPar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endParaRPr>
          </a:p>
          <a:p>
            <a:r>
              <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rPr>
              <a:t>Therefore Worksheet Protection should be used to prevent users breaking your report, but don't count on it protecting super sensitive information.</a:t>
            </a:r>
            <a:endParaRPr lang="en-AU" sz="12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pic>
        <xdr:nvPicPr>
          <xdr:cNvPr id="17" name="Picture 16" descr="C:\Users\Mynda\AppData\Local\Temp\SNAGHTML1be30b9.PNG">
            <a:extLst>
              <a:ext uri="{FF2B5EF4-FFF2-40B4-BE49-F238E27FC236}">
                <a16:creationId xmlns:a16="http://schemas.microsoft.com/office/drawing/2014/main" id="{00000000-0008-0000-0900-000011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162175" y="13351281"/>
            <a:ext cx="2238375" cy="1000125"/>
          </a:xfrm>
          <a:prstGeom prst="rect">
            <a:avLst/>
          </a:prstGeom>
          <a:noFill/>
          <a:effectLst>
            <a:outerShdw blurRad="63500" sx="102000" sy="102000" algn="ctr"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grpSp>
    <xdr:clientData/>
  </xdr:twoCellAnchor>
  <xdr:oneCellAnchor>
    <xdr:from>
      <xdr:col>5</xdr:col>
      <xdr:colOff>381000</xdr:colOff>
      <xdr:row>22</xdr:row>
      <xdr:rowOff>76200</xdr:rowOff>
    </xdr:from>
    <xdr:ext cx="1980924" cy="1000000"/>
    <xdr:pic>
      <xdr:nvPicPr>
        <xdr:cNvPr id="18" name="Picture 17">
          <a:extLst>
            <a:ext uri="{FF2B5EF4-FFF2-40B4-BE49-F238E27FC236}">
              <a16:creationId xmlns:a16="http://schemas.microsoft.com/office/drawing/2014/main" id="{00000000-0008-0000-0900-000012000000}"/>
            </a:ext>
          </a:extLst>
        </xdr:cNvPr>
        <xdr:cNvPicPr>
          <a:picLocks noChangeAspect="1"/>
        </xdr:cNvPicPr>
      </xdr:nvPicPr>
      <xdr:blipFill>
        <a:blip xmlns:r="http://schemas.openxmlformats.org/officeDocument/2006/relationships" r:embed="rId7"/>
        <a:stretch>
          <a:fillRect/>
        </a:stretch>
      </xdr:blipFill>
      <xdr:spPr>
        <a:xfrm>
          <a:off x="3505200" y="5086350"/>
          <a:ext cx="1980924" cy="1000000"/>
        </a:xfrm>
        <a:prstGeom prst="rect">
          <a:avLst/>
        </a:prstGeom>
      </xdr:spPr>
    </xdr:pic>
    <xdr:clientData/>
  </xdr:oneCellAnchor>
  <xdr:twoCellAnchor>
    <xdr:from>
      <xdr:col>0</xdr:col>
      <xdr:colOff>276225</xdr:colOff>
      <xdr:row>38</xdr:row>
      <xdr:rowOff>28575</xdr:rowOff>
    </xdr:from>
    <xdr:to>
      <xdr:col>10</xdr:col>
      <xdr:colOff>47625</xdr:colOff>
      <xdr:row>53</xdr:row>
      <xdr:rowOff>184231</xdr:rowOff>
    </xdr:to>
    <xdr:grpSp>
      <xdr:nvGrpSpPr>
        <xdr:cNvPr id="19" name="Group 18">
          <a:extLst>
            <a:ext uri="{FF2B5EF4-FFF2-40B4-BE49-F238E27FC236}">
              <a16:creationId xmlns:a16="http://schemas.microsoft.com/office/drawing/2014/main" id="{00000000-0008-0000-0900-000013000000}"/>
            </a:ext>
          </a:extLst>
        </xdr:cNvPr>
        <xdr:cNvGrpSpPr/>
      </xdr:nvGrpSpPr>
      <xdr:grpSpPr>
        <a:xfrm>
          <a:off x="276225" y="8086725"/>
          <a:ext cx="5943600" cy="3013156"/>
          <a:chOff x="276225" y="8820150"/>
          <a:chExt cx="6629400" cy="3441781"/>
        </a:xfrm>
      </xdr:grpSpPr>
      <xdr:sp macro="" textlink="">
        <xdr:nvSpPr>
          <xdr:cNvPr id="20" name="TextBox 19">
            <a:extLst>
              <a:ext uri="{FF2B5EF4-FFF2-40B4-BE49-F238E27FC236}">
                <a16:creationId xmlns:a16="http://schemas.microsoft.com/office/drawing/2014/main" id="{00000000-0008-0000-0900-000014000000}"/>
              </a:ext>
            </a:extLst>
          </xdr:cNvPr>
          <xdr:cNvSpPr txBox="1"/>
        </xdr:nvSpPr>
        <xdr:spPr>
          <a:xfrm>
            <a:off x="276225" y="8820150"/>
            <a:ext cx="6629400" cy="34417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a:solidFill>
                  <a:schemeClr val="accent4">
                    <a:lumMod val="50000"/>
                  </a:schemeClr>
                </a:solidFill>
                <a:latin typeface="Segoe UI" panose="020B0502040204020203" pitchFamily="34" charset="0"/>
                <a:ea typeface="Segoe UI" panose="020B0502040204020203" pitchFamily="34" charset="0"/>
                <a:cs typeface="Segoe UI" panose="020B0502040204020203" pitchFamily="34" charset="0"/>
              </a:rPr>
              <a:t>3. Hide Worksheets</a:t>
            </a:r>
          </a:p>
          <a:p>
            <a:r>
              <a:rPr lang="en-AU" sz="1200">
                <a:solidFill>
                  <a:schemeClr val="tx1"/>
                </a:solidFill>
                <a:latin typeface="Segoe UI" panose="020B0502040204020203" pitchFamily="34" charset="0"/>
                <a:ea typeface="Segoe UI" panose="020B0502040204020203" pitchFamily="34" charset="0"/>
                <a:cs typeface="Segoe UI" panose="020B0502040204020203" pitchFamily="34" charset="0"/>
              </a:rPr>
              <a:t>A better solution is to set the property for the </a:t>
            </a:r>
          </a:p>
          <a:p>
            <a:r>
              <a:rPr lang="en-AU" sz="1200">
                <a:solidFill>
                  <a:schemeClr val="tx1"/>
                </a:solidFill>
                <a:latin typeface="Segoe UI" panose="020B0502040204020203" pitchFamily="34" charset="0"/>
                <a:ea typeface="Segoe UI" panose="020B0502040204020203" pitchFamily="34" charset="0"/>
                <a:cs typeface="Segoe UI" panose="020B0502040204020203" pitchFamily="34" charset="0"/>
              </a:rPr>
              <a:t>sheets containing your data and workings to </a:t>
            </a:r>
          </a:p>
          <a:p>
            <a:r>
              <a:rPr lang="en-AU" sz="1200">
                <a:solidFill>
                  <a:schemeClr val="tx1"/>
                </a:solidFill>
                <a:latin typeface="Segoe UI" panose="020B0502040204020203" pitchFamily="34" charset="0"/>
                <a:ea typeface="Segoe UI" panose="020B0502040204020203" pitchFamily="34" charset="0"/>
                <a:cs typeface="Segoe UI" panose="020B0502040204020203" pitchFamily="34" charset="0"/>
              </a:rPr>
              <a:t>VeryHidden in the VB Editor Alt+F11.</a:t>
            </a:r>
          </a:p>
          <a:p>
            <a:endParaRPr lang="en-AU" sz="800">
              <a:solidFill>
                <a:schemeClr val="tx1"/>
              </a:solidFill>
              <a:latin typeface="Segoe UI" panose="020B0502040204020203" pitchFamily="34" charset="0"/>
              <a:ea typeface="Segoe UI" panose="020B0502040204020203" pitchFamily="34" charset="0"/>
              <a:cs typeface="Segoe UI" panose="020B0502040204020203" pitchFamily="34" charset="0"/>
            </a:endParaRPr>
          </a:p>
          <a:p>
            <a:r>
              <a:rPr lang="en-AU" sz="1200">
                <a:solidFill>
                  <a:schemeClr val="tx1"/>
                </a:solidFill>
                <a:latin typeface="Segoe UI" panose="020B0502040204020203" pitchFamily="34" charset="0"/>
                <a:ea typeface="Segoe UI" panose="020B0502040204020203" pitchFamily="34" charset="0"/>
                <a:cs typeface="Segoe UI" panose="020B0502040204020203" pitchFamily="34" charset="0"/>
              </a:rPr>
              <a:t>When you right-click</a:t>
            </a:r>
            <a:r>
              <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rPr>
              <a:t> the sheet tab there is no</a:t>
            </a:r>
          </a:p>
          <a:p>
            <a:r>
              <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rPr>
              <a:t>indication that worksheets are hidden when </a:t>
            </a:r>
          </a:p>
          <a:p>
            <a:r>
              <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rPr>
              <a:t>their properties are set to 'xlSheetVeryHidden'</a:t>
            </a:r>
            <a:endParaRPr lang="en-AU" sz="12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pic>
        <xdr:nvPicPr>
          <xdr:cNvPr id="21" name="Picture 20" descr="C:\Users\Mynda\AppData\Local\Temp\SNAGHTML1822ee4.PNG">
            <a:extLst>
              <a:ext uri="{FF2B5EF4-FFF2-40B4-BE49-F238E27FC236}">
                <a16:creationId xmlns:a16="http://schemas.microsoft.com/office/drawing/2014/main" id="{00000000-0008-0000-0900-000015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810000" y="8985432"/>
            <a:ext cx="2847975" cy="3140383"/>
          </a:xfrm>
          <a:prstGeom prst="rect">
            <a:avLst/>
          </a:prstGeom>
          <a:noFill/>
          <a:effectLst>
            <a:outerShdw blurRad="63500" sx="102000" sy="102000" algn="ctr"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pic>
        <xdr:nvPicPr>
          <xdr:cNvPr id="22" name="Picture 21" descr="C:\Users\Mynda\AppData\Local\Temp\SNAGHTML1c4ed53.PNG">
            <a:extLst>
              <a:ext uri="{FF2B5EF4-FFF2-40B4-BE49-F238E27FC236}">
                <a16:creationId xmlns:a16="http://schemas.microsoft.com/office/drawing/2014/main" id="{00000000-0008-0000-0900-00001600000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00100" y="10534650"/>
            <a:ext cx="2066925" cy="1676400"/>
          </a:xfrm>
          <a:prstGeom prst="rect">
            <a:avLst/>
          </a:prstGeom>
          <a:noFill/>
          <a:effectLst>
            <a:outerShdw blurRad="50800" dist="38100" dir="16200000"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grpSp>
    <xdr:clientData/>
  </xdr:twoCellAnchor>
  <xdr:oneCellAnchor>
    <xdr:from>
      <xdr:col>15</xdr:col>
      <xdr:colOff>400050</xdr:colOff>
      <xdr:row>0</xdr:row>
      <xdr:rowOff>47625</xdr:rowOff>
    </xdr:from>
    <xdr:ext cx="3230281" cy="533616"/>
    <xdr:pic>
      <xdr:nvPicPr>
        <xdr:cNvPr id="24" name="Picture 23">
          <a:hlinkClick xmlns:r="http://schemas.openxmlformats.org/officeDocument/2006/relationships" r:id="rId10"/>
          <a:extLst>
            <a:ext uri="{FF2B5EF4-FFF2-40B4-BE49-F238E27FC236}">
              <a16:creationId xmlns:a16="http://schemas.microsoft.com/office/drawing/2014/main" id="{00000000-0008-0000-0900-000018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9620250" y="47625"/>
          <a:ext cx="3230281" cy="533616"/>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twoCellAnchor>
    <xdr:from>
      <xdr:col>12</xdr:col>
      <xdr:colOff>590551</xdr:colOff>
      <xdr:row>0</xdr:row>
      <xdr:rowOff>172310</xdr:rowOff>
    </xdr:from>
    <xdr:to>
      <xdr:col>15</xdr:col>
      <xdr:colOff>363549</xdr:colOff>
      <xdr:row>4</xdr:row>
      <xdr:rowOff>66674</xdr:rowOff>
    </xdr:to>
    <xdr:graphicFrame macro="">
      <xdr:nvGraphicFramePr>
        <xdr:cNvPr id="6" name="Chart 5">
          <a:extLst>
            <a:ext uri="{FF2B5EF4-FFF2-40B4-BE49-F238E27FC236}">
              <a16:creationId xmlns:a16="http://schemas.microsoft.com/office/drawing/2014/main" id="{00000000-0008-0000-0500-000006000000}"/>
            </a:ext>
            <a:ext uri="{147F2762-F138-4A5C-976F-8EAC2B608ADB}">
              <a16:predDERef xmlns:a16="http://schemas.microsoft.com/office/drawing/2014/main" pre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147518</xdr:colOff>
      <xdr:row>0</xdr:row>
      <xdr:rowOff>173000</xdr:rowOff>
    </xdr:from>
    <xdr:to>
      <xdr:col>18</xdr:col>
      <xdr:colOff>595194</xdr:colOff>
      <xdr:row>3</xdr:row>
      <xdr:rowOff>96575</xdr:rowOff>
    </xdr:to>
    <xdr:graphicFrame macro="">
      <xdr:nvGraphicFramePr>
        <xdr:cNvPr id="7" name="Chart 6">
          <a:extLst>
            <a:ext uri="{FF2B5EF4-FFF2-40B4-BE49-F238E27FC236}">
              <a16:creationId xmlns:a16="http://schemas.microsoft.com/office/drawing/2014/main" id="{00000000-0008-0000-0500-000007000000}"/>
            </a:ext>
            <a:ext uri="{147F2762-F138-4A5C-976F-8EAC2B608ADB}">
              <a16:predDERef xmlns:a16="http://schemas.microsoft.com/office/drawing/2014/main" pred="{00000000-0008-0000-03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85724</xdr:colOff>
      <xdr:row>1</xdr:row>
      <xdr:rowOff>85725</xdr:rowOff>
    </xdr:from>
    <xdr:to>
      <xdr:col>4</xdr:col>
      <xdr:colOff>268941</xdr:colOff>
      <xdr:row>1</xdr:row>
      <xdr:rowOff>895350</xdr:rowOff>
    </xdr:to>
    <mc:AlternateContent xmlns:mc="http://schemas.openxmlformats.org/markup-compatibility/2006" xmlns:a14="http://schemas.microsoft.com/office/drawing/2010/main">
      <mc:Choice Requires="a14">
        <xdr:graphicFrame macro="">
          <xdr:nvGraphicFramePr>
            <xdr:cNvPr id="8" name="Project">
              <a:extLst>
                <a:ext uri="{FF2B5EF4-FFF2-40B4-BE49-F238E27FC236}">
                  <a16:creationId xmlns:a16="http://schemas.microsoft.com/office/drawing/2014/main" id="{00000000-0008-0000-0500-000008000000}"/>
                </a:ext>
                <a:ext uri="{147F2762-F138-4A5C-976F-8EAC2B608ADB}">
                  <a16:predDERef xmlns:a16="http://schemas.microsoft.com/office/drawing/2014/main" pred="{B9799A2B-6050-94AE-0B0A-6EC93E447E8E}"/>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85725" y="514350"/>
              <a:ext cx="2838450" cy="80962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editAs="oneCell">
    <xdr:from>
      <xdr:col>4</xdr:col>
      <xdr:colOff>419420</xdr:colOff>
      <xdr:row>1</xdr:row>
      <xdr:rowOff>83396</xdr:rowOff>
    </xdr:from>
    <xdr:to>
      <xdr:col>8</xdr:col>
      <xdr:colOff>437031</xdr:colOff>
      <xdr:row>1</xdr:row>
      <xdr:rowOff>893021</xdr:rowOff>
    </xdr:to>
    <mc:AlternateContent xmlns:mc="http://schemas.openxmlformats.org/markup-compatibility/2006">
      <mc:Choice xmlns:a14="http://schemas.microsoft.com/office/drawing/2010/main" Requires="a14">
        <xdr:graphicFrame macro="">
          <xdr:nvGraphicFramePr>
            <xdr:cNvPr id="9" name="Manager">
              <a:extLst>
                <a:ext uri="{FF2B5EF4-FFF2-40B4-BE49-F238E27FC236}">
                  <a16:creationId xmlns:a16="http://schemas.microsoft.com/office/drawing/2014/main" id="{00000000-0008-0000-0500-000009000000}"/>
                </a:ext>
                <a:ext uri="{147F2762-F138-4A5C-976F-8EAC2B608ADB}">
                  <a16:predDERef xmlns:a16="http://schemas.microsoft.com/office/drawing/2014/main" pred="{04DA560C-D7B8-C141-E437-73B93FD84665}"/>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dr:sp macro="" textlink="">
          <xdr:nvSpPr>
            <xdr:cNvPr id="0" name=""/>
            <xdr:cNvSpPr>
              <a:spLocks noTextEdit="1"/>
            </xdr:cNvSpPr>
          </xdr:nvSpPr>
          <xdr:spPr>
            <a:xfrm>
              <a:off x="3753170" y="569171"/>
              <a:ext cx="3484711" cy="8096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573177</xdr:colOff>
      <xdr:row>0</xdr:row>
      <xdr:rowOff>0</xdr:rowOff>
    </xdr:from>
    <xdr:to>
      <xdr:col>10</xdr:col>
      <xdr:colOff>246525</xdr:colOff>
      <xdr:row>3</xdr:row>
      <xdr:rowOff>76199</xdr:rowOff>
    </xdr:to>
    <xdr:graphicFrame macro="">
      <xdr:nvGraphicFramePr>
        <xdr:cNvPr id="10" name="Chart 9">
          <a:extLst>
            <a:ext uri="{FF2B5EF4-FFF2-40B4-BE49-F238E27FC236}">
              <a16:creationId xmlns:a16="http://schemas.microsoft.com/office/drawing/2014/main" id="{E9EB15FE-7B6E-4F7A-8473-9ED1CDAAA568}"/>
            </a:ext>
            <a:ext uri="{147F2762-F138-4A5C-976F-8EAC2B608ADB}">
              <a16:predDERef xmlns:a16="http://schemas.microsoft.com/office/drawing/2014/main" pred="{00000000-0008-0000-08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154081</xdr:colOff>
      <xdr:row>0</xdr:row>
      <xdr:rowOff>70597</xdr:rowOff>
    </xdr:from>
    <xdr:to>
      <xdr:col>14</xdr:col>
      <xdr:colOff>190319</xdr:colOff>
      <xdr:row>1</xdr:row>
      <xdr:rowOff>914400</xdr:rowOff>
    </xdr:to>
    <xdr:graphicFrame macro="">
      <xdr:nvGraphicFramePr>
        <xdr:cNvPr id="13" name="Chart 12">
          <a:extLst>
            <a:ext uri="{FF2B5EF4-FFF2-40B4-BE49-F238E27FC236}">
              <a16:creationId xmlns:a16="http://schemas.microsoft.com/office/drawing/2014/main" id="{0F486433-C620-4C28-91DD-7CB2376473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194982</xdr:colOff>
          <xdr:row>0</xdr:row>
          <xdr:rowOff>109818</xdr:rowOff>
        </xdr:from>
        <xdr:to>
          <xdr:col>8</xdr:col>
          <xdr:colOff>582705</xdr:colOff>
          <xdr:row>0</xdr:row>
          <xdr:rowOff>347383</xdr:rowOff>
        </xdr:to>
        <xdr:sp macro="" textlink="">
          <xdr:nvSpPr>
            <xdr:cNvPr id="5123" name="Scroll Bar 3" hidden="1">
              <a:extLst>
                <a:ext uri="{63B3BB69-23CF-44E3-9099-C40C66FF867C}">
                  <a14:compatExt spid="_x0000_s5123"/>
                </a:ext>
                <a:ext uri="{FF2B5EF4-FFF2-40B4-BE49-F238E27FC236}">
                  <a16:creationId xmlns:a16="http://schemas.microsoft.com/office/drawing/2014/main" id="{00000000-0008-0000-0500-0000031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10.xml><?xml version="1.0" encoding="utf-8"?>
<c:userShapes xmlns:c="http://schemas.openxmlformats.org/drawingml/2006/chart">
  <cdr:relSizeAnchor xmlns:cdr="http://schemas.openxmlformats.org/drawingml/2006/chartDrawing">
    <cdr:from>
      <cdr:x>0.20455</cdr:x>
      <cdr:y>0.47881</cdr:y>
    </cdr:from>
    <cdr:to>
      <cdr:x>0.78409</cdr:x>
      <cdr:y>0.79661</cdr:y>
    </cdr:to>
    <cdr:sp macro="" textlink="">
      <cdr:nvSpPr>
        <cdr:cNvPr id="2" name="TextBox 1"/>
        <cdr:cNvSpPr txBox="1"/>
      </cdr:nvSpPr>
      <cdr:spPr>
        <a:xfrm xmlns:a="http://schemas.openxmlformats.org/drawingml/2006/main">
          <a:off x="342900" y="1076325"/>
          <a:ext cx="971550" cy="714375"/>
        </a:xfrm>
        <a:prstGeom xmlns:a="http://schemas.openxmlformats.org/drawingml/2006/main" prst="rect">
          <a:avLst/>
        </a:prstGeom>
      </cdr:spPr>
      <cdr:txBody>
        <a:bodyPr xmlns:a="http://schemas.openxmlformats.org/drawingml/2006/main"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0.31241</cdr:x>
      <cdr:y>0.46695</cdr:y>
    </cdr:from>
    <cdr:to>
      <cdr:x>0.57946</cdr:x>
      <cdr:y>0.69293</cdr:y>
    </cdr:to>
    <cdr:sp macro="" textlink="'pivot Table'!$I$9">
      <cdr:nvSpPr>
        <cdr:cNvPr id="3" name="TextBox 2"/>
        <cdr:cNvSpPr txBox="1"/>
      </cdr:nvSpPr>
      <cdr:spPr>
        <a:xfrm xmlns:a="http://schemas.openxmlformats.org/drawingml/2006/main">
          <a:off x="494599" y="677091"/>
          <a:ext cx="422793" cy="327681"/>
        </a:xfrm>
        <a:prstGeom xmlns:a="http://schemas.openxmlformats.org/drawingml/2006/main" prst="rect">
          <a:avLst/>
        </a:prstGeom>
      </cdr:spPr>
      <cdr:txBody>
        <a:bodyPr xmlns:a="http://schemas.openxmlformats.org/drawingml/2006/main" wrap="square" rtlCol="0" anchor="t"/>
        <a:lstStyle xmlns:a="http://schemas.openxmlformats.org/drawingml/2006/main"/>
        <a:p xmlns:a="http://schemas.openxmlformats.org/drawingml/2006/main">
          <a:pPr algn="r"/>
          <a:fld id="{9681C022-FC6E-459E-B198-0EFE8C3B7DA0}" type="TxLink">
            <a:rPr lang="en-US" sz="1050"/>
            <a:pPr algn="r"/>
            <a:t>42%</a:t>
          </a:fld>
          <a:endParaRPr lang="en-US" sz="1050"/>
        </a:p>
      </cdr:txBody>
    </cdr:sp>
  </cdr:relSizeAnchor>
</c:userShapes>
</file>

<file path=xl/drawings/drawing11.xml><?xml version="1.0" encoding="utf-8"?>
<c:userShapes xmlns:c="http://schemas.openxmlformats.org/drawingml/2006/chart">
  <cdr:relSizeAnchor xmlns:cdr="http://schemas.openxmlformats.org/drawingml/2006/chartDrawing">
    <cdr:from>
      <cdr:x>0.29308</cdr:x>
      <cdr:y>0.40741</cdr:y>
    </cdr:from>
    <cdr:to>
      <cdr:x>0.64314</cdr:x>
      <cdr:y>0.62346</cdr:y>
    </cdr:to>
    <cdr:sp macro="" textlink="">
      <cdr:nvSpPr>
        <cdr:cNvPr id="2" name="TextBox 1"/>
        <cdr:cNvSpPr txBox="1"/>
      </cdr:nvSpPr>
      <cdr:spPr>
        <a:xfrm xmlns:a="http://schemas.openxmlformats.org/drawingml/2006/main">
          <a:off x="342900" y="628649"/>
          <a:ext cx="409575" cy="333375"/>
        </a:xfrm>
        <a:prstGeom xmlns:a="http://schemas.openxmlformats.org/drawingml/2006/main" prst="rect">
          <a:avLst/>
        </a:prstGeom>
      </cdr:spPr>
      <cdr:txBody>
        <a:bodyPr xmlns:a="http://schemas.openxmlformats.org/drawingml/2006/main"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0.41035</cdr:x>
      <cdr:y>0.57851</cdr:y>
    </cdr:from>
    <cdr:to>
      <cdr:x>0.92323</cdr:x>
      <cdr:y>0.75316</cdr:y>
    </cdr:to>
    <cdr:sp macro="" textlink="'pivot Table'!$D$5">
      <cdr:nvSpPr>
        <cdr:cNvPr id="3" name="TextBox 2"/>
        <cdr:cNvSpPr txBox="1"/>
      </cdr:nvSpPr>
      <cdr:spPr>
        <a:xfrm xmlns:a="http://schemas.openxmlformats.org/drawingml/2006/main">
          <a:off x="483514" y="801580"/>
          <a:ext cx="604325" cy="241997"/>
        </a:xfrm>
        <a:prstGeom xmlns:a="http://schemas.openxmlformats.org/drawingml/2006/main" prst="rect">
          <a:avLst/>
        </a:prstGeom>
      </cdr:spPr>
      <cdr:txBody>
        <a:bodyPr xmlns:a="http://schemas.openxmlformats.org/drawingml/2006/main" wrap="square" rtlCol="0"/>
        <a:lstStyle xmlns:a="http://schemas.openxmlformats.org/drawingml/2006/main"/>
        <a:p xmlns:a="http://schemas.openxmlformats.org/drawingml/2006/main">
          <a:fld id="{788A047F-0292-499E-BC12-055417A8EC7B}" type="TxLink">
            <a:rPr lang="en-US" sz="1100" b="0" i="0" u="none" strike="noStrike">
              <a:solidFill>
                <a:srgbClr val="000000"/>
              </a:solidFill>
              <a:latin typeface="Calibri"/>
              <a:cs typeface="Calibri"/>
            </a:rPr>
            <a:pPr/>
            <a:t>42%</a:t>
          </a:fld>
          <a:endParaRPr lang="en-US" sz="1100"/>
        </a:p>
      </cdr:txBody>
    </cdr:sp>
  </cdr:relSizeAnchor>
</c:userShapes>
</file>

<file path=xl/drawings/drawing12.xml><?xml version="1.0" encoding="utf-8"?>
<xdr:wsDr xmlns:xdr="http://schemas.openxmlformats.org/drawingml/2006/spreadsheetDrawing" xmlns:a="http://schemas.openxmlformats.org/drawingml/2006/main">
  <xdr:twoCellAnchor>
    <xdr:from>
      <xdr:col>2</xdr:col>
      <xdr:colOff>695326</xdr:colOff>
      <xdr:row>10</xdr:row>
      <xdr:rowOff>123825</xdr:rowOff>
    </xdr:from>
    <xdr:to>
      <xdr:col>4</xdr:col>
      <xdr:colOff>227026</xdr:colOff>
      <xdr:row>17</xdr:row>
      <xdr:rowOff>133125</xdr:rowOff>
    </xdr:to>
    <xdr:graphicFrame macro="">
      <xdr:nvGraphicFramePr>
        <xdr:cNvPr id="2" name="Chart 1">
          <a:extLst>
            <a:ext uri="{FF2B5EF4-FFF2-40B4-BE49-F238E27FC236}">
              <a16:creationId xmlns:a16="http://schemas.microsoft.com/office/drawing/2014/main" id="{00000000-0008-0000-0B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nda Treacy" refreshedDate="43906.556064583332" createdVersion="6" refreshedVersion="6" minRefreshableVersion="3" recordCount="40" xr:uid="{00000000-000A-0000-FFFF-FFFF00000000}">
  <cacheSource type="worksheet">
    <worksheetSource name="Table1"/>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0-02-19T00:00:00" maxDate="2020-03-14T00:00:00" count="15">
        <d v="2020-02-21T00:00:00"/>
        <d v="2020-02-24T00:00:00"/>
        <d v="2020-03-02T00:00:00"/>
        <d v="2020-03-04T00:00:00"/>
        <d v="2020-02-20T00:00:00"/>
        <d v="2020-02-27T00:00:00"/>
        <d v="2020-02-28T00:00:00"/>
        <d v="2020-03-05T00:00:00"/>
        <d v="2020-02-26T00:00:00"/>
        <d v="2020-03-06T00:00:00"/>
        <d v="2020-02-19T00:00:00"/>
        <d v="2020-03-03T00:00:00"/>
        <d v="2020-03-12T00:00:00"/>
        <d v="2020-03-13T00:00:00"/>
        <d v="2020-03-10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7397747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3"/>
    <x v="1"/>
    <x v="2"/>
    <n v="732000"/>
    <n v="261324"/>
  </r>
  <r>
    <x v="0"/>
    <x v="4"/>
    <x v="4"/>
    <x v="0"/>
    <x v="4"/>
    <x v="4"/>
    <x v="3"/>
    <x v="3"/>
    <n v="492000"/>
    <n v="116850"/>
  </r>
  <r>
    <x v="0"/>
    <x v="5"/>
    <x v="0"/>
    <x v="3"/>
    <x v="1"/>
    <x v="5"/>
    <x v="4"/>
    <x v="4"/>
    <n v="188000"/>
    <n v="0"/>
  </r>
  <r>
    <x v="0"/>
    <x v="6"/>
    <x v="1"/>
    <x v="3"/>
    <x v="5"/>
    <x v="6"/>
    <x v="1"/>
    <x v="5"/>
    <n v="180000"/>
    <n v="79380"/>
  </r>
  <r>
    <x v="0"/>
    <x v="7"/>
    <x v="2"/>
    <x v="4"/>
    <x v="0"/>
    <x v="6"/>
    <x v="0"/>
    <x v="0"/>
    <n v="582000"/>
    <n v="195231"/>
  </r>
  <r>
    <x v="0"/>
    <x v="8"/>
    <x v="3"/>
    <x v="4"/>
    <x v="3"/>
    <x v="7"/>
    <x v="3"/>
    <x v="6"/>
    <n v="562000"/>
    <n v="74746"/>
  </r>
  <r>
    <x v="0"/>
    <x v="9"/>
    <x v="4"/>
    <x v="4"/>
    <x v="1"/>
    <x v="2"/>
    <x v="1"/>
    <x v="1"/>
    <n v="416000"/>
    <n v="175015"/>
  </r>
  <r>
    <x v="1"/>
    <x v="0"/>
    <x v="0"/>
    <x v="1"/>
    <x v="5"/>
    <x v="8"/>
    <x v="5"/>
    <x v="7"/>
    <n v="293000"/>
    <n v="273001"/>
  </r>
  <r>
    <x v="1"/>
    <x v="1"/>
    <x v="1"/>
    <x v="0"/>
    <x v="3"/>
    <x v="5"/>
    <x v="2"/>
    <x v="8"/>
    <n v="224000"/>
    <n v="57910"/>
  </r>
  <r>
    <x v="1"/>
    <x v="2"/>
    <x v="2"/>
    <x v="1"/>
    <x v="6"/>
    <x v="5"/>
    <x v="4"/>
    <x v="4"/>
    <n v="978000"/>
    <n v="0"/>
  </r>
  <r>
    <x v="1"/>
    <x v="3"/>
    <x v="3"/>
    <x v="3"/>
    <x v="5"/>
    <x v="6"/>
    <x v="1"/>
    <x v="5"/>
    <n v="932000"/>
    <n v="379157"/>
  </r>
  <r>
    <x v="1"/>
    <x v="4"/>
    <x v="4"/>
    <x v="2"/>
    <x v="4"/>
    <x v="8"/>
    <x v="3"/>
    <x v="3"/>
    <n v="854000"/>
    <n v="322812"/>
  </r>
  <r>
    <x v="1"/>
    <x v="5"/>
    <x v="0"/>
    <x v="2"/>
    <x v="1"/>
    <x v="6"/>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5"/>
    <x v="2"/>
    <x v="10"/>
    <n v="729000"/>
    <n v="487139"/>
  </r>
  <r>
    <x v="2"/>
    <x v="2"/>
    <x v="2"/>
    <x v="4"/>
    <x v="5"/>
    <x v="11"/>
    <x v="1"/>
    <x v="5"/>
    <n v="826000"/>
    <n v="298186"/>
  </r>
  <r>
    <x v="2"/>
    <x v="3"/>
    <x v="3"/>
    <x v="7"/>
    <x v="5"/>
    <x v="7"/>
    <x v="0"/>
    <x v="11"/>
    <n v="895000"/>
    <n v="280583"/>
  </r>
  <r>
    <x v="2"/>
    <x v="4"/>
    <x v="4"/>
    <x v="8"/>
    <x v="7"/>
    <x v="11"/>
    <x v="0"/>
    <x v="12"/>
    <n v="341000"/>
    <n v="129785"/>
  </r>
  <r>
    <x v="3"/>
    <x v="0"/>
    <x v="0"/>
    <x v="9"/>
    <x v="3"/>
    <x v="12"/>
    <x v="7"/>
    <x v="13"/>
    <n v="787000"/>
    <n v="727188"/>
  </r>
  <r>
    <x v="3"/>
    <x v="1"/>
    <x v="1"/>
    <x v="9"/>
    <x v="2"/>
    <x v="13"/>
    <x v="0"/>
    <x v="14"/>
    <n v="228000"/>
    <n v="47880"/>
  </r>
  <r>
    <x v="3"/>
    <x v="2"/>
    <x v="2"/>
    <x v="0"/>
    <x v="4"/>
    <x v="4"/>
    <x v="4"/>
    <x v="4"/>
    <n v="147000"/>
    <n v="0"/>
  </r>
  <r>
    <x v="3"/>
    <x v="3"/>
    <x v="3"/>
    <x v="10"/>
    <x v="6"/>
    <x v="6"/>
    <x v="6"/>
    <x v="15"/>
    <n v="338000"/>
    <n v="205123"/>
  </r>
  <r>
    <x v="3"/>
    <x v="4"/>
    <x v="4"/>
    <x v="4"/>
    <x v="2"/>
    <x v="9"/>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8"/>
    <x v="1"/>
    <x v="18"/>
    <n v="616000"/>
    <n v="401579"/>
  </r>
  <r>
    <x v="4"/>
    <x v="3"/>
    <x v="0"/>
    <x v="10"/>
    <x v="7"/>
    <x v="0"/>
    <x v="1"/>
    <x v="7"/>
    <n v="817000"/>
    <n v="807069"/>
  </r>
  <r>
    <x v="4"/>
    <x v="4"/>
    <x v="1"/>
    <x v="2"/>
    <x v="5"/>
    <x v="2"/>
    <x v="1"/>
    <x v="5"/>
    <n v="372000"/>
    <n v="173166"/>
  </r>
  <r>
    <x v="4"/>
    <x v="5"/>
    <x v="2"/>
    <x v="4"/>
    <x v="2"/>
    <x v="9"/>
    <x v="0"/>
    <x v="14"/>
    <n v="50000"/>
    <n v="8400"/>
  </r>
  <r>
    <x v="4"/>
    <x v="6"/>
    <x v="3"/>
    <x v="4"/>
    <x v="2"/>
    <x v="9"/>
    <x v="1"/>
    <x v="16"/>
    <n v="807000"/>
    <n v="262679"/>
  </r>
  <r>
    <x v="4"/>
    <x v="7"/>
    <x v="4"/>
    <x v="4"/>
    <x v="7"/>
    <x v="8"/>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Gantt" cacheId="0" applyNumberFormats="0" applyBorderFormats="0" applyFontFormats="0" applyPatternFormats="0" applyAlignmentFormats="0" applyWidthHeightFormats="1" dataCaption="Values" updatedVersion="7" minRefreshableVersion="3" showDrill="0" itemPrintTitles="1" createdVersion="6" indent="0" compact="0" compactData="0" multipleFieldFilters="0" chartFormat="1">
  <location ref="A5:J46"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1"/>
        <item x="2"/>
        <item x="3"/>
        <item x="4"/>
        <item x="5"/>
        <item x="6"/>
        <item x="7"/>
        <item x="8"/>
        <item x="9"/>
      </items>
    </pivotField>
    <pivotField axis="axisRow" compact="0" outline="0" showAll="0" defaultSubtotal="0">
      <items count="5">
        <item x="4"/>
        <item x="1"/>
        <item x="0"/>
        <item x="3"/>
        <item x="2"/>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4"/>
        <item x="0"/>
        <item x="8"/>
        <item x="5"/>
        <item x="6"/>
        <item x="11"/>
        <item x="3"/>
        <item x="9"/>
        <item x="7"/>
        <item x="13"/>
        <item x="14"/>
        <item x="1"/>
        <item x="2"/>
        <item x="10"/>
        <item x="12"/>
      </items>
    </pivotField>
    <pivotField name="Days comp." axis="axisRow" compact="0" numFmtId="3" outline="0" showAll="0" defaultSubtotal="0">
      <items count="8">
        <item x="4"/>
        <item x="3"/>
        <item x="0"/>
        <item x="1"/>
        <item x="2"/>
        <item x="6"/>
        <item x="7"/>
        <item x="5"/>
      </items>
    </pivotField>
    <pivotField axis="axisRow" compact="0" numFmtId="9" outline="0" showAll="0" defaultSubtotal="0">
      <items count="19">
        <item x="4"/>
        <item x="14"/>
        <item x="3"/>
        <item x="18"/>
        <item x="7"/>
        <item x="0"/>
        <item x="1"/>
        <item x="2"/>
        <item x="5"/>
        <item x="6"/>
        <item x="8"/>
        <item x="9"/>
        <item x="10"/>
        <item x="11"/>
        <item x="12"/>
        <item x="13"/>
        <item x="15"/>
        <item x="16"/>
        <item x="1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x v="4"/>
      <x v="9"/>
      <x v="10"/>
      <x v="5"/>
      <x v="3"/>
      <x v="18"/>
    </i>
    <i r="1">
      <x v="1"/>
      <x v="3"/>
      <x v="10"/>
      <x v="14"/>
      <x v="6"/>
      <x v="4"/>
      <x v="10"/>
    </i>
    <i r="1">
      <x v="2"/>
      <x/>
      <x v="3"/>
      <x v="2"/>
      <x v="2"/>
      <x v="3"/>
      <x v="3"/>
    </i>
    <i r="1">
      <x v="3"/>
      <x v="2"/>
      <x v="2"/>
      <x v="1"/>
      <x/>
      <x v="3"/>
      <x v="4"/>
    </i>
    <i r="1">
      <x v="4"/>
      <x v="1"/>
      <x v="4"/>
      <x v="12"/>
      <x v="4"/>
      <x v="3"/>
      <x v="8"/>
    </i>
    <i r="1">
      <x v="5"/>
      <x v="4"/>
      <x v="5"/>
      <x v="7"/>
      <x v="7"/>
      <x v="2"/>
      <x v="1"/>
    </i>
    <i r="1">
      <x v="6"/>
      <x v="3"/>
      <x v="5"/>
      <x v="7"/>
      <x v="7"/>
      <x v="3"/>
      <x v="17"/>
    </i>
    <i r="1">
      <x v="7"/>
      <x/>
      <x v="5"/>
      <x v="2"/>
      <x/>
      <x/>
      <x/>
    </i>
    <i>
      <x v="1"/>
      <x/>
      <x v="2"/>
      <x v="10"/>
      <x v="14"/>
      <x v="6"/>
      <x v="6"/>
      <x v="15"/>
    </i>
    <i r="1">
      <x v="1"/>
      <x v="1"/>
      <x v="10"/>
      <x v="9"/>
      <x v="7"/>
      <x v="2"/>
      <x v="1"/>
    </i>
    <i r="1">
      <x v="2"/>
      <x v="4"/>
      <x/>
      <x/>
      <x v="1"/>
      <x/>
      <x/>
    </i>
    <i r="1">
      <x v="3"/>
      <x v="3"/>
      <x v="2"/>
      <x v="4"/>
      <x v="5"/>
      <x v="5"/>
      <x v="16"/>
    </i>
    <i r="1">
      <x v="4"/>
      <x/>
      <x v="5"/>
      <x v="7"/>
      <x v="7"/>
      <x v="3"/>
      <x v="17"/>
    </i>
    <i r="1">
      <x v="5"/>
      <x v="2"/>
      <x v="6"/>
      <x v="5"/>
      <x v="3"/>
      <x v="3"/>
      <x v="6"/>
    </i>
    <i r="1">
      <x v="6"/>
      <x v="1"/>
      <x v="6"/>
      <x v="4"/>
      <x v="1"/>
      <x v="2"/>
      <x v="6"/>
    </i>
    <i>
      <x v="2"/>
      <x/>
      <x v="2"/>
      <x/>
      <x v="1"/>
      <x v="2"/>
      <x v="2"/>
      <x v="5"/>
    </i>
    <i r="1">
      <x v="1"/>
      <x v="1"/>
      <x/>
      <x v="11"/>
      <x v="3"/>
      <x v="3"/>
      <x v="6"/>
    </i>
    <i r="1">
      <x v="2"/>
      <x v="4"/>
      <x v="1"/>
      <x v="12"/>
      <x v="7"/>
      <x v="4"/>
      <x v="5"/>
    </i>
    <i r="1">
      <x v="3"/>
      <x v="3"/>
      <x v="4"/>
      <x v="6"/>
      <x v="6"/>
      <x v="3"/>
      <x v="7"/>
    </i>
    <i r="1">
      <x v="4"/>
      <x/>
      <x/>
      <x/>
      <x v="1"/>
      <x v="1"/>
      <x v="2"/>
    </i>
    <i r="1">
      <x v="5"/>
      <x v="2"/>
      <x v="3"/>
      <x v="3"/>
      <x v="3"/>
      <x/>
      <x/>
    </i>
    <i r="1">
      <x v="6"/>
      <x v="1"/>
      <x v="3"/>
      <x v="4"/>
      <x v="4"/>
      <x v="3"/>
      <x v="8"/>
    </i>
    <i r="1">
      <x v="7"/>
      <x v="4"/>
      <x v="5"/>
      <x v="4"/>
      <x v="2"/>
      <x v="2"/>
      <x v="5"/>
    </i>
    <i r="1">
      <x v="8"/>
      <x v="3"/>
      <x v="5"/>
      <x v="8"/>
      <x v="6"/>
      <x v="1"/>
      <x v="9"/>
    </i>
    <i r="1">
      <x v="9"/>
      <x/>
      <x v="5"/>
      <x v="12"/>
      <x v="3"/>
      <x v="3"/>
      <x v="6"/>
    </i>
    <i>
      <x v="3"/>
      <x/>
      <x v="2"/>
      <x v="1"/>
      <x v="2"/>
      <x v="4"/>
      <x v="7"/>
      <x v="4"/>
    </i>
    <i r="1">
      <x v="1"/>
      <x v="1"/>
      <x/>
      <x v="3"/>
      <x v="6"/>
      <x v="4"/>
      <x v="10"/>
    </i>
    <i r="1">
      <x v="2"/>
      <x v="4"/>
      <x v="1"/>
      <x v="3"/>
      <x v="5"/>
      <x/>
      <x/>
    </i>
    <i r="1">
      <x v="3"/>
      <x v="3"/>
      <x v="3"/>
      <x v="4"/>
      <x v="4"/>
      <x v="3"/>
      <x v="8"/>
    </i>
    <i r="1">
      <x v="4"/>
      <x/>
      <x v="4"/>
      <x v="2"/>
      <x v="1"/>
      <x v="1"/>
      <x v="2"/>
    </i>
    <i r="1">
      <x v="5"/>
      <x v="2"/>
      <x v="4"/>
      <x v="4"/>
      <x v="3"/>
      <x v="3"/>
      <x v="6"/>
    </i>
    <i r="1">
      <x v="6"/>
      <x v="1"/>
      <x v="5"/>
      <x v="12"/>
      <x v="3"/>
      <x v="5"/>
      <x v="11"/>
    </i>
    <i r="1">
      <x v="7"/>
      <x v="4"/>
      <x v="6"/>
      <x v="4"/>
      <x v="1"/>
      <x v="1"/>
      <x v="2"/>
    </i>
    <i r="1">
      <x v="8"/>
      <x v="3"/>
      <x v="8"/>
      <x v="7"/>
      <x v="4"/>
      <x v="3"/>
      <x v="8"/>
    </i>
    <i r="1">
      <x v="9"/>
      <x/>
      <x/>
      <x v="13"/>
      <x/>
      <x v="3"/>
      <x v="4"/>
    </i>
    <i>
      <x v="4"/>
      <x/>
      <x v="2"/>
      <x/>
      <x v="4"/>
      <x v="7"/>
      <x v="5"/>
      <x v="6"/>
    </i>
    <i r="1">
      <x v="1"/>
      <x v="1"/>
      <x v="4"/>
      <x v="3"/>
      <x v="2"/>
      <x v="4"/>
      <x v="12"/>
    </i>
    <i r="1">
      <x v="2"/>
      <x v="4"/>
      <x v="5"/>
      <x v="5"/>
      <x v="4"/>
      <x v="3"/>
      <x v="8"/>
    </i>
    <i r="1">
      <x v="3"/>
      <x v="3"/>
      <x v="7"/>
      <x v="8"/>
      <x v="4"/>
      <x v="2"/>
      <x v="13"/>
    </i>
    <i r="1">
      <x v="4"/>
      <x/>
      <x v="9"/>
      <x v="5"/>
      <x/>
      <x v="2"/>
      <x v="14"/>
    </i>
    <i t="grand">
      <x/>
    </i>
  </rowItems>
  <colFields count="1">
    <field x="-2"/>
  </colFields>
  <colItems count="2">
    <i>
      <x/>
    </i>
    <i i="1">
      <x v="1"/>
    </i>
  </colItems>
  <dataFields count="2">
    <dataField name="Budget " fld="8" baseField="0" baseItem="1" numFmtId="3"/>
    <dataField name="Actual " fld="9" baseField="0" baseItem="2" numFmtId="3"/>
  </dataFields>
  <formats count="50">
    <format dxfId="0">
      <pivotArea dataOnly="0" labelOnly="1" outline="0" fieldPosition="0">
        <references count="1">
          <reference field="4294967294" count="2">
            <x v="0"/>
            <x v="1"/>
          </reference>
        </references>
      </pivotArea>
    </format>
    <format dxfId="1">
      <pivotArea field="3" type="button" dataOnly="0" labelOnly="1" outline="0" axis="axisRow" fieldPosition="3"/>
    </format>
    <format dxfId="2">
      <pivotArea field="4" type="button" dataOnly="0" labelOnly="1" outline="0" axis="axisRow" fieldPosition="5"/>
    </format>
    <format dxfId="3">
      <pivotArea field="5" type="button" dataOnly="0" labelOnly="1" outline="0" axis="axisRow" fieldPosition="4"/>
    </format>
    <format dxfId="4">
      <pivotArea field="6" type="button" dataOnly="0" labelOnly="1" outline="0" axis="axisRow" fieldPosition="6"/>
    </format>
    <format dxfId="5">
      <pivotArea field="7" type="button" dataOnly="0" labelOnly="1" outline="0" axis="axisRow" fieldPosition="7"/>
    </format>
    <format dxfId="6">
      <pivotArea field="0" type="button" dataOnly="0" labelOnly="1" outline="0" axis="axisRow" fieldPosition="0"/>
    </format>
    <format dxfId="7">
      <pivotArea field="1" type="button" dataOnly="0" labelOnly="1" outline="0" axis="axisRow" fieldPosition="1"/>
    </format>
    <format dxfId="8">
      <pivotArea field="2" type="button" dataOnly="0" labelOnly="1" outline="0" axis="axisRow" fieldPosition="2"/>
    </format>
    <format dxfId="9">
      <pivotArea field="3" type="button" dataOnly="0" labelOnly="1" outline="0" axis="axisRow" fieldPosition="3"/>
    </format>
    <format dxfId="10">
      <pivotArea field="4" type="button" dataOnly="0" labelOnly="1" outline="0" axis="axisRow" fieldPosition="5"/>
    </format>
    <format dxfId="11">
      <pivotArea field="5" type="button" dataOnly="0" labelOnly="1" outline="0" axis="axisRow" fieldPosition="4"/>
    </format>
    <format dxfId="12">
      <pivotArea field="6" type="button" dataOnly="0" labelOnly="1" outline="0" axis="axisRow" fieldPosition="6"/>
    </format>
    <format dxfId="13">
      <pivotArea field="7" type="button" dataOnly="0" labelOnly="1" outline="0" axis="axisRow" fieldPosition="7"/>
    </format>
    <format dxfId="14">
      <pivotArea dataOnly="0" labelOnly="1" outline="0" fieldPosition="0">
        <references count="1">
          <reference field="4294967294" count="2">
            <x v="0"/>
            <x v="1"/>
          </reference>
        </references>
      </pivotArea>
    </format>
    <format dxfId="15">
      <pivotArea field="0" type="button" dataOnly="0" labelOnly="1" outline="0" axis="axisRow" fieldPosition="0"/>
    </format>
    <format dxfId="16">
      <pivotArea field="1" type="button" dataOnly="0" labelOnly="1" outline="0" axis="axisRow" fieldPosition="1"/>
    </format>
    <format dxfId="17">
      <pivotArea field="2" type="button" dataOnly="0" labelOnly="1" outline="0" axis="axisRow" fieldPosition="2"/>
    </format>
    <format dxfId="18">
      <pivotArea field="3" type="button" dataOnly="0" labelOnly="1" outline="0" axis="axisRow" fieldPosition="3"/>
    </format>
    <format dxfId="19">
      <pivotArea field="4" type="button" dataOnly="0" labelOnly="1" outline="0" axis="axisRow" fieldPosition="5"/>
    </format>
    <format dxfId="20">
      <pivotArea field="5" type="button" dataOnly="0" labelOnly="1" outline="0" axis="axisRow" fieldPosition="4"/>
    </format>
    <format dxfId="21">
      <pivotArea field="6" type="button" dataOnly="0" labelOnly="1" outline="0" axis="axisRow" fieldPosition="6"/>
    </format>
    <format dxfId="22">
      <pivotArea field="7" type="button" dataOnly="0" labelOnly="1" outline="0" axis="axisRow" fieldPosition="7"/>
    </format>
    <format dxfId="23">
      <pivotArea dataOnly="0" labelOnly="1" outline="0" fieldPosition="0">
        <references count="1">
          <reference field="4294967294" count="2">
            <x v="0"/>
            <x v="1"/>
          </reference>
        </references>
      </pivotArea>
    </format>
    <format dxfId="24">
      <pivotArea field="0" type="button" dataOnly="0" labelOnly="1" outline="0" axis="axisRow" fieldPosition="0"/>
    </format>
    <format dxfId="25">
      <pivotArea field="1" type="button" dataOnly="0" labelOnly="1" outline="0" axis="axisRow" fieldPosition="1"/>
    </format>
    <format dxfId="26">
      <pivotArea field="2" type="button" dataOnly="0" labelOnly="1" outline="0" axis="axisRow" fieldPosition="2"/>
    </format>
    <format dxfId="27">
      <pivotArea field="3" type="button" dataOnly="0" labelOnly="1" outline="0" axis="axisRow" fieldPosition="3"/>
    </format>
    <format dxfId="28">
      <pivotArea field="4" type="button" dataOnly="0" labelOnly="1" outline="0" axis="axisRow" fieldPosition="5"/>
    </format>
    <format dxfId="29">
      <pivotArea field="5" type="button" dataOnly="0" labelOnly="1" outline="0" axis="axisRow" fieldPosition="4"/>
    </format>
    <format dxfId="30">
      <pivotArea field="6" type="button" dataOnly="0" labelOnly="1" outline="0" axis="axisRow" fieldPosition="6"/>
    </format>
    <format dxfId="31">
      <pivotArea field="7" type="button" dataOnly="0" labelOnly="1" outline="0" axis="axisRow" fieldPosition="7"/>
    </format>
    <format dxfId="32">
      <pivotArea dataOnly="0" labelOnly="1" outline="0" fieldPosition="0">
        <references count="1">
          <reference field="4294967294" count="2">
            <x v="0"/>
            <x v="1"/>
          </reference>
        </references>
      </pivotArea>
    </format>
    <format dxfId="33">
      <pivotArea field="0" type="button" dataOnly="0" labelOnly="1" outline="0" axis="axisRow" fieldPosition="0"/>
    </format>
    <format dxfId="34">
      <pivotArea field="1" type="button" dataOnly="0" labelOnly="1" outline="0" axis="axisRow" fieldPosition="1"/>
    </format>
    <format dxfId="35">
      <pivotArea field="2" type="button" dataOnly="0" labelOnly="1" outline="0" axis="axisRow" fieldPosition="2"/>
    </format>
    <format dxfId="36">
      <pivotArea field="3" type="button" dataOnly="0" labelOnly="1" outline="0" axis="axisRow" fieldPosition="3"/>
    </format>
    <format dxfId="37">
      <pivotArea field="4" type="button" dataOnly="0" labelOnly="1" outline="0" axis="axisRow" fieldPosition="5"/>
    </format>
    <format dxfId="38">
      <pivotArea field="5" type="button" dataOnly="0" labelOnly="1" outline="0" axis="axisRow" fieldPosition="4"/>
    </format>
    <format dxfId="39">
      <pivotArea field="6" type="button" dataOnly="0" labelOnly="1" outline="0" axis="axisRow" fieldPosition="6"/>
    </format>
    <format dxfId="40">
      <pivotArea field="7" type="button" dataOnly="0" labelOnly="1" outline="0" axis="axisRow" fieldPosition="7"/>
    </format>
    <format dxfId="41">
      <pivotArea dataOnly="0" labelOnly="1" outline="0" fieldPosition="0">
        <references count="1">
          <reference field="4294967294" count="2">
            <x v="0"/>
            <x v="1"/>
          </reference>
        </references>
      </pivotArea>
    </format>
    <format dxfId="42">
      <pivotArea field="4" type="button" dataOnly="0" labelOnly="1" outline="0" axis="axisRow" fieldPosition="5"/>
    </format>
    <format dxfId="43">
      <pivotArea field="6" type="button" dataOnly="0" labelOnly="1" outline="0" axis="axisRow" fieldPosition="6"/>
    </format>
    <format dxfId="44">
      <pivotArea field="7" type="button" dataOnly="0" labelOnly="1" outline="0" axis="axisRow" fieldPosition="7"/>
    </format>
    <format dxfId="45">
      <pivotArea dataOnly="0" labelOnly="1" grandRow="1" outline="0" fieldPosition="0"/>
    </format>
    <format dxfId="46">
      <pivotArea dataOnly="0" labelOnly="1" outline="0" fieldPosition="0">
        <references count="8">
          <reference field="0" count="1" selected="0">
            <x v="1"/>
          </reference>
          <reference field="1" count="1" selected="0">
            <x v="3"/>
          </reference>
          <reference field="2" count="1" selected="0">
            <x v="3"/>
          </reference>
          <reference field="3" count="1" selected="0">
            <x v="2"/>
          </reference>
          <reference field="4" count="1" selected="0">
            <x v="5"/>
          </reference>
          <reference field="5" count="1" selected="0">
            <x v="2"/>
          </reference>
          <reference field="6" count="1" selected="0">
            <x v="5"/>
          </reference>
          <reference field="7" count="1">
            <x v="3"/>
          </reference>
        </references>
      </pivotArea>
    </format>
    <format dxfId="47">
      <pivotArea dataOnly="0" labelOnly="1" outline="0" fieldPosition="0">
        <references count="8">
          <reference field="0" count="1" selected="0">
            <x v="2"/>
          </reference>
          <reference field="1" count="1" selected="0">
            <x v="4"/>
          </reference>
          <reference field="2" count="1" selected="0">
            <x v="0"/>
          </reference>
          <reference field="3" count="1" selected="0">
            <x v="0"/>
          </reference>
          <reference field="4" count="1" selected="0">
            <x v="1"/>
          </reference>
          <reference field="5" count="1" selected="0">
            <x v="0"/>
          </reference>
          <reference field="6" count="1" selected="0">
            <x v="1"/>
          </reference>
          <reference field="7" count="1">
            <x v="2"/>
          </reference>
        </references>
      </pivotArea>
    </format>
    <format dxfId="48">
      <pivotArea dataOnly="0" labelOnly="1" outline="0" fieldPosition="0">
        <references count="1">
          <reference field="6" count="0"/>
        </references>
      </pivotArea>
    </format>
    <format dxfId="49">
      <pivotArea dataOnly="0" labelOnly="1" outline="0" fieldPosition="0">
        <references count="1">
          <reference field="4" count="0"/>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Budget_v_Actual" cacheId="0" applyNumberFormats="0" applyBorderFormats="0" applyFontFormats="0" applyPatternFormats="0" applyAlignmentFormats="0" applyWidthHeightFormats="1" dataCaption="Values" updatedVersion="7" minRefreshableVersion="3" itemPrintTitles="1" createdVersion="6" indent="0" outline="1" outlineData="1" multipleFieldFilters="0" chartFormat="24">
  <location ref="B2:C3" firstHeaderRow="0" firstDataRow="1" firstDataCol="0"/>
  <pivotFields count="10">
    <pivotField showAll="0">
      <items count="6">
        <item x="4"/>
        <item h="1" x="3"/>
        <item h="1" x="0"/>
        <item h="1" x="1"/>
        <item h="1" x="2"/>
        <item t="default"/>
      </items>
    </pivotField>
    <pivotField showAll="0"/>
    <pivotField showAll="0">
      <items count="6">
        <item h="1" x="0"/>
        <item h="1" x="4"/>
        <item h="1" x="2"/>
        <item x="1"/>
        <item h="1"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1" numFmtId="167"/>
    <dataField name="Budget " fld="8" baseField="0" baseItem="1" numFmtId="167"/>
  </dataFields>
  <chartFormats count="7">
    <chartFormat chart="15" format="5" series="1">
      <pivotArea type="data" outline="0" fieldPosition="0">
        <references count="1">
          <reference field="4294967294" count="1" selected="0">
            <x v="0"/>
          </reference>
        </references>
      </pivotArea>
    </chartFormat>
    <chartFormat chart="15" format="6">
      <pivotArea type="data" outline="0" fieldPosition="0">
        <references count="1">
          <reference field="4294967294" count="1" selected="0">
            <x v="0"/>
          </reference>
        </references>
      </pivotArea>
    </chartFormat>
    <chartFormat chart="15" format="7">
      <pivotArea type="data" outline="0" fieldPosition="0">
        <references count="1">
          <reference field="4294967294" count="1" selected="0">
            <x v="1"/>
          </reference>
        </references>
      </pivotArea>
    </chartFormat>
    <chartFormat chart="21" format="12" series="1">
      <pivotArea type="data" outline="0" fieldPosition="0">
        <references count="1">
          <reference field="4294967294" count="1" selected="0">
            <x v="0"/>
          </reference>
        </references>
      </pivotArea>
    </chartFormat>
    <chartFormat chart="21" format="13">
      <pivotArea type="data" outline="0" fieldPosition="0">
        <references count="1">
          <reference field="4294967294" count="1" selected="0">
            <x v="0"/>
          </reference>
        </references>
      </pivotArea>
    </chartFormat>
    <chartFormat chart="21" format="14" series="1">
      <pivotArea type="data" outline="0" fieldPosition="0">
        <references count="1">
          <reference field="4294967294" count="1" selected="0">
            <x v="1"/>
          </reference>
        </references>
      </pivotArea>
    </chartFormat>
    <chartFormat chart="21" format="15">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Days_Completed" cacheId="0" dataOnRows="1" applyNumberFormats="0" applyBorderFormats="0" applyFontFormats="0" applyPatternFormats="0" applyAlignmentFormats="0" applyWidthHeightFormats="1" dataCaption="Values" updatedVersion="7" minRefreshableVersion="3" itemPrintTitles="1" createdVersion="6" indent="0" outline="1" outlineData="1" multipleFieldFilters="0" chartFormat="6">
  <location ref="I2:J4" firstHeaderRow="1" firstDataRow="1" firstDataCol="1"/>
  <pivotFields count="10">
    <pivotField showAll="0">
      <items count="6">
        <item x="4"/>
        <item h="1" x="3"/>
        <item h="1" x="0"/>
        <item h="1" x="1"/>
        <item h="1" x="2"/>
        <item t="default"/>
      </items>
    </pivotField>
    <pivotField showAll="0"/>
    <pivotField showAll="0">
      <items count="6">
        <item h="1" x="0"/>
        <item h="1" x="4"/>
        <item h="1" x="2"/>
        <item x="1"/>
        <item h="1"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Days completed " fld="6" baseField="0" baseItem="0"/>
    <dataField name="Duration "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3000000}" name="PivotTable2" cacheId="0" applyNumberFormats="0" applyBorderFormats="0" applyFontFormats="0" applyPatternFormats="0" applyAlignmentFormats="0" applyWidthHeightFormats="1" dataCaption="values" updatedVersion="7" minRefreshableVersion="3" showCalcMbrs="0" preserveFormatting="0" itemPrintTitles="1" createdVersion="3" indent="0" compact="0" compactData="0" multipleFieldFilters="0">
  <location ref="A3:J45" firstHeaderRow="1" firstDataRow="2" firstDataCol="8"/>
  <pivotFields count="10">
    <pivotField axis="axisRow" compact="0" outline="0" showAll="0" defaultSubtotal="0">
      <items count="5">
        <item x="4"/>
        <item x="3"/>
        <item x="0"/>
        <item x="1"/>
        <item x="2"/>
      </items>
    </pivotField>
    <pivotField axis="axisRow" compact="0" outline="0" showAll="0" defaultSubtotal="0">
      <items count="10">
        <item x="0"/>
        <item x="9"/>
        <item x="1"/>
        <item x="2"/>
        <item x="3"/>
        <item x="4"/>
        <item x="5"/>
        <item x="6"/>
        <item x="7"/>
        <item x="8"/>
      </items>
    </pivotField>
    <pivotField axis="axisRow" compact="0" outline="0" showAll="0" defaultSubtotal="0">
      <items count="5">
        <item x="0"/>
        <item x="4"/>
        <item x="2"/>
        <item x="1"/>
        <item x="3"/>
      </items>
    </pivotField>
    <pivotField axis="axisRow" compact="0" numFmtId="170" outline="0" showAll="0" sortType="ascending"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sortType="ascending" defaultSubtotal="0">
      <items count="15">
        <item x="10"/>
        <item x="4"/>
        <item x="0"/>
        <item x="1"/>
        <item x="8"/>
        <item x="5"/>
        <item x="6"/>
        <item x="2"/>
        <item x="11"/>
        <item x="3"/>
        <item x="7"/>
        <item x="9"/>
        <item x="14"/>
        <item x="12"/>
        <item x="13"/>
      </items>
    </pivotField>
    <pivotField axis="axisRow" compact="0" numFmtId="3" outline="0" showAll="0" defaultSubtotal="0">
      <items count="8">
        <item x="4"/>
        <item x="3"/>
        <item x="0"/>
        <item x="1"/>
        <item x="2"/>
        <item x="6"/>
        <item x="5"/>
        <item x="7"/>
      </items>
    </pivotField>
    <pivotField axis="axisRow" compact="0" numFmtId="9" outline="0" showAll="0" defaultSubtotal="0">
      <items count="19">
        <item x="4"/>
        <item x="6"/>
        <item x="14"/>
        <item x="3"/>
        <item x="11"/>
        <item x="16"/>
        <item x="2"/>
        <item x="17"/>
        <item x="0"/>
        <item x="5"/>
        <item x="8"/>
        <item x="1"/>
        <item x="18"/>
        <item x="15"/>
        <item x="12"/>
        <item x="10"/>
        <item x="9"/>
        <item x="13"/>
        <item x="7"/>
      </items>
    </pivotField>
    <pivotField dataField="1" compact="0" numFmtId="3" outline="0" showAll="0" defaultSubtotal="0"/>
    <pivotField dataField="1" compact="0" numFmtId="3" outline="0" showAll="0" defaultSubtotal="0"/>
  </pivotFields>
  <rowFields count="8">
    <field x="0"/>
    <field x="1"/>
    <field x="2"/>
    <field x="3"/>
    <field x="5"/>
    <field x="4"/>
    <field x="7"/>
    <field x="6"/>
  </rowFields>
  <rowItems count="41">
    <i>
      <x/>
      <x/>
      <x v="2"/>
      <x v="9"/>
      <x v="12"/>
      <x v="5"/>
      <x v="7"/>
      <x v="3"/>
    </i>
    <i r="1">
      <x v="2"/>
      <x v="4"/>
      <x v="10"/>
      <x v="13"/>
      <x v="6"/>
      <x v="10"/>
      <x v="4"/>
    </i>
    <i r="1">
      <x v="3"/>
      <x v="1"/>
      <x v="3"/>
      <x v="4"/>
      <x v="2"/>
      <x v="12"/>
      <x v="3"/>
    </i>
    <i r="1">
      <x v="4"/>
      <x/>
      <x v="2"/>
      <x v="2"/>
      <x/>
      <x v="18"/>
      <x v="3"/>
    </i>
    <i r="1">
      <x v="5"/>
      <x v="3"/>
      <x v="4"/>
      <x v="7"/>
      <x v="4"/>
      <x v="9"/>
      <x v="3"/>
    </i>
    <i r="1">
      <x v="6"/>
      <x v="2"/>
      <x v="5"/>
      <x v="11"/>
      <x v="7"/>
      <x v="2"/>
      <x v="2"/>
    </i>
    <i r="1">
      <x v="7"/>
      <x v="4"/>
      <x v="5"/>
      <x v="11"/>
      <x v="7"/>
      <x v="5"/>
      <x v="3"/>
    </i>
    <i r="1">
      <x v="8"/>
      <x v="1"/>
      <x v="5"/>
      <x v="4"/>
      <x/>
      <x/>
      <x/>
    </i>
    <i>
      <x v="1"/>
      <x/>
      <x/>
      <x v="10"/>
      <x v="13"/>
      <x v="6"/>
      <x v="17"/>
      <x v="7"/>
    </i>
    <i r="1">
      <x v="2"/>
      <x v="3"/>
      <x v="10"/>
      <x v="14"/>
      <x v="7"/>
      <x v="2"/>
      <x v="2"/>
    </i>
    <i r="1">
      <x v="3"/>
      <x v="2"/>
      <x/>
      <x v="1"/>
      <x v="1"/>
      <x/>
      <x/>
    </i>
    <i r="1">
      <x v="4"/>
      <x v="4"/>
      <x v="2"/>
      <x v="6"/>
      <x v="5"/>
      <x v="13"/>
      <x v="5"/>
    </i>
    <i r="1">
      <x v="5"/>
      <x v="1"/>
      <x v="5"/>
      <x v="11"/>
      <x v="7"/>
      <x v="5"/>
      <x v="3"/>
    </i>
    <i r="1">
      <x v="6"/>
      <x/>
      <x v="6"/>
      <x v="8"/>
      <x v="3"/>
      <x v="11"/>
      <x v="3"/>
    </i>
    <i r="1">
      <x v="7"/>
      <x v="3"/>
      <x v="6"/>
      <x v="6"/>
      <x v="1"/>
      <x v="11"/>
      <x v="2"/>
    </i>
    <i>
      <x v="2"/>
      <x/>
      <x/>
      <x/>
      <x v="2"/>
      <x v="2"/>
      <x v="8"/>
      <x v="2"/>
    </i>
    <i r="1">
      <x v="1"/>
      <x v="1"/>
      <x v="5"/>
      <x v="7"/>
      <x v="3"/>
      <x v="11"/>
      <x v="3"/>
    </i>
    <i r="1">
      <x v="2"/>
      <x v="3"/>
      <x/>
      <x v="3"/>
      <x v="3"/>
      <x v="11"/>
      <x v="3"/>
    </i>
    <i r="1">
      <x v="3"/>
      <x v="2"/>
      <x v="1"/>
      <x v="7"/>
      <x v="7"/>
      <x v="8"/>
      <x v="4"/>
    </i>
    <i r="1">
      <x v="4"/>
      <x v="4"/>
      <x v="4"/>
      <x v="9"/>
      <x v="6"/>
      <x v="6"/>
      <x v="3"/>
    </i>
    <i r="1">
      <x v="5"/>
      <x v="1"/>
      <x/>
      <x v="1"/>
      <x v="1"/>
      <x v="3"/>
      <x v="1"/>
    </i>
    <i r="1">
      <x v="6"/>
      <x/>
      <x v="3"/>
      <x v="5"/>
      <x v="3"/>
      <x/>
      <x/>
    </i>
    <i r="1">
      <x v="7"/>
      <x v="3"/>
      <x v="3"/>
      <x v="6"/>
      <x v="4"/>
      <x v="9"/>
      <x v="3"/>
    </i>
    <i r="1">
      <x v="8"/>
      <x v="2"/>
      <x v="5"/>
      <x v="6"/>
      <x v="2"/>
      <x v="8"/>
      <x v="2"/>
    </i>
    <i r="1">
      <x v="9"/>
      <x v="4"/>
      <x v="5"/>
      <x v="10"/>
      <x v="6"/>
      <x v="1"/>
      <x v="1"/>
    </i>
    <i>
      <x v="3"/>
      <x/>
      <x/>
      <x v="1"/>
      <x v="4"/>
      <x v="4"/>
      <x v="18"/>
      <x v="6"/>
    </i>
    <i r="1">
      <x v="1"/>
      <x v="1"/>
      <x/>
      <x/>
      <x/>
      <x v="18"/>
      <x v="3"/>
    </i>
    <i r="1">
      <x v="2"/>
      <x v="3"/>
      <x/>
      <x v="5"/>
      <x v="6"/>
      <x v="10"/>
      <x v="4"/>
    </i>
    <i r="1">
      <x v="3"/>
      <x v="2"/>
      <x v="1"/>
      <x v="5"/>
      <x v="5"/>
      <x/>
      <x/>
    </i>
    <i r="1">
      <x v="4"/>
      <x v="4"/>
      <x v="3"/>
      <x v="6"/>
      <x v="4"/>
      <x v="9"/>
      <x v="3"/>
    </i>
    <i r="1">
      <x v="5"/>
      <x v="1"/>
      <x v="4"/>
      <x v="4"/>
      <x v="1"/>
      <x v="3"/>
      <x v="1"/>
    </i>
    <i r="1">
      <x v="6"/>
      <x/>
      <x v="4"/>
      <x v="6"/>
      <x v="3"/>
      <x v="11"/>
      <x v="3"/>
    </i>
    <i r="1">
      <x v="7"/>
      <x v="3"/>
      <x v="5"/>
      <x v="7"/>
      <x v="3"/>
      <x v="16"/>
      <x v="5"/>
    </i>
    <i r="1">
      <x v="8"/>
      <x v="2"/>
      <x v="6"/>
      <x v="6"/>
      <x v="1"/>
      <x v="3"/>
      <x v="1"/>
    </i>
    <i r="1">
      <x v="9"/>
      <x v="4"/>
      <x v="8"/>
      <x v="11"/>
      <x v="4"/>
      <x v="9"/>
      <x v="3"/>
    </i>
    <i>
      <x v="4"/>
      <x/>
      <x/>
      <x/>
      <x v="6"/>
      <x v="7"/>
      <x v="11"/>
      <x v="5"/>
    </i>
    <i r="1">
      <x v="2"/>
      <x v="3"/>
      <x v="4"/>
      <x v="5"/>
      <x v="2"/>
      <x v="15"/>
      <x v="4"/>
    </i>
    <i r="1">
      <x v="3"/>
      <x v="2"/>
      <x v="5"/>
      <x v="8"/>
      <x v="4"/>
      <x v="9"/>
      <x v="3"/>
    </i>
    <i r="1">
      <x v="4"/>
      <x v="4"/>
      <x v="7"/>
      <x v="10"/>
      <x v="4"/>
      <x v="4"/>
      <x v="2"/>
    </i>
    <i r="1">
      <x v="5"/>
      <x v="1"/>
      <x v="9"/>
      <x v="8"/>
      <x/>
      <x v="14"/>
      <x v="2"/>
    </i>
    <i t="grand">
      <x/>
    </i>
  </rowItems>
  <colFields count="1">
    <field x="-2"/>
  </colFields>
  <colItems count="2">
    <i>
      <x/>
    </i>
    <i i="1">
      <x v="1"/>
    </i>
  </colItems>
  <dataFields count="2">
    <dataField name=" Budget" fld="8" baseField="0" baseItem="0" numFmtId="3"/>
    <dataField name=" Actual" fld="9" baseField="0" baseItem="0" numFmtId="3"/>
  </dataFields>
  <pivotTableStyleInfo name="PivotStyleLight18"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800-000004000000}" name="PivotTable3" cacheId="0" applyNumberFormats="0" applyBorderFormats="0" applyFontFormats="0" applyPatternFormats="0" applyAlignmentFormats="0" applyWidthHeightFormats="1" dataCaption="Values" updatedVersion="7" minRefreshableVersion="3" showCalcMbrs="0" useAutoFormatting="1" itemPrintTitles="1" createdVersion="3" indent="0" outline="1" outlineData="1" multipleFieldFilters="0" chartFormat="3">
  <location ref="I6:J8" firstHeaderRow="1" firstDataRow="2"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 Actual" fld="9" baseField="0" baseItem="0" numFmtId="171"/>
    <dataField name=" Budget" fld="8" baseField="0" baseItem="0" numFmtId="171"/>
  </dataFields>
  <chartFormats count="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1">
          <reference field="4294967294" count="1" selected="0">
            <x v="1"/>
          </reference>
        </references>
      </pivotArea>
    </chartFormat>
    <chartFormat chart="1" format="3"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1"/>
          </reference>
        </references>
      </pivotArea>
    </chartFormat>
    <chartFormat chart="1" format="5">
      <pivotArea type="data" outline="0" fieldPosition="0">
        <references count="1">
          <reference field="4294967294" count="1" selected="0">
            <x v="1"/>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800-000005000000}" name="PivotTable2" cacheId="0" dataOnRows="1" applyNumberFormats="0" applyBorderFormats="0" applyFontFormats="0" applyPatternFormats="0" applyAlignmentFormats="0" applyWidthHeightFormats="1" dataCaption="Values" updatedVersion="7" minRefreshableVersion="3" showCalcMbrs="0" useAutoFormatting="1" itemPrintTitles="1" createdVersion="3" indent="0" outline="1" outlineData="1" multipleFieldFilters="0">
  <location ref="A2:B4"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items count="16">
        <item x="10"/>
        <item x="4"/>
        <item x="0"/>
        <item x="1"/>
        <item x="8"/>
        <item x="5"/>
        <item x="6"/>
        <item x="2"/>
        <item x="11"/>
        <item x="3"/>
        <item x="7"/>
        <item x="9"/>
        <item x="14"/>
        <item x="12"/>
        <item x="13"/>
        <item t="default"/>
      </items>
    </pivotField>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Sum of Days completed" fld="6" baseField="0" baseItem="0"/>
    <dataField name="Sum of Duration" fld="4"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1" xr10:uid="{6EA04E1A-036D-4724-9763-C5D758379F8F}" sourceName="Project">
  <pivotTables>
    <pivotTable tabId="12" name="PivotTable2"/>
    <pivotTable tabId="13" name="PivotTable2"/>
    <pivotTable tabId="13" name="PivotTable3"/>
    <pivotTable tabId="3" name="Gantt"/>
  </pivotTables>
  <data>
    <tabular pivotCacheId="739774749">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1" xr10:uid="{00C2BBB1-7A84-4AD5-9038-CB51615D3339}" sourceName="Manager">
  <pivotTables>
    <pivotTable tabId="12" name="PivotTable2"/>
    <pivotTable tabId="13" name="PivotTable2"/>
    <pivotTable tabId="13" name="PivotTable3"/>
    <pivotTable tabId="3" name="Gantt"/>
  </pivotTables>
  <data>
    <tabular pivotCacheId="739774749">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E9FFE9C5-C2A7-4CD0-B7E2-C637C95333A2}" cache="Slicer_Project1" caption="Project" columnCount="5" rowHeight="276225"/>
  <slicer name="Manager" xr10:uid="{1F129830-CA0E-4DBC-A556-51F1BA5673D0}" cache="Slicer_Manager1" caption="Manager" columnCount="5" rowHeight="2762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33B0F12-891D-4333-AB28-F722B0CD2983}" name="Table3" displayName="Table3" ref="A3:J43" totalsRowShown="0">
  <autoFilter ref="A3:J43" xr:uid="{133B0F12-891D-4333-AB28-F722B0CD2983}"/>
  <tableColumns count="10">
    <tableColumn id="1" xr3:uid="{79A22AA5-A6D2-4108-963A-70D58DF6B7D0}" name="Project"/>
    <tableColumn id="2" xr3:uid="{6F1EDF0D-47BB-45FE-837E-56D9ACA266B9}" name="Task"/>
    <tableColumn id="3" xr3:uid="{FBAEC121-F5C3-4C15-BC3B-C4B53BFF54B0}" name="Manager"/>
    <tableColumn id="4" xr3:uid="{3CA2E430-63CB-4B68-A14D-6C5D098BC1AB}" name="Start Date" dataDxfId="83"/>
    <tableColumn id="5" xr3:uid="{57FD59DB-A378-44A1-9B76-CD1C007EC853}" name="Duration"/>
    <tableColumn id="6" xr3:uid="{1B32E501-46EF-4F73-B193-316F4D06862C}" name="End Date" dataDxfId="82"/>
    <tableColumn id="7" xr3:uid="{C599C402-0F53-4786-AFF8-EBCF5DB9871F}" name="Days completed"/>
    <tableColumn id="8" xr3:uid="{FC1E4616-CDED-4F29-8219-3AD8FE8BA5F5}" name="Progress"/>
    <tableColumn id="9" xr3:uid="{3DCD16F8-4243-4914-BA86-B9D9FA90F180}" name="Budget"/>
    <tableColumn id="10" xr3:uid="{4BB44A98-57E9-4083-9A6D-5579547F64D5}" name="Actual"/>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18F9B17-69BB-437F-ADE9-83D81C0A7D28}" name="Table4" displayName="Table4" ref="A3:J43" totalsRowShown="0">
  <autoFilter ref="A3:J43" xr:uid="{B18F9B17-69BB-437F-ADE9-83D81C0A7D28}"/>
  <tableColumns count="10">
    <tableColumn id="1" xr3:uid="{F9239EC7-A1C2-4B06-86BD-E1443D4F28ED}" name="Project"/>
    <tableColumn id="2" xr3:uid="{89D2052E-08AC-41DF-8D2B-F6C427BFAC01}" name="Task"/>
    <tableColumn id="3" xr3:uid="{E3EC853B-2344-4C2D-BAB3-5061EDCF7980}" name="Manager"/>
    <tableColumn id="4" xr3:uid="{B954A991-0433-4C57-BFB8-4ACE2BA06B0C}" name="Start Date" dataDxfId="81"/>
    <tableColumn id="5" xr3:uid="{92B9EA48-EC0B-4E86-AEBD-3A9C85A2A285}" name="Duration"/>
    <tableColumn id="6" xr3:uid="{33EB3AEA-943E-4FEA-BD46-471AC7CC0D5D}" name="End Date" dataDxfId="80"/>
    <tableColumn id="7" xr3:uid="{06927F28-95BD-4DA4-8B68-81686E866A1B}" name="Days completed"/>
    <tableColumn id="8" xr3:uid="{4201B60F-86C9-4BCA-9F9A-37E4A74DF739}" name="Progress"/>
    <tableColumn id="9" xr3:uid="{3BB75B8A-E209-4944-878F-AFCB5BB77E5C}" name="Budget"/>
    <tableColumn id="10" xr3:uid="{5FBFBB1D-D4A8-4123-98BC-B9E1401761F4}" name="Actual"/>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41" totalsRowShown="0">
  <autoFilter ref="A1:J41" xr:uid="{00000000-0009-0000-0100-000001000000}"/>
  <tableColumns count="10">
    <tableColumn id="1" xr3:uid="{00000000-0010-0000-0000-000001000000}" name="Project"/>
    <tableColumn id="2" xr3:uid="{00000000-0010-0000-0000-000002000000}" name="Task"/>
    <tableColumn id="3" xr3:uid="{00000000-0010-0000-0000-000003000000}" name="Manager"/>
    <tableColumn id="4" xr3:uid="{00000000-0010-0000-0000-000004000000}" name="Start Date" dataDxfId="79"/>
    <tableColumn id="5" xr3:uid="{00000000-0010-0000-0000-000005000000}" name="Duration"/>
    <tableColumn id="9" xr3:uid="{00000000-0010-0000-0000-000009000000}" name="End Date" dataDxfId="78">
      <calculatedColumnFormula>WORKDAY.INTL(Table1[[#This Row],[Start Date]]-1,Table1[[#This Row],[Duration]],1)</calculatedColumnFormula>
    </tableColumn>
    <tableColumn id="10" xr3:uid="{00000000-0010-0000-0000-00000A000000}" name="Days completed" dataDxfId="77"/>
    <tableColumn id="6" xr3:uid="{00000000-0010-0000-0000-000006000000}" name="Progress" dataDxfId="76">
      <calculatedColumnFormula>Table1[[#This Row],[Days completed]]/Table1[[#This Row],[Duration]]</calculatedColumnFormula>
    </tableColumn>
    <tableColumn id="7" xr3:uid="{00000000-0010-0000-0000-000007000000}" name="Budget" dataDxfId="75"/>
    <tableColumn id="8" xr3:uid="{00000000-0010-0000-0000-000008000000}" name="Actual" dataDxfId="7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65FC66C-E3E7-4D36-A3E8-E89C7DE9F8D6}" name="Table2" displayName="Table2" ref="A3:J43" totalsRowShown="0">
  <autoFilter ref="A3:J43" xr:uid="{D65FC66C-E3E7-4D36-A3E8-E89C7DE9F8D6}"/>
  <tableColumns count="10">
    <tableColumn id="1" xr3:uid="{94957FBB-BC8E-4233-AE67-AE19B5B05E80}" name="Project"/>
    <tableColumn id="2" xr3:uid="{A93DF986-0DF3-416A-A65B-FD50519DCF92}" name="Task"/>
    <tableColumn id="3" xr3:uid="{E0DA5D69-63D9-4373-8978-B24B73378C2A}" name="Manager"/>
    <tableColumn id="4" xr3:uid="{F0D2D845-4B85-4666-907F-CC7A071EC064}" name="Start Date" dataDxfId="73"/>
    <tableColumn id="5" xr3:uid="{F20B8D09-5516-44B7-B4AD-B05748A68CB2}" name="Duration"/>
    <tableColumn id="6" xr3:uid="{DFE9D8F0-9181-4865-8EAE-C559ED2D1A82}" name="End Date" dataDxfId="72"/>
    <tableColumn id="7" xr3:uid="{EEDA1A22-0B5B-418D-B0DA-346EF9290E76}" name="Days completed"/>
    <tableColumn id="8" xr3:uid="{50BCAFFA-9288-4D3A-AD67-FBA3838281C4}" name="Progress"/>
    <tableColumn id="9" xr3:uid="{BFF23C3C-2865-4B29-A460-8EE92009F24A}" name="Budget"/>
    <tableColumn id="10" xr3:uid="{01946DC1-9BD9-41F2-AD2C-2980A5255F29}" name="Actual"/>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5E46916-1ECF-444F-BCF8-2D1D85090269}" name="Table5" displayName="Table5" ref="A1:J11" totalsRowShown="0">
  <autoFilter ref="A1:J11" xr:uid="{35E46916-1ECF-444F-BCF8-2D1D85090269}"/>
  <tableColumns count="10">
    <tableColumn id="1" xr3:uid="{2DB64A80-A8CB-41D7-BE10-DC34C5FAAC07}" name="Project"/>
    <tableColumn id="2" xr3:uid="{3F638DCF-435C-49E5-8029-50ED245D9F70}" name="Task"/>
    <tableColumn id="3" xr3:uid="{FCB535E0-041F-4DCD-99C2-74EBA452DEFE}" name="Manager"/>
    <tableColumn id="4" xr3:uid="{2F36B8F3-5E5A-4C7D-B167-829A1BB05E02}" name="Start Date" dataDxfId="51"/>
    <tableColumn id="5" xr3:uid="{7603B660-331F-40B6-83B4-A93CB642B92A}" name="Duration"/>
    <tableColumn id="6" xr3:uid="{499641CF-BD1A-4856-B06C-1E4DE99DE3A8}" name="End Date" dataDxfId="50"/>
    <tableColumn id="7" xr3:uid="{2625394F-4165-4947-8EFB-B5BD1285C23B}" name="Days completed"/>
    <tableColumn id="8" xr3:uid="{8841F0DE-797B-4C71-9E9D-01D1E0E95BD4}" name="Progress"/>
    <tableColumn id="9" xr3:uid="{7474785F-AE07-4618-B85D-91A903E389FB}" name="Budget"/>
    <tableColumn id="10" xr3:uid="{54311B10-CC3F-47A9-A788-3F2FFFC26B35}" name="Actu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Custom 1">
      <a:dk1>
        <a:sysClr val="windowText" lastClr="000000"/>
      </a:dk1>
      <a:lt1>
        <a:sysClr val="window" lastClr="FFFFFF"/>
      </a:lt1>
      <a:dk2>
        <a:srgbClr val="335B74"/>
      </a:dk2>
      <a:lt2>
        <a:srgbClr val="DFE3E5"/>
      </a:lt2>
      <a:accent1>
        <a:srgbClr val="FF7C80"/>
      </a:accent1>
      <a:accent2>
        <a:srgbClr val="83B6B4"/>
      </a:accent2>
      <a:accent3>
        <a:srgbClr val="27CED7"/>
      </a:accent3>
      <a:accent4>
        <a:srgbClr val="42BA97"/>
      </a:accent4>
      <a:accent5>
        <a:srgbClr val="3E8853"/>
      </a:accent5>
      <a:accent6>
        <a:srgbClr val="2683C6"/>
      </a:accent6>
      <a:hlink>
        <a:srgbClr val="A8EBEF"/>
      </a:hlink>
      <a:folHlink>
        <a:srgbClr val="FF7C80"/>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drawing" Target="../drawings/drawing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8" Type="http://schemas.openxmlformats.org/officeDocument/2006/relationships/hyperlink" Target="https://www.myonlinetraininghub.com/excel-functions/excel-weekday-function" TargetMode="External"/><Relationship Id="rId13" Type="http://schemas.openxmlformats.org/officeDocument/2006/relationships/hyperlink" Target="https://www.myonlinetraininghub.com/excel-forum" TargetMode="External"/><Relationship Id="rId3" Type="http://schemas.openxmlformats.org/officeDocument/2006/relationships/hyperlink" Target="https://www.myonlinetraininghub.com/power-pivot-course" TargetMode="External"/><Relationship Id="rId7" Type="http://schemas.openxmlformats.org/officeDocument/2006/relationships/hyperlink" Target="https://www.myonlinetraininghub.com/excel-functions/excel-workday-intl-function" TargetMode="External"/><Relationship Id="rId12" Type="http://schemas.openxmlformats.org/officeDocument/2006/relationships/hyperlink" Target="https://www.myonlinetraininghub.com/excel-text-function" TargetMode="External"/><Relationship Id="rId2" Type="http://schemas.openxmlformats.org/officeDocument/2006/relationships/hyperlink" Target="https://www.myonlinetraininghub.com/excel-power-query-course" TargetMode="External"/><Relationship Id="rId1" Type="http://schemas.openxmlformats.org/officeDocument/2006/relationships/hyperlink" Target="https://www.myonlinetraininghub.com/excel-dashboard-course" TargetMode="External"/><Relationship Id="rId6" Type="http://schemas.openxmlformats.org/officeDocument/2006/relationships/hyperlink" Target="https://www.myonlinetraininghub.com/excel-custom-number-format-guide" TargetMode="External"/><Relationship Id="rId11" Type="http://schemas.openxmlformats.org/officeDocument/2006/relationships/hyperlink" Target="https://www.myonlinetraininghub.com/excel-conditional-formatting-with-formulas" TargetMode="External"/><Relationship Id="rId5" Type="http://schemas.openxmlformats.org/officeDocument/2006/relationships/hyperlink" Target="mailto:website@myonlinetraininghub.com" TargetMode="External"/><Relationship Id="rId15" Type="http://schemas.openxmlformats.org/officeDocument/2006/relationships/drawing" Target="../drawings/drawing7.xml"/><Relationship Id="rId10" Type="http://schemas.openxmlformats.org/officeDocument/2006/relationships/hyperlink" Target="https://www.myonlinetraininghub.com/excel-conditional-formatting-gantt-chart" TargetMode="External"/><Relationship Id="rId4" Type="http://schemas.openxmlformats.org/officeDocument/2006/relationships/hyperlink" Target="https://www.myonlinetraininghub.com/power-bi-course" TargetMode="External"/><Relationship Id="rId9" Type="http://schemas.openxmlformats.org/officeDocument/2006/relationships/hyperlink" Target="https://www.myonlinetraininghub.com/excel-sequence-function" TargetMode="External"/><Relationship Id="rId14"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5.bin"/><Relationship Id="rId1" Type="http://schemas.openxmlformats.org/officeDocument/2006/relationships/pivotTable" Target="../pivotTables/pivotTable4.xml"/><Relationship Id="rId6" Type="http://schemas.microsoft.com/office/2007/relationships/slicer" Target="../slicers/slicer1.xml"/><Relationship Id="rId5" Type="http://schemas.openxmlformats.org/officeDocument/2006/relationships/ctrlProp" Target="../ctrlProps/ctrlProp2.xml"/><Relationship Id="rId4" Type="http://schemas.openxmlformats.org/officeDocument/2006/relationships/vmlDrawing" Target="../drawings/vmlDrawing2.vm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Q16"/>
  <sheetViews>
    <sheetView showGridLines="0" workbookViewId="0">
      <selection activeCell="A7" sqref="A7"/>
    </sheetView>
  </sheetViews>
  <sheetFormatPr defaultRowHeight="15" x14ac:dyDescent="0.25"/>
  <cols>
    <col min="1" max="1" width="4.85546875" customWidth="1"/>
  </cols>
  <sheetData>
    <row r="1" spans="1:17" ht="52.5" customHeight="1" x14ac:dyDescent="0.25">
      <c r="A1" s="51"/>
      <c r="B1" s="51" t="s">
        <v>0</v>
      </c>
      <c r="C1" s="51"/>
      <c r="D1" s="51"/>
      <c r="E1" s="51"/>
      <c r="F1" s="51"/>
      <c r="G1" s="51"/>
      <c r="H1" s="51"/>
      <c r="I1" s="51"/>
      <c r="J1" s="51"/>
      <c r="K1" s="51"/>
      <c r="L1" s="51"/>
      <c r="M1" s="51"/>
      <c r="N1" s="51"/>
      <c r="O1" s="51"/>
      <c r="P1" s="51"/>
      <c r="Q1" s="51"/>
    </row>
    <row r="3" spans="1:17" ht="18.75" x14ac:dyDescent="0.3">
      <c r="B3" s="52"/>
    </row>
    <row r="4" spans="1:17" ht="18.75" x14ac:dyDescent="0.25">
      <c r="B4" s="61" t="s">
        <v>1</v>
      </c>
    </row>
    <row r="5" spans="1:17" ht="18.75" x14ac:dyDescent="0.3">
      <c r="B5" s="62" t="s">
        <v>2</v>
      </c>
    </row>
    <row r="6" spans="1:17" ht="18.75" x14ac:dyDescent="0.3">
      <c r="B6" s="62" t="s">
        <v>3</v>
      </c>
    </row>
    <row r="7" spans="1:17" ht="18.75" x14ac:dyDescent="0.3">
      <c r="B7" s="62" t="s">
        <v>4</v>
      </c>
    </row>
    <row r="8" spans="1:17" ht="18.75" x14ac:dyDescent="0.3">
      <c r="B8" s="62"/>
    </row>
    <row r="9" spans="1:17" ht="18.75" x14ac:dyDescent="0.3">
      <c r="B9" s="52"/>
    </row>
    <row r="10" spans="1:17" ht="18.75" x14ac:dyDescent="0.3">
      <c r="B10" s="52"/>
    </row>
    <row r="11" spans="1:17" ht="18.75" x14ac:dyDescent="0.3">
      <c r="B11" s="62" t="s">
        <v>5</v>
      </c>
    </row>
    <row r="12" spans="1:17" ht="18.75" x14ac:dyDescent="0.3">
      <c r="B12" s="62" t="s">
        <v>6</v>
      </c>
    </row>
    <row r="13" spans="1:17" ht="18.75" x14ac:dyDescent="0.3">
      <c r="B13" s="62"/>
    </row>
    <row r="14" spans="1:17" ht="18.75" x14ac:dyDescent="0.25">
      <c r="B14" s="61" t="s">
        <v>7</v>
      </c>
    </row>
    <row r="15" spans="1:17" ht="18.75" x14ac:dyDescent="0.25">
      <c r="B15" s="61" t="s">
        <v>8</v>
      </c>
    </row>
    <row r="16" spans="1:17" ht="18.75" x14ac:dyDescent="0.25">
      <c r="B16" s="61" t="s">
        <v>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BA85"/>
  <sheetViews>
    <sheetView showGridLines="0" zoomScale="85" zoomScaleNormal="85" workbookViewId="0">
      <pane ySplit="5" topLeftCell="A6" activePane="bottomLeft" state="frozen"/>
      <selection pane="bottomLeft" activeCell="D24" sqref="D6:D45"/>
      <pivotSelection pane="topRight" showHeader="1" axis="axisRow" dimension="3" activeRow="23" activeCol="3" previousRow="23" previousCol="3" click="1" r:id="rId1">
        <pivotArea dataOnly="0" labelOnly="1" outline="0" fieldPosition="0">
          <references count="1">
            <reference field="3" count="0"/>
          </references>
        </pivotArea>
      </pivotSelection>
    </sheetView>
  </sheetViews>
  <sheetFormatPr defaultRowHeight="15" x14ac:dyDescent="0.25"/>
  <cols>
    <col min="1" max="1" width="10" customWidth="1"/>
    <col min="2" max="2" width="7.7109375" bestFit="1" customWidth="1"/>
    <col min="3" max="3" width="10.7109375" customWidth="1"/>
    <col min="4" max="4" width="12.140625" style="8" customWidth="1"/>
    <col min="5" max="5" width="11.42578125" style="7" bestFit="1" customWidth="1"/>
    <col min="6" max="6" width="11" style="8" bestFit="1" customWidth="1"/>
    <col min="7" max="7" width="13.28515625" style="7" bestFit="1" customWidth="1"/>
    <col min="8" max="8" width="10.85546875" style="20" bestFit="1" customWidth="1"/>
    <col min="9" max="9" width="10.85546875" style="3" bestFit="1" customWidth="1"/>
    <col min="10" max="10" width="10.7109375" style="3" bestFit="1" customWidth="1"/>
    <col min="11" max="28" width="7" bestFit="1" customWidth="1"/>
    <col min="29" max="36" width="7.140625" bestFit="1" customWidth="1"/>
  </cols>
  <sheetData>
    <row r="1" spans="1:53" ht="33.75" customHeight="1" x14ac:dyDescent="0.25">
      <c r="A1" s="37" t="s">
        <v>10</v>
      </c>
      <c r="B1" s="30"/>
      <c r="C1" s="30"/>
      <c r="D1" s="31"/>
      <c r="E1" s="32"/>
      <c r="F1" s="36" t="str">
        <f>TEXT(MIN(D6:D51),"d-mmm-yy")&amp;" to "&amp;TEXT(MAX(E6:E51),"d-mmm-yy")</f>
        <v>17-Feb-20 to 13-Mar-20</v>
      </c>
      <c r="G1" s="33"/>
      <c r="H1" s="33"/>
      <c r="I1" s="34"/>
      <c r="J1" s="35"/>
      <c r="K1" s="30"/>
      <c r="L1" s="30"/>
      <c r="M1" s="30"/>
      <c r="N1" s="30"/>
      <c r="O1" s="30"/>
      <c r="P1" s="30"/>
      <c r="Q1" s="41"/>
      <c r="R1" s="30"/>
      <c r="S1" s="41"/>
      <c r="T1" s="30"/>
      <c r="U1" s="30"/>
      <c r="V1" s="30"/>
      <c r="W1" s="30"/>
      <c r="X1" s="30"/>
      <c r="Y1" s="30"/>
      <c r="Z1" s="30"/>
      <c r="AA1" s="30"/>
      <c r="AB1" s="30"/>
      <c r="AC1" s="30"/>
      <c r="AD1" s="30"/>
      <c r="AE1" s="30"/>
      <c r="AF1" s="30"/>
      <c r="AG1" s="30"/>
      <c r="AH1" s="30"/>
      <c r="AI1" s="30"/>
      <c r="AJ1" s="30"/>
    </row>
    <row r="2" spans="1:53" ht="21.75" customHeight="1" x14ac:dyDescent="0.25"/>
    <row r="3" spans="1:53" ht="21.75" customHeight="1" x14ac:dyDescent="0.25">
      <c r="D3"/>
    </row>
    <row r="4" spans="1:53" ht="25.5" customHeight="1" x14ac:dyDescent="0.25">
      <c r="B4" s="26"/>
      <c r="F4" s="7"/>
      <c r="G4" s="20"/>
    </row>
    <row r="5" spans="1:53" s="10" customFormat="1" ht="21" customHeight="1" x14ac:dyDescent="0.25">
      <c r="A5" s="22" t="s">
        <v>11</v>
      </c>
      <c r="B5" s="22" t="s">
        <v>12</v>
      </c>
      <c r="C5" s="22" t="s">
        <v>13</v>
      </c>
      <c r="D5" s="23" t="s">
        <v>14</v>
      </c>
      <c r="E5" s="23" t="s">
        <v>15</v>
      </c>
      <c r="F5" s="23" t="s">
        <v>16</v>
      </c>
      <c r="G5" s="23" t="s">
        <v>17</v>
      </c>
      <c r="H5" s="22" t="s">
        <v>18</v>
      </c>
      <c r="I5" s="24" t="s">
        <v>19</v>
      </c>
      <c r="J5" s="24" t="s">
        <v>20</v>
      </c>
      <c r="K5" s="28">
        <f>MIN(D6:D50)+Workings!P2</f>
        <v>43878</v>
      </c>
      <c r="L5" s="28">
        <f>+K5+1</f>
        <v>43879</v>
      </c>
      <c r="M5" s="28">
        <f t="shared" ref="M5:AJ5" si="0">+L5+1</f>
        <v>43880</v>
      </c>
      <c r="N5" s="28">
        <f t="shared" si="0"/>
        <v>43881</v>
      </c>
      <c r="O5" s="28">
        <f t="shared" si="0"/>
        <v>43882</v>
      </c>
      <c r="P5" s="28">
        <f t="shared" si="0"/>
        <v>43883</v>
      </c>
      <c r="Q5" s="28">
        <f t="shared" si="0"/>
        <v>43884</v>
      </c>
      <c r="R5" s="28">
        <f t="shared" si="0"/>
        <v>43885</v>
      </c>
      <c r="S5" s="28">
        <f t="shared" si="0"/>
        <v>43886</v>
      </c>
      <c r="T5" s="28">
        <f t="shared" si="0"/>
        <v>43887</v>
      </c>
      <c r="U5" s="28">
        <f t="shared" si="0"/>
        <v>43888</v>
      </c>
      <c r="V5" s="28">
        <f t="shared" si="0"/>
        <v>43889</v>
      </c>
      <c r="W5" s="28">
        <f t="shared" si="0"/>
        <v>43890</v>
      </c>
      <c r="X5" s="28">
        <f t="shared" si="0"/>
        <v>43891</v>
      </c>
      <c r="Y5" s="28">
        <f t="shared" si="0"/>
        <v>43892</v>
      </c>
      <c r="Z5" s="28">
        <f t="shared" si="0"/>
        <v>43893</v>
      </c>
      <c r="AA5" s="28">
        <f t="shared" si="0"/>
        <v>43894</v>
      </c>
      <c r="AB5" s="28">
        <f t="shared" si="0"/>
        <v>43895</v>
      </c>
      <c r="AC5" s="28">
        <f t="shared" si="0"/>
        <v>43896</v>
      </c>
      <c r="AD5" s="28">
        <f t="shared" si="0"/>
        <v>43897</v>
      </c>
      <c r="AE5" s="28">
        <f t="shared" si="0"/>
        <v>43898</v>
      </c>
      <c r="AF5" s="28">
        <f t="shared" si="0"/>
        <v>43899</v>
      </c>
      <c r="AG5" s="28">
        <f t="shared" si="0"/>
        <v>43900</v>
      </c>
      <c r="AH5" s="28">
        <f t="shared" si="0"/>
        <v>43901</v>
      </c>
      <c r="AI5" s="28">
        <f t="shared" si="0"/>
        <v>43902</v>
      </c>
      <c r="AJ5" s="28">
        <f t="shared" si="0"/>
        <v>43903</v>
      </c>
      <c r="AK5" s="19"/>
      <c r="AL5" s="19"/>
      <c r="AM5" s="19"/>
      <c r="AN5" s="19"/>
      <c r="AO5" s="19"/>
      <c r="AP5" s="19"/>
      <c r="AQ5" s="19"/>
      <c r="AR5" s="19"/>
      <c r="AS5" s="19"/>
      <c r="AT5" s="19"/>
      <c r="AU5" s="19"/>
      <c r="AV5" s="19"/>
      <c r="AW5" s="9"/>
      <c r="AX5" s="9"/>
      <c r="AY5" s="9"/>
      <c r="AZ5" s="9"/>
      <c r="BA5" s="9"/>
    </row>
    <row r="6" spans="1:53" s="15" customFormat="1" x14ac:dyDescent="0.25">
      <c r="A6" t="s">
        <v>21</v>
      </c>
      <c r="B6" t="s">
        <v>22</v>
      </c>
      <c r="C6" t="s">
        <v>23</v>
      </c>
      <c r="D6" s="1">
        <v>43889</v>
      </c>
      <c r="E6" s="1">
        <v>43900</v>
      </c>
      <c r="F6" s="7">
        <v>8</v>
      </c>
      <c r="G6" s="12">
        <v>3</v>
      </c>
      <c r="H6" s="11">
        <v>0.375</v>
      </c>
      <c r="I6" s="3">
        <v>96000</v>
      </c>
      <c r="J6" s="3">
        <v>32256</v>
      </c>
    </row>
    <row r="7" spans="1:53" s="15" customFormat="1" x14ac:dyDescent="0.25">
      <c r="A7"/>
      <c r="B7" t="s">
        <v>24</v>
      </c>
      <c r="C7" t="s">
        <v>25</v>
      </c>
      <c r="D7" s="1">
        <v>43892</v>
      </c>
      <c r="E7" s="1">
        <v>43902</v>
      </c>
      <c r="F7" s="7">
        <v>9</v>
      </c>
      <c r="G7" s="12">
        <v>4</v>
      </c>
      <c r="H7" s="11">
        <v>0.44444444444444442</v>
      </c>
      <c r="I7" s="3">
        <v>513000</v>
      </c>
      <c r="J7" s="3">
        <v>226233</v>
      </c>
    </row>
    <row r="8" spans="1:53" s="15" customFormat="1" x14ac:dyDescent="0.25">
      <c r="A8"/>
      <c r="B8" t="s">
        <v>26</v>
      </c>
      <c r="C8" t="s">
        <v>27</v>
      </c>
      <c r="D8" s="1">
        <v>43881</v>
      </c>
      <c r="E8" s="1">
        <v>43887</v>
      </c>
      <c r="F8" s="7">
        <v>5</v>
      </c>
      <c r="G8" s="12">
        <v>3</v>
      </c>
      <c r="H8" s="11">
        <v>0.6</v>
      </c>
      <c r="I8" s="3">
        <v>616000</v>
      </c>
      <c r="J8" s="3">
        <v>401579</v>
      </c>
    </row>
    <row r="9" spans="1:53" s="15" customFormat="1" x14ac:dyDescent="0.25">
      <c r="A9"/>
      <c r="B9" t="s">
        <v>28</v>
      </c>
      <c r="C9" t="s">
        <v>29</v>
      </c>
      <c r="D9" s="1">
        <v>43880</v>
      </c>
      <c r="E9" s="1">
        <v>43882</v>
      </c>
      <c r="F9" s="7">
        <v>3</v>
      </c>
      <c r="G9" s="12">
        <v>3</v>
      </c>
      <c r="H9" s="11">
        <v>1</v>
      </c>
      <c r="I9" s="3">
        <v>817000</v>
      </c>
      <c r="J9" s="3">
        <v>807069</v>
      </c>
    </row>
    <row r="10" spans="1:53" s="15" customFormat="1" x14ac:dyDescent="0.25">
      <c r="A10"/>
      <c r="B10" t="s">
        <v>30</v>
      </c>
      <c r="C10" t="s">
        <v>31</v>
      </c>
      <c r="D10" s="1">
        <v>43882</v>
      </c>
      <c r="E10" s="1">
        <v>43892</v>
      </c>
      <c r="F10" s="7">
        <v>7</v>
      </c>
      <c r="G10" s="12">
        <v>3</v>
      </c>
      <c r="H10" s="11">
        <v>0.42857142857142855</v>
      </c>
      <c r="I10" s="3">
        <v>372000</v>
      </c>
      <c r="J10" s="3">
        <v>173166</v>
      </c>
    </row>
    <row r="11" spans="1:53" s="15" customFormat="1" x14ac:dyDescent="0.25">
      <c r="A11"/>
      <c r="B11" t="s">
        <v>32</v>
      </c>
      <c r="C11" t="s">
        <v>23</v>
      </c>
      <c r="D11" s="1">
        <v>43885</v>
      </c>
      <c r="E11" s="1">
        <v>43896</v>
      </c>
      <c r="F11" s="7">
        <v>10</v>
      </c>
      <c r="G11" s="12">
        <v>2</v>
      </c>
      <c r="H11" s="11">
        <v>0.2</v>
      </c>
      <c r="I11" s="3">
        <v>50000</v>
      </c>
      <c r="J11" s="3">
        <v>8400</v>
      </c>
    </row>
    <row r="12" spans="1:53" s="15" customFormat="1" x14ac:dyDescent="0.25">
      <c r="A12"/>
      <c r="B12" t="s">
        <v>33</v>
      </c>
      <c r="C12" t="s">
        <v>25</v>
      </c>
      <c r="D12" s="1">
        <v>43885</v>
      </c>
      <c r="E12" s="1">
        <v>43896</v>
      </c>
      <c r="F12" s="7">
        <v>10</v>
      </c>
      <c r="G12" s="12">
        <v>3</v>
      </c>
      <c r="H12" s="11">
        <v>0.3</v>
      </c>
      <c r="I12" s="3">
        <v>807000</v>
      </c>
      <c r="J12" s="3">
        <v>262679</v>
      </c>
    </row>
    <row r="13" spans="1:53" s="15" customFormat="1" x14ac:dyDescent="0.25">
      <c r="A13"/>
      <c r="B13" t="s">
        <v>34</v>
      </c>
      <c r="C13" t="s">
        <v>27</v>
      </c>
      <c r="D13" s="1">
        <v>43885</v>
      </c>
      <c r="E13" s="1">
        <v>43887</v>
      </c>
      <c r="F13" s="7">
        <v>3</v>
      </c>
      <c r="G13" s="12">
        <v>0</v>
      </c>
      <c r="H13" s="11">
        <v>0</v>
      </c>
      <c r="I13" s="3">
        <v>691000</v>
      </c>
      <c r="J13" s="3">
        <v>0</v>
      </c>
    </row>
    <row r="14" spans="1:53" s="15" customFormat="1" x14ac:dyDescent="0.25">
      <c r="A14" t="s">
        <v>35</v>
      </c>
      <c r="B14" t="s">
        <v>22</v>
      </c>
      <c r="C14" t="s">
        <v>29</v>
      </c>
      <c r="D14" s="1">
        <v>43892</v>
      </c>
      <c r="E14" s="1">
        <v>43902</v>
      </c>
      <c r="F14" s="7">
        <v>9</v>
      </c>
      <c r="G14" s="12">
        <v>8</v>
      </c>
      <c r="H14" s="11">
        <v>0.88888888888888884</v>
      </c>
      <c r="I14" s="3">
        <v>787000</v>
      </c>
      <c r="J14" s="3">
        <v>727188</v>
      </c>
    </row>
    <row r="15" spans="1:53" s="15" customFormat="1" x14ac:dyDescent="0.25">
      <c r="A15"/>
      <c r="B15" t="s">
        <v>24</v>
      </c>
      <c r="C15" t="s">
        <v>31</v>
      </c>
      <c r="D15" s="1">
        <v>43892</v>
      </c>
      <c r="E15" s="1">
        <v>43903</v>
      </c>
      <c r="F15" s="7">
        <v>10</v>
      </c>
      <c r="G15" s="12">
        <v>2</v>
      </c>
      <c r="H15" s="11">
        <v>0.2</v>
      </c>
      <c r="I15" s="3">
        <v>228000</v>
      </c>
      <c r="J15" s="3">
        <v>47880</v>
      </c>
      <c r="K15"/>
      <c r="L15"/>
      <c r="M15"/>
      <c r="N15"/>
      <c r="O15"/>
      <c r="R15"/>
      <c r="S15"/>
      <c r="T15"/>
      <c r="U15"/>
      <c r="V15"/>
    </row>
    <row r="16" spans="1:53" s="15" customFormat="1" x14ac:dyDescent="0.25">
      <c r="A16"/>
      <c r="B16" t="s">
        <v>26</v>
      </c>
      <c r="C16" t="s">
        <v>23</v>
      </c>
      <c r="D16" s="1">
        <v>43878</v>
      </c>
      <c r="E16" s="1">
        <v>43881</v>
      </c>
      <c r="F16" s="7">
        <v>4</v>
      </c>
      <c r="G16" s="12">
        <v>0</v>
      </c>
      <c r="H16" s="11">
        <v>0</v>
      </c>
      <c r="I16" s="3">
        <v>147000</v>
      </c>
      <c r="J16" s="3">
        <v>0</v>
      </c>
      <c r="K16"/>
      <c r="L16"/>
      <c r="M16"/>
      <c r="N16"/>
      <c r="O16"/>
      <c r="R16"/>
      <c r="S16"/>
      <c r="T16"/>
      <c r="U16"/>
      <c r="V16"/>
    </row>
    <row r="17" spans="1:22" s="15" customFormat="1" x14ac:dyDescent="0.25">
      <c r="A17"/>
      <c r="B17" t="s">
        <v>28</v>
      </c>
      <c r="C17" t="s">
        <v>25</v>
      </c>
      <c r="D17" s="1">
        <v>43880</v>
      </c>
      <c r="E17" s="1">
        <v>43889</v>
      </c>
      <c r="F17" s="7">
        <v>8</v>
      </c>
      <c r="G17" s="12">
        <v>5</v>
      </c>
      <c r="H17" s="11">
        <v>0.625</v>
      </c>
      <c r="I17" s="3">
        <v>338000</v>
      </c>
      <c r="J17" s="3">
        <v>205123</v>
      </c>
      <c r="K17"/>
      <c r="L17"/>
      <c r="M17"/>
      <c r="N17"/>
      <c r="O17"/>
      <c r="R17"/>
      <c r="S17"/>
      <c r="T17"/>
      <c r="U17"/>
      <c r="V17"/>
    </row>
    <row r="18" spans="1:22" s="15" customFormat="1" x14ac:dyDescent="0.25">
      <c r="A18"/>
      <c r="B18" t="s">
        <v>30</v>
      </c>
      <c r="C18" t="s">
        <v>27</v>
      </c>
      <c r="D18" s="1">
        <v>43885</v>
      </c>
      <c r="E18" s="1">
        <v>43896</v>
      </c>
      <c r="F18" s="7">
        <v>10</v>
      </c>
      <c r="G18" s="12">
        <v>3</v>
      </c>
      <c r="H18" s="11">
        <v>0.3</v>
      </c>
      <c r="I18" s="3">
        <v>857000</v>
      </c>
      <c r="J18" s="3">
        <v>305949</v>
      </c>
      <c r="K18"/>
      <c r="L18"/>
      <c r="M18"/>
      <c r="N18"/>
      <c r="O18"/>
      <c r="R18"/>
      <c r="S18"/>
      <c r="T18"/>
      <c r="U18"/>
      <c r="V18"/>
    </row>
    <row r="19" spans="1:22" s="15" customFormat="1" x14ac:dyDescent="0.25">
      <c r="A19"/>
      <c r="B19" t="s">
        <v>32</v>
      </c>
      <c r="C19" t="s">
        <v>29</v>
      </c>
      <c r="D19" s="1">
        <v>43886</v>
      </c>
      <c r="E19" s="1">
        <v>43893</v>
      </c>
      <c r="F19" s="7">
        <v>6</v>
      </c>
      <c r="G19" s="12">
        <v>3</v>
      </c>
      <c r="H19" s="11">
        <v>0.5</v>
      </c>
      <c r="I19" s="3">
        <v>602000</v>
      </c>
      <c r="J19" s="3">
        <v>322371</v>
      </c>
      <c r="K19"/>
      <c r="L19"/>
      <c r="M19"/>
      <c r="N19"/>
      <c r="O19"/>
      <c r="R19"/>
      <c r="S19"/>
      <c r="T19"/>
      <c r="U19"/>
      <c r="V19"/>
    </row>
    <row r="20" spans="1:22" s="15" customFormat="1" x14ac:dyDescent="0.25">
      <c r="A20"/>
      <c r="B20" t="s">
        <v>33</v>
      </c>
      <c r="C20" t="s">
        <v>31</v>
      </c>
      <c r="D20" s="1">
        <v>43886</v>
      </c>
      <c r="E20" s="1">
        <v>43889</v>
      </c>
      <c r="F20" s="7">
        <v>4</v>
      </c>
      <c r="G20" s="12">
        <v>2</v>
      </c>
      <c r="H20" s="11">
        <v>0.5</v>
      </c>
      <c r="I20" s="3">
        <v>990000</v>
      </c>
      <c r="J20" s="3">
        <v>451440</v>
      </c>
      <c r="L20"/>
      <c r="M20"/>
      <c r="N20"/>
      <c r="O20"/>
      <c r="R20"/>
      <c r="S20"/>
      <c r="T20"/>
      <c r="U20"/>
      <c r="V20"/>
    </row>
    <row r="21" spans="1:22" s="15" customFormat="1" x14ac:dyDescent="0.25">
      <c r="A21" t="s">
        <v>36</v>
      </c>
      <c r="B21" t="s">
        <v>22</v>
      </c>
      <c r="C21" t="s">
        <v>29</v>
      </c>
      <c r="D21" s="1">
        <v>43878</v>
      </c>
      <c r="E21" s="1">
        <v>43882</v>
      </c>
      <c r="F21" s="7">
        <v>5</v>
      </c>
      <c r="G21" s="12">
        <v>2</v>
      </c>
      <c r="H21" s="11">
        <v>0.4</v>
      </c>
      <c r="I21" s="3">
        <v>218000</v>
      </c>
      <c r="J21" s="3">
        <v>97337</v>
      </c>
      <c r="R21"/>
      <c r="S21"/>
      <c r="T21"/>
      <c r="U21"/>
      <c r="V21"/>
    </row>
    <row r="22" spans="1:22" s="15" customFormat="1" x14ac:dyDescent="0.25">
      <c r="A22"/>
      <c r="B22" t="s">
        <v>24</v>
      </c>
      <c r="C22" t="s">
        <v>31</v>
      </c>
      <c r="D22" s="1">
        <v>43878</v>
      </c>
      <c r="E22" s="1">
        <v>43885</v>
      </c>
      <c r="F22" s="7">
        <v>6</v>
      </c>
      <c r="G22" s="12">
        <v>3</v>
      </c>
      <c r="H22" s="11">
        <v>0.5</v>
      </c>
      <c r="I22" s="3">
        <v>393000</v>
      </c>
      <c r="J22" s="3">
        <v>177440</v>
      </c>
      <c r="R22"/>
      <c r="S22"/>
      <c r="T22"/>
      <c r="U22"/>
      <c r="V22"/>
    </row>
    <row r="23" spans="1:22" s="15" customFormat="1" x14ac:dyDescent="0.25">
      <c r="A23"/>
      <c r="B23" t="s">
        <v>26</v>
      </c>
      <c r="C23" t="s">
        <v>23</v>
      </c>
      <c r="D23" s="1">
        <v>43879</v>
      </c>
      <c r="E23" s="1">
        <v>43892</v>
      </c>
      <c r="F23" s="7">
        <v>10</v>
      </c>
      <c r="G23" s="12">
        <v>4</v>
      </c>
      <c r="H23" s="11">
        <v>0.4</v>
      </c>
      <c r="I23" s="3">
        <v>86000</v>
      </c>
      <c r="J23" s="3">
        <v>31046</v>
      </c>
    </row>
    <row r="24" spans="1:22" s="15" customFormat="1" x14ac:dyDescent="0.25">
      <c r="A24"/>
      <c r="B24" t="s">
        <v>28</v>
      </c>
      <c r="C24" t="s">
        <v>25</v>
      </c>
      <c r="D24" s="1">
        <v>43882</v>
      </c>
      <c r="E24" s="1">
        <v>43894</v>
      </c>
      <c r="F24" s="7">
        <v>9</v>
      </c>
      <c r="G24" s="12">
        <v>3</v>
      </c>
      <c r="H24" s="11">
        <v>0.33333333333333331</v>
      </c>
      <c r="I24" s="3">
        <v>732000</v>
      </c>
      <c r="J24" s="3">
        <v>261324</v>
      </c>
    </row>
    <row r="25" spans="1:22" s="15" customFormat="1" x14ac:dyDescent="0.25">
      <c r="A25"/>
      <c r="B25" t="s">
        <v>30</v>
      </c>
      <c r="C25" t="s">
        <v>27</v>
      </c>
      <c r="D25" s="1">
        <v>43878</v>
      </c>
      <c r="E25" s="1">
        <v>43881</v>
      </c>
      <c r="F25" s="7">
        <v>4</v>
      </c>
      <c r="G25" s="12">
        <v>1</v>
      </c>
      <c r="H25" s="14">
        <v>0.25</v>
      </c>
      <c r="I25" s="3">
        <v>492000</v>
      </c>
      <c r="J25" s="3">
        <v>116850</v>
      </c>
    </row>
    <row r="26" spans="1:22" s="15" customFormat="1" x14ac:dyDescent="0.25">
      <c r="A26"/>
      <c r="B26" t="s">
        <v>32</v>
      </c>
      <c r="C26" t="s">
        <v>29</v>
      </c>
      <c r="D26" s="1">
        <v>43881</v>
      </c>
      <c r="E26" s="1">
        <v>43888</v>
      </c>
      <c r="F26" s="7">
        <v>6</v>
      </c>
      <c r="G26" s="12">
        <v>0</v>
      </c>
      <c r="H26" s="11">
        <v>0</v>
      </c>
      <c r="I26" s="3">
        <v>188000</v>
      </c>
      <c r="J26" s="3">
        <v>0</v>
      </c>
    </row>
    <row r="27" spans="1:22" s="15" customFormat="1" x14ac:dyDescent="0.25">
      <c r="A27"/>
      <c r="B27" t="s">
        <v>33</v>
      </c>
      <c r="C27" t="s">
        <v>31</v>
      </c>
      <c r="D27" s="1">
        <v>43881</v>
      </c>
      <c r="E27" s="1">
        <v>43889</v>
      </c>
      <c r="F27" s="7">
        <v>7</v>
      </c>
      <c r="G27" s="12">
        <v>3</v>
      </c>
      <c r="H27" s="11">
        <v>0.42857142857142855</v>
      </c>
      <c r="I27" s="3">
        <v>180000</v>
      </c>
      <c r="J27" s="3">
        <v>79380</v>
      </c>
    </row>
    <row r="28" spans="1:22" s="15" customFormat="1" x14ac:dyDescent="0.25">
      <c r="A28"/>
      <c r="B28" t="s">
        <v>34</v>
      </c>
      <c r="C28" t="s">
        <v>23</v>
      </c>
      <c r="D28" s="1">
        <v>43885</v>
      </c>
      <c r="E28" s="1">
        <v>43889</v>
      </c>
      <c r="F28" s="7">
        <v>5</v>
      </c>
      <c r="G28" s="12">
        <v>2</v>
      </c>
      <c r="H28" s="11">
        <v>0.4</v>
      </c>
      <c r="I28" s="3">
        <v>582000</v>
      </c>
      <c r="J28" s="3">
        <v>195231</v>
      </c>
    </row>
    <row r="29" spans="1:22" s="15" customFormat="1" x14ac:dyDescent="0.25">
      <c r="A29"/>
      <c r="B29" t="s">
        <v>37</v>
      </c>
      <c r="C29" t="s">
        <v>25</v>
      </c>
      <c r="D29" s="1">
        <v>43885</v>
      </c>
      <c r="E29" s="1">
        <v>43895</v>
      </c>
      <c r="F29" s="7">
        <v>9</v>
      </c>
      <c r="G29" s="12">
        <v>1</v>
      </c>
      <c r="H29" s="11">
        <v>0.1111111111111111</v>
      </c>
      <c r="I29" s="3">
        <v>562000</v>
      </c>
      <c r="J29" s="3">
        <v>74746</v>
      </c>
    </row>
    <row r="30" spans="1:22" s="15" customFormat="1" x14ac:dyDescent="0.25">
      <c r="A30"/>
      <c r="B30" t="s">
        <v>38</v>
      </c>
      <c r="C30" t="s">
        <v>27</v>
      </c>
      <c r="D30" s="1">
        <v>43885</v>
      </c>
      <c r="E30" s="1">
        <v>43892</v>
      </c>
      <c r="F30" s="7">
        <v>6</v>
      </c>
      <c r="G30" s="12">
        <v>3</v>
      </c>
      <c r="H30" s="11">
        <v>0.5</v>
      </c>
      <c r="I30" s="3">
        <v>416000</v>
      </c>
      <c r="J30" s="3">
        <v>175015</v>
      </c>
    </row>
    <row r="31" spans="1:22" s="15" customFormat="1" x14ac:dyDescent="0.25">
      <c r="A31" t="s">
        <v>39</v>
      </c>
      <c r="B31" t="s">
        <v>22</v>
      </c>
      <c r="C31" t="s">
        <v>29</v>
      </c>
      <c r="D31" s="1">
        <v>43879</v>
      </c>
      <c r="E31" s="1">
        <v>43887</v>
      </c>
      <c r="F31" s="7">
        <v>7</v>
      </c>
      <c r="G31" s="12">
        <v>7</v>
      </c>
      <c r="H31" s="11">
        <v>1</v>
      </c>
      <c r="I31" s="3">
        <v>293000</v>
      </c>
      <c r="J31" s="3">
        <v>273001</v>
      </c>
    </row>
    <row r="32" spans="1:22" s="15" customFormat="1" x14ac:dyDescent="0.25">
      <c r="A32"/>
      <c r="B32" t="s">
        <v>24</v>
      </c>
      <c r="C32" t="s">
        <v>31</v>
      </c>
      <c r="D32" s="1">
        <v>43878</v>
      </c>
      <c r="E32" s="1">
        <v>43888</v>
      </c>
      <c r="F32" s="7">
        <v>9</v>
      </c>
      <c r="G32" s="12">
        <v>4</v>
      </c>
      <c r="H32" s="11">
        <v>0.44444444444444442</v>
      </c>
      <c r="I32" s="3">
        <v>224000</v>
      </c>
      <c r="J32" s="3">
        <v>57910</v>
      </c>
    </row>
    <row r="33" spans="1:10" s="15" customFormat="1" x14ac:dyDescent="0.25">
      <c r="A33"/>
      <c r="B33" t="s">
        <v>26</v>
      </c>
      <c r="C33" t="s">
        <v>23</v>
      </c>
      <c r="D33" s="1">
        <v>43879</v>
      </c>
      <c r="E33" s="1">
        <v>43888</v>
      </c>
      <c r="F33" s="7">
        <v>8</v>
      </c>
      <c r="G33" s="12">
        <v>0</v>
      </c>
      <c r="H33" s="11">
        <v>0</v>
      </c>
      <c r="I33" s="3">
        <v>978000</v>
      </c>
      <c r="J33" s="3">
        <v>0</v>
      </c>
    </row>
    <row r="34" spans="1:10" s="15" customFormat="1" x14ac:dyDescent="0.25">
      <c r="A34"/>
      <c r="B34" t="s">
        <v>28</v>
      </c>
      <c r="C34" t="s">
        <v>25</v>
      </c>
      <c r="D34" s="1">
        <v>43881</v>
      </c>
      <c r="E34" s="1">
        <v>43889</v>
      </c>
      <c r="F34" s="7">
        <v>7</v>
      </c>
      <c r="G34" s="12">
        <v>3</v>
      </c>
      <c r="H34" s="11">
        <v>0.42857142857142855</v>
      </c>
      <c r="I34" s="3">
        <v>932000</v>
      </c>
      <c r="J34" s="3">
        <v>379157</v>
      </c>
    </row>
    <row r="35" spans="1:10" s="15" customFormat="1" x14ac:dyDescent="0.25">
      <c r="A35"/>
      <c r="B35" t="s">
        <v>30</v>
      </c>
      <c r="C35" t="s">
        <v>27</v>
      </c>
      <c r="D35" s="1">
        <v>43882</v>
      </c>
      <c r="E35" s="1">
        <v>43887</v>
      </c>
      <c r="F35" s="7">
        <v>4</v>
      </c>
      <c r="G35" s="12">
        <v>1</v>
      </c>
      <c r="H35" s="11">
        <v>0.25</v>
      </c>
      <c r="I35" s="3">
        <v>854000</v>
      </c>
      <c r="J35" s="3">
        <v>322812</v>
      </c>
    </row>
    <row r="36" spans="1:10" s="15" customFormat="1" x14ac:dyDescent="0.25">
      <c r="A36"/>
      <c r="B36" t="s">
        <v>32</v>
      </c>
      <c r="C36" t="s">
        <v>29</v>
      </c>
      <c r="D36" s="1">
        <v>43882</v>
      </c>
      <c r="E36" s="1">
        <v>43889</v>
      </c>
      <c r="F36" s="7">
        <v>6</v>
      </c>
      <c r="G36" s="12">
        <v>3</v>
      </c>
      <c r="H36" s="11">
        <v>0.5</v>
      </c>
      <c r="I36" s="3">
        <v>81000</v>
      </c>
      <c r="J36" s="3">
        <v>38461</v>
      </c>
    </row>
    <row r="37" spans="1:10" s="15" customFormat="1" x14ac:dyDescent="0.25">
      <c r="A37"/>
      <c r="B37" t="s">
        <v>33</v>
      </c>
      <c r="C37" t="s">
        <v>31</v>
      </c>
      <c r="D37" s="1">
        <v>43885</v>
      </c>
      <c r="E37" s="1">
        <v>43892</v>
      </c>
      <c r="F37" s="7">
        <v>6</v>
      </c>
      <c r="G37" s="12">
        <v>5</v>
      </c>
      <c r="H37" s="11">
        <v>0.83333333333333337</v>
      </c>
      <c r="I37" s="3">
        <v>169000</v>
      </c>
      <c r="J37" s="3">
        <v>136468</v>
      </c>
    </row>
    <row r="38" spans="1:10" s="15" customFormat="1" x14ac:dyDescent="0.25">
      <c r="A38"/>
      <c r="B38" t="s">
        <v>34</v>
      </c>
      <c r="C38" t="s">
        <v>23</v>
      </c>
      <c r="D38" s="1">
        <v>43886</v>
      </c>
      <c r="E38" s="1">
        <v>43889</v>
      </c>
      <c r="F38" s="7">
        <v>4</v>
      </c>
      <c r="G38" s="12">
        <v>1</v>
      </c>
      <c r="H38" s="11">
        <v>0.25</v>
      </c>
      <c r="I38" s="3">
        <v>61000</v>
      </c>
      <c r="J38" s="3">
        <v>12078</v>
      </c>
    </row>
    <row r="39" spans="1:10" s="15" customFormat="1" x14ac:dyDescent="0.25">
      <c r="A39"/>
      <c r="B39" t="s">
        <v>37</v>
      </c>
      <c r="C39" t="s">
        <v>25</v>
      </c>
      <c r="D39" s="1">
        <v>43888</v>
      </c>
      <c r="E39" s="1">
        <v>43896</v>
      </c>
      <c r="F39" s="7">
        <v>7</v>
      </c>
      <c r="G39" s="12">
        <v>3</v>
      </c>
      <c r="H39" s="11">
        <v>0.42857142857142855</v>
      </c>
      <c r="I39" s="3">
        <v>645000</v>
      </c>
      <c r="J39" s="3">
        <v>273048</v>
      </c>
    </row>
    <row r="40" spans="1:10" s="15" customFormat="1" x14ac:dyDescent="0.25">
      <c r="A40"/>
      <c r="B40" t="s">
        <v>38</v>
      </c>
      <c r="C40" t="s">
        <v>27</v>
      </c>
      <c r="D40" s="1">
        <v>43878</v>
      </c>
      <c r="E40" s="1">
        <v>43880</v>
      </c>
      <c r="F40" s="7">
        <v>3</v>
      </c>
      <c r="G40" s="12">
        <v>3</v>
      </c>
      <c r="H40" s="11">
        <v>1</v>
      </c>
      <c r="I40" s="3">
        <v>68000</v>
      </c>
      <c r="J40" s="3">
        <v>64987</v>
      </c>
    </row>
    <row r="41" spans="1:10" s="15" customFormat="1" x14ac:dyDescent="0.25">
      <c r="A41" t="s">
        <v>40</v>
      </c>
      <c r="B41" t="s">
        <v>22</v>
      </c>
      <c r="C41" t="s">
        <v>29</v>
      </c>
      <c r="D41" s="1">
        <v>43878</v>
      </c>
      <c r="E41" s="1">
        <v>43889</v>
      </c>
      <c r="F41" s="7">
        <v>10</v>
      </c>
      <c r="G41" s="12">
        <v>5</v>
      </c>
      <c r="H41" s="11">
        <v>0.5</v>
      </c>
      <c r="I41" s="3">
        <v>839000</v>
      </c>
      <c r="J41" s="3">
        <v>406974</v>
      </c>
    </row>
    <row r="42" spans="1:10" s="15" customFormat="1" x14ac:dyDescent="0.25">
      <c r="A42"/>
      <c r="B42" t="s">
        <v>24</v>
      </c>
      <c r="C42" t="s">
        <v>31</v>
      </c>
      <c r="D42" s="1">
        <v>43882</v>
      </c>
      <c r="E42" s="1">
        <v>43888</v>
      </c>
      <c r="F42" s="7">
        <v>5</v>
      </c>
      <c r="G42" s="12">
        <v>4</v>
      </c>
      <c r="H42" s="11">
        <v>0.8</v>
      </c>
      <c r="I42" s="3">
        <v>729000</v>
      </c>
      <c r="J42" s="3">
        <v>487139</v>
      </c>
    </row>
    <row r="43" spans="1:10" s="15" customFormat="1" x14ac:dyDescent="0.25">
      <c r="A43"/>
      <c r="B43" t="s">
        <v>26</v>
      </c>
      <c r="C43" t="s">
        <v>23</v>
      </c>
      <c r="D43" s="1">
        <v>43885</v>
      </c>
      <c r="E43" s="1">
        <v>43893</v>
      </c>
      <c r="F43" s="7">
        <v>7</v>
      </c>
      <c r="G43" s="12">
        <v>3</v>
      </c>
      <c r="H43" s="11">
        <v>0.42857142857142855</v>
      </c>
      <c r="I43" s="3">
        <v>826000</v>
      </c>
      <c r="J43" s="3">
        <v>298186</v>
      </c>
    </row>
    <row r="44" spans="1:10" s="15" customFormat="1" x14ac:dyDescent="0.25">
      <c r="A44"/>
      <c r="B44" t="s">
        <v>28</v>
      </c>
      <c r="C44" t="s">
        <v>25</v>
      </c>
      <c r="D44" s="1">
        <v>43887</v>
      </c>
      <c r="E44" s="1">
        <v>43895</v>
      </c>
      <c r="F44" s="7">
        <v>7</v>
      </c>
      <c r="G44" s="12">
        <v>2</v>
      </c>
      <c r="H44" s="11">
        <v>0.2857142857142857</v>
      </c>
      <c r="I44" s="3">
        <v>895000</v>
      </c>
      <c r="J44" s="3">
        <v>280583</v>
      </c>
    </row>
    <row r="45" spans="1:10" s="15" customFormat="1" x14ac:dyDescent="0.25">
      <c r="A45"/>
      <c r="B45" t="s">
        <v>30</v>
      </c>
      <c r="C45" t="s">
        <v>27</v>
      </c>
      <c r="D45" s="1">
        <v>43889</v>
      </c>
      <c r="E45" s="1">
        <v>43893</v>
      </c>
      <c r="F45" s="7">
        <v>3</v>
      </c>
      <c r="G45" s="12">
        <v>2</v>
      </c>
      <c r="H45" s="11">
        <v>0.66666666666666663</v>
      </c>
      <c r="I45" s="3">
        <v>341000</v>
      </c>
      <c r="J45" s="3">
        <v>129785</v>
      </c>
    </row>
    <row r="46" spans="1:10" s="15" customFormat="1" x14ac:dyDescent="0.25">
      <c r="A46" s="13" t="s">
        <v>41</v>
      </c>
      <c r="B46" s="13"/>
      <c r="C46" s="13"/>
      <c r="D46" s="13"/>
      <c r="E46" s="13"/>
      <c r="F46" s="13"/>
      <c r="G46" s="13"/>
      <c r="H46" s="13"/>
      <c r="I46" s="3">
        <v>19695000</v>
      </c>
      <c r="J46" s="3">
        <v>8340291</v>
      </c>
    </row>
    <row r="47" spans="1:10" s="15" customFormat="1" x14ac:dyDescent="0.25">
      <c r="D47" s="16"/>
      <c r="E47" s="17"/>
      <c r="F47" s="16"/>
      <c r="G47" s="17"/>
      <c r="H47" s="21"/>
      <c r="I47" s="18"/>
      <c r="J47" s="18"/>
    </row>
    <row r="48" spans="1:10" s="15" customFormat="1" x14ac:dyDescent="0.25">
      <c r="D48" s="16"/>
      <c r="E48" s="17"/>
      <c r="F48" s="16"/>
      <c r="G48" s="17"/>
      <c r="H48" s="21"/>
      <c r="I48" s="18"/>
      <c r="J48" s="18"/>
    </row>
    <row r="49" spans="4:10" s="15" customFormat="1" x14ac:dyDescent="0.25">
      <c r="D49" s="16"/>
      <c r="E49" s="17"/>
      <c r="F49" s="16"/>
      <c r="G49" s="17"/>
      <c r="H49" s="21"/>
      <c r="I49" s="18"/>
      <c r="J49" s="18"/>
    </row>
    <row r="50" spans="4:10" s="15" customFormat="1" x14ac:dyDescent="0.25">
      <c r="D50" s="16"/>
      <c r="E50" s="17"/>
      <c r="F50" s="16"/>
      <c r="G50" s="17"/>
      <c r="H50" s="21"/>
      <c r="I50" s="18"/>
      <c r="J50" s="18"/>
    </row>
    <row r="51" spans="4:10" s="15" customFormat="1" x14ac:dyDescent="0.25">
      <c r="D51" s="16"/>
      <c r="E51" s="17"/>
      <c r="F51" s="16"/>
      <c r="G51" s="17"/>
      <c r="H51" s="21"/>
      <c r="I51" s="18"/>
      <c r="J51" s="18"/>
    </row>
    <row r="52" spans="4:10" s="15" customFormat="1" x14ac:dyDescent="0.25">
      <c r="D52" s="16"/>
      <c r="E52" s="17"/>
      <c r="F52" s="16"/>
      <c r="G52" s="17"/>
      <c r="H52" s="21"/>
      <c r="I52" s="18"/>
      <c r="J52" s="18"/>
    </row>
    <row r="53" spans="4:10" s="15" customFormat="1" x14ac:dyDescent="0.25">
      <c r="D53" s="16"/>
      <c r="E53" s="17"/>
      <c r="F53" s="16"/>
      <c r="G53" s="17"/>
      <c r="H53" s="21"/>
      <c r="I53" s="18"/>
      <c r="J53" s="18"/>
    </row>
    <row r="54" spans="4:10" s="15" customFormat="1" x14ac:dyDescent="0.25">
      <c r="D54" s="16"/>
      <c r="E54" s="17"/>
      <c r="F54" s="16"/>
      <c r="G54" s="17"/>
      <c r="H54" s="21"/>
      <c r="I54" s="18"/>
      <c r="J54" s="18"/>
    </row>
    <row r="55" spans="4:10" s="15" customFormat="1" x14ac:dyDescent="0.25">
      <c r="D55" s="16"/>
      <c r="E55" s="17"/>
      <c r="F55" s="16"/>
      <c r="G55" s="17"/>
      <c r="H55" s="21"/>
      <c r="I55" s="18"/>
      <c r="J55" s="18"/>
    </row>
    <row r="56" spans="4:10" s="15" customFormat="1" x14ac:dyDescent="0.25">
      <c r="D56" s="16"/>
      <c r="E56" s="17"/>
      <c r="F56" s="16"/>
      <c r="G56" s="17"/>
      <c r="H56" s="21"/>
      <c r="I56" s="18"/>
      <c r="J56" s="18"/>
    </row>
    <row r="57" spans="4:10" s="15" customFormat="1" x14ac:dyDescent="0.25">
      <c r="D57" s="16"/>
      <c r="E57" s="17"/>
      <c r="F57" s="16"/>
      <c r="G57" s="17"/>
      <c r="H57" s="21"/>
      <c r="I57" s="18"/>
      <c r="J57" s="18"/>
    </row>
    <row r="58" spans="4:10" s="15" customFormat="1" x14ac:dyDescent="0.25">
      <c r="D58" s="16"/>
      <c r="E58" s="17"/>
      <c r="F58" s="16"/>
      <c r="G58" s="17"/>
      <c r="H58" s="21"/>
      <c r="I58" s="18"/>
      <c r="J58" s="18"/>
    </row>
    <row r="59" spans="4:10" s="15" customFormat="1" x14ac:dyDescent="0.25">
      <c r="D59" s="16"/>
      <c r="E59" s="17"/>
      <c r="F59" s="16"/>
      <c r="G59" s="17"/>
      <c r="H59" s="21"/>
      <c r="I59" s="18"/>
      <c r="J59" s="18"/>
    </row>
    <row r="60" spans="4:10" s="15" customFormat="1" x14ac:dyDescent="0.25">
      <c r="D60" s="16"/>
      <c r="E60" s="17"/>
      <c r="F60" s="16"/>
      <c r="G60" s="17"/>
      <c r="H60" s="21"/>
      <c r="I60" s="18"/>
      <c r="J60" s="18"/>
    </row>
    <row r="61" spans="4:10" s="15" customFormat="1" x14ac:dyDescent="0.25">
      <c r="D61" s="16"/>
      <c r="E61" s="17"/>
      <c r="F61" s="16"/>
      <c r="G61" s="17"/>
      <c r="H61" s="21"/>
      <c r="I61" s="18"/>
      <c r="J61" s="18"/>
    </row>
    <row r="62" spans="4:10" s="15" customFormat="1" x14ac:dyDescent="0.25">
      <c r="D62" s="16"/>
      <c r="E62" s="17"/>
      <c r="F62" s="16"/>
      <c r="G62" s="17"/>
      <c r="H62" s="21"/>
      <c r="I62" s="18"/>
      <c r="J62" s="18"/>
    </row>
    <row r="63" spans="4:10" s="15" customFormat="1" x14ac:dyDescent="0.25">
      <c r="D63" s="16"/>
      <c r="E63" s="17"/>
      <c r="F63" s="16"/>
      <c r="G63" s="17"/>
      <c r="H63" s="21"/>
      <c r="I63" s="18"/>
      <c r="J63" s="18"/>
    </row>
    <row r="64" spans="4:10" s="15" customFormat="1" x14ac:dyDescent="0.25">
      <c r="D64" s="16"/>
      <c r="E64" s="17"/>
      <c r="F64" s="16"/>
      <c r="G64" s="17"/>
      <c r="H64" s="21"/>
      <c r="I64" s="18"/>
      <c r="J64" s="18"/>
    </row>
    <row r="65" spans="4:10" s="15" customFormat="1" x14ac:dyDescent="0.25">
      <c r="D65" s="16"/>
      <c r="E65" s="17"/>
      <c r="F65" s="16"/>
      <c r="G65" s="17"/>
      <c r="H65" s="21"/>
      <c r="I65" s="18"/>
      <c r="J65" s="18"/>
    </row>
    <row r="66" spans="4:10" s="15" customFormat="1" x14ac:dyDescent="0.25">
      <c r="D66" s="16"/>
      <c r="E66" s="17"/>
      <c r="F66" s="16"/>
      <c r="G66" s="17"/>
      <c r="H66" s="21"/>
      <c r="I66" s="18"/>
      <c r="J66" s="18"/>
    </row>
    <row r="67" spans="4:10" s="15" customFormat="1" x14ac:dyDescent="0.25">
      <c r="D67" s="16"/>
      <c r="E67" s="17"/>
      <c r="F67" s="16"/>
      <c r="G67" s="17"/>
      <c r="H67" s="21"/>
      <c r="I67" s="18"/>
      <c r="J67" s="18"/>
    </row>
    <row r="68" spans="4:10" s="15" customFormat="1" x14ac:dyDescent="0.25">
      <c r="D68" s="16"/>
      <c r="E68" s="17"/>
      <c r="F68" s="16"/>
      <c r="G68" s="17"/>
      <c r="H68" s="21"/>
      <c r="I68" s="18"/>
      <c r="J68" s="18"/>
    </row>
    <row r="69" spans="4:10" s="15" customFormat="1" x14ac:dyDescent="0.25">
      <c r="D69" s="16"/>
      <c r="E69" s="17"/>
      <c r="F69" s="16"/>
      <c r="G69" s="17"/>
      <c r="H69" s="21"/>
      <c r="I69" s="18"/>
      <c r="J69" s="18"/>
    </row>
    <row r="70" spans="4:10" s="15" customFormat="1" x14ac:dyDescent="0.25">
      <c r="D70" s="16"/>
      <c r="E70" s="17"/>
      <c r="F70" s="16"/>
      <c r="G70" s="17"/>
      <c r="H70" s="21"/>
      <c r="I70" s="18"/>
      <c r="J70" s="18"/>
    </row>
    <row r="71" spans="4:10" s="15" customFormat="1" x14ac:dyDescent="0.25">
      <c r="D71" s="16"/>
      <c r="E71" s="17"/>
      <c r="F71" s="16"/>
      <c r="G71" s="17"/>
      <c r="H71" s="21"/>
      <c r="I71" s="18"/>
      <c r="J71" s="18"/>
    </row>
    <row r="72" spans="4:10" s="15" customFormat="1" x14ac:dyDescent="0.25">
      <c r="D72" s="16"/>
      <c r="E72" s="17"/>
      <c r="F72" s="16"/>
      <c r="G72" s="17"/>
      <c r="H72" s="21"/>
      <c r="I72" s="18"/>
      <c r="J72" s="18"/>
    </row>
    <row r="73" spans="4:10" s="15" customFormat="1" x14ac:dyDescent="0.25">
      <c r="D73" s="16"/>
      <c r="E73" s="17"/>
      <c r="F73" s="16"/>
      <c r="G73" s="17"/>
      <c r="H73" s="21"/>
      <c r="I73" s="18"/>
      <c r="J73" s="18"/>
    </row>
    <row r="74" spans="4:10" s="15" customFormat="1" x14ac:dyDescent="0.25">
      <c r="D74" s="16"/>
      <c r="E74" s="17"/>
      <c r="F74" s="16"/>
      <c r="G74" s="17"/>
      <c r="H74" s="21"/>
      <c r="I74" s="18"/>
      <c r="J74" s="18"/>
    </row>
    <row r="75" spans="4:10" s="15" customFormat="1" x14ac:dyDescent="0.25">
      <c r="D75" s="16"/>
      <c r="E75" s="17"/>
      <c r="F75" s="16"/>
      <c r="G75" s="17"/>
      <c r="H75" s="21"/>
      <c r="I75" s="18"/>
      <c r="J75" s="18"/>
    </row>
    <row r="76" spans="4:10" s="15" customFormat="1" x14ac:dyDescent="0.25">
      <c r="D76" s="16"/>
      <c r="E76" s="17"/>
      <c r="F76" s="16"/>
      <c r="G76" s="17"/>
      <c r="H76" s="21"/>
      <c r="I76" s="18"/>
      <c r="J76" s="18"/>
    </row>
    <row r="77" spans="4:10" s="15" customFormat="1" x14ac:dyDescent="0.25">
      <c r="D77" s="16"/>
      <c r="E77" s="17"/>
      <c r="F77" s="16"/>
      <c r="G77" s="17"/>
      <c r="H77" s="21"/>
      <c r="I77" s="18"/>
      <c r="J77" s="18"/>
    </row>
    <row r="78" spans="4:10" s="15" customFormat="1" x14ac:dyDescent="0.25">
      <c r="D78" s="16"/>
      <c r="E78" s="17"/>
      <c r="F78" s="16"/>
      <c r="G78" s="17"/>
      <c r="H78" s="21"/>
      <c r="I78" s="18"/>
      <c r="J78" s="18"/>
    </row>
    <row r="79" spans="4:10" s="15" customFormat="1" x14ac:dyDescent="0.25">
      <c r="D79" s="16"/>
      <c r="E79" s="17"/>
      <c r="F79" s="16"/>
      <c r="G79" s="17"/>
      <c r="H79" s="21"/>
      <c r="I79" s="18"/>
      <c r="J79" s="18"/>
    </row>
    <row r="80" spans="4:10" s="15" customFormat="1" x14ac:dyDescent="0.25">
      <c r="D80" s="16"/>
      <c r="E80" s="17"/>
      <c r="F80" s="16"/>
      <c r="G80" s="17"/>
      <c r="H80" s="21"/>
      <c r="I80" s="18"/>
      <c r="J80" s="18"/>
    </row>
    <row r="81" spans="4:10" s="15" customFormat="1" x14ac:dyDescent="0.25">
      <c r="D81" s="16"/>
      <c r="E81" s="17"/>
      <c r="F81" s="16"/>
      <c r="G81" s="17"/>
      <c r="H81" s="21"/>
      <c r="I81" s="18"/>
      <c r="J81" s="18"/>
    </row>
    <row r="82" spans="4:10" s="15" customFormat="1" x14ac:dyDescent="0.25">
      <c r="D82" s="16"/>
      <c r="E82" s="17"/>
      <c r="F82" s="16"/>
      <c r="G82" s="17"/>
      <c r="H82" s="21"/>
      <c r="I82" s="18"/>
      <c r="J82" s="18"/>
    </row>
    <row r="83" spans="4:10" s="15" customFormat="1" x14ac:dyDescent="0.25">
      <c r="D83" s="16"/>
      <c r="E83" s="17"/>
      <c r="F83" s="16"/>
      <c r="G83" s="17"/>
      <c r="H83" s="21"/>
      <c r="I83" s="18"/>
      <c r="J83" s="18"/>
    </row>
    <row r="84" spans="4:10" s="15" customFormat="1" x14ac:dyDescent="0.25">
      <c r="D84" s="16"/>
      <c r="E84" s="17"/>
      <c r="F84" s="16"/>
      <c r="G84" s="17"/>
      <c r="H84" s="21"/>
      <c r="I84" s="18"/>
      <c r="J84" s="18"/>
    </row>
    <row r="85" spans="4:10" s="15" customFormat="1" x14ac:dyDescent="0.25">
      <c r="D85" s="16"/>
      <c r="E85" s="17"/>
      <c r="F85" s="16"/>
      <c r="G85" s="17"/>
      <c r="H85" s="21"/>
      <c r="I85" s="18"/>
      <c r="J85" s="18"/>
    </row>
  </sheetData>
  <conditionalFormatting sqref="K5:AQ5">
    <cfRule type="expression" dxfId="71" priority="7">
      <formula>K$5&lt;&gt;""</formula>
    </cfRule>
  </conditionalFormatting>
  <conditionalFormatting sqref="H6:H51">
    <cfRule type="dataBar" priority="4">
      <dataBar>
        <cfvo type="min"/>
        <cfvo type="max"/>
        <color theme="5" tint="0.39997558519241921"/>
      </dataBar>
      <extLst>
        <ext xmlns:x14="http://schemas.microsoft.com/office/spreadsheetml/2009/9/main" uri="{B025F937-C7B1-47D3-B67F-A62EFF666E3E}">
          <x14:id>{00000000-000E-0000-0000-000002000000}</x14:id>
        </ext>
      </extLst>
    </cfRule>
  </conditionalFormatting>
  <conditionalFormatting sqref="K6:AJ51">
    <cfRule type="expression" dxfId="70" priority="1" stopIfTrue="1">
      <formula>$A6="Grand Total"</formula>
    </cfRule>
    <cfRule type="expression" dxfId="69" priority="2" stopIfTrue="1">
      <formula>AND(WEEKDAY(K$5,2)&gt;5,$B6&lt;&gt;"")</formula>
    </cfRule>
    <cfRule type="expression" dxfId="68" priority="3">
      <formula>AND(K$5&gt;=$D6,WORKDAY.INTL($D6,$G6,1)-1&gt;=K$5)</formula>
    </cfRule>
    <cfRule type="expression" dxfId="67" priority="5" stopIfTrue="1">
      <formula>AND(K$5&gt;=WORKDAY.INTL($D6,$G6,1),$H6=0,K$5&lt;=$E6)</formula>
    </cfRule>
    <cfRule type="expression" dxfId="66" priority="6">
      <formula>AND(K$5&gt;=WORKDAY.INTL($D6,$G6,1),$H6&lt;&gt;1,K$5&lt;=$E6)</formula>
    </cfRule>
  </conditionalFormatting>
  <pageMargins left="0.14000000000000001" right="0.12" top="0.3" bottom="0.12" header="0.3" footer="0.3"/>
  <pageSetup paperSize="9" scale="70" orientation="landscape"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Scroll Bar 1">
              <controlPr defaultSize="0" autoPict="0">
                <anchor moveWithCells="1">
                  <from>
                    <xdr:col>7</xdr:col>
                    <xdr:colOff>542925</xdr:colOff>
                    <xdr:row>0</xdr:row>
                    <xdr:rowOff>95250</xdr:rowOff>
                  </from>
                  <to>
                    <xdr:col>9</xdr:col>
                    <xdr:colOff>647700</xdr:colOff>
                    <xdr:row>0</xdr:row>
                    <xdr:rowOff>333375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0000000-000E-0000-0000-000002000000}">
            <x14:dataBar minLength="0" maxLength="100" gradient="0">
              <x14:cfvo type="autoMin"/>
              <x14:cfvo type="autoMax"/>
              <x14:negativeFillColor rgb="FFFF0000"/>
              <x14:axisColor rgb="FF000000"/>
            </x14:dataBar>
          </x14:cfRule>
          <xm:sqref>H6:H51</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11"/>
  <sheetViews>
    <sheetView topLeftCell="E1" workbookViewId="0">
      <selection activeCell="I17" sqref="I17"/>
    </sheetView>
  </sheetViews>
  <sheetFormatPr defaultRowHeight="15" x14ac:dyDescent="0.25"/>
  <cols>
    <col min="1" max="1" width="13.85546875" bestFit="1" customWidth="1"/>
    <col min="2" max="3" width="10.5703125" customWidth="1"/>
    <col min="4" max="4" width="7.5703125" customWidth="1"/>
    <col min="5" max="5" width="11.140625" bestFit="1" customWidth="1"/>
    <col min="7" max="7" width="59.5703125" bestFit="1" customWidth="1"/>
    <col min="8" max="8" width="5.7109375" customWidth="1"/>
    <col min="9" max="9" width="22.140625" bestFit="1" customWidth="1"/>
    <col min="10" max="10" width="8.28515625" customWidth="1"/>
    <col min="11" max="11" width="2" customWidth="1"/>
    <col min="12" max="12" width="15.5703125" bestFit="1" customWidth="1"/>
    <col min="14" max="14" width="11.5703125" customWidth="1"/>
    <col min="15" max="15" width="8.42578125" customWidth="1"/>
    <col min="16" max="16" width="17" bestFit="1" customWidth="1"/>
  </cols>
  <sheetData>
    <row r="1" spans="1:16" s="10" customFormat="1" ht="21" customHeight="1" x14ac:dyDescent="0.25">
      <c r="A1" s="47" t="s">
        <v>42</v>
      </c>
      <c r="B1" s="40"/>
      <c r="C1" s="40"/>
      <c r="E1" s="47" t="s">
        <v>43</v>
      </c>
      <c r="F1" s="40"/>
      <c r="G1" s="40"/>
      <c r="I1" s="47" t="s">
        <v>44</v>
      </c>
      <c r="J1" s="40"/>
      <c r="K1" s="40"/>
      <c r="L1" s="40"/>
      <c r="M1" s="40"/>
      <c r="N1" s="40"/>
      <c r="P1" s="48" t="s">
        <v>45</v>
      </c>
    </row>
    <row r="2" spans="1:16" x14ac:dyDescent="0.25">
      <c r="B2" t="s">
        <v>20</v>
      </c>
      <c r="C2" t="s">
        <v>19</v>
      </c>
      <c r="E2" s="5" t="s">
        <v>46</v>
      </c>
      <c r="F2" s="17">
        <f>COUNTIF(Dashboard!H6:H51,"="&amp;0)</f>
        <v>4</v>
      </c>
      <c r="G2" s="5" t="e">
        <f>COUN</f>
        <v>#NAME?</v>
      </c>
      <c r="I2" s="4" t="s">
        <v>47</v>
      </c>
      <c r="L2" s="25" t="s">
        <v>48</v>
      </c>
      <c r="M2" s="43" t="s">
        <v>49</v>
      </c>
      <c r="N2" s="44" t="s">
        <v>50</v>
      </c>
      <c r="P2">
        <v>0</v>
      </c>
    </row>
    <row r="3" spans="1:16" x14ac:dyDescent="0.25">
      <c r="A3" t="s">
        <v>51</v>
      </c>
      <c r="B3" s="29">
        <v>8340291</v>
      </c>
      <c r="C3" s="29">
        <v>19695000</v>
      </c>
      <c r="E3" s="5" t="s">
        <v>52</v>
      </c>
      <c r="F3" s="7">
        <f>COUNTIFS(Dashboard!H6:H51,"&lt;&gt;"&amp;0,Dashboard!H6:H51,"&lt;"&amp;1)</f>
        <v>33</v>
      </c>
      <c r="G3" s="5"/>
      <c r="I3" s="5" t="s">
        <v>53</v>
      </c>
      <c r="J3" s="6">
        <v>112</v>
      </c>
      <c r="K3" s="6"/>
      <c r="L3" t="s">
        <v>54</v>
      </c>
      <c r="M3" s="42">
        <f>J3/$J$4</f>
        <v>0.42105263157894735</v>
      </c>
      <c r="N3" s="2" t="str">
        <f ca="1">_xlfn.FORMULATEXT(M3)</f>
        <v>=J3/$J$4</v>
      </c>
    </row>
    <row r="4" spans="1:16" x14ac:dyDescent="0.25">
      <c r="A4" t="s">
        <v>55</v>
      </c>
      <c r="B4" s="2">
        <f>GETPIVOTDATA("Actual ",$B$2)/GETPIVOTDATA("Budget ",$B$2)</f>
        <v>0.42347250571210965</v>
      </c>
      <c r="C4" s="2">
        <f>1-B4</f>
        <v>0.57652749428789041</v>
      </c>
      <c r="E4" s="13" t="s">
        <v>56</v>
      </c>
      <c r="F4" s="17">
        <f>COUNTIF(Dashboard!H6:H51,"="&amp;1)</f>
        <v>3</v>
      </c>
      <c r="G4" s="5"/>
      <c r="I4" s="5" t="s">
        <v>57</v>
      </c>
      <c r="J4" s="6">
        <v>266</v>
      </c>
      <c r="K4" s="6"/>
      <c r="L4" t="s">
        <v>58</v>
      </c>
      <c r="M4" s="42">
        <f>1-M3</f>
        <v>0.57894736842105265</v>
      </c>
      <c r="N4" s="2" t="str">
        <f ca="1">_xlfn.FORMULATEXT(M4)</f>
        <v>=1-M3</v>
      </c>
    </row>
    <row r="5" spans="1:16" x14ac:dyDescent="0.25">
      <c r="C5" t="str">
        <f ca="1">_xlfn.FORMULATEXT(C4)</f>
        <v>=1-B4</v>
      </c>
      <c r="D5" s="2"/>
      <c r="E5" s="13" t="s">
        <v>59</v>
      </c>
      <c r="F5" s="39">
        <f>F3+F2</f>
        <v>37</v>
      </c>
      <c r="G5" s="5"/>
      <c r="L5" s="2"/>
      <c r="M5" s="2"/>
      <c r="N5" s="2"/>
    </row>
    <row r="6" spans="1:16" x14ac:dyDescent="0.25">
      <c r="E6" s="13" t="s">
        <v>60</v>
      </c>
      <c r="F6" s="7">
        <f>COUNTA(Dashboard!B6:B50)</f>
        <v>40</v>
      </c>
      <c r="G6" s="5"/>
    </row>
    <row r="11" spans="1:16" x14ac:dyDescent="0.25">
      <c r="E11" s="4"/>
      <c r="F11" s="4"/>
      <c r="G11" s="4"/>
      <c r="L11" s="4"/>
      <c r="M11" s="4"/>
      <c r="N11" s="4"/>
    </row>
  </sheetData>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9F1B9-ECDB-4E4D-A6AD-038634FF4BDC}">
  <dimension ref="A1:J43"/>
  <sheetViews>
    <sheetView workbookViewId="0"/>
  </sheetViews>
  <sheetFormatPr defaultRowHeight="15" x14ac:dyDescent="0.25"/>
  <cols>
    <col min="1" max="1" width="9.42578125" bestFit="1" customWidth="1"/>
    <col min="3" max="3" width="11.140625" bestFit="1" customWidth="1"/>
    <col min="4" max="4" width="12.140625" bestFit="1" customWidth="1"/>
    <col min="5" max="5" width="11" bestFit="1" customWidth="1"/>
    <col min="6" max="6" width="11.140625" bestFit="1" customWidth="1"/>
    <col min="7" max="7" width="17.42578125" bestFit="1" customWidth="1"/>
    <col min="8" max="8" width="10.7109375" bestFit="1" customWidth="1"/>
    <col min="9" max="9" width="9.42578125" bestFit="1" customWidth="1"/>
  </cols>
  <sheetData>
    <row r="1" spans="1:10" x14ac:dyDescent="0.25">
      <c r="A1" s="25" t="s">
        <v>61</v>
      </c>
    </row>
    <row r="3" spans="1:10" x14ac:dyDescent="0.25">
      <c r="A3" t="s">
        <v>11</v>
      </c>
      <c r="B3" t="s">
        <v>12</v>
      </c>
      <c r="C3" t="s">
        <v>13</v>
      </c>
      <c r="D3" t="s">
        <v>14</v>
      </c>
      <c r="E3" t="s">
        <v>16</v>
      </c>
      <c r="F3" t="s">
        <v>15</v>
      </c>
      <c r="G3" t="s">
        <v>62</v>
      </c>
      <c r="H3" t="s">
        <v>18</v>
      </c>
      <c r="I3" t="s">
        <v>63</v>
      </c>
      <c r="J3" t="s">
        <v>64</v>
      </c>
    </row>
    <row r="4" spans="1:10" x14ac:dyDescent="0.25">
      <c r="A4" t="s">
        <v>21</v>
      </c>
      <c r="B4" t="s">
        <v>34</v>
      </c>
      <c r="C4" t="s">
        <v>27</v>
      </c>
      <c r="D4" s="1">
        <v>43885</v>
      </c>
      <c r="E4">
        <v>3</v>
      </c>
      <c r="F4" s="1">
        <v>43887</v>
      </c>
      <c r="G4">
        <v>0</v>
      </c>
      <c r="H4">
        <v>0</v>
      </c>
      <c r="I4">
        <v>691000</v>
      </c>
      <c r="J4">
        <v>0</v>
      </c>
    </row>
    <row r="5" spans="1:10" x14ac:dyDescent="0.25">
      <c r="A5" t="s">
        <v>35</v>
      </c>
      <c r="B5" t="s">
        <v>26</v>
      </c>
      <c r="C5" t="s">
        <v>23</v>
      </c>
      <c r="D5" s="1">
        <v>43878</v>
      </c>
      <c r="E5">
        <v>4</v>
      </c>
      <c r="F5" s="1">
        <v>43881</v>
      </c>
      <c r="G5">
        <v>0</v>
      </c>
      <c r="H5">
        <v>0</v>
      </c>
      <c r="I5">
        <v>147000</v>
      </c>
      <c r="J5">
        <v>0</v>
      </c>
    </row>
    <row r="6" spans="1:10" x14ac:dyDescent="0.25">
      <c r="A6" t="s">
        <v>36</v>
      </c>
      <c r="B6" t="s">
        <v>32</v>
      </c>
      <c r="C6" t="s">
        <v>29</v>
      </c>
      <c r="D6" s="1">
        <v>43881</v>
      </c>
      <c r="E6">
        <v>6</v>
      </c>
      <c r="F6" s="1">
        <v>43888</v>
      </c>
      <c r="G6">
        <v>0</v>
      </c>
      <c r="H6">
        <v>0</v>
      </c>
      <c r="I6">
        <v>188000</v>
      </c>
      <c r="J6">
        <v>0</v>
      </c>
    </row>
    <row r="7" spans="1:10" x14ac:dyDescent="0.25">
      <c r="A7" t="s">
        <v>39</v>
      </c>
      <c r="B7" t="s">
        <v>26</v>
      </c>
      <c r="C7" t="s">
        <v>23</v>
      </c>
      <c r="D7" s="1">
        <v>43879</v>
      </c>
      <c r="E7">
        <v>8</v>
      </c>
      <c r="F7" s="1">
        <v>43888</v>
      </c>
      <c r="G7">
        <v>0</v>
      </c>
      <c r="H7">
        <v>0</v>
      </c>
      <c r="I7">
        <v>978000</v>
      </c>
      <c r="J7">
        <v>0</v>
      </c>
    </row>
    <row r="8" spans="1:10" x14ac:dyDescent="0.25">
      <c r="A8" t="s">
        <v>36</v>
      </c>
      <c r="B8" t="s">
        <v>37</v>
      </c>
      <c r="C8" t="s">
        <v>25</v>
      </c>
      <c r="D8" s="1">
        <v>43885</v>
      </c>
      <c r="E8">
        <v>9</v>
      </c>
      <c r="F8" s="1">
        <v>43895</v>
      </c>
      <c r="G8">
        <v>1</v>
      </c>
      <c r="H8">
        <v>0.1111111111111111</v>
      </c>
      <c r="I8">
        <v>562000</v>
      </c>
      <c r="J8">
        <v>74746</v>
      </c>
    </row>
    <row r="9" spans="1:10" x14ac:dyDescent="0.25">
      <c r="A9" t="s">
        <v>36</v>
      </c>
      <c r="B9" t="s">
        <v>30</v>
      </c>
      <c r="C9" t="s">
        <v>27</v>
      </c>
      <c r="D9" s="1">
        <v>43878</v>
      </c>
      <c r="E9">
        <v>4</v>
      </c>
      <c r="F9" s="1">
        <v>43881</v>
      </c>
      <c r="G9">
        <v>1</v>
      </c>
      <c r="H9">
        <v>0.25</v>
      </c>
      <c r="I9">
        <v>492000</v>
      </c>
      <c r="J9">
        <v>116850</v>
      </c>
    </row>
    <row r="10" spans="1:10" x14ac:dyDescent="0.25">
      <c r="A10" t="s">
        <v>39</v>
      </c>
      <c r="B10" t="s">
        <v>30</v>
      </c>
      <c r="C10" t="s">
        <v>27</v>
      </c>
      <c r="D10" s="1">
        <v>43882</v>
      </c>
      <c r="E10">
        <v>4</v>
      </c>
      <c r="F10" s="1">
        <v>43887</v>
      </c>
      <c r="G10">
        <v>1</v>
      </c>
      <c r="H10">
        <v>0.25</v>
      </c>
      <c r="I10">
        <v>854000</v>
      </c>
      <c r="J10">
        <v>322812</v>
      </c>
    </row>
    <row r="11" spans="1:10" x14ac:dyDescent="0.25">
      <c r="A11" t="s">
        <v>39</v>
      </c>
      <c r="B11" t="s">
        <v>34</v>
      </c>
      <c r="C11" t="s">
        <v>23</v>
      </c>
      <c r="D11" s="1">
        <v>43886</v>
      </c>
      <c r="E11">
        <v>4</v>
      </c>
      <c r="F11" s="1">
        <v>43889</v>
      </c>
      <c r="G11">
        <v>1</v>
      </c>
      <c r="H11">
        <v>0.25</v>
      </c>
      <c r="I11">
        <v>61000</v>
      </c>
      <c r="J11">
        <v>12078</v>
      </c>
    </row>
    <row r="12" spans="1:10" x14ac:dyDescent="0.25">
      <c r="A12" t="s">
        <v>21</v>
      </c>
      <c r="B12" t="s">
        <v>32</v>
      </c>
      <c r="C12" t="s">
        <v>23</v>
      </c>
      <c r="D12" s="1">
        <v>43885</v>
      </c>
      <c r="E12">
        <v>10</v>
      </c>
      <c r="F12" s="1">
        <v>43896</v>
      </c>
      <c r="G12">
        <v>2</v>
      </c>
      <c r="H12">
        <v>0.2</v>
      </c>
      <c r="I12">
        <v>50000</v>
      </c>
      <c r="J12">
        <v>8400</v>
      </c>
    </row>
    <row r="13" spans="1:10" x14ac:dyDescent="0.25">
      <c r="A13" t="s">
        <v>35</v>
      </c>
      <c r="B13" t="s">
        <v>24</v>
      </c>
      <c r="C13" t="s">
        <v>31</v>
      </c>
      <c r="D13" s="1">
        <v>43892</v>
      </c>
      <c r="E13">
        <v>10</v>
      </c>
      <c r="F13" s="1">
        <v>43903</v>
      </c>
      <c r="G13">
        <v>2</v>
      </c>
      <c r="H13">
        <v>0.2</v>
      </c>
      <c r="I13">
        <v>228000</v>
      </c>
      <c r="J13">
        <v>47880</v>
      </c>
    </row>
    <row r="14" spans="1:10" x14ac:dyDescent="0.25">
      <c r="A14" t="s">
        <v>40</v>
      </c>
      <c r="B14" t="s">
        <v>28</v>
      </c>
      <c r="C14" t="s">
        <v>25</v>
      </c>
      <c r="D14" s="1">
        <v>43887</v>
      </c>
      <c r="E14">
        <v>7</v>
      </c>
      <c r="F14" s="1">
        <v>43895</v>
      </c>
      <c r="G14">
        <v>2</v>
      </c>
      <c r="H14">
        <v>0.2857142857142857</v>
      </c>
      <c r="I14">
        <v>895000</v>
      </c>
      <c r="J14">
        <v>280583</v>
      </c>
    </row>
    <row r="15" spans="1:10" x14ac:dyDescent="0.25">
      <c r="A15" t="s">
        <v>36</v>
      </c>
      <c r="B15" t="s">
        <v>22</v>
      </c>
      <c r="C15" t="s">
        <v>29</v>
      </c>
      <c r="D15" s="1">
        <v>43878</v>
      </c>
      <c r="E15">
        <v>5</v>
      </c>
      <c r="F15" s="1">
        <v>43882</v>
      </c>
      <c r="G15">
        <v>2</v>
      </c>
      <c r="H15">
        <v>0.4</v>
      </c>
      <c r="I15">
        <v>218000</v>
      </c>
      <c r="J15">
        <v>97337</v>
      </c>
    </row>
    <row r="16" spans="1:10" x14ac:dyDescent="0.25">
      <c r="A16" t="s">
        <v>36</v>
      </c>
      <c r="B16" t="s">
        <v>34</v>
      </c>
      <c r="C16" t="s">
        <v>23</v>
      </c>
      <c r="D16" s="1">
        <v>43885</v>
      </c>
      <c r="E16">
        <v>5</v>
      </c>
      <c r="F16" s="1">
        <v>43889</v>
      </c>
      <c r="G16">
        <v>2</v>
      </c>
      <c r="H16">
        <v>0.4</v>
      </c>
      <c r="I16">
        <v>582000</v>
      </c>
      <c r="J16">
        <v>195231</v>
      </c>
    </row>
    <row r="17" spans="1:10" x14ac:dyDescent="0.25">
      <c r="A17" t="s">
        <v>35</v>
      </c>
      <c r="B17" t="s">
        <v>33</v>
      </c>
      <c r="C17" t="s">
        <v>31</v>
      </c>
      <c r="D17" s="1">
        <v>43886</v>
      </c>
      <c r="E17">
        <v>4</v>
      </c>
      <c r="F17" s="1">
        <v>43889</v>
      </c>
      <c r="G17">
        <v>2</v>
      </c>
      <c r="H17">
        <v>0.5</v>
      </c>
      <c r="I17">
        <v>990000</v>
      </c>
      <c r="J17">
        <v>451440</v>
      </c>
    </row>
    <row r="18" spans="1:10" x14ac:dyDescent="0.25">
      <c r="A18" t="s">
        <v>40</v>
      </c>
      <c r="B18" t="s">
        <v>30</v>
      </c>
      <c r="C18" t="s">
        <v>27</v>
      </c>
      <c r="D18" s="1">
        <v>43889</v>
      </c>
      <c r="E18">
        <v>3</v>
      </c>
      <c r="F18" s="1">
        <v>43893</v>
      </c>
      <c r="G18">
        <v>2</v>
      </c>
      <c r="H18">
        <v>0.66666666666666663</v>
      </c>
      <c r="I18">
        <v>341000</v>
      </c>
      <c r="J18">
        <v>129785</v>
      </c>
    </row>
    <row r="19" spans="1:10" x14ac:dyDescent="0.25">
      <c r="A19" t="s">
        <v>35</v>
      </c>
      <c r="B19" t="s">
        <v>30</v>
      </c>
      <c r="C19" t="s">
        <v>27</v>
      </c>
      <c r="D19" s="1">
        <v>43885</v>
      </c>
      <c r="E19">
        <v>10</v>
      </c>
      <c r="F19" s="1">
        <v>43896</v>
      </c>
      <c r="G19">
        <v>3</v>
      </c>
      <c r="H19">
        <v>0.3</v>
      </c>
      <c r="I19">
        <v>857000</v>
      </c>
      <c r="J19">
        <v>305949</v>
      </c>
    </row>
    <row r="20" spans="1:10" x14ac:dyDescent="0.25">
      <c r="A20" t="s">
        <v>21</v>
      </c>
      <c r="B20" t="s">
        <v>33</v>
      </c>
      <c r="C20" t="s">
        <v>25</v>
      </c>
      <c r="D20" s="1">
        <v>43885</v>
      </c>
      <c r="E20">
        <v>10</v>
      </c>
      <c r="F20" s="1">
        <v>43896</v>
      </c>
      <c r="G20">
        <v>3</v>
      </c>
      <c r="H20">
        <v>0.3</v>
      </c>
      <c r="I20">
        <v>807000</v>
      </c>
      <c r="J20">
        <v>262679</v>
      </c>
    </row>
    <row r="21" spans="1:10" x14ac:dyDescent="0.25">
      <c r="A21" t="s">
        <v>36</v>
      </c>
      <c r="B21" t="s">
        <v>28</v>
      </c>
      <c r="C21" t="s">
        <v>25</v>
      </c>
      <c r="D21" s="1">
        <v>43882</v>
      </c>
      <c r="E21">
        <v>9</v>
      </c>
      <c r="F21" s="1">
        <v>43894</v>
      </c>
      <c r="G21">
        <v>3</v>
      </c>
      <c r="H21">
        <v>0.33333333333333331</v>
      </c>
      <c r="I21">
        <v>732000</v>
      </c>
      <c r="J21">
        <v>261324</v>
      </c>
    </row>
    <row r="22" spans="1:10" x14ac:dyDescent="0.25">
      <c r="A22" t="s">
        <v>21</v>
      </c>
      <c r="B22" t="s">
        <v>22</v>
      </c>
      <c r="C22" t="s">
        <v>23</v>
      </c>
      <c r="D22" s="1">
        <v>43889</v>
      </c>
      <c r="E22">
        <v>8</v>
      </c>
      <c r="F22" s="1">
        <v>43900</v>
      </c>
      <c r="G22">
        <v>3</v>
      </c>
      <c r="H22">
        <v>0.375</v>
      </c>
      <c r="I22">
        <v>96000</v>
      </c>
      <c r="J22">
        <v>32256</v>
      </c>
    </row>
    <row r="23" spans="1:10" x14ac:dyDescent="0.25">
      <c r="A23" t="s">
        <v>36</v>
      </c>
      <c r="B23" t="s">
        <v>33</v>
      </c>
      <c r="C23" t="s">
        <v>31</v>
      </c>
      <c r="D23" s="1">
        <v>43881</v>
      </c>
      <c r="E23">
        <v>7</v>
      </c>
      <c r="F23" s="1">
        <v>43889</v>
      </c>
      <c r="G23">
        <v>3</v>
      </c>
      <c r="H23">
        <v>0.42857142857142855</v>
      </c>
      <c r="I23">
        <v>180000</v>
      </c>
      <c r="J23">
        <v>79380</v>
      </c>
    </row>
    <row r="24" spans="1:10" x14ac:dyDescent="0.25">
      <c r="A24" t="s">
        <v>39</v>
      </c>
      <c r="B24" t="s">
        <v>28</v>
      </c>
      <c r="C24" t="s">
        <v>25</v>
      </c>
      <c r="D24" s="1">
        <v>43881</v>
      </c>
      <c r="E24">
        <v>7</v>
      </c>
      <c r="F24" s="1">
        <v>43889</v>
      </c>
      <c r="G24">
        <v>3</v>
      </c>
      <c r="H24">
        <v>0.42857142857142855</v>
      </c>
      <c r="I24">
        <v>932000</v>
      </c>
      <c r="J24">
        <v>379157</v>
      </c>
    </row>
    <row r="25" spans="1:10" x14ac:dyDescent="0.25">
      <c r="A25" t="s">
        <v>21</v>
      </c>
      <c r="B25" t="s">
        <v>30</v>
      </c>
      <c r="C25" t="s">
        <v>31</v>
      </c>
      <c r="D25" s="1">
        <v>43882</v>
      </c>
      <c r="E25">
        <v>7</v>
      </c>
      <c r="F25" s="1">
        <v>43892</v>
      </c>
      <c r="G25">
        <v>3</v>
      </c>
      <c r="H25">
        <v>0.42857142857142855</v>
      </c>
      <c r="I25">
        <v>372000</v>
      </c>
      <c r="J25">
        <v>173166</v>
      </c>
    </row>
    <row r="26" spans="1:10" x14ac:dyDescent="0.25">
      <c r="A26" t="s">
        <v>40</v>
      </c>
      <c r="B26" t="s">
        <v>26</v>
      </c>
      <c r="C26" t="s">
        <v>23</v>
      </c>
      <c r="D26" s="1">
        <v>43885</v>
      </c>
      <c r="E26">
        <v>7</v>
      </c>
      <c r="F26" s="1">
        <v>43893</v>
      </c>
      <c r="G26">
        <v>3</v>
      </c>
      <c r="H26">
        <v>0.42857142857142855</v>
      </c>
      <c r="I26">
        <v>826000</v>
      </c>
      <c r="J26">
        <v>298186</v>
      </c>
    </row>
    <row r="27" spans="1:10" x14ac:dyDescent="0.25">
      <c r="A27" t="s">
        <v>39</v>
      </c>
      <c r="B27" t="s">
        <v>37</v>
      </c>
      <c r="C27" t="s">
        <v>25</v>
      </c>
      <c r="D27" s="1">
        <v>43888</v>
      </c>
      <c r="E27">
        <v>7</v>
      </c>
      <c r="F27" s="1">
        <v>43896</v>
      </c>
      <c r="G27">
        <v>3</v>
      </c>
      <c r="H27">
        <v>0.42857142857142855</v>
      </c>
      <c r="I27">
        <v>645000</v>
      </c>
      <c r="J27">
        <v>273048</v>
      </c>
    </row>
    <row r="28" spans="1:10" x14ac:dyDescent="0.25">
      <c r="A28" t="s">
        <v>36</v>
      </c>
      <c r="B28" t="s">
        <v>24</v>
      </c>
      <c r="C28" t="s">
        <v>31</v>
      </c>
      <c r="D28" s="1">
        <v>43878</v>
      </c>
      <c r="E28">
        <v>6</v>
      </c>
      <c r="F28" s="1">
        <v>43885</v>
      </c>
      <c r="G28">
        <v>3</v>
      </c>
      <c r="H28">
        <v>0.5</v>
      </c>
      <c r="I28">
        <v>393000</v>
      </c>
      <c r="J28">
        <v>177440</v>
      </c>
    </row>
    <row r="29" spans="1:10" x14ac:dyDescent="0.25">
      <c r="A29" t="s">
        <v>39</v>
      </c>
      <c r="B29" t="s">
        <v>32</v>
      </c>
      <c r="C29" t="s">
        <v>29</v>
      </c>
      <c r="D29" s="1">
        <v>43882</v>
      </c>
      <c r="E29">
        <v>6</v>
      </c>
      <c r="F29" s="1">
        <v>43889</v>
      </c>
      <c r="G29">
        <v>3</v>
      </c>
      <c r="H29">
        <v>0.5</v>
      </c>
      <c r="I29">
        <v>81000</v>
      </c>
      <c r="J29">
        <v>38461</v>
      </c>
    </row>
    <row r="30" spans="1:10" x14ac:dyDescent="0.25">
      <c r="A30" t="s">
        <v>36</v>
      </c>
      <c r="B30" t="s">
        <v>38</v>
      </c>
      <c r="C30" t="s">
        <v>27</v>
      </c>
      <c r="D30" s="1">
        <v>43885</v>
      </c>
      <c r="E30">
        <v>6</v>
      </c>
      <c r="F30" s="1">
        <v>43892</v>
      </c>
      <c r="G30">
        <v>3</v>
      </c>
      <c r="H30">
        <v>0.5</v>
      </c>
      <c r="I30">
        <v>416000</v>
      </c>
      <c r="J30">
        <v>175015</v>
      </c>
    </row>
    <row r="31" spans="1:10" x14ac:dyDescent="0.25">
      <c r="A31" t="s">
        <v>35</v>
      </c>
      <c r="B31" t="s">
        <v>32</v>
      </c>
      <c r="C31" t="s">
        <v>29</v>
      </c>
      <c r="D31" s="1">
        <v>43886</v>
      </c>
      <c r="E31">
        <v>6</v>
      </c>
      <c r="F31" s="1">
        <v>43893</v>
      </c>
      <c r="G31">
        <v>3</v>
      </c>
      <c r="H31">
        <v>0.5</v>
      </c>
      <c r="I31">
        <v>602000</v>
      </c>
      <c r="J31">
        <v>322371</v>
      </c>
    </row>
    <row r="32" spans="1:10" x14ac:dyDescent="0.25">
      <c r="A32" t="s">
        <v>21</v>
      </c>
      <c r="B32" t="s">
        <v>26</v>
      </c>
      <c r="C32" t="s">
        <v>27</v>
      </c>
      <c r="D32" s="1">
        <v>43881</v>
      </c>
      <c r="E32">
        <v>5</v>
      </c>
      <c r="F32" s="1">
        <v>43887</v>
      </c>
      <c r="G32">
        <v>3</v>
      </c>
      <c r="H32">
        <v>0.6</v>
      </c>
      <c r="I32">
        <v>616000</v>
      </c>
      <c r="J32">
        <v>401579</v>
      </c>
    </row>
    <row r="33" spans="1:10" x14ac:dyDescent="0.25">
      <c r="A33" t="s">
        <v>39</v>
      </c>
      <c r="B33" t="s">
        <v>38</v>
      </c>
      <c r="C33" t="s">
        <v>27</v>
      </c>
      <c r="D33" s="1">
        <v>43878</v>
      </c>
      <c r="E33">
        <v>3</v>
      </c>
      <c r="F33" s="1">
        <v>43880</v>
      </c>
      <c r="G33">
        <v>3</v>
      </c>
      <c r="H33">
        <v>1</v>
      </c>
      <c r="I33">
        <v>68000</v>
      </c>
      <c r="J33">
        <v>64987</v>
      </c>
    </row>
    <row r="34" spans="1:10" x14ac:dyDescent="0.25">
      <c r="A34" t="s">
        <v>21</v>
      </c>
      <c r="B34" t="s">
        <v>28</v>
      </c>
      <c r="C34" t="s">
        <v>29</v>
      </c>
      <c r="D34" s="1">
        <v>43880</v>
      </c>
      <c r="E34">
        <v>3</v>
      </c>
      <c r="F34" s="1">
        <v>43882</v>
      </c>
      <c r="G34">
        <v>3</v>
      </c>
      <c r="H34">
        <v>1</v>
      </c>
      <c r="I34">
        <v>817000</v>
      </c>
      <c r="J34">
        <v>807069</v>
      </c>
    </row>
    <row r="35" spans="1:10" x14ac:dyDescent="0.25">
      <c r="A35" t="s">
        <v>36</v>
      </c>
      <c r="B35" t="s">
        <v>26</v>
      </c>
      <c r="C35" t="s">
        <v>23</v>
      </c>
      <c r="D35" s="1">
        <v>43879</v>
      </c>
      <c r="E35">
        <v>10</v>
      </c>
      <c r="F35" s="1">
        <v>43892</v>
      </c>
      <c r="G35">
        <v>4</v>
      </c>
      <c r="H35">
        <v>0.4</v>
      </c>
      <c r="I35">
        <v>86000</v>
      </c>
      <c r="J35">
        <v>31046</v>
      </c>
    </row>
    <row r="36" spans="1:10" x14ac:dyDescent="0.25">
      <c r="A36" t="s">
        <v>39</v>
      </c>
      <c r="B36" t="s">
        <v>24</v>
      </c>
      <c r="C36" t="s">
        <v>31</v>
      </c>
      <c r="D36" s="1">
        <v>43878</v>
      </c>
      <c r="E36">
        <v>9</v>
      </c>
      <c r="F36" s="1">
        <v>43888</v>
      </c>
      <c r="G36">
        <v>4</v>
      </c>
      <c r="H36">
        <v>0.44444444444444442</v>
      </c>
      <c r="I36">
        <v>224000</v>
      </c>
      <c r="J36">
        <v>57910</v>
      </c>
    </row>
    <row r="37" spans="1:10" x14ac:dyDescent="0.25">
      <c r="A37" t="s">
        <v>21</v>
      </c>
      <c r="B37" t="s">
        <v>24</v>
      </c>
      <c r="C37" t="s">
        <v>25</v>
      </c>
      <c r="D37" s="1">
        <v>43892</v>
      </c>
      <c r="E37">
        <v>9</v>
      </c>
      <c r="F37" s="1">
        <v>43902</v>
      </c>
      <c r="G37">
        <v>4</v>
      </c>
      <c r="H37">
        <v>0.44444444444444442</v>
      </c>
      <c r="I37">
        <v>513000</v>
      </c>
      <c r="J37">
        <v>226233</v>
      </c>
    </row>
    <row r="38" spans="1:10" x14ac:dyDescent="0.25">
      <c r="A38" t="s">
        <v>40</v>
      </c>
      <c r="B38" t="s">
        <v>24</v>
      </c>
      <c r="C38" t="s">
        <v>31</v>
      </c>
      <c r="D38" s="1">
        <v>43882</v>
      </c>
      <c r="E38">
        <v>5</v>
      </c>
      <c r="F38" s="1">
        <v>43888</v>
      </c>
      <c r="G38">
        <v>4</v>
      </c>
      <c r="H38">
        <v>0.8</v>
      </c>
      <c r="I38">
        <v>729000</v>
      </c>
      <c r="J38">
        <v>487139</v>
      </c>
    </row>
    <row r="39" spans="1:10" x14ac:dyDescent="0.25">
      <c r="A39" t="s">
        <v>40</v>
      </c>
      <c r="B39" t="s">
        <v>22</v>
      </c>
      <c r="C39" t="s">
        <v>29</v>
      </c>
      <c r="D39" s="1">
        <v>43878</v>
      </c>
      <c r="E39">
        <v>10</v>
      </c>
      <c r="F39" s="1">
        <v>43889</v>
      </c>
      <c r="G39">
        <v>5</v>
      </c>
      <c r="H39">
        <v>0.5</v>
      </c>
      <c r="I39">
        <v>839000</v>
      </c>
      <c r="J39">
        <v>406974</v>
      </c>
    </row>
    <row r="40" spans="1:10" x14ac:dyDescent="0.25">
      <c r="A40" t="s">
        <v>35</v>
      </c>
      <c r="B40" t="s">
        <v>28</v>
      </c>
      <c r="C40" t="s">
        <v>25</v>
      </c>
      <c r="D40" s="1">
        <v>43880</v>
      </c>
      <c r="E40">
        <v>8</v>
      </c>
      <c r="F40" s="1">
        <v>43889</v>
      </c>
      <c r="G40">
        <v>5</v>
      </c>
      <c r="H40">
        <v>0.625</v>
      </c>
      <c r="I40">
        <v>338000</v>
      </c>
      <c r="J40">
        <v>205123</v>
      </c>
    </row>
    <row r="41" spans="1:10" x14ac:dyDescent="0.25">
      <c r="A41" t="s">
        <v>39</v>
      </c>
      <c r="B41" t="s">
        <v>33</v>
      </c>
      <c r="C41" t="s">
        <v>31</v>
      </c>
      <c r="D41" s="1">
        <v>43885</v>
      </c>
      <c r="E41">
        <v>6</v>
      </c>
      <c r="F41" s="1">
        <v>43892</v>
      </c>
      <c r="G41">
        <v>5</v>
      </c>
      <c r="H41">
        <v>0.83333333333333337</v>
      </c>
      <c r="I41">
        <v>169000</v>
      </c>
      <c r="J41">
        <v>136468</v>
      </c>
    </row>
    <row r="42" spans="1:10" x14ac:dyDescent="0.25">
      <c r="A42" t="s">
        <v>39</v>
      </c>
      <c r="B42" t="s">
        <v>22</v>
      </c>
      <c r="C42" t="s">
        <v>29</v>
      </c>
      <c r="D42" s="1">
        <v>43879</v>
      </c>
      <c r="E42">
        <v>7</v>
      </c>
      <c r="F42" s="1">
        <v>43887</v>
      </c>
      <c r="G42">
        <v>7</v>
      </c>
      <c r="H42">
        <v>1</v>
      </c>
      <c r="I42">
        <v>293000</v>
      </c>
      <c r="J42">
        <v>273001</v>
      </c>
    </row>
    <row r="43" spans="1:10" x14ac:dyDescent="0.25">
      <c r="A43" t="s">
        <v>35</v>
      </c>
      <c r="B43" t="s">
        <v>22</v>
      </c>
      <c r="C43" t="s">
        <v>29</v>
      </c>
      <c r="D43" s="1">
        <v>43892</v>
      </c>
      <c r="E43">
        <v>9</v>
      </c>
      <c r="F43" s="1">
        <v>43902</v>
      </c>
      <c r="G43">
        <v>8</v>
      </c>
      <c r="H43">
        <v>0.88888888888888884</v>
      </c>
      <c r="I43">
        <v>787000</v>
      </c>
      <c r="J43">
        <v>727188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A2D16-A7C1-4684-BE37-8B52722821E6}">
  <dimension ref="A1:J43"/>
  <sheetViews>
    <sheetView workbookViewId="0"/>
  </sheetViews>
  <sheetFormatPr defaultRowHeight="15" x14ac:dyDescent="0.25"/>
  <cols>
    <col min="1" max="1" width="9.42578125" bestFit="1" customWidth="1"/>
    <col min="3" max="3" width="11.140625" bestFit="1" customWidth="1"/>
    <col min="4" max="4" width="12.140625" bestFit="1" customWidth="1"/>
    <col min="5" max="5" width="11" bestFit="1" customWidth="1"/>
    <col min="6" max="6" width="11.140625" bestFit="1" customWidth="1"/>
    <col min="7" max="7" width="17.42578125" bestFit="1" customWidth="1"/>
    <col min="8" max="8" width="10.7109375" bestFit="1" customWidth="1"/>
    <col min="9" max="9" width="9.42578125" bestFit="1" customWidth="1"/>
  </cols>
  <sheetData>
    <row r="1" spans="1:10" x14ac:dyDescent="0.25">
      <c r="A1" s="25" t="s">
        <v>61</v>
      </c>
    </row>
    <row r="3" spans="1:10" x14ac:dyDescent="0.25">
      <c r="A3" t="s">
        <v>11</v>
      </c>
      <c r="B3" t="s">
        <v>12</v>
      </c>
      <c r="C3" t="s">
        <v>13</v>
      </c>
      <c r="D3" t="s">
        <v>14</v>
      </c>
      <c r="E3" t="s">
        <v>16</v>
      </c>
      <c r="F3" t="s">
        <v>15</v>
      </c>
      <c r="G3" t="s">
        <v>62</v>
      </c>
      <c r="H3" t="s">
        <v>18</v>
      </c>
      <c r="I3" t="s">
        <v>63</v>
      </c>
      <c r="J3" t="s">
        <v>64</v>
      </c>
    </row>
    <row r="4" spans="1:10" x14ac:dyDescent="0.25">
      <c r="A4" t="s">
        <v>21</v>
      </c>
      <c r="B4" t="s">
        <v>34</v>
      </c>
      <c r="C4" t="s">
        <v>27</v>
      </c>
      <c r="D4" s="1">
        <v>43885</v>
      </c>
      <c r="E4">
        <v>3</v>
      </c>
      <c r="F4" s="1">
        <v>43887</v>
      </c>
      <c r="G4">
        <v>0</v>
      </c>
      <c r="H4">
        <v>0</v>
      </c>
      <c r="I4">
        <v>691000</v>
      </c>
      <c r="J4">
        <v>0</v>
      </c>
    </row>
    <row r="5" spans="1:10" x14ac:dyDescent="0.25">
      <c r="A5" t="s">
        <v>35</v>
      </c>
      <c r="B5" t="s">
        <v>26</v>
      </c>
      <c r="C5" t="s">
        <v>23</v>
      </c>
      <c r="D5" s="1">
        <v>43878</v>
      </c>
      <c r="E5">
        <v>4</v>
      </c>
      <c r="F5" s="1">
        <v>43881</v>
      </c>
      <c r="G5">
        <v>0</v>
      </c>
      <c r="H5">
        <v>0</v>
      </c>
      <c r="I5">
        <v>147000</v>
      </c>
      <c r="J5">
        <v>0</v>
      </c>
    </row>
    <row r="6" spans="1:10" x14ac:dyDescent="0.25">
      <c r="A6" t="s">
        <v>36</v>
      </c>
      <c r="B6" t="s">
        <v>32</v>
      </c>
      <c r="C6" t="s">
        <v>29</v>
      </c>
      <c r="D6" s="1">
        <v>43881</v>
      </c>
      <c r="E6">
        <v>6</v>
      </c>
      <c r="F6" s="1">
        <v>43888</v>
      </c>
      <c r="G6">
        <v>0</v>
      </c>
      <c r="H6">
        <v>0</v>
      </c>
      <c r="I6">
        <v>188000</v>
      </c>
      <c r="J6">
        <v>0</v>
      </c>
    </row>
    <row r="7" spans="1:10" x14ac:dyDescent="0.25">
      <c r="A7" t="s">
        <v>39</v>
      </c>
      <c r="B7" t="s">
        <v>26</v>
      </c>
      <c r="C7" t="s">
        <v>23</v>
      </c>
      <c r="D7" s="1">
        <v>43879</v>
      </c>
      <c r="E7">
        <v>8</v>
      </c>
      <c r="F7" s="1">
        <v>43888</v>
      </c>
      <c r="G7">
        <v>0</v>
      </c>
      <c r="H7">
        <v>0</v>
      </c>
      <c r="I7">
        <v>978000</v>
      </c>
      <c r="J7">
        <v>0</v>
      </c>
    </row>
    <row r="8" spans="1:10" x14ac:dyDescent="0.25">
      <c r="A8" t="s">
        <v>36</v>
      </c>
      <c r="B8" t="s">
        <v>37</v>
      </c>
      <c r="C8" t="s">
        <v>25</v>
      </c>
      <c r="D8" s="1">
        <v>43885</v>
      </c>
      <c r="E8">
        <v>9</v>
      </c>
      <c r="F8" s="1">
        <v>43895</v>
      </c>
      <c r="G8">
        <v>1</v>
      </c>
      <c r="H8">
        <v>0.1111111111111111</v>
      </c>
      <c r="I8">
        <v>562000</v>
      </c>
      <c r="J8">
        <v>74746</v>
      </c>
    </row>
    <row r="9" spans="1:10" x14ac:dyDescent="0.25">
      <c r="A9" t="s">
        <v>36</v>
      </c>
      <c r="B9" t="s">
        <v>30</v>
      </c>
      <c r="C9" t="s">
        <v>27</v>
      </c>
      <c r="D9" s="1">
        <v>43878</v>
      </c>
      <c r="E9">
        <v>4</v>
      </c>
      <c r="F9" s="1">
        <v>43881</v>
      </c>
      <c r="G9">
        <v>1</v>
      </c>
      <c r="H9">
        <v>0.25</v>
      </c>
      <c r="I9">
        <v>492000</v>
      </c>
      <c r="J9">
        <v>116850</v>
      </c>
    </row>
    <row r="10" spans="1:10" x14ac:dyDescent="0.25">
      <c r="A10" t="s">
        <v>39</v>
      </c>
      <c r="B10" t="s">
        <v>30</v>
      </c>
      <c r="C10" t="s">
        <v>27</v>
      </c>
      <c r="D10" s="1">
        <v>43882</v>
      </c>
      <c r="E10">
        <v>4</v>
      </c>
      <c r="F10" s="1">
        <v>43887</v>
      </c>
      <c r="G10">
        <v>1</v>
      </c>
      <c r="H10">
        <v>0.25</v>
      </c>
      <c r="I10">
        <v>854000</v>
      </c>
      <c r="J10">
        <v>322812</v>
      </c>
    </row>
    <row r="11" spans="1:10" x14ac:dyDescent="0.25">
      <c r="A11" t="s">
        <v>39</v>
      </c>
      <c r="B11" t="s">
        <v>34</v>
      </c>
      <c r="C11" t="s">
        <v>23</v>
      </c>
      <c r="D11" s="1">
        <v>43886</v>
      </c>
      <c r="E11">
        <v>4</v>
      </c>
      <c r="F11" s="1">
        <v>43889</v>
      </c>
      <c r="G11">
        <v>1</v>
      </c>
      <c r="H11">
        <v>0.25</v>
      </c>
      <c r="I11">
        <v>61000</v>
      </c>
      <c r="J11">
        <v>12078</v>
      </c>
    </row>
    <row r="12" spans="1:10" x14ac:dyDescent="0.25">
      <c r="A12" t="s">
        <v>21</v>
      </c>
      <c r="B12" t="s">
        <v>32</v>
      </c>
      <c r="C12" t="s">
        <v>23</v>
      </c>
      <c r="D12" s="1">
        <v>43885</v>
      </c>
      <c r="E12">
        <v>10</v>
      </c>
      <c r="F12" s="1">
        <v>43896</v>
      </c>
      <c r="G12">
        <v>2</v>
      </c>
      <c r="H12">
        <v>0.2</v>
      </c>
      <c r="I12">
        <v>50000</v>
      </c>
      <c r="J12">
        <v>8400</v>
      </c>
    </row>
    <row r="13" spans="1:10" x14ac:dyDescent="0.25">
      <c r="A13" t="s">
        <v>35</v>
      </c>
      <c r="B13" t="s">
        <v>24</v>
      </c>
      <c r="C13" t="s">
        <v>31</v>
      </c>
      <c r="D13" s="1">
        <v>43892</v>
      </c>
      <c r="E13">
        <v>10</v>
      </c>
      <c r="F13" s="1">
        <v>43903</v>
      </c>
      <c r="G13">
        <v>2</v>
      </c>
      <c r="H13">
        <v>0.2</v>
      </c>
      <c r="I13">
        <v>228000</v>
      </c>
      <c r="J13">
        <v>47880</v>
      </c>
    </row>
    <row r="14" spans="1:10" x14ac:dyDescent="0.25">
      <c r="A14" t="s">
        <v>40</v>
      </c>
      <c r="B14" t="s">
        <v>28</v>
      </c>
      <c r="C14" t="s">
        <v>25</v>
      </c>
      <c r="D14" s="1">
        <v>43887</v>
      </c>
      <c r="E14">
        <v>7</v>
      </c>
      <c r="F14" s="1">
        <v>43895</v>
      </c>
      <c r="G14">
        <v>2</v>
      </c>
      <c r="H14">
        <v>0.2857142857142857</v>
      </c>
      <c r="I14">
        <v>895000</v>
      </c>
      <c r="J14">
        <v>280583</v>
      </c>
    </row>
    <row r="15" spans="1:10" x14ac:dyDescent="0.25">
      <c r="A15" t="s">
        <v>36</v>
      </c>
      <c r="B15" t="s">
        <v>22</v>
      </c>
      <c r="C15" t="s">
        <v>29</v>
      </c>
      <c r="D15" s="1">
        <v>43878</v>
      </c>
      <c r="E15">
        <v>5</v>
      </c>
      <c r="F15" s="1">
        <v>43882</v>
      </c>
      <c r="G15">
        <v>2</v>
      </c>
      <c r="H15">
        <v>0.4</v>
      </c>
      <c r="I15">
        <v>218000</v>
      </c>
      <c r="J15">
        <v>97337</v>
      </c>
    </row>
    <row r="16" spans="1:10" x14ac:dyDescent="0.25">
      <c r="A16" t="s">
        <v>36</v>
      </c>
      <c r="B16" t="s">
        <v>34</v>
      </c>
      <c r="C16" t="s">
        <v>23</v>
      </c>
      <c r="D16" s="1">
        <v>43885</v>
      </c>
      <c r="E16">
        <v>5</v>
      </c>
      <c r="F16" s="1">
        <v>43889</v>
      </c>
      <c r="G16">
        <v>2</v>
      </c>
      <c r="H16">
        <v>0.4</v>
      </c>
      <c r="I16">
        <v>582000</v>
      </c>
      <c r="J16">
        <v>195231</v>
      </c>
    </row>
    <row r="17" spans="1:10" x14ac:dyDescent="0.25">
      <c r="A17" t="s">
        <v>35</v>
      </c>
      <c r="B17" t="s">
        <v>33</v>
      </c>
      <c r="C17" t="s">
        <v>31</v>
      </c>
      <c r="D17" s="1">
        <v>43886</v>
      </c>
      <c r="E17">
        <v>4</v>
      </c>
      <c r="F17" s="1">
        <v>43889</v>
      </c>
      <c r="G17">
        <v>2</v>
      </c>
      <c r="H17">
        <v>0.5</v>
      </c>
      <c r="I17">
        <v>990000</v>
      </c>
      <c r="J17">
        <v>451440</v>
      </c>
    </row>
    <row r="18" spans="1:10" x14ac:dyDescent="0.25">
      <c r="A18" t="s">
        <v>40</v>
      </c>
      <c r="B18" t="s">
        <v>30</v>
      </c>
      <c r="C18" t="s">
        <v>27</v>
      </c>
      <c r="D18" s="1">
        <v>43889</v>
      </c>
      <c r="E18">
        <v>3</v>
      </c>
      <c r="F18" s="1">
        <v>43893</v>
      </c>
      <c r="G18">
        <v>2</v>
      </c>
      <c r="H18">
        <v>0.66666666666666663</v>
      </c>
      <c r="I18">
        <v>341000</v>
      </c>
      <c r="J18">
        <v>129785</v>
      </c>
    </row>
    <row r="19" spans="1:10" x14ac:dyDescent="0.25">
      <c r="A19" t="s">
        <v>35</v>
      </c>
      <c r="B19" t="s">
        <v>30</v>
      </c>
      <c r="C19" t="s">
        <v>27</v>
      </c>
      <c r="D19" s="1">
        <v>43885</v>
      </c>
      <c r="E19">
        <v>10</v>
      </c>
      <c r="F19" s="1">
        <v>43896</v>
      </c>
      <c r="G19">
        <v>3</v>
      </c>
      <c r="H19">
        <v>0.3</v>
      </c>
      <c r="I19">
        <v>857000</v>
      </c>
      <c r="J19">
        <v>305949</v>
      </c>
    </row>
    <row r="20" spans="1:10" x14ac:dyDescent="0.25">
      <c r="A20" t="s">
        <v>21</v>
      </c>
      <c r="B20" t="s">
        <v>33</v>
      </c>
      <c r="C20" t="s">
        <v>25</v>
      </c>
      <c r="D20" s="1">
        <v>43885</v>
      </c>
      <c r="E20">
        <v>10</v>
      </c>
      <c r="F20" s="1">
        <v>43896</v>
      </c>
      <c r="G20">
        <v>3</v>
      </c>
      <c r="H20">
        <v>0.3</v>
      </c>
      <c r="I20">
        <v>807000</v>
      </c>
      <c r="J20">
        <v>262679</v>
      </c>
    </row>
    <row r="21" spans="1:10" x14ac:dyDescent="0.25">
      <c r="A21" t="s">
        <v>36</v>
      </c>
      <c r="B21" t="s">
        <v>28</v>
      </c>
      <c r="C21" t="s">
        <v>25</v>
      </c>
      <c r="D21" s="1">
        <v>43882</v>
      </c>
      <c r="E21">
        <v>9</v>
      </c>
      <c r="F21" s="1">
        <v>43894</v>
      </c>
      <c r="G21">
        <v>3</v>
      </c>
      <c r="H21">
        <v>0.33333333333333331</v>
      </c>
      <c r="I21">
        <v>732000</v>
      </c>
      <c r="J21">
        <v>261324</v>
      </c>
    </row>
    <row r="22" spans="1:10" x14ac:dyDescent="0.25">
      <c r="A22" t="s">
        <v>21</v>
      </c>
      <c r="B22" t="s">
        <v>22</v>
      </c>
      <c r="C22" t="s">
        <v>23</v>
      </c>
      <c r="D22" s="1">
        <v>43889</v>
      </c>
      <c r="E22">
        <v>8</v>
      </c>
      <c r="F22" s="1">
        <v>43900</v>
      </c>
      <c r="G22">
        <v>3</v>
      </c>
      <c r="H22">
        <v>0.375</v>
      </c>
      <c r="I22">
        <v>96000</v>
      </c>
      <c r="J22">
        <v>32256</v>
      </c>
    </row>
    <row r="23" spans="1:10" x14ac:dyDescent="0.25">
      <c r="A23" t="s">
        <v>36</v>
      </c>
      <c r="B23" t="s">
        <v>33</v>
      </c>
      <c r="C23" t="s">
        <v>31</v>
      </c>
      <c r="D23" s="1">
        <v>43881</v>
      </c>
      <c r="E23">
        <v>7</v>
      </c>
      <c r="F23" s="1">
        <v>43889</v>
      </c>
      <c r="G23">
        <v>3</v>
      </c>
      <c r="H23">
        <v>0.42857142857142855</v>
      </c>
      <c r="I23">
        <v>180000</v>
      </c>
      <c r="J23">
        <v>79380</v>
      </c>
    </row>
    <row r="24" spans="1:10" x14ac:dyDescent="0.25">
      <c r="A24" t="s">
        <v>39</v>
      </c>
      <c r="B24" t="s">
        <v>28</v>
      </c>
      <c r="C24" t="s">
        <v>25</v>
      </c>
      <c r="D24" s="1">
        <v>43881</v>
      </c>
      <c r="E24">
        <v>7</v>
      </c>
      <c r="F24" s="1">
        <v>43889</v>
      </c>
      <c r="G24">
        <v>3</v>
      </c>
      <c r="H24">
        <v>0.42857142857142855</v>
      </c>
      <c r="I24">
        <v>932000</v>
      </c>
      <c r="J24">
        <v>379157</v>
      </c>
    </row>
    <row r="25" spans="1:10" x14ac:dyDescent="0.25">
      <c r="A25" t="s">
        <v>21</v>
      </c>
      <c r="B25" t="s">
        <v>30</v>
      </c>
      <c r="C25" t="s">
        <v>31</v>
      </c>
      <c r="D25" s="1">
        <v>43882</v>
      </c>
      <c r="E25">
        <v>7</v>
      </c>
      <c r="F25" s="1">
        <v>43892</v>
      </c>
      <c r="G25">
        <v>3</v>
      </c>
      <c r="H25">
        <v>0.42857142857142855</v>
      </c>
      <c r="I25">
        <v>372000</v>
      </c>
      <c r="J25">
        <v>173166</v>
      </c>
    </row>
    <row r="26" spans="1:10" x14ac:dyDescent="0.25">
      <c r="A26" t="s">
        <v>40</v>
      </c>
      <c r="B26" t="s">
        <v>26</v>
      </c>
      <c r="C26" t="s">
        <v>23</v>
      </c>
      <c r="D26" s="1">
        <v>43885</v>
      </c>
      <c r="E26">
        <v>7</v>
      </c>
      <c r="F26" s="1">
        <v>43893</v>
      </c>
      <c r="G26">
        <v>3</v>
      </c>
      <c r="H26">
        <v>0.42857142857142855</v>
      </c>
      <c r="I26">
        <v>826000</v>
      </c>
      <c r="J26">
        <v>298186</v>
      </c>
    </row>
    <row r="27" spans="1:10" x14ac:dyDescent="0.25">
      <c r="A27" t="s">
        <v>39</v>
      </c>
      <c r="B27" t="s">
        <v>37</v>
      </c>
      <c r="C27" t="s">
        <v>25</v>
      </c>
      <c r="D27" s="1">
        <v>43888</v>
      </c>
      <c r="E27">
        <v>7</v>
      </c>
      <c r="F27" s="1">
        <v>43896</v>
      </c>
      <c r="G27">
        <v>3</v>
      </c>
      <c r="H27">
        <v>0.42857142857142855</v>
      </c>
      <c r="I27">
        <v>645000</v>
      </c>
      <c r="J27">
        <v>273048</v>
      </c>
    </row>
    <row r="28" spans="1:10" x14ac:dyDescent="0.25">
      <c r="A28" t="s">
        <v>36</v>
      </c>
      <c r="B28" t="s">
        <v>24</v>
      </c>
      <c r="C28" t="s">
        <v>31</v>
      </c>
      <c r="D28" s="1">
        <v>43878</v>
      </c>
      <c r="E28">
        <v>6</v>
      </c>
      <c r="F28" s="1">
        <v>43885</v>
      </c>
      <c r="G28">
        <v>3</v>
      </c>
      <c r="H28">
        <v>0.5</v>
      </c>
      <c r="I28">
        <v>393000</v>
      </c>
      <c r="J28">
        <v>177440</v>
      </c>
    </row>
    <row r="29" spans="1:10" x14ac:dyDescent="0.25">
      <c r="A29" t="s">
        <v>39</v>
      </c>
      <c r="B29" t="s">
        <v>32</v>
      </c>
      <c r="C29" t="s">
        <v>29</v>
      </c>
      <c r="D29" s="1">
        <v>43882</v>
      </c>
      <c r="E29">
        <v>6</v>
      </c>
      <c r="F29" s="1">
        <v>43889</v>
      </c>
      <c r="G29">
        <v>3</v>
      </c>
      <c r="H29">
        <v>0.5</v>
      </c>
      <c r="I29">
        <v>81000</v>
      </c>
      <c r="J29">
        <v>38461</v>
      </c>
    </row>
    <row r="30" spans="1:10" x14ac:dyDescent="0.25">
      <c r="A30" t="s">
        <v>36</v>
      </c>
      <c r="B30" t="s">
        <v>38</v>
      </c>
      <c r="C30" t="s">
        <v>27</v>
      </c>
      <c r="D30" s="1">
        <v>43885</v>
      </c>
      <c r="E30">
        <v>6</v>
      </c>
      <c r="F30" s="1">
        <v>43892</v>
      </c>
      <c r="G30">
        <v>3</v>
      </c>
      <c r="H30">
        <v>0.5</v>
      </c>
      <c r="I30">
        <v>416000</v>
      </c>
      <c r="J30">
        <v>175015</v>
      </c>
    </row>
    <row r="31" spans="1:10" x14ac:dyDescent="0.25">
      <c r="A31" t="s">
        <v>35</v>
      </c>
      <c r="B31" t="s">
        <v>32</v>
      </c>
      <c r="C31" t="s">
        <v>29</v>
      </c>
      <c r="D31" s="1">
        <v>43886</v>
      </c>
      <c r="E31">
        <v>6</v>
      </c>
      <c r="F31" s="1">
        <v>43893</v>
      </c>
      <c r="G31">
        <v>3</v>
      </c>
      <c r="H31">
        <v>0.5</v>
      </c>
      <c r="I31">
        <v>602000</v>
      </c>
      <c r="J31">
        <v>322371</v>
      </c>
    </row>
    <row r="32" spans="1:10" x14ac:dyDescent="0.25">
      <c r="A32" t="s">
        <v>21</v>
      </c>
      <c r="B32" t="s">
        <v>26</v>
      </c>
      <c r="C32" t="s">
        <v>27</v>
      </c>
      <c r="D32" s="1">
        <v>43881</v>
      </c>
      <c r="E32">
        <v>5</v>
      </c>
      <c r="F32" s="1">
        <v>43887</v>
      </c>
      <c r="G32">
        <v>3</v>
      </c>
      <c r="H32">
        <v>0.6</v>
      </c>
      <c r="I32">
        <v>616000</v>
      </c>
      <c r="J32">
        <v>401579</v>
      </c>
    </row>
    <row r="33" spans="1:10" x14ac:dyDescent="0.25">
      <c r="A33" t="s">
        <v>39</v>
      </c>
      <c r="B33" t="s">
        <v>38</v>
      </c>
      <c r="C33" t="s">
        <v>27</v>
      </c>
      <c r="D33" s="1">
        <v>43878</v>
      </c>
      <c r="E33">
        <v>3</v>
      </c>
      <c r="F33" s="1">
        <v>43880</v>
      </c>
      <c r="G33">
        <v>3</v>
      </c>
      <c r="H33">
        <v>1</v>
      </c>
      <c r="I33">
        <v>68000</v>
      </c>
      <c r="J33">
        <v>64987</v>
      </c>
    </row>
    <row r="34" spans="1:10" x14ac:dyDescent="0.25">
      <c r="A34" t="s">
        <v>21</v>
      </c>
      <c r="B34" t="s">
        <v>28</v>
      </c>
      <c r="C34" t="s">
        <v>29</v>
      </c>
      <c r="D34" s="1">
        <v>43880</v>
      </c>
      <c r="E34">
        <v>3</v>
      </c>
      <c r="F34" s="1">
        <v>43882</v>
      </c>
      <c r="G34">
        <v>3</v>
      </c>
      <c r="H34">
        <v>1</v>
      </c>
      <c r="I34">
        <v>817000</v>
      </c>
      <c r="J34">
        <v>807069</v>
      </c>
    </row>
    <row r="35" spans="1:10" x14ac:dyDescent="0.25">
      <c r="A35" t="s">
        <v>36</v>
      </c>
      <c r="B35" t="s">
        <v>26</v>
      </c>
      <c r="C35" t="s">
        <v>23</v>
      </c>
      <c r="D35" s="1">
        <v>43879</v>
      </c>
      <c r="E35">
        <v>10</v>
      </c>
      <c r="F35" s="1">
        <v>43892</v>
      </c>
      <c r="G35">
        <v>4</v>
      </c>
      <c r="H35">
        <v>0.4</v>
      </c>
      <c r="I35">
        <v>86000</v>
      </c>
      <c r="J35">
        <v>31046</v>
      </c>
    </row>
    <row r="36" spans="1:10" x14ac:dyDescent="0.25">
      <c r="A36" t="s">
        <v>39</v>
      </c>
      <c r="B36" t="s">
        <v>24</v>
      </c>
      <c r="C36" t="s">
        <v>31</v>
      </c>
      <c r="D36" s="1">
        <v>43878</v>
      </c>
      <c r="E36">
        <v>9</v>
      </c>
      <c r="F36" s="1">
        <v>43888</v>
      </c>
      <c r="G36">
        <v>4</v>
      </c>
      <c r="H36">
        <v>0.44444444444444442</v>
      </c>
      <c r="I36">
        <v>224000</v>
      </c>
      <c r="J36">
        <v>57910</v>
      </c>
    </row>
    <row r="37" spans="1:10" x14ac:dyDescent="0.25">
      <c r="A37" t="s">
        <v>21</v>
      </c>
      <c r="B37" t="s">
        <v>24</v>
      </c>
      <c r="C37" t="s">
        <v>25</v>
      </c>
      <c r="D37" s="1">
        <v>43892</v>
      </c>
      <c r="E37">
        <v>9</v>
      </c>
      <c r="F37" s="1">
        <v>43902</v>
      </c>
      <c r="G37">
        <v>4</v>
      </c>
      <c r="H37">
        <v>0.44444444444444442</v>
      </c>
      <c r="I37">
        <v>513000</v>
      </c>
      <c r="J37">
        <v>226233</v>
      </c>
    </row>
    <row r="38" spans="1:10" x14ac:dyDescent="0.25">
      <c r="A38" t="s">
        <v>40</v>
      </c>
      <c r="B38" t="s">
        <v>24</v>
      </c>
      <c r="C38" t="s">
        <v>31</v>
      </c>
      <c r="D38" s="1">
        <v>43882</v>
      </c>
      <c r="E38">
        <v>5</v>
      </c>
      <c r="F38" s="1">
        <v>43888</v>
      </c>
      <c r="G38">
        <v>4</v>
      </c>
      <c r="H38">
        <v>0.8</v>
      </c>
      <c r="I38">
        <v>729000</v>
      </c>
      <c r="J38">
        <v>487139</v>
      </c>
    </row>
    <row r="39" spans="1:10" x14ac:dyDescent="0.25">
      <c r="A39" t="s">
        <v>40</v>
      </c>
      <c r="B39" t="s">
        <v>22</v>
      </c>
      <c r="C39" t="s">
        <v>29</v>
      </c>
      <c r="D39" s="1">
        <v>43878</v>
      </c>
      <c r="E39">
        <v>10</v>
      </c>
      <c r="F39" s="1">
        <v>43889</v>
      </c>
      <c r="G39">
        <v>5</v>
      </c>
      <c r="H39">
        <v>0.5</v>
      </c>
      <c r="I39">
        <v>839000</v>
      </c>
      <c r="J39">
        <v>406974</v>
      </c>
    </row>
    <row r="40" spans="1:10" x14ac:dyDescent="0.25">
      <c r="A40" t="s">
        <v>35</v>
      </c>
      <c r="B40" t="s">
        <v>28</v>
      </c>
      <c r="C40" t="s">
        <v>25</v>
      </c>
      <c r="D40" s="1">
        <v>43880</v>
      </c>
      <c r="E40">
        <v>8</v>
      </c>
      <c r="F40" s="1">
        <v>43889</v>
      </c>
      <c r="G40">
        <v>5</v>
      </c>
      <c r="H40">
        <v>0.625</v>
      </c>
      <c r="I40">
        <v>338000</v>
      </c>
      <c r="J40">
        <v>205123</v>
      </c>
    </row>
    <row r="41" spans="1:10" x14ac:dyDescent="0.25">
      <c r="A41" t="s">
        <v>39</v>
      </c>
      <c r="B41" t="s">
        <v>33</v>
      </c>
      <c r="C41" t="s">
        <v>31</v>
      </c>
      <c r="D41" s="1">
        <v>43885</v>
      </c>
      <c r="E41">
        <v>6</v>
      </c>
      <c r="F41" s="1">
        <v>43892</v>
      </c>
      <c r="G41">
        <v>5</v>
      </c>
      <c r="H41">
        <v>0.83333333333333337</v>
      </c>
      <c r="I41">
        <v>169000</v>
      </c>
      <c r="J41">
        <v>136468</v>
      </c>
    </row>
    <row r="42" spans="1:10" x14ac:dyDescent="0.25">
      <c r="A42" t="s">
        <v>39</v>
      </c>
      <c r="B42" t="s">
        <v>22</v>
      </c>
      <c r="C42" t="s">
        <v>29</v>
      </c>
      <c r="D42" s="1">
        <v>43879</v>
      </c>
      <c r="E42">
        <v>7</v>
      </c>
      <c r="F42" s="1">
        <v>43887</v>
      </c>
      <c r="G42">
        <v>7</v>
      </c>
      <c r="H42">
        <v>1</v>
      </c>
      <c r="I42">
        <v>293000</v>
      </c>
      <c r="J42">
        <v>273001</v>
      </c>
    </row>
    <row r="43" spans="1:10" x14ac:dyDescent="0.25">
      <c r="A43" t="s">
        <v>35</v>
      </c>
      <c r="B43" t="s">
        <v>22</v>
      </c>
      <c r="C43" t="s">
        <v>29</v>
      </c>
      <c r="D43" s="1">
        <v>43892</v>
      </c>
      <c r="E43">
        <v>9</v>
      </c>
      <c r="F43" s="1">
        <v>43902</v>
      </c>
      <c r="G43">
        <v>8</v>
      </c>
      <c r="H43">
        <v>0.88888888888888884</v>
      </c>
      <c r="I43">
        <v>787000</v>
      </c>
      <c r="J43">
        <v>727188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L41"/>
  <sheetViews>
    <sheetView workbookViewId="0">
      <selection activeCell="F1" sqref="F1"/>
    </sheetView>
  </sheetViews>
  <sheetFormatPr defaultRowHeight="15" x14ac:dyDescent="0.25"/>
  <cols>
    <col min="1" max="1" width="10" customWidth="1"/>
    <col min="2" max="2" width="11.5703125" customWidth="1"/>
    <col min="3" max="3" width="13.140625" customWidth="1"/>
    <col min="4" max="4" width="12" style="27" bestFit="1" customWidth="1"/>
    <col min="5" max="5" width="11.7109375" customWidth="1"/>
    <col min="6" max="6" width="11.140625" style="1" bestFit="1" customWidth="1"/>
    <col min="7" max="7" width="17.5703125" style="3" bestFit="1" customWidth="1"/>
    <col min="8" max="8" width="11.140625" customWidth="1"/>
    <col min="9" max="10" width="10.28515625" customWidth="1"/>
    <col min="12" max="12" width="23.5703125" bestFit="1" customWidth="1"/>
  </cols>
  <sheetData>
    <row r="1" spans="1:12" x14ac:dyDescent="0.25">
      <c r="A1" t="s">
        <v>11</v>
      </c>
      <c r="B1" t="s">
        <v>12</v>
      </c>
      <c r="C1" t="s">
        <v>13</v>
      </c>
      <c r="D1" s="27" t="s">
        <v>14</v>
      </c>
      <c r="E1" t="s">
        <v>16</v>
      </c>
      <c r="F1" s="1" t="s">
        <v>15</v>
      </c>
      <c r="G1" s="3" t="s">
        <v>62</v>
      </c>
      <c r="H1" t="s">
        <v>18</v>
      </c>
      <c r="I1" t="s">
        <v>63</v>
      </c>
      <c r="J1" t="s">
        <v>64</v>
      </c>
    </row>
    <row r="2" spans="1:12" x14ac:dyDescent="0.25">
      <c r="A2" t="s">
        <v>36</v>
      </c>
      <c r="B2" t="s">
        <v>22</v>
      </c>
      <c r="C2" t="s">
        <v>29</v>
      </c>
      <c r="D2" s="1">
        <v>43878</v>
      </c>
      <c r="E2">
        <v>5</v>
      </c>
      <c r="F2" s="65">
        <f>WORKDAY.INTL(Table1[[#This Row],[Start Date]]-1,Table1[[#This Row],[Duration]],1)</f>
        <v>43882</v>
      </c>
      <c r="G2" s="3">
        <v>2</v>
      </c>
      <c r="H2" s="2">
        <f>Table1[[#This Row],[Days completed]]/Table1[[#This Row],[Duration]]</f>
        <v>0.4</v>
      </c>
      <c r="I2" s="3">
        <v>218000</v>
      </c>
      <c r="J2" s="3">
        <v>97337</v>
      </c>
      <c r="L2" s="2"/>
    </row>
    <row r="3" spans="1:12" x14ac:dyDescent="0.25">
      <c r="A3" t="s">
        <v>36</v>
      </c>
      <c r="B3" t="s">
        <v>24</v>
      </c>
      <c r="C3" t="s">
        <v>31</v>
      </c>
      <c r="D3" s="1">
        <v>43878</v>
      </c>
      <c r="E3">
        <v>6</v>
      </c>
      <c r="F3" s="1">
        <f>WORKDAY.INTL(Table1[[#This Row],[Start Date]]-1,Table1[[#This Row],[Duration]],1)</f>
        <v>43885</v>
      </c>
      <c r="G3" s="3">
        <v>3</v>
      </c>
      <c r="H3" s="2">
        <f>Table1[[#This Row],[Days completed]]/Table1[[#This Row],[Duration]]</f>
        <v>0.5</v>
      </c>
      <c r="I3" s="3">
        <v>393000</v>
      </c>
      <c r="J3" s="3">
        <v>177440</v>
      </c>
      <c r="L3" s="2"/>
    </row>
    <row r="4" spans="1:12" x14ac:dyDescent="0.25">
      <c r="A4" t="s">
        <v>36</v>
      </c>
      <c r="B4" t="s">
        <v>26</v>
      </c>
      <c r="C4" t="s">
        <v>23</v>
      </c>
      <c r="D4" s="1">
        <v>43879</v>
      </c>
      <c r="E4">
        <v>10</v>
      </c>
      <c r="F4" s="1">
        <f>WORKDAY.INTL(Table1[[#This Row],[Start Date]]-1,Table1[[#This Row],[Duration]],1)</f>
        <v>43892</v>
      </c>
      <c r="G4" s="3">
        <v>4</v>
      </c>
      <c r="H4" s="2">
        <f>Table1[[#This Row],[Days completed]]/Table1[[#This Row],[Duration]]</f>
        <v>0.4</v>
      </c>
      <c r="I4" s="3">
        <v>86000</v>
      </c>
      <c r="J4" s="3">
        <v>31046</v>
      </c>
      <c r="L4" s="2"/>
    </row>
    <row r="5" spans="1:12" x14ac:dyDescent="0.25">
      <c r="A5" t="s">
        <v>36</v>
      </c>
      <c r="B5" t="s">
        <v>28</v>
      </c>
      <c r="C5" t="s">
        <v>25</v>
      </c>
      <c r="D5" s="1">
        <v>43882</v>
      </c>
      <c r="E5">
        <v>9</v>
      </c>
      <c r="F5" s="1">
        <f>WORKDAY.INTL(Table1[[#This Row],[Start Date]]-1,Table1[[#This Row],[Duration]],1)</f>
        <v>43894</v>
      </c>
      <c r="G5" s="3">
        <v>3</v>
      </c>
      <c r="H5" s="2">
        <f>Table1[[#This Row],[Days completed]]/Table1[[#This Row],[Duration]]</f>
        <v>0.33333333333333331</v>
      </c>
      <c r="I5" s="3">
        <v>732000</v>
      </c>
      <c r="J5" s="3">
        <v>261324</v>
      </c>
      <c r="L5" s="2"/>
    </row>
    <row r="6" spans="1:12" x14ac:dyDescent="0.25">
      <c r="A6" t="s">
        <v>36</v>
      </c>
      <c r="B6" t="s">
        <v>30</v>
      </c>
      <c r="C6" t="s">
        <v>27</v>
      </c>
      <c r="D6" s="1">
        <v>43878</v>
      </c>
      <c r="E6">
        <v>4</v>
      </c>
      <c r="F6" s="1">
        <f>WORKDAY.INTL(Table1[[#This Row],[Start Date]]-1,Table1[[#This Row],[Duration]],1)</f>
        <v>43881</v>
      </c>
      <c r="G6" s="3">
        <v>1</v>
      </c>
      <c r="H6" s="2">
        <f>Table1[[#This Row],[Days completed]]/Table1[[#This Row],[Duration]]</f>
        <v>0.25</v>
      </c>
      <c r="I6" s="3">
        <v>492000</v>
      </c>
      <c r="J6" s="3">
        <v>116850</v>
      </c>
      <c r="L6" s="2"/>
    </row>
    <row r="7" spans="1:12" x14ac:dyDescent="0.25">
      <c r="A7" t="s">
        <v>36</v>
      </c>
      <c r="B7" t="s">
        <v>32</v>
      </c>
      <c r="C7" t="s">
        <v>29</v>
      </c>
      <c r="D7" s="1">
        <v>43881</v>
      </c>
      <c r="E7">
        <v>6</v>
      </c>
      <c r="F7" s="1">
        <f>WORKDAY.INTL(Table1[[#This Row],[Start Date]]-1,Table1[[#This Row],[Duration]],1)</f>
        <v>43888</v>
      </c>
      <c r="G7" s="3">
        <v>0</v>
      </c>
      <c r="H7" s="2">
        <f>Table1[[#This Row],[Days completed]]/Table1[[#This Row],[Duration]]</f>
        <v>0</v>
      </c>
      <c r="I7" s="3">
        <v>188000</v>
      </c>
      <c r="J7" s="3">
        <v>0</v>
      </c>
      <c r="L7" s="2"/>
    </row>
    <row r="8" spans="1:12" x14ac:dyDescent="0.25">
      <c r="A8" t="s">
        <v>36</v>
      </c>
      <c r="B8" t="s">
        <v>33</v>
      </c>
      <c r="C8" t="s">
        <v>31</v>
      </c>
      <c r="D8" s="1">
        <v>43881</v>
      </c>
      <c r="E8">
        <v>7</v>
      </c>
      <c r="F8" s="1">
        <f>WORKDAY.INTL(Table1[[#This Row],[Start Date]]-1,Table1[[#This Row],[Duration]],1)</f>
        <v>43889</v>
      </c>
      <c r="G8" s="3">
        <v>3</v>
      </c>
      <c r="H8" s="2">
        <f>Table1[[#This Row],[Days completed]]/Table1[[#This Row],[Duration]]</f>
        <v>0.42857142857142855</v>
      </c>
      <c r="I8" s="3">
        <v>180000</v>
      </c>
      <c r="J8" s="3">
        <v>79380</v>
      </c>
      <c r="L8" s="2"/>
    </row>
    <row r="9" spans="1:12" x14ac:dyDescent="0.25">
      <c r="A9" t="s">
        <v>36</v>
      </c>
      <c r="B9" t="s">
        <v>34</v>
      </c>
      <c r="C9" t="s">
        <v>23</v>
      </c>
      <c r="D9" s="1">
        <v>43885</v>
      </c>
      <c r="E9">
        <v>5</v>
      </c>
      <c r="F9" s="1">
        <f>WORKDAY.INTL(Table1[[#This Row],[Start Date]]-1,Table1[[#This Row],[Duration]],1)</f>
        <v>43889</v>
      </c>
      <c r="G9" s="3">
        <v>2</v>
      </c>
      <c r="H9" s="2">
        <f>Table1[[#This Row],[Days completed]]/Table1[[#This Row],[Duration]]</f>
        <v>0.4</v>
      </c>
      <c r="I9" s="3">
        <v>582000</v>
      </c>
      <c r="J9" s="3">
        <v>195231</v>
      </c>
      <c r="L9" s="2"/>
    </row>
    <row r="10" spans="1:12" x14ac:dyDescent="0.25">
      <c r="A10" t="s">
        <v>36</v>
      </c>
      <c r="B10" t="s">
        <v>37</v>
      </c>
      <c r="C10" t="s">
        <v>25</v>
      </c>
      <c r="D10" s="1">
        <v>43885</v>
      </c>
      <c r="E10">
        <v>9</v>
      </c>
      <c r="F10" s="1">
        <f>WORKDAY.INTL(Table1[[#This Row],[Start Date]]-1,Table1[[#This Row],[Duration]],1)</f>
        <v>43895</v>
      </c>
      <c r="G10" s="3">
        <v>1</v>
      </c>
      <c r="H10" s="2">
        <f>Table1[[#This Row],[Days completed]]/Table1[[#This Row],[Duration]]</f>
        <v>0.1111111111111111</v>
      </c>
      <c r="I10" s="3">
        <v>562000</v>
      </c>
      <c r="J10" s="3">
        <v>74746</v>
      </c>
      <c r="L10" s="2"/>
    </row>
    <row r="11" spans="1:12" x14ac:dyDescent="0.25">
      <c r="A11" t="s">
        <v>36</v>
      </c>
      <c r="B11" t="s">
        <v>38</v>
      </c>
      <c r="C11" t="s">
        <v>27</v>
      </c>
      <c r="D11" s="1">
        <v>43885</v>
      </c>
      <c r="E11">
        <v>6</v>
      </c>
      <c r="F11" s="1">
        <f>WORKDAY.INTL(Table1[[#This Row],[Start Date]]-1,Table1[[#This Row],[Duration]],1)</f>
        <v>43892</v>
      </c>
      <c r="G11" s="3">
        <v>3</v>
      </c>
      <c r="H11" s="2">
        <f>Table1[[#This Row],[Days completed]]/Table1[[#This Row],[Duration]]</f>
        <v>0.5</v>
      </c>
      <c r="I11" s="3">
        <v>416000</v>
      </c>
      <c r="J11" s="3">
        <v>175015</v>
      </c>
      <c r="L11" s="2"/>
    </row>
    <row r="12" spans="1:12" x14ac:dyDescent="0.25">
      <c r="A12" t="s">
        <v>39</v>
      </c>
      <c r="B12" t="s">
        <v>22</v>
      </c>
      <c r="C12" t="s">
        <v>29</v>
      </c>
      <c r="D12" s="1">
        <v>43879</v>
      </c>
      <c r="E12">
        <v>7</v>
      </c>
      <c r="F12" s="1">
        <f>WORKDAY.INTL(Table1[[#This Row],[Start Date]]-1,Table1[[#This Row],[Duration]],1)</f>
        <v>43887</v>
      </c>
      <c r="G12" s="3">
        <v>7</v>
      </c>
      <c r="H12" s="2">
        <f>Table1[[#This Row],[Days completed]]/Table1[[#This Row],[Duration]]</f>
        <v>1</v>
      </c>
      <c r="I12" s="3">
        <v>293000</v>
      </c>
      <c r="J12" s="3">
        <v>273001</v>
      </c>
      <c r="L12" s="2"/>
    </row>
    <row r="13" spans="1:12" x14ac:dyDescent="0.25">
      <c r="A13" t="s">
        <v>39</v>
      </c>
      <c r="B13" t="s">
        <v>24</v>
      </c>
      <c r="C13" t="s">
        <v>31</v>
      </c>
      <c r="D13" s="1">
        <v>43878</v>
      </c>
      <c r="E13">
        <v>9</v>
      </c>
      <c r="F13" s="1">
        <f>WORKDAY.INTL(Table1[[#This Row],[Start Date]]-1,Table1[[#This Row],[Duration]],1)</f>
        <v>43888</v>
      </c>
      <c r="G13" s="3">
        <v>4</v>
      </c>
      <c r="H13" s="2">
        <f>Table1[[#This Row],[Days completed]]/Table1[[#This Row],[Duration]]</f>
        <v>0.44444444444444442</v>
      </c>
      <c r="I13" s="3">
        <v>224000</v>
      </c>
      <c r="J13" s="3">
        <v>57910</v>
      </c>
      <c r="L13" s="2"/>
    </row>
    <row r="14" spans="1:12" x14ac:dyDescent="0.25">
      <c r="A14" t="s">
        <v>39</v>
      </c>
      <c r="B14" t="s">
        <v>26</v>
      </c>
      <c r="C14" t="s">
        <v>23</v>
      </c>
      <c r="D14" s="1">
        <v>43879</v>
      </c>
      <c r="E14">
        <v>8</v>
      </c>
      <c r="F14" s="1">
        <f>WORKDAY.INTL(Table1[[#This Row],[Start Date]]-1,Table1[[#This Row],[Duration]],1)</f>
        <v>43888</v>
      </c>
      <c r="G14" s="3">
        <v>0</v>
      </c>
      <c r="H14" s="2">
        <f>Table1[[#This Row],[Days completed]]/Table1[[#This Row],[Duration]]</f>
        <v>0</v>
      </c>
      <c r="I14" s="3">
        <v>978000</v>
      </c>
      <c r="J14" s="3">
        <v>0</v>
      </c>
      <c r="L14" s="2"/>
    </row>
    <row r="15" spans="1:12" x14ac:dyDescent="0.25">
      <c r="A15" t="s">
        <v>39</v>
      </c>
      <c r="B15" t="s">
        <v>28</v>
      </c>
      <c r="C15" t="s">
        <v>25</v>
      </c>
      <c r="D15" s="1">
        <v>43881</v>
      </c>
      <c r="E15">
        <v>7</v>
      </c>
      <c r="F15" s="1">
        <f>WORKDAY.INTL(Table1[[#This Row],[Start Date]]-1,Table1[[#This Row],[Duration]],1)</f>
        <v>43889</v>
      </c>
      <c r="G15" s="3">
        <v>3</v>
      </c>
      <c r="H15" s="2">
        <f>Table1[[#This Row],[Days completed]]/Table1[[#This Row],[Duration]]</f>
        <v>0.42857142857142855</v>
      </c>
      <c r="I15" s="3">
        <v>932000</v>
      </c>
      <c r="J15" s="3">
        <v>379157</v>
      </c>
      <c r="L15" s="2"/>
    </row>
    <row r="16" spans="1:12" x14ac:dyDescent="0.25">
      <c r="A16" t="s">
        <v>39</v>
      </c>
      <c r="B16" t="s">
        <v>30</v>
      </c>
      <c r="C16" t="s">
        <v>27</v>
      </c>
      <c r="D16" s="1">
        <v>43882</v>
      </c>
      <c r="E16">
        <v>4</v>
      </c>
      <c r="F16" s="1">
        <f>WORKDAY.INTL(Table1[[#This Row],[Start Date]]-1,Table1[[#This Row],[Duration]],1)</f>
        <v>43887</v>
      </c>
      <c r="G16" s="3">
        <v>1</v>
      </c>
      <c r="H16" s="2">
        <f>Table1[[#This Row],[Days completed]]/Table1[[#This Row],[Duration]]</f>
        <v>0.25</v>
      </c>
      <c r="I16" s="3">
        <v>854000</v>
      </c>
      <c r="J16" s="3">
        <v>322812</v>
      </c>
      <c r="L16" s="2"/>
    </row>
    <row r="17" spans="1:12" x14ac:dyDescent="0.25">
      <c r="A17" t="s">
        <v>39</v>
      </c>
      <c r="B17" t="s">
        <v>32</v>
      </c>
      <c r="C17" t="s">
        <v>29</v>
      </c>
      <c r="D17" s="1">
        <v>43882</v>
      </c>
      <c r="E17">
        <v>6</v>
      </c>
      <c r="F17" s="1">
        <f>WORKDAY.INTL(Table1[[#This Row],[Start Date]]-1,Table1[[#This Row],[Duration]],1)</f>
        <v>43889</v>
      </c>
      <c r="G17" s="3">
        <v>3</v>
      </c>
      <c r="H17" s="2">
        <f>Table1[[#This Row],[Days completed]]/Table1[[#This Row],[Duration]]</f>
        <v>0.5</v>
      </c>
      <c r="I17" s="3">
        <v>81000</v>
      </c>
      <c r="J17" s="3">
        <v>38461</v>
      </c>
      <c r="L17" s="2"/>
    </row>
    <row r="18" spans="1:12" x14ac:dyDescent="0.25">
      <c r="A18" t="s">
        <v>39</v>
      </c>
      <c r="B18" t="s">
        <v>33</v>
      </c>
      <c r="C18" t="s">
        <v>31</v>
      </c>
      <c r="D18" s="1">
        <v>43885</v>
      </c>
      <c r="E18">
        <v>6</v>
      </c>
      <c r="F18" s="1">
        <f>WORKDAY.INTL(Table1[[#This Row],[Start Date]]-1,Table1[[#This Row],[Duration]],1)</f>
        <v>43892</v>
      </c>
      <c r="G18" s="3">
        <v>5</v>
      </c>
      <c r="H18" s="2">
        <f>Table1[[#This Row],[Days completed]]/Table1[[#This Row],[Duration]]</f>
        <v>0.83333333333333337</v>
      </c>
      <c r="I18" s="3">
        <v>169000</v>
      </c>
      <c r="J18" s="3">
        <v>136468</v>
      </c>
      <c r="L18" s="2"/>
    </row>
    <row r="19" spans="1:12" x14ac:dyDescent="0.25">
      <c r="A19" t="s">
        <v>39</v>
      </c>
      <c r="B19" t="s">
        <v>34</v>
      </c>
      <c r="C19" t="s">
        <v>23</v>
      </c>
      <c r="D19" s="1">
        <v>43886</v>
      </c>
      <c r="E19">
        <v>4</v>
      </c>
      <c r="F19" s="1">
        <f>WORKDAY.INTL(Table1[[#This Row],[Start Date]]-1,Table1[[#This Row],[Duration]],1)</f>
        <v>43889</v>
      </c>
      <c r="G19" s="3">
        <v>1</v>
      </c>
      <c r="H19" s="2">
        <f>Table1[[#This Row],[Days completed]]/Table1[[#This Row],[Duration]]</f>
        <v>0.25</v>
      </c>
      <c r="I19" s="3">
        <v>61000</v>
      </c>
      <c r="J19" s="3">
        <v>12078</v>
      </c>
      <c r="L19" s="2"/>
    </row>
    <row r="20" spans="1:12" x14ac:dyDescent="0.25">
      <c r="A20" t="s">
        <v>39</v>
      </c>
      <c r="B20" t="s">
        <v>37</v>
      </c>
      <c r="C20" t="s">
        <v>25</v>
      </c>
      <c r="D20" s="1">
        <v>43888</v>
      </c>
      <c r="E20">
        <v>7</v>
      </c>
      <c r="F20" s="1">
        <f>WORKDAY.INTL(Table1[[#This Row],[Start Date]]-1,Table1[[#This Row],[Duration]],1)</f>
        <v>43896</v>
      </c>
      <c r="G20" s="3">
        <v>3</v>
      </c>
      <c r="H20" s="2">
        <f>Table1[[#This Row],[Days completed]]/Table1[[#This Row],[Duration]]</f>
        <v>0.42857142857142855</v>
      </c>
      <c r="I20" s="3">
        <v>645000</v>
      </c>
      <c r="J20" s="3">
        <v>273048</v>
      </c>
      <c r="L20" s="2"/>
    </row>
    <row r="21" spans="1:12" x14ac:dyDescent="0.25">
      <c r="A21" t="s">
        <v>39</v>
      </c>
      <c r="B21" t="s">
        <v>38</v>
      </c>
      <c r="C21" t="s">
        <v>27</v>
      </c>
      <c r="D21" s="1">
        <v>43878</v>
      </c>
      <c r="E21">
        <v>3</v>
      </c>
      <c r="F21" s="1">
        <f>WORKDAY.INTL(Table1[[#This Row],[Start Date]]-1,Table1[[#This Row],[Duration]],1)</f>
        <v>43880</v>
      </c>
      <c r="G21" s="3">
        <v>3</v>
      </c>
      <c r="H21" s="2">
        <f>Table1[[#This Row],[Days completed]]/Table1[[#This Row],[Duration]]</f>
        <v>1</v>
      </c>
      <c r="I21" s="3">
        <v>68000</v>
      </c>
      <c r="J21" s="3">
        <v>64987</v>
      </c>
      <c r="L21" s="2"/>
    </row>
    <row r="22" spans="1:12" x14ac:dyDescent="0.25">
      <c r="A22" t="s">
        <v>40</v>
      </c>
      <c r="B22" t="s">
        <v>22</v>
      </c>
      <c r="C22" t="s">
        <v>29</v>
      </c>
      <c r="D22" s="1">
        <v>43878</v>
      </c>
      <c r="E22">
        <v>10</v>
      </c>
      <c r="F22" s="1">
        <f>WORKDAY.INTL(Table1[[#This Row],[Start Date]]-1,Table1[[#This Row],[Duration]],1)</f>
        <v>43889</v>
      </c>
      <c r="G22" s="3">
        <v>5</v>
      </c>
      <c r="H22" s="2">
        <f>Table1[[#This Row],[Days completed]]/Table1[[#This Row],[Duration]]</f>
        <v>0.5</v>
      </c>
      <c r="I22" s="3">
        <v>839000</v>
      </c>
      <c r="J22" s="3">
        <v>406974</v>
      </c>
      <c r="L22" s="2"/>
    </row>
    <row r="23" spans="1:12" x14ac:dyDescent="0.25">
      <c r="A23" t="s">
        <v>40</v>
      </c>
      <c r="B23" t="s">
        <v>24</v>
      </c>
      <c r="C23" t="s">
        <v>31</v>
      </c>
      <c r="D23" s="1">
        <v>43882</v>
      </c>
      <c r="E23">
        <v>5</v>
      </c>
      <c r="F23" s="1">
        <f>WORKDAY.INTL(Table1[[#This Row],[Start Date]]-1,Table1[[#This Row],[Duration]],1)</f>
        <v>43888</v>
      </c>
      <c r="G23" s="3">
        <v>4</v>
      </c>
      <c r="H23" s="2">
        <f>Table1[[#This Row],[Days completed]]/Table1[[#This Row],[Duration]]</f>
        <v>0.8</v>
      </c>
      <c r="I23" s="3">
        <v>729000</v>
      </c>
      <c r="J23" s="3">
        <v>487139</v>
      </c>
      <c r="L23" s="2"/>
    </row>
    <row r="24" spans="1:12" x14ac:dyDescent="0.25">
      <c r="A24" t="s">
        <v>40</v>
      </c>
      <c r="B24" t="s">
        <v>26</v>
      </c>
      <c r="C24" t="s">
        <v>23</v>
      </c>
      <c r="D24" s="1">
        <v>43885</v>
      </c>
      <c r="E24">
        <v>7</v>
      </c>
      <c r="F24" s="1">
        <f>WORKDAY.INTL(Table1[[#This Row],[Start Date]]-1,Table1[[#This Row],[Duration]],1)</f>
        <v>43893</v>
      </c>
      <c r="G24" s="3">
        <v>3</v>
      </c>
      <c r="H24" s="2">
        <f>Table1[[#This Row],[Days completed]]/Table1[[#This Row],[Duration]]</f>
        <v>0.42857142857142855</v>
      </c>
      <c r="I24" s="3">
        <v>826000</v>
      </c>
      <c r="J24" s="3">
        <v>298186</v>
      </c>
      <c r="L24" s="2"/>
    </row>
    <row r="25" spans="1:12" x14ac:dyDescent="0.25">
      <c r="A25" t="s">
        <v>40</v>
      </c>
      <c r="B25" t="s">
        <v>28</v>
      </c>
      <c r="C25" t="s">
        <v>25</v>
      </c>
      <c r="D25" s="1">
        <v>43887</v>
      </c>
      <c r="E25">
        <v>7</v>
      </c>
      <c r="F25" s="1">
        <f>WORKDAY.INTL(Table1[[#This Row],[Start Date]]-1,Table1[[#This Row],[Duration]],1)</f>
        <v>43895</v>
      </c>
      <c r="G25" s="3">
        <v>2</v>
      </c>
      <c r="H25" s="2">
        <f>Table1[[#This Row],[Days completed]]/Table1[[#This Row],[Duration]]</f>
        <v>0.2857142857142857</v>
      </c>
      <c r="I25" s="3">
        <v>895000</v>
      </c>
      <c r="J25" s="3">
        <v>280583</v>
      </c>
      <c r="L25" s="2"/>
    </row>
    <row r="26" spans="1:12" x14ac:dyDescent="0.25">
      <c r="A26" t="s">
        <v>40</v>
      </c>
      <c r="B26" t="s">
        <v>30</v>
      </c>
      <c r="C26" t="s">
        <v>27</v>
      </c>
      <c r="D26" s="1">
        <v>43889</v>
      </c>
      <c r="E26">
        <v>3</v>
      </c>
      <c r="F26" s="1">
        <f>WORKDAY.INTL(Table1[[#This Row],[Start Date]]-1,Table1[[#This Row],[Duration]],1)</f>
        <v>43893</v>
      </c>
      <c r="G26" s="3">
        <v>2</v>
      </c>
      <c r="H26" s="2">
        <f>Table1[[#This Row],[Days completed]]/Table1[[#This Row],[Duration]]</f>
        <v>0.66666666666666663</v>
      </c>
      <c r="I26" s="3">
        <v>341000</v>
      </c>
      <c r="J26" s="3">
        <v>129785</v>
      </c>
      <c r="L26" s="2"/>
    </row>
    <row r="27" spans="1:12" x14ac:dyDescent="0.25">
      <c r="A27" t="s">
        <v>35</v>
      </c>
      <c r="B27" t="s">
        <v>22</v>
      </c>
      <c r="C27" t="s">
        <v>29</v>
      </c>
      <c r="D27" s="1">
        <v>43892</v>
      </c>
      <c r="E27">
        <v>9</v>
      </c>
      <c r="F27" s="1">
        <f>WORKDAY.INTL(Table1[[#This Row],[Start Date]]-1,Table1[[#This Row],[Duration]],1)</f>
        <v>43902</v>
      </c>
      <c r="G27" s="3">
        <v>8</v>
      </c>
      <c r="H27" s="2">
        <f>Table1[[#This Row],[Days completed]]/Table1[[#This Row],[Duration]]</f>
        <v>0.88888888888888884</v>
      </c>
      <c r="I27" s="3">
        <v>787000</v>
      </c>
      <c r="J27" s="3">
        <v>727188</v>
      </c>
      <c r="L27" s="2"/>
    </row>
    <row r="28" spans="1:12" x14ac:dyDescent="0.25">
      <c r="A28" t="s">
        <v>35</v>
      </c>
      <c r="B28" t="s">
        <v>24</v>
      </c>
      <c r="C28" t="s">
        <v>31</v>
      </c>
      <c r="D28" s="1">
        <v>43892</v>
      </c>
      <c r="E28">
        <v>10</v>
      </c>
      <c r="F28" s="1">
        <f>WORKDAY.INTL(Table1[[#This Row],[Start Date]]-1,Table1[[#This Row],[Duration]],1)</f>
        <v>43903</v>
      </c>
      <c r="G28" s="3">
        <v>2</v>
      </c>
      <c r="H28" s="2">
        <f>Table1[[#This Row],[Days completed]]/Table1[[#This Row],[Duration]]</f>
        <v>0.2</v>
      </c>
      <c r="I28" s="3">
        <v>228000</v>
      </c>
      <c r="J28" s="3">
        <v>47880</v>
      </c>
      <c r="L28" s="2"/>
    </row>
    <row r="29" spans="1:12" x14ac:dyDescent="0.25">
      <c r="A29" t="s">
        <v>35</v>
      </c>
      <c r="B29" t="s">
        <v>26</v>
      </c>
      <c r="C29" t="s">
        <v>23</v>
      </c>
      <c r="D29" s="1">
        <v>43878</v>
      </c>
      <c r="E29">
        <v>4</v>
      </c>
      <c r="F29" s="1">
        <f>WORKDAY.INTL(Table1[[#This Row],[Start Date]]-1,Table1[[#This Row],[Duration]],1)</f>
        <v>43881</v>
      </c>
      <c r="G29" s="3">
        <v>0</v>
      </c>
      <c r="H29" s="2">
        <f>Table1[[#This Row],[Days completed]]/Table1[[#This Row],[Duration]]</f>
        <v>0</v>
      </c>
      <c r="I29" s="3">
        <v>147000</v>
      </c>
      <c r="J29" s="3">
        <v>0</v>
      </c>
      <c r="L29" s="2"/>
    </row>
    <row r="30" spans="1:12" x14ac:dyDescent="0.25">
      <c r="A30" t="s">
        <v>35</v>
      </c>
      <c r="B30" t="s">
        <v>28</v>
      </c>
      <c r="C30" t="s">
        <v>25</v>
      </c>
      <c r="D30" s="1">
        <v>43880</v>
      </c>
      <c r="E30">
        <v>8</v>
      </c>
      <c r="F30" s="1">
        <f>WORKDAY.INTL(Table1[[#This Row],[Start Date]]-1,Table1[[#This Row],[Duration]],1)</f>
        <v>43889</v>
      </c>
      <c r="G30" s="3">
        <v>5</v>
      </c>
      <c r="H30" s="2">
        <f>Table1[[#This Row],[Days completed]]/Table1[[#This Row],[Duration]]</f>
        <v>0.625</v>
      </c>
      <c r="I30" s="3">
        <v>338000</v>
      </c>
      <c r="J30" s="3">
        <v>205123</v>
      </c>
      <c r="L30" s="2"/>
    </row>
    <row r="31" spans="1:12" x14ac:dyDescent="0.25">
      <c r="A31" t="s">
        <v>35</v>
      </c>
      <c r="B31" t="s">
        <v>30</v>
      </c>
      <c r="C31" t="s">
        <v>27</v>
      </c>
      <c r="D31" s="1">
        <v>43885</v>
      </c>
      <c r="E31">
        <v>10</v>
      </c>
      <c r="F31" s="1">
        <f>WORKDAY.INTL(Table1[[#This Row],[Start Date]]-1,Table1[[#This Row],[Duration]],1)</f>
        <v>43896</v>
      </c>
      <c r="G31" s="3">
        <v>3</v>
      </c>
      <c r="H31" s="2">
        <f>Table1[[#This Row],[Days completed]]/Table1[[#This Row],[Duration]]</f>
        <v>0.3</v>
      </c>
      <c r="I31" s="3">
        <v>857000</v>
      </c>
      <c r="J31" s="3">
        <v>305949</v>
      </c>
      <c r="L31" s="2"/>
    </row>
    <row r="32" spans="1:12" x14ac:dyDescent="0.25">
      <c r="A32" t="s">
        <v>35</v>
      </c>
      <c r="B32" t="s">
        <v>32</v>
      </c>
      <c r="C32" t="s">
        <v>29</v>
      </c>
      <c r="D32" s="1">
        <v>43886</v>
      </c>
      <c r="E32">
        <v>6</v>
      </c>
      <c r="F32" s="1">
        <f>WORKDAY.INTL(Table1[[#This Row],[Start Date]]-1,Table1[[#This Row],[Duration]],1)</f>
        <v>43893</v>
      </c>
      <c r="G32" s="3">
        <v>3</v>
      </c>
      <c r="H32" s="2">
        <f>Table1[[#This Row],[Days completed]]/Table1[[#This Row],[Duration]]</f>
        <v>0.5</v>
      </c>
      <c r="I32" s="3">
        <v>602000</v>
      </c>
      <c r="J32" s="3">
        <v>322371</v>
      </c>
      <c r="L32" s="2"/>
    </row>
    <row r="33" spans="1:12" x14ac:dyDescent="0.25">
      <c r="A33" t="s">
        <v>35</v>
      </c>
      <c r="B33" t="s">
        <v>33</v>
      </c>
      <c r="C33" t="s">
        <v>31</v>
      </c>
      <c r="D33" s="1">
        <v>43886</v>
      </c>
      <c r="E33">
        <v>4</v>
      </c>
      <c r="F33" s="1">
        <f>WORKDAY.INTL(Table1[[#This Row],[Start Date]]-1,Table1[[#This Row],[Duration]],1)</f>
        <v>43889</v>
      </c>
      <c r="G33" s="3">
        <v>2</v>
      </c>
      <c r="H33" s="2">
        <f>Table1[[#This Row],[Days completed]]/Table1[[#This Row],[Duration]]</f>
        <v>0.5</v>
      </c>
      <c r="I33" s="3">
        <v>990000</v>
      </c>
      <c r="J33" s="3">
        <v>451440</v>
      </c>
      <c r="L33" s="2"/>
    </row>
    <row r="34" spans="1:12" x14ac:dyDescent="0.25">
      <c r="A34" t="s">
        <v>21</v>
      </c>
      <c r="B34" t="s">
        <v>22</v>
      </c>
      <c r="C34" t="s">
        <v>23</v>
      </c>
      <c r="D34" s="1">
        <v>43889</v>
      </c>
      <c r="E34">
        <v>8</v>
      </c>
      <c r="F34" s="1">
        <f>WORKDAY.INTL(Table1[[#This Row],[Start Date]]-1,Table1[[#This Row],[Duration]],1)</f>
        <v>43900</v>
      </c>
      <c r="G34" s="3">
        <v>3</v>
      </c>
      <c r="H34" s="2">
        <f>Table1[[#This Row],[Days completed]]/Table1[[#This Row],[Duration]]</f>
        <v>0.375</v>
      </c>
      <c r="I34" s="3">
        <v>96000</v>
      </c>
      <c r="J34" s="3">
        <v>32256</v>
      </c>
      <c r="L34" s="2"/>
    </row>
    <row r="35" spans="1:12" x14ac:dyDescent="0.25">
      <c r="A35" t="s">
        <v>21</v>
      </c>
      <c r="B35" t="s">
        <v>24</v>
      </c>
      <c r="C35" t="s">
        <v>25</v>
      </c>
      <c r="D35" s="1">
        <v>43892</v>
      </c>
      <c r="E35">
        <v>9</v>
      </c>
      <c r="F35" s="1">
        <f>WORKDAY.INTL(Table1[[#This Row],[Start Date]]-1,Table1[[#This Row],[Duration]],1)</f>
        <v>43902</v>
      </c>
      <c r="G35" s="3">
        <v>4</v>
      </c>
      <c r="H35" s="2">
        <f>Table1[[#This Row],[Days completed]]/Table1[[#This Row],[Duration]]</f>
        <v>0.44444444444444442</v>
      </c>
      <c r="I35" s="3">
        <v>513000</v>
      </c>
      <c r="J35" s="3">
        <v>226233</v>
      </c>
      <c r="L35" s="2"/>
    </row>
    <row r="36" spans="1:12" x14ac:dyDescent="0.25">
      <c r="A36" t="s">
        <v>21</v>
      </c>
      <c r="B36" t="s">
        <v>26</v>
      </c>
      <c r="C36" t="s">
        <v>27</v>
      </c>
      <c r="D36" s="1">
        <v>43881</v>
      </c>
      <c r="E36">
        <v>5</v>
      </c>
      <c r="F36" s="1">
        <f>WORKDAY.INTL(Table1[[#This Row],[Start Date]]-1,Table1[[#This Row],[Duration]],1)</f>
        <v>43887</v>
      </c>
      <c r="G36" s="3">
        <v>3</v>
      </c>
      <c r="H36" s="2">
        <f>Table1[[#This Row],[Days completed]]/Table1[[#This Row],[Duration]]</f>
        <v>0.6</v>
      </c>
      <c r="I36" s="3">
        <v>616000</v>
      </c>
      <c r="J36" s="3">
        <v>401579</v>
      </c>
      <c r="L36" s="2"/>
    </row>
    <row r="37" spans="1:12" x14ac:dyDescent="0.25">
      <c r="A37" t="s">
        <v>21</v>
      </c>
      <c r="B37" t="s">
        <v>28</v>
      </c>
      <c r="C37" t="s">
        <v>29</v>
      </c>
      <c r="D37" s="1">
        <v>43880</v>
      </c>
      <c r="E37">
        <v>3</v>
      </c>
      <c r="F37" s="1">
        <f>WORKDAY.INTL(Table1[[#This Row],[Start Date]]-1,Table1[[#This Row],[Duration]],1)</f>
        <v>43882</v>
      </c>
      <c r="G37" s="3">
        <v>3</v>
      </c>
      <c r="H37" s="2">
        <f>Table1[[#This Row],[Days completed]]/Table1[[#This Row],[Duration]]</f>
        <v>1</v>
      </c>
      <c r="I37" s="3">
        <v>817000</v>
      </c>
      <c r="J37" s="3">
        <v>807069</v>
      </c>
      <c r="L37" s="2"/>
    </row>
    <row r="38" spans="1:12" x14ac:dyDescent="0.25">
      <c r="A38" t="s">
        <v>21</v>
      </c>
      <c r="B38" t="s">
        <v>30</v>
      </c>
      <c r="C38" t="s">
        <v>31</v>
      </c>
      <c r="D38" s="1">
        <v>43882</v>
      </c>
      <c r="E38">
        <v>7</v>
      </c>
      <c r="F38" s="1">
        <f>WORKDAY.INTL(Table1[[#This Row],[Start Date]]-1,Table1[[#This Row],[Duration]],1)</f>
        <v>43892</v>
      </c>
      <c r="G38" s="3">
        <v>3</v>
      </c>
      <c r="H38" s="2">
        <f>Table1[[#This Row],[Days completed]]/Table1[[#This Row],[Duration]]</f>
        <v>0.42857142857142855</v>
      </c>
      <c r="I38" s="3">
        <v>372000</v>
      </c>
      <c r="J38" s="3">
        <v>173166</v>
      </c>
      <c r="L38" s="2"/>
    </row>
    <row r="39" spans="1:12" x14ac:dyDescent="0.25">
      <c r="A39" t="s">
        <v>21</v>
      </c>
      <c r="B39" t="s">
        <v>32</v>
      </c>
      <c r="C39" t="s">
        <v>23</v>
      </c>
      <c r="D39" s="1">
        <v>43885</v>
      </c>
      <c r="E39">
        <v>10</v>
      </c>
      <c r="F39" s="1">
        <f>WORKDAY.INTL(Table1[[#This Row],[Start Date]]-1,Table1[[#This Row],[Duration]],1)</f>
        <v>43896</v>
      </c>
      <c r="G39" s="3">
        <v>2</v>
      </c>
      <c r="H39" s="2">
        <f>Table1[[#This Row],[Days completed]]/Table1[[#This Row],[Duration]]</f>
        <v>0.2</v>
      </c>
      <c r="I39" s="3">
        <v>50000</v>
      </c>
      <c r="J39" s="3">
        <v>8400</v>
      </c>
      <c r="L39" s="2"/>
    </row>
    <row r="40" spans="1:12" x14ac:dyDescent="0.25">
      <c r="A40" t="s">
        <v>21</v>
      </c>
      <c r="B40" t="s">
        <v>33</v>
      </c>
      <c r="C40" t="s">
        <v>25</v>
      </c>
      <c r="D40" s="1">
        <v>43885</v>
      </c>
      <c r="E40">
        <v>10</v>
      </c>
      <c r="F40" s="1">
        <f>WORKDAY.INTL(Table1[[#This Row],[Start Date]]-1,Table1[[#This Row],[Duration]],1)</f>
        <v>43896</v>
      </c>
      <c r="G40" s="3">
        <v>3</v>
      </c>
      <c r="H40" s="2">
        <f>Table1[[#This Row],[Days completed]]/Table1[[#This Row],[Duration]]</f>
        <v>0.3</v>
      </c>
      <c r="I40" s="3">
        <v>807000</v>
      </c>
      <c r="J40" s="3">
        <v>262679</v>
      </c>
      <c r="L40" s="2"/>
    </row>
    <row r="41" spans="1:12" x14ac:dyDescent="0.25">
      <c r="A41" t="s">
        <v>21</v>
      </c>
      <c r="B41" t="s">
        <v>34</v>
      </c>
      <c r="C41" t="s">
        <v>27</v>
      </c>
      <c r="D41" s="1">
        <v>43885</v>
      </c>
      <c r="E41">
        <v>3</v>
      </c>
      <c r="F41" s="1">
        <f>WORKDAY.INTL(Table1[[#This Row],[Start Date]]-1,Table1[[#This Row],[Duration]],1)</f>
        <v>43887</v>
      </c>
      <c r="G41" s="3">
        <v>0</v>
      </c>
      <c r="H41" s="2">
        <f>Table1[[#This Row],[Days completed]]/Table1[[#This Row],[Duration]]</f>
        <v>0</v>
      </c>
      <c r="I41" s="3">
        <v>691000</v>
      </c>
      <c r="J41" s="3">
        <v>0</v>
      </c>
      <c r="L41" s="2"/>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D244"/>
  <sheetViews>
    <sheetView showGridLines="0" workbookViewId="0">
      <selection activeCell="J9" sqref="J9"/>
    </sheetView>
  </sheetViews>
  <sheetFormatPr defaultRowHeight="16.5" x14ac:dyDescent="0.3"/>
  <cols>
    <col min="1" max="1" width="9.140625" style="50"/>
    <col min="2" max="16384" width="9.140625" style="38"/>
  </cols>
  <sheetData>
    <row r="1" spans="1:2" ht="25.5" x14ac:dyDescent="0.5">
      <c r="A1" s="49" t="s">
        <v>67</v>
      </c>
    </row>
    <row r="3" spans="1:2" x14ac:dyDescent="0.3">
      <c r="A3" s="50" t="s">
        <v>68</v>
      </c>
      <c r="B3" s="38" t="s">
        <v>69</v>
      </c>
    </row>
    <row r="5" spans="1:2" x14ac:dyDescent="0.3">
      <c r="A5" s="50" t="s">
        <v>70</v>
      </c>
      <c r="B5" s="38" t="s">
        <v>71</v>
      </c>
    </row>
    <row r="6" spans="1:2" x14ac:dyDescent="0.3">
      <c r="A6" s="50">
        <v>2.0099999999999998</v>
      </c>
      <c r="B6" s="38" t="s">
        <v>72</v>
      </c>
    </row>
    <row r="38" spans="1:2" x14ac:dyDescent="0.3">
      <c r="A38" s="50">
        <v>2.02</v>
      </c>
      <c r="B38" s="38" t="s">
        <v>73</v>
      </c>
    </row>
    <row r="39" spans="1:2" x14ac:dyDescent="0.3">
      <c r="A39" s="50">
        <v>2.0299999999999998</v>
      </c>
      <c r="B39" s="38" t="s">
        <v>74</v>
      </c>
    </row>
    <row r="40" spans="1:2" x14ac:dyDescent="0.3">
      <c r="A40" s="50">
        <v>2.04</v>
      </c>
      <c r="B40" s="38" t="s">
        <v>75</v>
      </c>
    </row>
    <row r="41" spans="1:2" x14ac:dyDescent="0.3">
      <c r="A41" s="50">
        <v>2.0499999999999998</v>
      </c>
      <c r="B41" s="38" t="s">
        <v>76</v>
      </c>
    </row>
    <row r="50" spans="1:2" x14ac:dyDescent="0.3">
      <c r="A50" s="50" t="s">
        <v>77</v>
      </c>
      <c r="B50" s="38" t="s">
        <v>78</v>
      </c>
    </row>
    <row r="51" spans="1:2" x14ac:dyDescent="0.3">
      <c r="B51"/>
    </row>
    <row r="59" spans="1:2" x14ac:dyDescent="0.3">
      <c r="B59" s="38" t="s">
        <v>79</v>
      </c>
    </row>
    <row r="61" spans="1:2" x14ac:dyDescent="0.3">
      <c r="A61" s="50" t="s">
        <v>80</v>
      </c>
      <c r="B61" s="38" t="s">
        <v>81</v>
      </c>
    </row>
    <row r="64" spans="1:2" x14ac:dyDescent="0.3">
      <c r="A64" s="38"/>
    </row>
    <row r="69" spans="1:4" x14ac:dyDescent="0.3">
      <c r="D69" s="38" t="s">
        <v>82</v>
      </c>
    </row>
    <row r="71" spans="1:4" x14ac:dyDescent="0.3">
      <c r="A71" s="50" t="s">
        <v>83</v>
      </c>
      <c r="B71" s="38" t="s">
        <v>84</v>
      </c>
    </row>
    <row r="75" spans="1:4" x14ac:dyDescent="0.3">
      <c r="A75" s="38"/>
    </row>
    <row r="81" spans="1:2" x14ac:dyDescent="0.3">
      <c r="B81" s="38" t="s">
        <v>85</v>
      </c>
    </row>
    <row r="82" spans="1:2" x14ac:dyDescent="0.3">
      <c r="B82" s="38" t="s">
        <v>86</v>
      </c>
    </row>
    <row r="83" spans="1:2" x14ac:dyDescent="0.3">
      <c r="B83" s="38" t="s">
        <v>87</v>
      </c>
    </row>
    <row r="85" spans="1:2" x14ac:dyDescent="0.3">
      <c r="A85" s="50" t="s">
        <v>88</v>
      </c>
      <c r="B85" s="38" t="s">
        <v>89</v>
      </c>
    </row>
    <row r="100" spans="1:2" x14ac:dyDescent="0.3">
      <c r="A100" s="50" t="s">
        <v>90</v>
      </c>
      <c r="B100" s="38" t="s">
        <v>91</v>
      </c>
    </row>
    <row r="102" spans="1:2" x14ac:dyDescent="0.3">
      <c r="B102" s="45" t="s">
        <v>92</v>
      </c>
    </row>
    <row r="104" spans="1:2" x14ac:dyDescent="0.3">
      <c r="A104" s="50" t="s">
        <v>93</v>
      </c>
      <c r="B104" s="38" t="s">
        <v>94</v>
      </c>
    </row>
    <row r="121" spans="1:2" x14ac:dyDescent="0.3">
      <c r="A121" s="50" t="s">
        <v>95</v>
      </c>
      <c r="B121" s="38" t="s">
        <v>96</v>
      </c>
    </row>
    <row r="122" spans="1:2" x14ac:dyDescent="0.3">
      <c r="B122" s="46" t="s">
        <v>97</v>
      </c>
    </row>
    <row r="124" spans="1:2" x14ac:dyDescent="0.3">
      <c r="B124" s="45" t="s">
        <v>98</v>
      </c>
    </row>
    <row r="126" spans="1:2" x14ac:dyDescent="0.3">
      <c r="A126" s="50" t="s">
        <v>99</v>
      </c>
      <c r="B126" s="38" t="s">
        <v>100</v>
      </c>
    </row>
    <row r="128" spans="1:2" x14ac:dyDescent="0.3">
      <c r="A128" s="50">
        <v>10.1</v>
      </c>
      <c r="B128" s="38" t="s">
        <v>101</v>
      </c>
    </row>
    <row r="134" spans="1:2" x14ac:dyDescent="0.3">
      <c r="A134" s="50">
        <v>10.199999999999999</v>
      </c>
      <c r="B134" s="38" t="s">
        <v>102</v>
      </c>
    </row>
    <row r="152" spans="1:2" x14ac:dyDescent="0.3">
      <c r="A152" s="50">
        <v>10.3</v>
      </c>
      <c r="B152" s="38" t="s">
        <v>103</v>
      </c>
    </row>
    <row r="171" spans="1:2" x14ac:dyDescent="0.3">
      <c r="A171" s="50">
        <v>10.4</v>
      </c>
      <c r="B171" s="38" t="s">
        <v>104</v>
      </c>
    </row>
    <row r="189" spans="1:2" x14ac:dyDescent="0.3">
      <c r="A189" s="50">
        <v>10.5</v>
      </c>
      <c r="B189" s="38" t="s">
        <v>105</v>
      </c>
    </row>
    <row r="207" spans="1:2" x14ac:dyDescent="0.3">
      <c r="A207" s="50">
        <v>10.6</v>
      </c>
      <c r="B207" s="38" t="s">
        <v>106</v>
      </c>
    </row>
    <row r="226" spans="1:2" x14ac:dyDescent="0.3">
      <c r="A226" s="50">
        <v>10.7</v>
      </c>
      <c r="B226" s="38" t="s">
        <v>107</v>
      </c>
    </row>
    <row r="244" spans="1:2" x14ac:dyDescent="0.3">
      <c r="A244" s="50" t="s">
        <v>108</v>
      </c>
      <c r="B244" s="38" t="s">
        <v>109</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G23"/>
  <sheetViews>
    <sheetView showGridLines="0" workbookViewId="0">
      <selection activeCell="C24" sqref="C24"/>
    </sheetView>
  </sheetViews>
  <sheetFormatPr defaultRowHeight="15" x14ac:dyDescent="0.25"/>
  <cols>
    <col min="1" max="1" width="4.5703125" customWidth="1"/>
    <col min="2" max="2" width="33.42578125" customWidth="1"/>
    <col min="3" max="3" width="60.42578125" customWidth="1"/>
  </cols>
  <sheetData>
    <row r="1" spans="1:7" ht="48" customHeight="1" x14ac:dyDescent="0.25">
      <c r="A1" s="53" t="s">
        <v>110</v>
      </c>
      <c r="B1" s="53"/>
      <c r="C1" s="54"/>
      <c r="D1" s="53"/>
      <c r="E1" s="53"/>
      <c r="F1" s="53"/>
      <c r="G1" s="53"/>
    </row>
    <row r="5" spans="1:7" ht="18.75" x14ac:dyDescent="0.3">
      <c r="B5" s="55" t="s">
        <v>111</v>
      </c>
      <c r="C5" s="56"/>
    </row>
    <row r="6" spans="1:7" x14ac:dyDescent="0.25">
      <c r="B6" s="57" t="s">
        <v>112</v>
      </c>
      <c r="C6" s="63" t="s">
        <v>113</v>
      </c>
    </row>
    <row r="7" spans="1:7" x14ac:dyDescent="0.25">
      <c r="B7" s="57" t="s">
        <v>114</v>
      </c>
      <c r="C7" s="63" t="s">
        <v>115</v>
      </c>
    </row>
    <row r="8" spans="1:7" x14ac:dyDescent="0.25">
      <c r="B8" s="57" t="s">
        <v>116</v>
      </c>
      <c r="C8" s="63" t="s">
        <v>117</v>
      </c>
    </row>
    <row r="9" spans="1:7" x14ac:dyDescent="0.25">
      <c r="B9" s="57" t="s">
        <v>118</v>
      </c>
      <c r="C9" s="63" t="s">
        <v>119</v>
      </c>
    </row>
    <row r="10" spans="1:7" x14ac:dyDescent="0.25">
      <c r="C10" s="56"/>
    </row>
    <row r="11" spans="1:7" ht="18.75" x14ac:dyDescent="0.3">
      <c r="B11" s="55" t="s">
        <v>120</v>
      </c>
      <c r="C11" s="56"/>
    </row>
    <row r="12" spans="1:7" x14ac:dyDescent="0.25">
      <c r="B12" s="57" t="s">
        <v>121</v>
      </c>
      <c r="C12" s="63" t="s">
        <v>122</v>
      </c>
    </row>
    <row r="13" spans="1:7" x14ac:dyDescent="0.25">
      <c r="B13" s="57" t="s">
        <v>123</v>
      </c>
      <c r="C13" s="63" t="s">
        <v>124</v>
      </c>
    </row>
    <row r="14" spans="1:7" x14ac:dyDescent="0.25">
      <c r="B14" s="57" t="s">
        <v>125</v>
      </c>
      <c r="C14" s="63" t="s">
        <v>126</v>
      </c>
    </row>
    <row r="15" spans="1:7" x14ac:dyDescent="0.25">
      <c r="B15" s="57" t="s">
        <v>127</v>
      </c>
      <c r="C15" s="63" t="s">
        <v>128</v>
      </c>
    </row>
    <row r="16" spans="1:7" x14ac:dyDescent="0.25">
      <c r="B16" s="57" t="s">
        <v>129</v>
      </c>
      <c r="C16" s="63" t="s">
        <v>130</v>
      </c>
    </row>
    <row r="17" spans="2:3" x14ac:dyDescent="0.25">
      <c r="B17" s="57" t="s">
        <v>131</v>
      </c>
      <c r="C17" s="63" t="s">
        <v>132</v>
      </c>
    </row>
    <row r="18" spans="2:3" x14ac:dyDescent="0.25">
      <c r="B18" s="57" t="s">
        <v>133</v>
      </c>
      <c r="C18" s="63" t="s">
        <v>134</v>
      </c>
    </row>
    <row r="19" spans="2:3" x14ac:dyDescent="0.25">
      <c r="C19" s="56"/>
    </row>
    <row r="20" spans="2:3" ht="18.75" x14ac:dyDescent="0.3">
      <c r="B20" s="55" t="s">
        <v>135</v>
      </c>
      <c r="C20" s="56"/>
    </row>
    <row r="21" spans="2:3" x14ac:dyDescent="0.25">
      <c r="B21" s="57" t="s">
        <v>136</v>
      </c>
      <c r="C21" s="63" t="s">
        <v>137</v>
      </c>
    </row>
    <row r="22" spans="2:3" x14ac:dyDescent="0.25">
      <c r="C22" s="56"/>
    </row>
    <row r="23" spans="2:3" x14ac:dyDescent="0.25">
      <c r="B23" s="58" t="s">
        <v>138</v>
      </c>
      <c r="C23" s="63" t="s">
        <v>139</v>
      </c>
    </row>
  </sheetData>
  <hyperlinks>
    <hyperlink ref="C6" r:id="rId1" xr:uid="{00000000-0004-0000-0600-000000000000}"/>
    <hyperlink ref="C7" r:id="rId2" xr:uid="{00000000-0004-0000-0600-000001000000}"/>
    <hyperlink ref="C8" r:id="rId3" xr:uid="{00000000-0004-0000-0600-000002000000}"/>
    <hyperlink ref="C9" r:id="rId4" xr:uid="{00000000-0004-0000-0600-000003000000}"/>
    <hyperlink ref="C23" r:id="rId5" xr:uid="{00000000-0004-0000-0600-000004000000}"/>
    <hyperlink ref="C12" r:id="rId6" xr:uid="{00000000-0004-0000-0600-000005000000}"/>
    <hyperlink ref="C13" r:id="rId7" xr:uid="{00000000-0004-0000-0600-000006000000}"/>
    <hyperlink ref="C14" r:id="rId8" xr:uid="{00000000-0004-0000-0600-000007000000}"/>
    <hyperlink ref="C15" r:id="rId9" xr:uid="{00000000-0004-0000-0600-000008000000}"/>
    <hyperlink ref="C16" r:id="rId10" xr:uid="{00000000-0004-0000-0600-000009000000}"/>
    <hyperlink ref="C17" r:id="rId11" xr:uid="{00000000-0004-0000-0600-00000A000000}"/>
    <hyperlink ref="C18" r:id="rId12" xr:uid="{00000000-0004-0000-0600-00000B000000}"/>
    <hyperlink ref="C21" r:id="rId13" xr:uid="{00000000-0004-0000-0600-00000C000000}"/>
  </hyperlinks>
  <pageMargins left="0.7" right="0.7" top="0.75" bottom="0.75" header="0.3" footer="0.3"/>
  <pageSetup paperSize="9" orientation="portrait" r:id="rId14"/>
  <drawing r:id="rId1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U18"/>
  <sheetViews>
    <sheetView showGridLines="0" workbookViewId="0">
      <selection activeCell="B103" sqref="B103"/>
    </sheetView>
  </sheetViews>
  <sheetFormatPr defaultRowHeight="15" x14ac:dyDescent="0.25"/>
  <cols>
    <col min="1" max="1" width="10.28515625" customWidth="1"/>
  </cols>
  <sheetData>
    <row r="1" spans="1:21" ht="48.75" customHeight="1" x14ac:dyDescent="0.25">
      <c r="A1" s="51" t="s">
        <v>140</v>
      </c>
      <c r="B1" s="51"/>
      <c r="C1" s="51"/>
      <c r="D1" s="51"/>
      <c r="E1" s="51"/>
      <c r="F1" s="51"/>
      <c r="G1" s="51"/>
      <c r="H1" s="51"/>
      <c r="I1" s="51"/>
      <c r="J1" s="51"/>
      <c r="K1" s="51"/>
      <c r="L1" s="51"/>
      <c r="M1" s="51"/>
      <c r="N1" s="51"/>
      <c r="O1" s="51"/>
      <c r="P1" s="51"/>
      <c r="Q1" s="51"/>
      <c r="R1" s="51"/>
      <c r="S1" s="51"/>
      <c r="T1" s="51"/>
      <c r="U1" s="51"/>
    </row>
    <row r="2" spans="1:21" ht="22.5" customHeight="1" x14ac:dyDescent="0.25"/>
    <row r="3" spans="1:21" x14ac:dyDescent="0.25">
      <c r="C3" s="59"/>
    </row>
    <row r="7" spans="1:21" ht="18.75" x14ac:dyDescent="0.3">
      <c r="N7" s="55"/>
    </row>
    <row r="9" spans="1:21" x14ac:dyDescent="0.25">
      <c r="N9" s="60"/>
    </row>
    <row r="18" ht="34.5" customHeight="1" x14ac:dyDescent="0.25"/>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20BBF-F614-4801-BDFA-36B87ED950C5}">
  <dimension ref="A1:J43"/>
  <sheetViews>
    <sheetView workbookViewId="0">
      <selection activeCell="N3" sqref="N3"/>
    </sheetView>
  </sheetViews>
  <sheetFormatPr defaultRowHeight="15" x14ac:dyDescent="0.25"/>
  <cols>
    <col min="1" max="1" width="9.42578125" bestFit="1" customWidth="1"/>
    <col min="3" max="3" width="11.140625" bestFit="1" customWidth="1"/>
    <col min="4" max="4" width="12.140625" bestFit="1" customWidth="1"/>
    <col min="5" max="5" width="11" bestFit="1" customWidth="1"/>
    <col min="6" max="6" width="11.140625" bestFit="1" customWidth="1"/>
    <col min="7" max="7" width="17.42578125" bestFit="1" customWidth="1"/>
    <col min="8" max="8" width="11.140625" bestFit="1" customWidth="1"/>
    <col min="9" max="9" width="9.42578125" bestFit="1" customWidth="1"/>
  </cols>
  <sheetData>
    <row r="1" spans="1:10" x14ac:dyDescent="0.25">
      <c r="A1" s="25" t="s">
        <v>141</v>
      </c>
    </row>
    <row r="3" spans="1:10" x14ac:dyDescent="0.25">
      <c r="A3" t="s">
        <v>11</v>
      </c>
      <c r="B3" t="s">
        <v>12</v>
      </c>
      <c r="C3" t="s">
        <v>13</v>
      </c>
      <c r="D3" t="s">
        <v>14</v>
      </c>
      <c r="E3" t="s">
        <v>16</v>
      </c>
      <c r="F3" t="s">
        <v>15</v>
      </c>
      <c r="G3" t="s">
        <v>62</v>
      </c>
      <c r="H3" t="s">
        <v>18</v>
      </c>
      <c r="I3" t="s">
        <v>63</v>
      </c>
      <c r="J3" t="s">
        <v>64</v>
      </c>
    </row>
    <row r="4" spans="1:10" x14ac:dyDescent="0.25">
      <c r="A4" t="s">
        <v>36</v>
      </c>
      <c r="B4" t="s">
        <v>22</v>
      </c>
      <c r="C4" t="s">
        <v>29</v>
      </c>
      <c r="D4" s="1">
        <v>43878</v>
      </c>
      <c r="E4">
        <v>5</v>
      </c>
      <c r="F4" s="1">
        <v>43882</v>
      </c>
      <c r="G4">
        <v>2</v>
      </c>
      <c r="H4">
        <v>0.4</v>
      </c>
      <c r="I4">
        <v>218000</v>
      </c>
      <c r="J4">
        <v>97337</v>
      </c>
    </row>
    <row r="5" spans="1:10" x14ac:dyDescent="0.25">
      <c r="A5" t="s">
        <v>36</v>
      </c>
      <c r="B5" t="s">
        <v>24</v>
      </c>
      <c r="C5" t="s">
        <v>31</v>
      </c>
      <c r="D5" s="1">
        <v>43878</v>
      </c>
      <c r="E5">
        <v>6</v>
      </c>
      <c r="F5" s="1">
        <v>43885</v>
      </c>
      <c r="G5">
        <v>3</v>
      </c>
      <c r="H5">
        <v>0.5</v>
      </c>
      <c r="I5">
        <v>393000</v>
      </c>
      <c r="J5">
        <v>177440</v>
      </c>
    </row>
    <row r="6" spans="1:10" x14ac:dyDescent="0.25">
      <c r="A6" t="s">
        <v>36</v>
      </c>
      <c r="B6" t="s">
        <v>26</v>
      </c>
      <c r="C6" t="s">
        <v>23</v>
      </c>
      <c r="D6" s="1">
        <v>43879</v>
      </c>
      <c r="E6">
        <v>10</v>
      </c>
      <c r="F6" s="1">
        <v>43892</v>
      </c>
      <c r="G6">
        <v>4</v>
      </c>
      <c r="H6">
        <v>0.4</v>
      </c>
      <c r="I6">
        <v>86000</v>
      </c>
      <c r="J6">
        <v>31046</v>
      </c>
    </row>
    <row r="7" spans="1:10" x14ac:dyDescent="0.25">
      <c r="A7" t="s">
        <v>36</v>
      </c>
      <c r="B7" t="s">
        <v>28</v>
      </c>
      <c r="C7" t="s">
        <v>25</v>
      </c>
      <c r="D7" s="1">
        <v>43882</v>
      </c>
      <c r="E7">
        <v>9</v>
      </c>
      <c r="F7" s="1">
        <v>43894</v>
      </c>
      <c r="G7">
        <v>3</v>
      </c>
      <c r="H7">
        <v>0.33333333333333298</v>
      </c>
      <c r="I7">
        <v>732000</v>
      </c>
      <c r="J7">
        <v>261324</v>
      </c>
    </row>
    <row r="8" spans="1:10" x14ac:dyDescent="0.25">
      <c r="A8" t="s">
        <v>36</v>
      </c>
      <c r="B8" t="s">
        <v>30</v>
      </c>
      <c r="C8" t="s">
        <v>27</v>
      </c>
      <c r="D8" s="1">
        <v>43878</v>
      </c>
      <c r="E8">
        <v>4</v>
      </c>
      <c r="F8" s="1">
        <v>43881</v>
      </c>
      <c r="G8">
        <v>1</v>
      </c>
      <c r="H8">
        <v>0.25</v>
      </c>
      <c r="I8">
        <v>492000</v>
      </c>
      <c r="J8">
        <v>116850</v>
      </c>
    </row>
    <row r="9" spans="1:10" x14ac:dyDescent="0.25">
      <c r="A9" t="s">
        <v>36</v>
      </c>
      <c r="B9" t="s">
        <v>32</v>
      </c>
      <c r="C9" t="s">
        <v>29</v>
      </c>
      <c r="D9" s="1">
        <v>43881</v>
      </c>
      <c r="E9">
        <v>6</v>
      </c>
      <c r="F9" s="1">
        <v>43888</v>
      </c>
      <c r="G9">
        <v>0</v>
      </c>
      <c r="H9">
        <v>0</v>
      </c>
      <c r="I9">
        <v>188000</v>
      </c>
      <c r="J9">
        <v>0</v>
      </c>
    </row>
    <row r="10" spans="1:10" x14ac:dyDescent="0.25">
      <c r="A10" t="s">
        <v>36</v>
      </c>
      <c r="B10" t="s">
        <v>33</v>
      </c>
      <c r="C10" t="s">
        <v>31</v>
      </c>
      <c r="D10" s="1">
        <v>43881</v>
      </c>
      <c r="E10">
        <v>7</v>
      </c>
      <c r="F10" s="1">
        <v>43889</v>
      </c>
      <c r="G10">
        <v>3</v>
      </c>
      <c r="H10">
        <v>0.42857142857142855</v>
      </c>
      <c r="I10">
        <v>180000</v>
      </c>
      <c r="J10">
        <v>79380</v>
      </c>
    </row>
    <row r="11" spans="1:10" x14ac:dyDescent="0.25">
      <c r="A11" t="s">
        <v>36</v>
      </c>
      <c r="B11" t="s">
        <v>34</v>
      </c>
      <c r="C11" t="s">
        <v>23</v>
      </c>
      <c r="D11" s="1">
        <v>43885</v>
      </c>
      <c r="E11">
        <v>5</v>
      </c>
      <c r="F11" s="1">
        <v>43889</v>
      </c>
      <c r="G11">
        <v>2</v>
      </c>
      <c r="H11">
        <v>0.4</v>
      </c>
      <c r="I11">
        <v>582000</v>
      </c>
      <c r="J11">
        <v>195231</v>
      </c>
    </row>
    <row r="12" spans="1:10" x14ac:dyDescent="0.25">
      <c r="A12" t="s">
        <v>36</v>
      </c>
      <c r="B12" t="s">
        <v>37</v>
      </c>
      <c r="C12" t="s">
        <v>25</v>
      </c>
      <c r="D12" s="1">
        <v>43885</v>
      </c>
      <c r="E12">
        <v>9</v>
      </c>
      <c r="F12" s="1">
        <v>43895</v>
      </c>
      <c r="G12">
        <v>1</v>
      </c>
      <c r="H12">
        <v>0.1111111111111111</v>
      </c>
      <c r="I12">
        <v>562000</v>
      </c>
      <c r="J12">
        <v>74746</v>
      </c>
    </row>
    <row r="13" spans="1:10" x14ac:dyDescent="0.25">
      <c r="A13" t="s">
        <v>36</v>
      </c>
      <c r="B13" t="s">
        <v>38</v>
      </c>
      <c r="C13" t="s">
        <v>27</v>
      </c>
      <c r="D13" s="1">
        <v>43885</v>
      </c>
      <c r="E13">
        <v>6</v>
      </c>
      <c r="F13" s="1">
        <v>43892</v>
      </c>
      <c r="G13">
        <v>3</v>
      </c>
      <c r="H13">
        <v>0.5</v>
      </c>
      <c r="I13">
        <v>416000</v>
      </c>
      <c r="J13">
        <v>175015</v>
      </c>
    </row>
    <row r="14" spans="1:10" x14ac:dyDescent="0.25">
      <c r="A14" t="s">
        <v>39</v>
      </c>
      <c r="B14" t="s">
        <v>22</v>
      </c>
      <c r="C14" t="s">
        <v>29</v>
      </c>
      <c r="D14" s="1">
        <v>43879</v>
      </c>
      <c r="E14">
        <v>7</v>
      </c>
      <c r="F14" s="1">
        <v>43887</v>
      </c>
      <c r="G14">
        <v>7</v>
      </c>
      <c r="H14">
        <v>1</v>
      </c>
      <c r="I14">
        <v>293000</v>
      </c>
      <c r="J14">
        <v>273001</v>
      </c>
    </row>
    <row r="15" spans="1:10" x14ac:dyDescent="0.25">
      <c r="A15" t="s">
        <v>39</v>
      </c>
      <c r="B15" t="s">
        <v>24</v>
      </c>
      <c r="C15" t="s">
        <v>31</v>
      </c>
      <c r="D15" s="1">
        <v>43878</v>
      </c>
      <c r="E15">
        <v>9</v>
      </c>
      <c r="F15" s="1">
        <v>43888</v>
      </c>
      <c r="G15">
        <v>4</v>
      </c>
      <c r="H15">
        <v>0.44444444444444442</v>
      </c>
      <c r="I15">
        <v>224000</v>
      </c>
      <c r="J15">
        <v>57910</v>
      </c>
    </row>
    <row r="16" spans="1:10" x14ac:dyDescent="0.25">
      <c r="A16" t="s">
        <v>39</v>
      </c>
      <c r="B16" t="s">
        <v>26</v>
      </c>
      <c r="C16" t="s">
        <v>23</v>
      </c>
      <c r="D16" s="1">
        <v>43879</v>
      </c>
      <c r="E16">
        <v>8</v>
      </c>
      <c r="F16" s="1">
        <v>43888</v>
      </c>
      <c r="G16">
        <v>0</v>
      </c>
      <c r="H16">
        <v>0</v>
      </c>
      <c r="I16">
        <v>978000</v>
      </c>
      <c r="J16">
        <v>0</v>
      </c>
    </row>
    <row r="17" spans="1:10" x14ac:dyDescent="0.25">
      <c r="A17" t="s">
        <v>39</v>
      </c>
      <c r="B17" t="s">
        <v>28</v>
      </c>
      <c r="C17" t="s">
        <v>25</v>
      </c>
      <c r="D17" s="1">
        <v>43881</v>
      </c>
      <c r="E17">
        <v>7</v>
      </c>
      <c r="F17" s="1">
        <v>43889</v>
      </c>
      <c r="G17">
        <v>3</v>
      </c>
      <c r="H17">
        <v>0.42857142857142855</v>
      </c>
      <c r="I17">
        <v>932000</v>
      </c>
      <c r="J17">
        <v>379157</v>
      </c>
    </row>
    <row r="18" spans="1:10" x14ac:dyDescent="0.25">
      <c r="A18" t="s">
        <v>39</v>
      </c>
      <c r="B18" t="s">
        <v>30</v>
      </c>
      <c r="C18" t="s">
        <v>27</v>
      </c>
      <c r="D18" s="1">
        <v>43882</v>
      </c>
      <c r="E18">
        <v>4</v>
      </c>
      <c r="F18" s="1">
        <v>43887</v>
      </c>
      <c r="G18">
        <v>1</v>
      </c>
      <c r="H18">
        <v>0.25</v>
      </c>
      <c r="I18">
        <v>854000</v>
      </c>
      <c r="J18">
        <v>322812</v>
      </c>
    </row>
    <row r="19" spans="1:10" x14ac:dyDescent="0.25">
      <c r="A19" t="s">
        <v>39</v>
      </c>
      <c r="B19" t="s">
        <v>32</v>
      </c>
      <c r="C19" t="s">
        <v>29</v>
      </c>
      <c r="D19" s="1">
        <v>43882</v>
      </c>
      <c r="E19">
        <v>6</v>
      </c>
      <c r="F19" s="1">
        <v>43889</v>
      </c>
      <c r="G19">
        <v>3</v>
      </c>
      <c r="H19">
        <v>0.5</v>
      </c>
      <c r="I19">
        <v>81000</v>
      </c>
      <c r="J19">
        <v>38461</v>
      </c>
    </row>
    <row r="20" spans="1:10" x14ac:dyDescent="0.25">
      <c r="A20" t="s">
        <v>39</v>
      </c>
      <c r="B20" t="s">
        <v>33</v>
      </c>
      <c r="C20" t="s">
        <v>31</v>
      </c>
      <c r="D20" s="1">
        <v>43885</v>
      </c>
      <c r="E20">
        <v>6</v>
      </c>
      <c r="F20" s="1">
        <v>43892</v>
      </c>
      <c r="G20">
        <v>5</v>
      </c>
      <c r="H20">
        <v>0.83333333333333337</v>
      </c>
      <c r="I20">
        <v>169000</v>
      </c>
      <c r="J20">
        <v>136468</v>
      </c>
    </row>
    <row r="21" spans="1:10" x14ac:dyDescent="0.25">
      <c r="A21" t="s">
        <v>39</v>
      </c>
      <c r="B21" t="s">
        <v>34</v>
      </c>
      <c r="C21" t="s">
        <v>23</v>
      </c>
      <c r="D21" s="1">
        <v>43886</v>
      </c>
      <c r="E21">
        <v>4</v>
      </c>
      <c r="F21" s="1">
        <v>43889</v>
      </c>
      <c r="G21">
        <v>1</v>
      </c>
      <c r="H21">
        <v>0.25</v>
      </c>
      <c r="I21">
        <v>61000</v>
      </c>
      <c r="J21">
        <v>12078</v>
      </c>
    </row>
    <row r="22" spans="1:10" x14ac:dyDescent="0.25">
      <c r="A22" t="s">
        <v>39</v>
      </c>
      <c r="B22" t="s">
        <v>37</v>
      </c>
      <c r="C22" t="s">
        <v>25</v>
      </c>
      <c r="D22" s="1">
        <v>43888</v>
      </c>
      <c r="E22">
        <v>7</v>
      </c>
      <c r="F22" s="1">
        <v>43896</v>
      </c>
      <c r="G22">
        <v>3</v>
      </c>
      <c r="H22">
        <v>0.42857142857142855</v>
      </c>
      <c r="I22">
        <v>645000</v>
      </c>
      <c r="J22">
        <v>273048</v>
      </c>
    </row>
    <row r="23" spans="1:10" x14ac:dyDescent="0.25">
      <c r="A23" t="s">
        <v>39</v>
      </c>
      <c r="B23" t="s">
        <v>38</v>
      </c>
      <c r="C23" t="s">
        <v>27</v>
      </c>
      <c r="D23" s="1">
        <v>43878</v>
      </c>
      <c r="E23">
        <v>3</v>
      </c>
      <c r="F23" s="1">
        <v>43880</v>
      </c>
      <c r="G23">
        <v>3</v>
      </c>
      <c r="H23">
        <v>1</v>
      </c>
      <c r="I23">
        <v>68000</v>
      </c>
      <c r="J23">
        <v>64987</v>
      </c>
    </row>
    <row r="24" spans="1:10" x14ac:dyDescent="0.25">
      <c r="A24" t="s">
        <v>40</v>
      </c>
      <c r="B24" t="s">
        <v>22</v>
      </c>
      <c r="C24" t="s">
        <v>29</v>
      </c>
      <c r="D24" s="1">
        <v>43878</v>
      </c>
      <c r="E24">
        <v>10</v>
      </c>
      <c r="F24" s="1">
        <v>43889</v>
      </c>
      <c r="G24">
        <v>5</v>
      </c>
      <c r="H24">
        <v>0.5</v>
      </c>
      <c r="I24">
        <v>839000</v>
      </c>
      <c r="J24">
        <v>406974</v>
      </c>
    </row>
    <row r="25" spans="1:10" x14ac:dyDescent="0.25">
      <c r="A25" t="s">
        <v>40</v>
      </c>
      <c r="B25" t="s">
        <v>24</v>
      </c>
      <c r="C25" t="s">
        <v>31</v>
      </c>
      <c r="D25" s="1">
        <v>43882</v>
      </c>
      <c r="E25">
        <v>5</v>
      </c>
      <c r="F25" s="1">
        <v>43888</v>
      </c>
      <c r="G25">
        <v>4</v>
      </c>
      <c r="H25">
        <v>0.8</v>
      </c>
      <c r="I25">
        <v>729000</v>
      </c>
      <c r="J25">
        <v>487139</v>
      </c>
    </row>
    <row r="26" spans="1:10" x14ac:dyDescent="0.25">
      <c r="A26" t="s">
        <v>40</v>
      </c>
      <c r="B26" t="s">
        <v>26</v>
      </c>
      <c r="C26" t="s">
        <v>23</v>
      </c>
      <c r="D26" s="1">
        <v>43885</v>
      </c>
      <c r="E26">
        <v>7</v>
      </c>
      <c r="F26" s="1">
        <v>43893</v>
      </c>
      <c r="G26">
        <v>3</v>
      </c>
      <c r="H26">
        <v>0.42857142857142855</v>
      </c>
      <c r="I26">
        <v>826000</v>
      </c>
      <c r="J26">
        <v>298186</v>
      </c>
    </row>
    <row r="27" spans="1:10" x14ac:dyDescent="0.25">
      <c r="A27" t="s">
        <v>40</v>
      </c>
      <c r="B27" t="s">
        <v>28</v>
      </c>
      <c r="C27" t="s">
        <v>25</v>
      </c>
      <c r="D27" s="1">
        <v>43887</v>
      </c>
      <c r="E27">
        <v>7</v>
      </c>
      <c r="F27" s="1">
        <v>43895</v>
      </c>
      <c r="G27">
        <v>2</v>
      </c>
      <c r="H27">
        <v>0.2857142857142857</v>
      </c>
      <c r="I27">
        <v>895000</v>
      </c>
      <c r="J27">
        <v>280583</v>
      </c>
    </row>
    <row r="28" spans="1:10" x14ac:dyDescent="0.25">
      <c r="A28" t="s">
        <v>40</v>
      </c>
      <c r="B28" t="s">
        <v>30</v>
      </c>
      <c r="C28" t="s">
        <v>27</v>
      </c>
      <c r="D28" s="1">
        <v>43889</v>
      </c>
      <c r="E28">
        <v>3</v>
      </c>
      <c r="F28" s="1">
        <v>43893</v>
      </c>
      <c r="G28">
        <v>2</v>
      </c>
      <c r="H28">
        <v>0.66666666666666663</v>
      </c>
      <c r="I28">
        <v>341000</v>
      </c>
      <c r="J28">
        <v>129785</v>
      </c>
    </row>
    <row r="29" spans="1:10" x14ac:dyDescent="0.25">
      <c r="A29" t="s">
        <v>35</v>
      </c>
      <c r="B29" t="s">
        <v>22</v>
      </c>
      <c r="C29" t="s">
        <v>29</v>
      </c>
      <c r="D29" s="1">
        <v>43892</v>
      </c>
      <c r="E29">
        <v>9</v>
      </c>
      <c r="F29" s="1">
        <v>43902</v>
      </c>
      <c r="G29">
        <v>8</v>
      </c>
      <c r="H29">
        <v>0.88888888888888884</v>
      </c>
      <c r="I29">
        <v>787000</v>
      </c>
      <c r="J29">
        <v>727188</v>
      </c>
    </row>
    <row r="30" spans="1:10" x14ac:dyDescent="0.25">
      <c r="A30" t="s">
        <v>35</v>
      </c>
      <c r="B30" t="s">
        <v>24</v>
      </c>
      <c r="C30" t="s">
        <v>31</v>
      </c>
      <c r="D30" s="1">
        <v>43892</v>
      </c>
      <c r="E30">
        <v>10</v>
      </c>
      <c r="F30" s="1">
        <v>43903</v>
      </c>
      <c r="G30">
        <v>2</v>
      </c>
      <c r="H30">
        <v>0.2</v>
      </c>
      <c r="I30">
        <v>228000</v>
      </c>
      <c r="J30">
        <v>47880</v>
      </c>
    </row>
    <row r="31" spans="1:10" x14ac:dyDescent="0.25">
      <c r="A31" t="s">
        <v>35</v>
      </c>
      <c r="B31" t="s">
        <v>26</v>
      </c>
      <c r="C31" t="s">
        <v>23</v>
      </c>
      <c r="D31" s="1">
        <v>43878</v>
      </c>
      <c r="E31">
        <v>4</v>
      </c>
      <c r="F31" s="1">
        <v>43881</v>
      </c>
      <c r="G31">
        <v>0</v>
      </c>
      <c r="H31">
        <v>0</v>
      </c>
      <c r="I31">
        <v>147000</v>
      </c>
      <c r="J31">
        <v>0</v>
      </c>
    </row>
    <row r="32" spans="1:10" x14ac:dyDescent="0.25">
      <c r="A32" t="s">
        <v>35</v>
      </c>
      <c r="B32" t="s">
        <v>28</v>
      </c>
      <c r="C32" t="s">
        <v>25</v>
      </c>
      <c r="D32" s="1">
        <v>43880</v>
      </c>
      <c r="E32">
        <v>8</v>
      </c>
      <c r="F32" s="1">
        <v>43889</v>
      </c>
      <c r="G32">
        <v>5</v>
      </c>
      <c r="H32">
        <v>0.625</v>
      </c>
      <c r="I32">
        <v>338000</v>
      </c>
      <c r="J32">
        <v>205123</v>
      </c>
    </row>
    <row r="33" spans="1:10" x14ac:dyDescent="0.25">
      <c r="A33" t="s">
        <v>35</v>
      </c>
      <c r="B33" t="s">
        <v>30</v>
      </c>
      <c r="C33" t="s">
        <v>27</v>
      </c>
      <c r="D33" s="1">
        <v>43885</v>
      </c>
      <c r="E33">
        <v>10</v>
      </c>
      <c r="F33" s="1">
        <v>43896</v>
      </c>
      <c r="G33">
        <v>3</v>
      </c>
      <c r="H33">
        <v>0.3</v>
      </c>
      <c r="I33">
        <v>857000</v>
      </c>
      <c r="J33">
        <v>305949</v>
      </c>
    </row>
    <row r="34" spans="1:10" x14ac:dyDescent="0.25">
      <c r="A34" t="s">
        <v>35</v>
      </c>
      <c r="B34" t="s">
        <v>32</v>
      </c>
      <c r="C34" t="s">
        <v>29</v>
      </c>
      <c r="D34" s="1">
        <v>43886</v>
      </c>
      <c r="E34">
        <v>6</v>
      </c>
      <c r="F34" s="1">
        <v>43893</v>
      </c>
      <c r="G34">
        <v>3</v>
      </c>
      <c r="H34">
        <v>0.5</v>
      </c>
      <c r="I34">
        <v>602000</v>
      </c>
      <c r="J34">
        <v>322371</v>
      </c>
    </row>
    <row r="35" spans="1:10" x14ac:dyDescent="0.25">
      <c r="A35" t="s">
        <v>35</v>
      </c>
      <c r="B35" t="s">
        <v>33</v>
      </c>
      <c r="C35" t="s">
        <v>31</v>
      </c>
      <c r="D35" s="1">
        <v>43886</v>
      </c>
      <c r="E35">
        <v>4</v>
      </c>
      <c r="F35" s="1">
        <v>43889</v>
      </c>
      <c r="G35">
        <v>2</v>
      </c>
      <c r="H35">
        <v>0.5</v>
      </c>
      <c r="I35">
        <v>990000</v>
      </c>
      <c r="J35">
        <v>451440</v>
      </c>
    </row>
    <row r="36" spans="1:10" x14ac:dyDescent="0.25">
      <c r="A36" t="s">
        <v>21</v>
      </c>
      <c r="B36" t="s">
        <v>22</v>
      </c>
      <c r="C36" t="s">
        <v>23</v>
      </c>
      <c r="D36" s="1">
        <v>43889</v>
      </c>
      <c r="E36">
        <v>8</v>
      </c>
      <c r="F36" s="1">
        <v>43900</v>
      </c>
      <c r="G36">
        <v>3</v>
      </c>
      <c r="H36">
        <v>0.375</v>
      </c>
      <c r="I36">
        <v>96000</v>
      </c>
      <c r="J36">
        <v>32256</v>
      </c>
    </row>
    <row r="37" spans="1:10" x14ac:dyDescent="0.25">
      <c r="A37" t="s">
        <v>21</v>
      </c>
      <c r="B37" t="s">
        <v>24</v>
      </c>
      <c r="C37" t="s">
        <v>25</v>
      </c>
      <c r="D37" s="1">
        <v>43892</v>
      </c>
      <c r="E37">
        <v>9</v>
      </c>
      <c r="F37" s="1">
        <v>43902</v>
      </c>
      <c r="G37">
        <v>4</v>
      </c>
      <c r="H37">
        <v>0.44444444444444442</v>
      </c>
      <c r="I37">
        <v>513000</v>
      </c>
      <c r="J37">
        <v>226233</v>
      </c>
    </row>
    <row r="38" spans="1:10" x14ac:dyDescent="0.25">
      <c r="A38" t="s">
        <v>21</v>
      </c>
      <c r="B38" t="s">
        <v>26</v>
      </c>
      <c r="C38" t="s">
        <v>27</v>
      </c>
      <c r="D38" s="1">
        <v>43881</v>
      </c>
      <c r="E38">
        <v>5</v>
      </c>
      <c r="F38" s="1">
        <v>43887</v>
      </c>
      <c r="G38">
        <v>3</v>
      </c>
      <c r="H38">
        <v>0.6</v>
      </c>
      <c r="I38">
        <v>616000</v>
      </c>
      <c r="J38">
        <v>401579</v>
      </c>
    </row>
    <row r="39" spans="1:10" x14ac:dyDescent="0.25">
      <c r="A39" t="s">
        <v>21</v>
      </c>
      <c r="B39" t="s">
        <v>28</v>
      </c>
      <c r="C39" t="s">
        <v>29</v>
      </c>
      <c r="D39" s="1">
        <v>43880</v>
      </c>
      <c r="E39">
        <v>3</v>
      </c>
      <c r="F39" s="1">
        <v>43882</v>
      </c>
      <c r="G39">
        <v>3</v>
      </c>
      <c r="H39">
        <v>1</v>
      </c>
      <c r="I39">
        <v>817000</v>
      </c>
      <c r="J39">
        <v>807069</v>
      </c>
    </row>
    <row r="40" spans="1:10" x14ac:dyDescent="0.25">
      <c r="A40" t="s">
        <v>21</v>
      </c>
      <c r="B40" t="s">
        <v>30</v>
      </c>
      <c r="C40" t="s">
        <v>31</v>
      </c>
      <c r="D40" s="1">
        <v>43882</v>
      </c>
      <c r="E40">
        <v>7</v>
      </c>
      <c r="F40" s="1">
        <v>43892</v>
      </c>
      <c r="G40">
        <v>3</v>
      </c>
      <c r="H40">
        <v>0.42857142857142855</v>
      </c>
      <c r="I40">
        <v>372000</v>
      </c>
      <c r="J40">
        <v>173166</v>
      </c>
    </row>
    <row r="41" spans="1:10" x14ac:dyDescent="0.25">
      <c r="A41" t="s">
        <v>21</v>
      </c>
      <c r="B41" t="s">
        <v>32</v>
      </c>
      <c r="C41" t="s">
        <v>23</v>
      </c>
      <c r="D41" s="1">
        <v>43885</v>
      </c>
      <c r="E41">
        <v>10</v>
      </c>
      <c r="F41" s="1">
        <v>43896</v>
      </c>
      <c r="G41">
        <v>2</v>
      </c>
      <c r="H41">
        <v>0.2</v>
      </c>
      <c r="I41">
        <v>50000</v>
      </c>
      <c r="J41">
        <v>8400</v>
      </c>
    </row>
    <row r="42" spans="1:10" x14ac:dyDescent="0.25">
      <c r="A42" t="s">
        <v>21</v>
      </c>
      <c r="B42" t="s">
        <v>33</v>
      </c>
      <c r="C42" t="s">
        <v>25</v>
      </c>
      <c r="D42" s="1">
        <v>43885</v>
      </c>
      <c r="E42">
        <v>10</v>
      </c>
      <c r="F42" s="1">
        <v>43896</v>
      </c>
      <c r="G42">
        <v>3</v>
      </c>
      <c r="H42">
        <v>0.3</v>
      </c>
      <c r="I42">
        <v>807000</v>
      </c>
      <c r="J42">
        <v>262679</v>
      </c>
    </row>
    <row r="43" spans="1:10" x14ac:dyDescent="0.25">
      <c r="A43" t="s">
        <v>21</v>
      </c>
      <c r="B43" t="s">
        <v>34</v>
      </c>
      <c r="C43" t="s">
        <v>27</v>
      </c>
      <c r="D43" s="1">
        <v>43885</v>
      </c>
      <c r="E43">
        <v>3</v>
      </c>
      <c r="F43" s="1">
        <v>43887</v>
      </c>
      <c r="G43">
        <v>0</v>
      </c>
      <c r="H43">
        <v>0</v>
      </c>
      <c r="I43">
        <v>691000</v>
      </c>
      <c r="J43">
        <v>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883E1-9ED7-4C91-BC6F-75491F57E048}">
  <dimension ref="A1:J11"/>
  <sheetViews>
    <sheetView workbookViewId="0">
      <selection sqref="A1:J11"/>
    </sheetView>
  </sheetViews>
  <sheetFormatPr defaultRowHeight="15" x14ac:dyDescent="0.25"/>
  <cols>
    <col min="1" max="1" width="9.42578125" customWidth="1"/>
    <col min="3" max="3" width="11" customWidth="1"/>
    <col min="4" max="4" width="11.85546875" customWidth="1"/>
    <col min="5" max="5" width="10.85546875" customWidth="1"/>
    <col min="6" max="6" width="11" customWidth="1"/>
    <col min="7" max="7" width="17.28515625" customWidth="1"/>
    <col min="8" max="8" width="10.7109375" customWidth="1"/>
    <col min="9" max="9" width="9.42578125" customWidth="1"/>
  </cols>
  <sheetData>
    <row r="1" spans="1:10" x14ac:dyDescent="0.25">
      <c r="A1" t="s">
        <v>11</v>
      </c>
      <c r="B1" t="s">
        <v>12</v>
      </c>
      <c r="C1" t="s">
        <v>13</v>
      </c>
      <c r="D1" t="s">
        <v>14</v>
      </c>
      <c r="E1" t="s">
        <v>16</v>
      </c>
      <c r="F1" t="s">
        <v>15</v>
      </c>
      <c r="G1" t="s">
        <v>62</v>
      </c>
      <c r="H1" t="s">
        <v>18</v>
      </c>
      <c r="I1" t="s">
        <v>63</v>
      </c>
      <c r="J1" t="s">
        <v>64</v>
      </c>
    </row>
    <row r="2" spans="1:10" x14ac:dyDescent="0.25">
      <c r="A2" t="s">
        <v>39</v>
      </c>
      <c r="B2" t="s">
        <v>26</v>
      </c>
      <c r="C2" t="s">
        <v>23</v>
      </c>
      <c r="D2" s="1">
        <v>43879</v>
      </c>
      <c r="E2">
        <v>8</v>
      </c>
      <c r="F2" s="1">
        <v>43888</v>
      </c>
      <c r="G2">
        <v>0</v>
      </c>
      <c r="H2">
        <v>0</v>
      </c>
      <c r="I2">
        <v>978000</v>
      </c>
      <c r="J2">
        <v>0</v>
      </c>
    </row>
    <row r="3" spans="1:10" x14ac:dyDescent="0.25">
      <c r="A3" t="s">
        <v>39</v>
      </c>
      <c r="B3" t="s">
        <v>30</v>
      </c>
      <c r="C3" t="s">
        <v>27</v>
      </c>
      <c r="D3" s="1">
        <v>43882</v>
      </c>
      <c r="E3">
        <v>4</v>
      </c>
      <c r="F3" s="1">
        <v>43887</v>
      </c>
      <c r="G3">
        <v>1</v>
      </c>
      <c r="H3">
        <v>0.25</v>
      </c>
      <c r="I3">
        <v>854000</v>
      </c>
      <c r="J3">
        <v>322812</v>
      </c>
    </row>
    <row r="4" spans="1:10" x14ac:dyDescent="0.25">
      <c r="A4" t="s">
        <v>39</v>
      </c>
      <c r="B4" t="s">
        <v>34</v>
      </c>
      <c r="C4" t="s">
        <v>23</v>
      </c>
      <c r="D4" s="1">
        <v>43886</v>
      </c>
      <c r="E4">
        <v>4</v>
      </c>
      <c r="F4" s="1">
        <v>43889</v>
      </c>
      <c r="G4">
        <v>1</v>
      </c>
      <c r="H4">
        <v>0.25</v>
      </c>
      <c r="I4">
        <v>61000</v>
      </c>
      <c r="J4">
        <v>12078</v>
      </c>
    </row>
    <row r="5" spans="1:10" x14ac:dyDescent="0.25">
      <c r="A5" t="s">
        <v>39</v>
      </c>
      <c r="B5" t="s">
        <v>28</v>
      </c>
      <c r="C5" t="s">
        <v>25</v>
      </c>
      <c r="D5" s="1">
        <v>43881</v>
      </c>
      <c r="E5">
        <v>7</v>
      </c>
      <c r="F5" s="1">
        <v>43889</v>
      </c>
      <c r="G5">
        <v>3</v>
      </c>
      <c r="H5">
        <v>0.42857142857142855</v>
      </c>
      <c r="I5">
        <v>932000</v>
      </c>
      <c r="J5">
        <v>379157</v>
      </c>
    </row>
    <row r="6" spans="1:10" x14ac:dyDescent="0.25">
      <c r="A6" t="s">
        <v>39</v>
      </c>
      <c r="B6" t="s">
        <v>37</v>
      </c>
      <c r="C6" t="s">
        <v>25</v>
      </c>
      <c r="D6" s="1">
        <v>43888</v>
      </c>
      <c r="E6">
        <v>7</v>
      </c>
      <c r="F6" s="1">
        <v>43896</v>
      </c>
      <c r="G6">
        <v>3</v>
      </c>
      <c r="H6">
        <v>0.42857142857142855</v>
      </c>
      <c r="I6">
        <v>645000</v>
      </c>
      <c r="J6">
        <v>273048</v>
      </c>
    </row>
    <row r="7" spans="1:10" x14ac:dyDescent="0.25">
      <c r="A7" t="s">
        <v>39</v>
      </c>
      <c r="B7" t="s">
        <v>32</v>
      </c>
      <c r="C7" t="s">
        <v>29</v>
      </c>
      <c r="D7" s="1">
        <v>43882</v>
      </c>
      <c r="E7">
        <v>6</v>
      </c>
      <c r="F7" s="1">
        <v>43889</v>
      </c>
      <c r="G7">
        <v>3</v>
      </c>
      <c r="H7">
        <v>0.5</v>
      </c>
      <c r="I7">
        <v>81000</v>
      </c>
      <c r="J7">
        <v>38461</v>
      </c>
    </row>
    <row r="8" spans="1:10" x14ac:dyDescent="0.25">
      <c r="A8" t="s">
        <v>39</v>
      </c>
      <c r="B8" t="s">
        <v>38</v>
      </c>
      <c r="C8" t="s">
        <v>27</v>
      </c>
      <c r="D8" s="1">
        <v>43878</v>
      </c>
      <c r="E8">
        <v>3</v>
      </c>
      <c r="F8" s="1">
        <v>43880</v>
      </c>
      <c r="G8">
        <v>3</v>
      </c>
      <c r="H8">
        <v>1</v>
      </c>
      <c r="I8">
        <v>68000</v>
      </c>
      <c r="J8">
        <v>64987</v>
      </c>
    </row>
    <row r="9" spans="1:10" x14ac:dyDescent="0.25">
      <c r="A9" t="s">
        <v>39</v>
      </c>
      <c r="B9" t="s">
        <v>24</v>
      </c>
      <c r="C9" t="s">
        <v>31</v>
      </c>
      <c r="D9" s="1">
        <v>43878</v>
      </c>
      <c r="E9">
        <v>9</v>
      </c>
      <c r="F9" s="1">
        <v>43888</v>
      </c>
      <c r="G9">
        <v>4</v>
      </c>
      <c r="H9">
        <v>0.44444444444444442</v>
      </c>
      <c r="I9">
        <v>224000</v>
      </c>
      <c r="J9">
        <v>57910</v>
      </c>
    </row>
    <row r="10" spans="1:10" x14ac:dyDescent="0.25">
      <c r="A10" t="s">
        <v>39</v>
      </c>
      <c r="B10" t="s">
        <v>33</v>
      </c>
      <c r="C10" t="s">
        <v>31</v>
      </c>
      <c r="D10" s="1">
        <v>43885</v>
      </c>
      <c r="E10">
        <v>6</v>
      </c>
      <c r="F10" s="1">
        <v>43892</v>
      </c>
      <c r="G10">
        <v>5</v>
      </c>
      <c r="H10">
        <v>0.83333333333333337</v>
      </c>
      <c r="I10">
        <v>169000</v>
      </c>
      <c r="J10">
        <v>136468</v>
      </c>
    </row>
    <row r="11" spans="1:10" x14ac:dyDescent="0.25">
      <c r="A11" t="s">
        <v>39</v>
      </c>
      <c r="B11" t="s">
        <v>22</v>
      </c>
      <c r="C11" t="s">
        <v>29</v>
      </c>
      <c r="D11" s="1">
        <v>43879</v>
      </c>
      <c r="E11">
        <v>7</v>
      </c>
      <c r="F11" s="1">
        <v>43887</v>
      </c>
      <c r="G11">
        <v>7</v>
      </c>
      <c r="H11">
        <v>1</v>
      </c>
      <c r="I11">
        <v>293000</v>
      </c>
      <c r="J11">
        <v>273001</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45"/>
  <sheetViews>
    <sheetView showGridLines="0" tabSelected="1" zoomScaleNormal="100" workbookViewId="0">
      <pane ySplit="4" topLeftCell="A5" activePane="bottomLeft" state="frozen"/>
      <selection pane="bottomLeft" activeCell="M12" sqref="M12"/>
    </sheetView>
  </sheetViews>
  <sheetFormatPr defaultRowHeight="15" x14ac:dyDescent="0.25"/>
  <cols>
    <col min="1" max="1" width="13.28515625" customWidth="1"/>
    <col min="2" max="2" width="13.140625" customWidth="1"/>
    <col min="3" max="3" width="10.85546875" customWidth="1"/>
    <col min="4" max="4" width="12.7109375" customWidth="1"/>
    <col min="5" max="5" width="14.42578125" customWidth="1"/>
    <col min="6" max="6" width="10.7109375" customWidth="1"/>
    <col min="7" max="7" width="13.140625" customWidth="1"/>
    <col min="8" max="8" width="13.7109375" customWidth="1"/>
    <col min="9" max="9" width="11.85546875" customWidth="1"/>
    <col min="10" max="10" width="10.7109375" customWidth="1"/>
    <col min="11" max="11" width="11.140625" customWidth="1"/>
    <col min="12" max="12" width="11.7109375" customWidth="1"/>
  </cols>
  <sheetData>
    <row r="1" spans="1:36" s="67" customFormat="1" ht="38.25" customHeight="1" x14ac:dyDescent="0.3">
      <c r="A1" s="70" t="s">
        <v>148</v>
      </c>
      <c r="B1" s="70"/>
      <c r="C1" s="70"/>
      <c r="D1" s="70"/>
      <c r="F1" s="69" t="str">
        <f>TEXT(MIN(D5:D50),"D-MMM-YY")&amp;"to"&amp;TEXT(MAX(E5:E50),"D-MMM-YY")</f>
        <v>17-Feb-20to13-Mar-20</v>
      </c>
      <c r="G1" s="69"/>
      <c r="H1" s="69"/>
      <c r="M1" s="68"/>
    </row>
    <row r="2" spans="1:36" ht="73.5" customHeight="1" x14ac:dyDescent="0.25"/>
    <row r="3" spans="1:36" ht="6" hidden="1" customHeight="1" x14ac:dyDescent="0.25">
      <c r="I3" s="4" t="s">
        <v>150</v>
      </c>
      <c r="K3" s="10"/>
      <c r="L3" s="10"/>
      <c r="M3" s="10"/>
      <c r="N3" s="10"/>
      <c r="O3" s="10"/>
      <c r="P3" s="10"/>
      <c r="Q3" s="10"/>
      <c r="R3" s="10"/>
      <c r="S3" s="10"/>
      <c r="T3" s="10"/>
      <c r="U3" s="10"/>
      <c r="V3" s="10"/>
      <c r="W3" s="10"/>
      <c r="X3" s="10"/>
      <c r="Y3" s="10"/>
      <c r="Z3" s="10"/>
      <c r="AA3" s="10"/>
      <c r="AB3" s="10"/>
      <c r="AC3" s="10"/>
      <c r="AD3" s="10"/>
      <c r="AE3" s="10"/>
      <c r="AF3" s="10"/>
      <c r="AG3" s="10"/>
      <c r="AH3" s="10"/>
      <c r="AI3" s="10"/>
      <c r="AJ3" s="10"/>
    </row>
    <row r="4" spans="1:36" x14ac:dyDescent="0.25">
      <c r="A4" s="4" t="s">
        <v>11</v>
      </c>
      <c r="B4" s="4" t="s">
        <v>12</v>
      </c>
      <c r="C4" s="4" t="s">
        <v>13</v>
      </c>
      <c r="D4" s="4" t="s">
        <v>14</v>
      </c>
      <c r="E4" s="4" t="s">
        <v>15</v>
      </c>
      <c r="F4" s="4" t="s">
        <v>16</v>
      </c>
      <c r="G4" s="4" t="s">
        <v>18</v>
      </c>
      <c r="H4" s="4" t="s">
        <v>62</v>
      </c>
      <c r="I4" t="s">
        <v>65</v>
      </c>
      <c r="J4" t="s">
        <v>66</v>
      </c>
      <c r="K4" s="71" cm="1">
        <f t="array" ref="K4:AJ4">_xlfn.SEQUENCE(1,26,MIN(D5:D50)+'pivot Table'!N10)</f>
        <v>43880</v>
      </c>
      <c r="L4" s="71">
        <v>43881</v>
      </c>
      <c r="M4" s="71">
        <v>43882</v>
      </c>
      <c r="N4" s="71">
        <v>43883</v>
      </c>
      <c r="O4" s="71">
        <v>43884</v>
      </c>
      <c r="P4" s="71">
        <v>43885</v>
      </c>
      <c r="Q4" s="71">
        <v>43886</v>
      </c>
      <c r="R4" s="71">
        <v>43887</v>
      </c>
      <c r="S4" s="71">
        <v>43888</v>
      </c>
      <c r="T4" s="71">
        <v>43889</v>
      </c>
      <c r="U4" s="71">
        <v>43890</v>
      </c>
      <c r="V4" s="71">
        <v>43891</v>
      </c>
      <c r="W4" s="71">
        <v>43892</v>
      </c>
      <c r="X4" s="71">
        <v>43893</v>
      </c>
      <c r="Y4" s="71">
        <v>43894</v>
      </c>
      <c r="Z4" s="71">
        <v>43895</v>
      </c>
      <c r="AA4" s="71">
        <v>43896</v>
      </c>
      <c r="AB4" s="71">
        <v>43897</v>
      </c>
      <c r="AC4" s="71">
        <v>43898</v>
      </c>
      <c r="AD4" s="71">
        <v>43899</v>
      </c>
      <c r="AE4" s="71">
        <v>43900</v>
      </c>
      <c r="AF4" s="71">
        <v>43901</v>
      </c>
      <c r="AG4" s="71">
        <v>43902</v>
      </c>
      <c r="AH4" s="71">
        <v>43903</v>
      </c>
      <c r="AI4" s="71">
        <v>43904</v>
      </c>
      <c r="AJ4" s="71">
        <v>43905</v>
      </c>
    </row>
    <row r="5" spans="1:36" x14ac:dyDescent="0.25">
      <c r="A5" t="s">
        <v>21</v>
      </c>
      <c r="B5" t="s">
        <v>22</v>
      </c>
      <c r="C5" t="s">
        <v>23</v>
      </c>
      <c r="D5" s="64">
        <v>43889</v>
      </c>
      <c r="E5" s="1">
        <v>43900</v>
      </c>
      <c r="F5">
        <v>8</v>
      </c>
      <c r="G5" s="11">
        <v>0.375</v>
      </c>
      <c r="H5" s="3">
        <v>3</v>
      </c>
      <c r="I5" s="3">
        <v>96000</v>
      </c>
      <c r="J5" s="3">
        <v>32256</v>
      </c>
    </row>
    <row r="6" spans="1:36" x14ac:dyDescent="0.25">
      <c r="B6" t="s">
        <v>24</v>
      </c>
      <c r="C6" t="s">
        <v>25</v>
      </c>
      <c r="D6" s="64">
        <v>43892</v>
      </c>
      <c r="E6" s="1">
        <v>43902</v>
      </c>
      <c r="F6">
        <v>9</v>
      </c>
      <c r="G6" s="11">
        <v>0.44444444444444442</v>
      </c>
      <c r="H6" s="3">
        <v>4</v>
      </c>
      <c r="I6" s="3">
        <v>513000</v>
      </c>
      <c r="J6" s="3">
        <v>226233</v>
      </c>
    </row>
    <row r="7" spans="1:36" x14ac:dyDescent="0.25">
      <c r="B7" t="s">
        <v>26</v>
      </c>
      <c r="C7" t="s">
        <v>27</v>
      </c>
      <c r="D7" s="64">
        <v>43881</v>
      </c>
      <c r="E7" s="1">
        <v>43887</v>
      </c>
      <c r="F7">
        <v>5</v>
      </c>
      <c r="G7" s="11">
        <v>0.6</v>
      </c>
      <c r="H7" s="3">
        <v>3</v>
      </c>
      <c r="I7" s="3">
        <v>616000</v>
      </c>
      <c r="J7" s="3">
        <v>401579</v>
      </c>
      <c r="L7" s="7"/>
    </row>
    <row r="8" spans="1:36" x14ac:dyDescent="0.25">
      <c r="B8" t="s">
        <v>28</v>
      </c>
      <c r="C8" t="s">
        <v>29</v>
      </c>
      <c r="D8" s="64">
        <v>43880</v>
      </c>
      <c r="E8" s="1">
        <v>43882</v>
      </c>
      <c r="F8">
        <v>3</v>
      </c>
      <c r="G8" s="11">
        <v>1</v>
      </c>
      <c r="H8" s="3">
        <v>3</v>
      </c>
      <c r="I8" s="3">
        <v>817000</v>
      </c>
      <c r="J8" s="3">
        <v>807069</v>
      </c>
      <c r="O8" s="60"/>
    </row>
    <row r="9" spans="1:36" x14ac:dyDescent="0.25">
      <c r="B9" t="s">
        <v>30</v>
      </c>
      <c r="C9" t="s">
        <v>31</v>
      </c>
      <c r="D9" s="64">
        <v>43882</v>
      </c>
      <c r="E9" s="1">
        <v>43892</v>
      </c>
      <c r="F9">
        <v>7</v>
      </c>
      <c r="G9" s="11">
        <v>0.42857142857142855</v>
      </c>
      <c r="H9" s="3">
        <v>3</v>
      </c>
      <c r="I9" s="3">
        <v>372000</v>
      </c>
      <c r="J9" s="3">
        <v>173166</v>
      </c>
    </row>
    <row r="10" spans="1:36" x14ac:dyDescent="0.25">
      <c r="B10" t="s">
        <v>32</v>
      </c>
      <c r="C10" t="s">
        <v>23</v>
      </c>
      <c r="D10" s="64">
        <v>43885</v>
      </c>
      <c r="E10" s="1">
        <v>43896</v>
      </c>
      <c r="F10">
        <v>10</v>
      </c>
      <c r="G10" s="11">
        <v>0.2</v>
      </c>
      <c r="H10" s="3">
        <v>2</v>
      </c>
      <c r="I10" s="3">
        <v>50000</v>
      </c>
      <c r="J10" s="3">
        <v>8400</v>
      </c>
    </row>
    <row r="11" spans="1:36" x14ac:dyDescent="0.25">
      <c r="B11" t="s">
        <v>33</v>
      </c>
      <c r="C11" t="s">
        <v>25</v>
      </c>
      <c r="D11" s="64">
        <v>43885</v>
      </c>
      <c r="E11" s="1">
        <v>43896</v>
      </c>
      <c r="F11">
        <v>10</v>
      </c>
      <c r="G11" s="11">
        <v>0.3</v>
      </c>
      <c r="H11" s="3">
        <v>3</v>
      </c>
      <c r="I11" s="3">
        <v>807000</v>
      </c>
      <c r="J11" s="3">
        <v>262679</v>
      </c>
    </row>
    <row r="12" spans="1:36" x14ac:dyDescent="0.25">
      <c r="B12" t="s">
        <v>34</v>
      </c>
      <c r="C12" t="s">
        <v>27</v>
      </c>
      <c r="D12" s="64">
        <v>43885</v>
      </c>
      <c r="E12" s="1">
        <v>43887</v>
      </c>
      <c r="F12">
        <v>3</v>
      </c>
      <c r="G12" s="11">
        <v>0</v>
      </c>
      <c r="H12" s="3">
        <v>0</v>
      </c>
      <c r="I12" s="3">
        <v>691000</v>
      </c>
      <c r="J12" s="3">
        <v>0</v>
      </c>
    </row>
    <row r="13" spans="1:36" x14ac:dyDescent="0.25">
      <c r="A13" t="s">
        <v>35</v>
      </c>
      <c r="B13" t="s">
        <v>22</v>
      </c>
      <c r="C13" t="s">
        <v>29</v>
      </c>
      <c r="D13" s="64">
        <v>43892</v>
      </c>
      <c r="E13" s="1">
        <v>43902</v>
      </c>
      <c r="F13">
        <v>9</v>
      </c>
      <c r="G13" s="11">
        <v>0.88888888888888884</v>
      </c>
      <c r="H13" s="3">
        <v>8</v>
      </c>
      <c r="I13" s="3">
        <v>787000</v>
      </c>
      <c r="J13" s="3">
        <v>727188</v>
      </c>
    </row>
    <row r="14" spans="1:36" x14ac:dyDescent="0.25">
      <c r="B14" t="s">
        <v>24</v>
      </c>
      <c r="C14" t="s">
        <v>31</v>
      </c>
      <c r="D14" s="64">
        <v>43892</v>
      </c>
      <c r="E14" s="1">
        <v>43903</v>
      </c>
      <c r="F14">
        <v>10</v>
      </c>
      <c r="G14" s="11">
        <v>0.2</v>
      </c>
      <c r="H14" s="3">
        <v>2</v>
      </c>
      <c r="I14" s="3">
        <v>228000</v>
      </c>
      <c r="J14" s="3">
        <v>47880</v>
      </c>
    </row>
    <row r="15" spans="1:36" x14ac:dyDescent="0.25">
      <c r="B15" t="s">
        <v>26</v>
      </c>
      <c r="C15" t="s">
        <v>23</v>
      </c>
      <c r="D15" s="64">
        <v>43878</v>
      </c>
      <c r="E15" s="1">
        <v>43881</v>
      </c>
      <c r="F15">
        <v>4</v>
      </c>
      <c r="G15" s="11">
        <v>0</v>
      </c>
      <c r="H15" s="3">
        <v>0</v>
      </c>
      <c r="I15" s="3">
        <v>147000</v>
      </c>
      <c r="J15" s="3">
        <v>0</v>
      </c>
    </row>
    <row r="16" spans="1:36" x14ac:dyDescent="0.25">
      <c r="B16" t="s">
        <v>28</v>
      </c>
      <c r="C16" t="s">
        <v>25</v>
      </c>
      <c r="D16" s="64">
        <v>43880</v>
      </c>
      <c r="E16" s="1">
        <v>43889</v>
      </c>
      <c r="F16">
        <v>8</v>
      </c>
      <c r="G16" s="11">
        <v>0.625</v>
      </c>
      <c r="H16" s="3">
        <v>5</v>
      </c>
      <c r="I16" s="3">
        <v>338000</v>
      </c>
      <c r="J16" s="3">
        <v>205123</v>
      </c>
    </row>
    <row r="17" spans="1:10" x14ac:dyDescent="0.25">
      <c r="B17" t="s">
        <v>30</v>
      </c>
      <c r="C17" t="s">
        <v>27</v>
      </c>
      <c r="D17" s="64">
        <v>43885</v>
      </c>
      <c r="E17" s="1">
        <v>43896</v>
      </c>
      <c r="F17">
        <v>10</v>
      </c>
      <c r="G17" s="11">
        <v>0.3</v>
      </c>
      <c r="H17" s="3">
        <v>3</v>
      </c>
      <c r="I17" s="3">
        <v>857000</v>
      </c>
      <c r="J17" s="3">
        <v>305949</v>
      </c>
    </row>
    <row r="18" spans="1:10" x14ac:dyDescent="0.25">
      <c r="B18" t="s">
        <v>32</v>
      </c>
      <c r="C18" t="s">
        <v>29</v>
      </c>
      <c r="D18" s="64">
        <v>43886</v>
      </c>
      <c r="E18" s="1">
        <v>43893</v>
      </c>
      <c r="F18">
        <v>6</v>
      </c>
      <c r="G18" s="11">
        <v>0.5</v>
      </c>
      <c r="H18" s="3">
        <v>3</v>
      </c>
      <c r="I18" s="3">
        <v>602000</v>
      </c>
      <c r="J18" s="3">
        <v>322371</v>
      </c>
    </row>
    <row r="19" spans="1:10" x14ac:dyDescent="0.25">
      <c r="B19" t="s">
        <v>33</v>
      </c>
      <c r="C19" t="s">
        <v>31</v>
      </c>
      <c r="D19" s="64">
        <v>43886</v>
      </c>
      <c r="E19" s="1">
        <v>43889</v>
      </c>
      <c r="F19">
        <v>4</v>
      </c>
      <c r="G19" s="11">
        <v>0.5</v>
      </c>
      <c r="H19" s="3">
        <v>2</v>
      </c>
      <c r="I19" s="3">
        <v>990000</v>
      </c>
      <c r="J19" s="3">
        <v>451440</v>
      </c>
    </row>
    <row r="20" spans="1:10" x14ac:dyDescent="0.25">
      <c r="A20" t="s">
        <v>36</v>
      </c>
      <c r="B20" t="s">
        <v>22</v>
      </c>
      <c r="C20" t="s">
        <v>29</v>
      </c>
      <c r="D20" s="64">
        <v>43878</v>
      </c>
      <c r="E20" s="1">
        <v>43882</v>
      </c>
      <c r="F20">
        <v>5</v>
      </c>
      <c r="G20" s="11">
        <v>0.4</v>
      </c>
      <c r="H20" s="3">
        <v>2</v>
      </c>
      <c r="I20" s="3">
        <v>218000</v>
      </c>
      <c r="J20" s="3">
        <v>97337</v>
      </c>
    </row>
    <row r="21" spans="1:10" x14ac:dyDescent="0.25">
      <c r="B21" t="s">
        <v>38</v>
      </c>
      <c r="C21" t="s">
        <v>27</v>
      </c>
      <c r="D21" s="64">
        <v>43885</v>
      </c>
      <c r="E21" s="1">
        <v>43892</v>
      </c>
      <c r="F21">
        <v>6</v>
      </c>
      <c r="G21" s="11">
        <v>0.5</v>
      </c>
      <c r="H21" s="3">
        <v>3</v>
      </c>
      <c r="I21" s="3">
        <v>416000</v>
      </c>
      <c r="J21" s="3">
        <v>175015</v>
      </c>
    </row>
    <row r="22" spans="1:10" x14ac:dyDescent="0.25">
      <c r="B22" t="s">
        <v>24</v>
      </c>
      <c r="C22" t="s">
        <v>31</v>
      </c>
      <c r="D22" s="64">
        <v>43878</v>
      </c>
      <c r="E22" s="1">
        <v>43885</v>
      </c>
      <c r="F22">
        <v>6</v>
      </c>
      <c r="G22" s="11">
        <v>0.5</v>
      </c>
      <c r="H22" s="3">
        <v>3</v>
      </c>
      <c r="I22" s="3">
        <v>393000</v>
      </c>
      <c r="J22" s="3">
        <v>177440</v>
      </c>
    </row>
    <row r="23" spans="1:10" x14ac:dyDescent="0.25">
      <c r="B23" t="s">
        <v>26</v>
      </c>
      <c r="C23" t="s">
        <v>23</v>
      </c>
      <c r="D23" s="64">
        <v>43879</v>
      </c>
      <c r="E23" s="1">
        <v>43892</v>
      </c>
      <c r="F23">
        <v>10</v>
      </c>
      <c r="G23" s="11">
        <v>0.4</v>
      </c>
      <c r="H23" s="3">
        <v>4</v>
      </c>
      <c r="I23" s="3">
        <v>86000</v>
      </c>
      <c r="J23" s="3">
        <v>31046</v>
      </c>
    </row>
    <row r="24" spans="1:10" x14ac:dyDescent="0.25">
      <c r="B24" t="s">
        <v>28</v>
      </c>
      <c r="C24" t="s">
        <v>25</v>
      </c>
      <c r="D24" s="64">
        <v>43882</v>
      </c>
      <c r="E24" s="1">
        <v>43894</v>
      </c>
      <c r="F24">
        <v>9</v>
      </c>
      <c r="G24" s="11">
        <v>0.33333333333333331</v>
      </c>
      <c r="H24" s="3">
        <v>3</v>
      </c>
      <c r="I24" s="3">
        <v>732000</v>
      </c>
      <c r="J24" s="3">
        <v>261324</v>
      </c>
    </row>
    <row r="25" spans="1:10" x14ac:dyDescent="0.25">
      <c r="B25" t="s">
        <v>30</v>
      </c>
      <c r="C25" t="s">
        <v>27</v>
      </c>
      <c r="D25" s="64">
        <v>43878</v>
      </c>
      <c r="E25" s="1">
        <v>43881</v>
      </c>
      <c r="F25">
        <v>4</v>
      </c>
      <c r="G25" s="11">
        <v>0.25</v>
      </c>
      <c r="H25" s="3">
        <v>1</v>
      </c>
      <c r="I25" s="3">
        <v>492000</v>
      </c>
      <c r="J25" s="3">
        <v>116850</v>
      </c>
    </row>
    <row r="26" spans="1:10" x14ac:dyDescent="0.25">
      <c r="B26" t="s">
        <v>32</v>
      </c>
      <c r="C26" t="s">
        <v>29</v>
      </c>
      <c r="D26" s="64">
        <v>43881</v>
      </c>
      <c r="E26" s="1">
        <v>43888</v>
      </c>
      <c r="F26">
        <v>6</v>
      </c>
      <c r="G26" s="11">
        <v>0</v>
      </c>
      <c r="H26" s="3">
        <v>0</v>
      </c>
      <c r="I26" s="3">
        <v>188000</v>
      </c>
      <c r="J26" s="3">
        <v>0</v>
      </c>
    </row>
    <row r="27" spans="1:10" x14ac:dyDescent="0.25">
      <c r="B27" t="s">
        <v>33</v>
      </c>
      <c r="C27" t="s">
        <v>31</v>
      </c>
      <c r="D27" s="64">
        <v>43881</v>
      </c>
      <c r="E27" s="1">
        <v>43889</v>
      </c>
      <c r="F27">
        <v>7</v>
      </c>
      <c r="G27" s="11">
        <v>0.42857142857142855</v>
      </c>
      <c r="H27" s="3">
        <v>3</v>
      </c>
      <c r="I27" s="3">
        <v>180000</v>
      </c>
      <c r="J27" s="3">
        <v>79380</v>
      </c>
    </row>
    <row r="28" spans="1:10" x14ac:dyDescent="0.25">
      <c r="B28" t="s">
        <v>34</v>
      </c>
      <c r="C28" t="s">
        <v>23</v>
      </c>
      <c r="D28" s="64">
        <v>43885</v>
      </c>
      <c r="E28" s="1">
        <v>43889</v>
      </c>
      <c r="F28">
        <v>5</v>
      </c>
      <c r="G28" s="11">
        <v>0.4</v>
      </c>
      <c r="H28" s="3">
        <v>2</v>
      </c>
      <c r="I28" s="3">
        <v>582000</v>
      </c>
      <c r="J28" s="3">
        <v>195231</v>
      </c>
    </row>
    <row r="29" spans="1:10" x14ac:dyDescent="0.25">
      <c r="B29" t="s">
        <v>37</v>
      </c>
      <c r="C29" t="s">
        <v>25</v>
      </c>
      <c r="D29" s="64">
        <v>43885</v>
      </c>
      <c r="E29" s="1">
        <v>43895</v>
      </c>
      <c r="F29">
        <v>9</v>
      </c>
      <c r="G29" s="11">
        <v>0.1111111111111111</v>
      </c>
      <c r="H29" s="3">
        <v>1</v>
      </c>
      <c r="I29" s="3">
        <v>562000</v>
      </c>
      <c r="J29" s="3">
        <v>74746</v>
      </c>
    </row>
    <row r="30" spans="1:10" x14ac:dyDescent="0.25">
      <c r="A30" t="s">
        <v>39</v>
      </c>
      <c r="B30" t="s">
        <v>22</v>
      </c>
      <c r="C30" t="s">
        <v>29</v>
      </c>
      <c r="D30" s="64">
        <v>43879</v>
      </c>
      <c r="E30" s="1">
        <v>43887</v>
      </c>
      <c r="F30">
        <v>7</v>
      </c>
      <c r="G30" s="11">
        <v>1</v>
      </c>
      <c r="H30" s="3">
        <v>7</v>
      </c>
      <c r="I30" s="3">
        <v>293000</v>
      </c>
      <c r="J30" s="3">
        <v>273001</v>
      </c>
    </row>
    <row r="31" spans="1:10" x14ac:dyDescent="0.25">
      <c r="B31" t="s">
        <v>38</v>
      </c>
      <c r="C31" t="s">
        <v>27</v>
      </c>
      <c r="D31" s="64">
        <v>43878</v>
      </c>
      <c r="E31" s="1">
        <v>43880</v>
      </c>
      <c r="F31">
        <v>3</v>
      </c>
      <c r="G31" s="11">
        <v>1</v>
      </c>
      <c r="H31" s="3">
        <v>3</v>
      </c>
      <c r="I31" s="3">
        <v>68000</v>
      </c>
      <c r="J31" s="3">
        <v>64987</v>
      </c>
    </row>
    <row r="32" spans="1:10" x14ac:dyDescent="0.25">
      <c r="B32" t="s">
        <v>24</v>
      </c>
      <c r="C32" t="s">
        <v>31</v>
      </c>
      <c r="D32" s="64">
        <v>43878</v>
      </c>
      <c r="E32" s="1">
        <v>43888</v>
      </c>
      <c r="F32">
        <v>9</v>
      </c>
      <c r="G32" s="11">
        <v>0.44444444444444442</v>
      </c>
      <c r="H32" s="3">
        <v>4</v>
      </c>
      <c r="I32" s="3">
        <v>224000</v>
      </c>
      <c r="J32" s="3">
        <v>57910</v>
      </c>
    </row>
    <row r="33" spans="1:10" x14ac:dyDescent="0.25">
      <c r="B33" t="s">
        <v>26</v>
      </c>
      <c r="C33" t="s">
        <v>23</v>
      </c>
      <c r="D33" s="64">
        <v>43879</v>
      </c>
      <c r="E33" s="1">
        <v>43888</v>
      </c>
      <c r="F33">
        <v>8</v>
      </c>
      <c r="G33" s="11">
        <v>0</v>
      </c>
      <c r="H33" s="3">
        <v>0</v>
      </c>
      <c r="I33" s="3">
        <v>978000</v>
      </c>
      <c r="J33" s="3">
        <v>0</v>
      </c>
    </row>
    <row r="34" spans="1:10" x14ac:dyDescent="0.25">
      <c r="B34" t="s">
        <v>28</v>
      </c>
      <c r="C34" t="s">
        <v>25</v>
      </c>
      <c r="D34" s="64">
        <v>43881</v>
      </c>
      <c r="E34" s="1">
        <v>43889</v>
      </c>
      <c r="F34">
        <v>7</v>
      </c>
      <c r="G34" s="11">
        <v>0.42857142857142855</v>
      </c>
      <c r="H34" s="3">
        <v>3</v>
      </c>
      <c r="I34" s="3">
        <v>932000</v>
      </c>
      <c r="J34" s="3">
        <v>379157</v>
      </c>
    </row>
    <row r="35" spans="1:10" x14ac:dyDescent="0.25">
      <c r="B35" t="s">
        <v>30</v>
      </c>
      <c r="C35" t="s">
        <v>27</v>
      </c>
      <c r="D35" s="64">
        <v>43882</v>
      </c>
      <c r="E35" s="1">
        <v>43887</v>
      </c>
      <c r="F35">
        <v>4</v>
      </c>
      <c r="G35" s="11">
        <v>0.25</v>
      </c>
      <c r="H35" s="3">
        <v>1</v>
      </c>
      <c r="I35" s="3">
        <v>854000</v>
      </c>
      <c r="J35" s="3">
        <v>322812</v>
      </c>
    </row>
    <row r="36" spans="1:10" x14ac:dyDescent="0.25">
      <c r="B36" t="s">
        <v>32</v>
      </c>
      <c r="C36" t="s">
        <v>29</v>
      </c>
      <c r="D36" s="64">
        <v>43882</v>
      </c>
      <c r="E36" s="1">
        <v>43889</v>
      </c>
      <c r="F36">
        <v>6</v>
      </c>
      <c r="G36" s="11">
        <v>0.5</v>
      </c>
      <c r="H36" s="3">
        <v>3</v>
      </c>
      <c r="I36" s="3">
        <v>81000</v>
      </c>
      <c r="J36" s="3">
        <v>38461</v>
      </c>
    </row>
    <row r="37" spans="1:10" x14ac:dyDescent="0.25">
      <c r="B37" t="s">
        <v>33</v>
      </c>
      <c r="C37" t="s">
        <v>31</v>
      </c>
      <c r="D37" s="64">
        <v>43885</v>
      </c>
      <c r="E37" s="1">
        <v>43892</v>
      </c>
      <c r="F37">
        <v>6</v>
      </c>
      <c r="G37" s="11">
        <v>0.83333333333333337</v>
      </c>
      <c r="H37" s="3">
        <v>5</v>
      </c>
      <c r="I37" s="3">
        <v>169000</v>
      </c>
      <c r="J37" s="3">
        <v>136468</v>
      </c>
    </row>
    <row r="38" spans="1:10" x14ac:dyDescent="0.25">
      <c r="B38" t="s">
        <v>34</v>
      </c>
      <c r="C38" t="s">
        <v>23</v>
      </c>
      <c r="D38" s="64">
        <v>43886</v>
      </c>
      <c r="E38" s="1">
        <v>43889</v>
      </c>
      <c r="F38">
        <v>4</v>
      </c>
      <c r="G38" s="11">
        <v>0.25</v>
      </c>
      <c r="H38" s="3">
        <v>1</v>
      </c>
      <c r="I38" s="3">
        <v>61000</v>
      </c>
      <c r="J38" s="3">
        <v>12078</v>
      </c>
    </row>
    <row r="39" spans="1:10" x14ac:dyDescent="0.25">
      <c r="B39" t="s">
        <v>37</v>
      </c>
      <c r="C39" t="s">
        <v>25</v>
      </c>
      <c r="D39" s="64">
        <v>43888</v>
      </c>
      <c r="E39" s="1">
        <v>43896</v>
      </c>
      <c r="F39">
        <v>7</v>
      </c>
      <c r="G39" s="11">
        <v>0.42857142857142855</v>
      </c>
      <c r="H39" s="3">
        <v>3</v>
      </c>
      <c r="I39" s="3">
        <v>645000</v>
      </c>
      <c r="J39" s="3">
        <v>273048</v>
      </c>
    </row>
    <row r="40" spans="1:10" x14ac:dyDescent="0.25">
      <c r="A40" t="s">
        <v>40</v>
      </c>
      <c r="B40" t="s">
        <v>22</v>
      </c>
      <c r="C40" t="s">
        <v>29</v>
      </c>
      <c r="D40" s="64">
        <v>43878</v>
      </c>
      <c r="E40" s="1">
        <v>43889</v>
      </c>
      <c r="F40">
        <v>10</v>
      </c>
      <c r="G40" s="11">
        <v>0.5</v>
      </c>
      <c r="H40" s="3">
        <v>5</v>
      </c>
      <c r="I40" s="3">
        <v>839000</v>
      </c>
      <c r="J40" s="3">
        <v>406974</v>
      </c>
    </row>
    <row r="41" spans="1:10" x14ac:dyDescent="0.25">
      <c r="B41" t="s">
        <v>24</v>
      </c>
      <c r="C41" t="s">
        <v>31</v>
      </c>
      <c r="D41" s="64">
        <v>43882</v>
      </c>
      <c r="E41" s="1">
        <v>43888</v>
      </c>
      <c r="F41">
        <v>5</v>
      </c>
      <c r="G41" s="11">
        <v>0.8</v>
      </c>
      <c r="H41" s="3">
        <v>4</v>
      </c>
      <c r="I41" s="3">
        <v>729000</v>
      </c>
      <c r="J41" s="3">
        <v>487139</v>
      </c>
    </row>
    <row r="42" spans="1:10" x14ac:dyDescent="0.25">
      <c r="B42" t="s">
        <v>26</v>
      </c>
      <c r="C42" t="s">
        <v>23</v>
      </c>
      <c r="D42" s="64">
        <v>43885</v>
      </c>
      <c r="E42" s="1">
        <v>43893</v>
      </c>
      <c r="F42">
        <v>7</v>
      </c>
      <c r="G42" s="11">
        <v>0.42857142857142855</v>
      </c>
      <c r="H42" s="3">
        <v>3</v>
      </c>
      <c r="I42" s="3">
        <v>826000</v>
      </c>
      <c r="J42" s="3">
        <v>298186</v>
      </c>
    </row>
    <row r="43" spans="1:10" x14ac:dyDescent="0.25">
      <c r="B43" t="s">
        <v>28</v>
      </c>
      <c r="C43" t="s">
        <v>25</v>
      </c>
      <c r="D43" s="64">
        <v>43887</v>
      </c>
      <c r="E43" s="1">
        <v>43895</v>
      </c>
      <c r="F43">
        <v>7</v>
      </c>
      <c r="G43" s="11">
        <v>0.2857142857142857</v>
      </c>
      <c r="H43" s="3">
        <v>2</v>
      </c>
      <c r="I43" s="3">
        <v>895000</v>
      </c>
      <c r="J43" s="3">
        <v>280583</v>
      </c>
    </row>
    <row r="44" spans="1:10" x14ac:dyDescent="0.25">
      <c r="B44" t="s">
        <v>30</v>
      </c>
      <c r="C44" t="s">
        <v>27</v>
      </c>
      <c r="D44" s="64">
        <v>43889</v>
      </c>
      <c r="E44" s="1">
        <v>43893</v>
      </c>
      <c r="F44">
        <v>3</v>
      </c>
      <c r="G44" s="11">
        <v>0.66666666666666663</v>
      </c>
      <c r="H44" s="3">
        <v>2</v>
      </c>
      <c r="I44" s="3">
        <v>341000</v>
      </c>
      <c r="J44" s="3">
        <v>129785</v>
      </c>
    </row>
    <row r="45" spans="1:10" x14ac:dyDescent="0.25">
      <c r="A45" t="s">
        <v>41</v>
      </c>
      <c r="I45" s="3">
        <v>19695000</v>
      </c>
      <c r="J45" s="3">
        <v>8340291</v>
      </c>
    </row>
  </sheetData>
  <conditionalFormatting sqref="G5:G44">
    <cfRule type="dataBar" priority="21">
      <dataBar>
        <cfvo type="min"/>
        <cfvo type="max"/>
        <color theme="4" tint="0.39997558519241921"/>
      </dataBar>
      <extLst>
        <ext xmlns:x14="http://schemas.microsoft.com/office/spreadsheetml/2009/9/main" uri="{B025F937-C7B1-47D3-B67F-A62EFF666E3E}">
          <x14:id>{E866EBE2-EAF4-4D6D-B91C-9FB213A5344A}</x14:id>
        </ext>
      </extLst>
    </cfRule>
  </conditionalFormatting>
  <conditionalFormatting sqref="K4:AJ4">
    <cfRule type="expression" dxfId="65" priority="20">
      <formula>$K$4&lt;&gt;""</formula>
    </cfRule>
  </conditionalFormatting>
  <conditionalFormatting sqref="A3:J4">
    <cfRule type="expression" dxfId="64" priority="19">
      <formula>$J$4&lt;&gt;""</formula>
    </cfRule>
  </conditionalFormatting>
  <conditionalFormatting sqref="K3:AJ3">
    <cfRule type="expression" priority="18">
      <formula>$AJ$3&lt;&gt;""</formula>
    </cfRule>
  </conditionalFormatting>
  <conditionalFormatting sqref="K5:AJ50">
    <cfRule type="expression" dxfId="55" priority="12">
      <formula>AND(WEEKDAY($K$4,2)&gt;5,$B$5&lt;&gt;"")</formula>
    </cfRule>
    <cfRule type="expression" dxfId="56" priority="7">
      <formula>AND(WEEKDAY($K$4,2)&gt;5,$B$5&lt;&gt;"")</formula>
    </cfRule>
    <cfRule type="expression" dxfId="57" priority="6" stopIfTrue="1">
      <formula>AND(WEEKDAY(K$4,2)&gt;4,$B5&lt;&gt;"")</formula>
    </cfRule>
    <cfRule type="expression" dxfId="58" priority="11">
      <formula>AND(K$4&gt;=$D5,WORKDAY.INTL($D5,$H5,1)-1&gt;=K$4)</formula>
    </cfRule>
    <cfRule type="expression" dxfId="59" priority="9">
      <formula>AND(K$4&gt;=WORKDAY.INTL($D5,$H5,1),$G5&lt;&gt;1,K$4&lt;=$E5)</formula>
    </cfRule>
    <cfRule type="expression" dxfId="60" priority="8" stopIfTrue="1">
      <formula>AND(K$4&gt;=WORKDAY.INTL($D5,$H5,1),$G5=0,K$4&lt;=$E5)</formula>
    </cfRule>
    <cfRule type="expression" dxfId="61" priority="5">
      <formula>$A5="Grand Total"</formula>
    </cfRule>
    <cfRule type="expression" dxfId="62" priority="4">
      <formula>$A5="Grand Total"</formula>
    </cfRule>
    <cfRule type="expression" dxfId="54" priority="3">
      <formula>$A5="Grand Total"</formula>
    </cfRule>
  </conditionalFormatting>
  <conditionalFormatting sqref="A45:H45 K45:XFD45">
    <cfRule type="expression" dxfId="53" priority="2">
      <formula>$A5="Grand Total"</formula>
    </cfRule>
  </conditionalFormatting>
  <conditionalFormatting sqref="A46:XFD50 A5:H45 K5:XFD45">
    <cfRule type="expression" dxfId="52" priority="1">
      <formula>$A5="Grand Total"</formula>
    </cfRule>
  </conditionalFormatting>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5123" r:id="rId5" name="Scroll Bar 3">
              <controlPr defaultSize="0" autoPict="0">
                <anchor moveWithCells="1">
                  <from>
                    <xdr:col>7</xdr:col>
                    <xdr:colOff>190500</xdr:colOff>
                    <xdr:row>0</xdr:row>
                    <xdr:rowOff>114300</xdr:rowOff>
                  </from>
                  <to>
                    <xdr:col>8</xdr:col>
                    <xdr:colOff>581025</xdr:colOff>
                    <xdr:row>0</xdr:row>
                    <xdr:rowOff>342900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E866EBE2-EAF4-4D6D-B91C-9FB213A5344A}">
            <x14:dataBar minLength="0" maxLength="100" border="1" negativeBarBorderColorSameAsPositive="0">
              <x14:cfvo type="autoMin"/>
              <x14:cfvo type="autoMax"/>
              <x14:borderColor theme="4" tint="0.39997558519241921"/>
              <x14:negativeFillColor rgb="FFFF0000"/>
              <x14:negativeBorderColor rgb="FFFF0000"/>
              <x14:axisColor rgb="FF000000"/>
            </x14:dataBar>
          </x14:cfRule>
          <xm:sqref>G5:G44</xm:sqref>
        </x14:conditionalFormatting>
      </x14:conditionalFormattings>
    </ext>
    <ext xmlns:x14="http://schemas.microsoft.com/office/spreadsheetml/2009/9/main" uri="{A8765BA9-456A-4dab-B4F3-ACF838C121DE}">
      <x14:slicerList>
        <x14:slicer r:id="rId6"/>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N13"/>
  <sheetViews>
    <sheetView workbookViewId="0">
      <selection activeCell="J13" sqref="J13"/>
    </sheetView>
  </sheetViews>
  <sheetFormatPr defaultRowHeight="15" x14ac:dyDescent="0.25"/>
  <cols>
    <col min="1" max="1" width="22.140625" bestFit="1" customWidth="1"/>
    <col min="2" max="2" width="4" bestFit="1" customWidth="1"/>
    <col min="3" max="3" width="15.42578125" bestFit="1" customWidth="1"/>
    <col min="9" max="9" width="7" customWidth="1"/>
    <col min="10" max="10" width="7.7109375" customWidth="1"/>
  </cols>
  <sheetData>
    <row r="2" spans="1:14" x14ac:dyDescent="0.25">
      <c r="A2" s="4" t="s">
        <v>47</v>
      </c>
      <c r="E2" s="11">
        <f>'pivot Table'!D6</f>
        <v>0.57894736842105265</v>
      </c>
    </row>
    <row r="3" spans="1:14" x14ac:dyDescent="0.25">
      <c r="A3" s="5" t="s">
        <v>142</v>
      </c>
      <c r="B3" s="6">
        <v>112</v>
      </c>
    </row>
    <row r="4" spans="1:14" x14ac:dyDescent="0.25">
      <c r="A4" s="5" t="s">
        <v>143</v>
      </c>
      <c r="B4" s="6">
        <v>266</v>
      </c>
    </row>
    <row r="5" spans="1:14" x14ac:dyDescent="0.25">
      <c r="C5" t="s">
        <v>144</v>
      </c>
      <c r="D5" s="2">
        <f>GETPIVOTDATA("Sum of Days completed",$A$2)/GETPIVOTDATA("Sum of Duration",$A$2)</f>
        <v>0.42105263157894735</v>
      </c>
      <c r="E5">
        <f>F10</f>
        <v>0</v>
      </c>
    </row>
    <row r="6" spans="1:14" x14ac:dyDescent="0.25">
      <c r="C6" t="s">
        <v>145</v>
      </c>
      <c r="D6" s="2">
        <f>1-D5</f>
        <v>0.57894736842105265</v>
      </c>
      <c r="I6" s="4" t="s">
        <v>47</v>
      </c>
    </row>
    <row r="7" spans="1:14" x14ac:dyDescent="0.25">
      <c r="I7" t="s">
        <v>66</v>
      </c>
      <c r="J7" t="s">
        <v>65</v>
      </c>
    </row>
    <row r="8" spans="1:14" x14ac:dyDescent="0.25">
      <c r="H8" t="s">
        <v>146</v>
      </c>
      <c r="I8" s="66">
        <v>8340291</v>
      </c>
      <c r="J8" s="66">
        <v>19695000</v>
      </c>
    </row>
    <row r="9" spans="1:14" x14ac:dyDescent="0.25">
      <c r="H9" t="s">
        <v>147</v>
      </c>
      <c r="I9" s="2">
        <f>GETPIVOTDATA(" Actual",$I$6)/GETPIVOTDATA(" Budget",$I$6)</f>
        <v>0.42347250571210965</v>
      </c>
      <c r="J9" s="2">
        <f>1-I9</f>
        <v>0.57652749428789041</v>
      </c>
      <c r="N9" t="s">
        <v>149</v>
      </c>
    </row>
    <row r="10" spans="1:14" x14ac:dyDescent="0.25">
      <c r="N10">
        <v>2</v>
      </c>
    </row>
    <row r="13" spans="1:14" x14ac:dyDescent="0.25">
      <c r="J13" t="s">
        <v>63</v>
      </c>
    </row>
  </sheetData>
  <pageMargins left="0.7" right="0.7" top="0.75" bottom="0.75" header="0.3" footer="0.3"/>
  <pageSetup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Copyright</vt:lpstr>
      <vt:lpstr>Dashboard</vt:lpstr>
      <vt:lpstr>Workings</vt:lpstr>
      <vt:lpstr>Detail2</vt:lpstr>
      <vt:lpstr>Detail3</vt:lpstr>
      <vt:lpstr>Data</vt:lpstr>
      <vt:lpstr>Instructions</vt:lpstr>
      <vt:lpstr>More Resources</vt:lpstr>
      <vt:lpstr>Dashboard Protection</vt:lpstr>
      <vt:lpstr>Detail1</vt:lpstr>
      <vt:lpstr>Sheet1</vt:lpstr>
      <vt:lpstr>db1</vt:lpstr>
      <vt:lpstr>pivot Table</vt:lpstr>
      <vt:lpstr>Dashboard!Print_Area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Mynda Treacy</dc:creator>
  <cp:keywords/>
  <dc:description/>
  <cp:lastModifiedBy>Mohana Ramesh</cp:lastModifiedBy>
  <cp:revision/>
  <dcterms:created xsi:type="dcterms:W3CDTF">2019-08-20T08:51:45Z</dcterms:created>
  <dcterms:modified xsi:type="dcterms:W3CDTF">2025-06-17T06:55:37Z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