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omments1.xml" ContentType="application/vnd.openxmlformats-officedocument.spreadsheetml.comments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pivotTables/pivotTable1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updateLinks="always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CH\"/>
    </mc:Choice>
  </mc:AlternateContent>
  <xr:revisionPtr revIDLastSave="0" documentId="13_ncr:1_{84693771-5FE4-4266-9139-3E41170A6495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Dev Dashboard" sheetId="7" state="hidden" r:id="rId1"/>
    <sheet name="SIT1 Load Count Daily" sheetId="18" r:id="rId2"/>
    <sheet name="loadingsttaus" sheetId="25" r:id="rId3"/>
    <sheet name="formula" sheetId="27" state="hidden" r:id="rId4"/>
    <sheet name="Weekly Load Status" sheetId="32" r:id="rId5"/>
    <sheet name=" Dev Tracker" sheetId="1" r:id="rId6"/>
    <sheet name="KPI" sheetId="24" r:id="rId7"/>
    <sheet name="Mock1_data load_task_details" sheetId="21" r:id="rId8"/>
    <sheet name="Sheet3" sheetId="20" r:id="rId9"/>
    <sheet name="Mock 1 Plan" sheetId="16" state="hidden" r:id="rId10"/>
    <sheet name="Sheet2" sheetId="11" state="hidden" r:id="rId11"/>
    <sheet name="Client Strategy" sheetId="4" state="hidden" r:id="rId12"/>
    <sheet name="Daily_Task_List" sheetId="2" state="hidden" r:id="rId13"/>
    <sheet name="Mock1_Tracker" sheetId="14" state="hidden" r:id="rId14"/>
    <sheet name="CustomTable" sheetId="17" r:id="rId15"/>
    <sheet name="Sheet1" sheetId="15" r:id="rId16"/>
    <sheet name="GP Pivot Table" sheetId="19" r:id="rId17"/>
  </sheets>
  <externalReferences>
    <externalReference r:id="rId18"/>
  </externalReferences>
  <definedNames>
    <definedName name="_xlnm._FilterDatabase" localSheetId="5" hidden="1">' Dev Tracker'!$A$1:$BD$1</definedName>
    <definedName name="_xlnm._FilterDatabase" localSheetId="12" hidden="1">Daily_Task_List!$A$1:$I$17</definedName>
    <definedName name="_xlnm._FilterDatabase" localSheetId="3" hidden="1">formula!$A$1:$F$57</definedName>
    <definedName name="_xlnm._FilterDatabase" localSheetId="9" hidden="1">'Mock 1 Plan'!$A$1:$F$65</definedName>
    <definedName name="_xlnm._FilterDatabase" localSheetId="7" hidden="1">'Mock1_data load_task_details'!$A$1:$N$1</definedName>
    <definedName name="_xlnm._FilterDatabase" localSheetId="13" hidden="1">Mock1_Tracker!$B$1:$D$46</definedName>
  </definedNames>
  <calcPr calcId="191028"/>
  <pivotCaches>
    <pivotCache cacheId="0" r:id="rId19"/>
    <pivotCache cacheId="1" r:id="rId20"/>
    <pivotCache cacheId="2" r:id="rId21"/>
    <pivotCache cacheId="3" r:id="rId22"/>
    <pivotCache cacheId="215" r:id="rId2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7" l="1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8" i="27"/>
  <c r="K2" i="27"/>
  <c r="J3" i="27"/>
  <c r="J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K57" i="27" s="1"/>
  <c r="J58" i="27"/>
  <c r="J2" i="27"/>
  <c r="D2" i="27"/>
  <c r="D58" i="27"/>
  <c r="F58" i="27" s="1"/>
  <c r="E58" i="27"/>
  <c r="I58" i="27" s="1"/>
  <c r="H58" i="27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2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2" i="27"/>
  <c r="G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H57" i="27" s="1"/>
  <c r="E2" i="27"/>
  <c r="D3" i="27"/>
  <c r="D4" i="27"/>
  <c r="D5" i="27"/>
  <c r="D6" i="27"/>
  <c r="D7" i="27"/>
  <c r="D8" i="27"/>
  <c r="D9" i="27"/>
  <c r="D10" i="27"/>
  <c r="F10" i="27" s="1"/>
  <c r="D11" i="27"/>
  <c r="F11" i="27" s="1"/>
  <c r="D12" i="27"/>
  <c r="D13" i="27"/>
  <c r="F13" i="27" s="1"/>
  <c r="D14" i="27"/>
  <c r="F14" i="27" s="1"/>
  <c r="D15" i="27"/>
  <c r="F15" i="27" s="1"/>
  <c r="D16" i="27"/>
  <c r="D17" i="27"/>
  <c r="D18" i="27"/>
  <c r="D19" i="27"/>
  <c r="F19" i="27" s="1"/>
  <c r="D20" i="27"/>
  <c r="D21" i="27"/>
  <c r="D22" i="27"/>
  <c r="F22" i="27" s="1"/>
  <c r="D23" i="27"/>
  <c r="F23" i="27" s="1"/>
  <c r="D24" i="27"/>
  <c r="D25" i="27"/>
  <c r="D26" i="27"/>
  <c r="D27" i="27"/>
  <c r="F27" i="27" s="1"/>
  <c r="D28" i="27"/>
  <c r="D29" i="27"/>
  <c r="D30" i="27"/>
  <c r="D31" i="27"/>
  <c r="D32" i="27"/>
  <c r="D33" i="27"/>
  <c r="D34" i="27"/>
  <c r="D35" i="27"/>
  <c r="F35" i="27" s="1"/>
  <c r="D36" i="27"/>
  <c r="D37" i="27"/>
  <c r="D38" i="27"/>
  <c r="F38" i="27" s="1"/>
  <c r="D39" i="27"/>
  <c r="F39" i="27" s="1"/>
  <c r="D40" i="27"/>
  <c r="D41" i="27"/>
  <c r="D42" i="27"/>
  <c r="D43" i="27"/>
  <c r="F43" i="27" s="1"/>
  <c r="D44" i="27"/>
  <c r="D45" i="27"/>
  <c r="D46" i="27"/>
  <c r="F46" i="27" s="1"/>
  <c r="D47" i="27"/>
  <c r="F47" i="27" s="1"/>
  <c r="D48" i="27"/>
  <c r="D49" i="27"/>
  <c r="D50" i="27"/>
  <c r="D51" i="27"/>
  <c r="D52" i="27"/>
  <c r="D53" i="27"/>
  <c r="F53" i="27" s="1"/>
  <c r="D54" i="27"/>
  <c r="F54" i="27" s="1"/>
  <c r="D55" i="27"/>
  <c r="F55" i="27" s="1"/>
  <c r="D56" i="27"/>
  <c r="D57" i="27"/>
  <c r="F57" i="27" s="1"/>
  <c r="F3" i="27"/>
  <c r="F4" i="27"/>
  <c r="F5" i="27"/>
  <c r="F6" i="27"/>
  <c r="F7" i="27"/>
  <c r="F8" i="27"/>
  <c r="F9" i="27"/>
  <c r="F17" i="27"/>
  <c r="F21" i="27"/>
  <c r="F25" i="27"/>
  <c r="F29" i="27"/>
  <c r="F30" i="27"/>
  <c r="F31" i="27"/>
  <c r="F33" i="27"/>
  <c r="F37" i="27"/>
  <c r="F41" i="27"/>
  <c r="F45" i="27"/>
  <c r="F49" i="27"/>
  <c r="F51" i="27"/>
  <c r="AP32" i="1"/>
  <c r="AP64" i="1"/>
  <c r="AP54" i="1"/>
  <c r="AP55" i="1"/>
  <c r="AP53" i="1"/>
  <c r="AP36" i="1"/>
  <c r="AP35" i="1"/>
  <c r="B106" i="25"/>
  <c r="B86" i="25"/>
  <c r="B60" i="25"/>
  <c r="B37" i="25"/>
  <c r="B20" i="25"/>
  <c r="B14" i="32"/>
  <c r="B91" i="32"/>
  <c r="B72" i="32"/>
  <c r="B71" i="32"/>
  <c r="B70" i="32"/>
  <c r="B53" i="32"/>
  <c r="B52" i="32"/>
  <c r="B51" i="32"/>
  <c r="B34" i="32"/>
  <c r="B33" i="32"/>
  <c r="B32" i="32"/>
  <c r="B15" i="32"/>
  <c r="B13" i="32"/>
  <c r="B93" i="32"/>
  <c r="B92" i="32"/>
  <c r="I57" i="27" l="1"/>
  <c r="F56" i="27"/>
  <c r="F24" i="27"/>
  <c r="F50" i="27"/>
  <c r="F42" i="27"/>
  <c r="F34" i="27"/>
  <c r="F26" i="27"/>
  <c r="F18" i="27"/>
  <c r="F40" i="27"/>
  <c r="F32" i="27"/>
  <c r="F52" i="27"/>
  <c r="F44" i="27"/>
  <c r="F36" i="27"/>
  <c r="F28" i="27"/>
  <c r="F20" i="27"/>
  <c r="F12" i="27"/>
  <c r="F48" i="27"/>
  <c r="F16" i="27"/>
  <c r="F2" i="27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3" i="1"/>
  <c r="AP34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6" i="1"/>
  <c r="AP57" i="1"/>
  <c r="AP58" i="1"/>
  <c r="AP59" i="1"/>
  <c r="AP60" i="1"/>
  <c r="AP61" i="1"/>
  <c r="AP62" i="1"/>
  <c r="AP63" i="1"/>
  <c r="AP65" i="1"/>
  <c r="AP66" i="1"/>
  <c r="AP67" i="1"/>
  <c r="AP68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5" i="1"/>
  <c r="AO66" i="1"/>
  <c r="AO67" i="1"/>
  <c r="AO68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2" i="1"/>
  <c r="G272" i="21"/>
  <c r="M270" i="21"/>
  <c r="M271" i="21" s="1"/>
  <c r="N271" i="21" s="1"/>
  <c r="I270" i="21"/>
  <c r="M267" i="21"/>
  <c r="F267" i="21"/>
  <c r="F268" i="21" s="1"/>
  <c r="F269" i="21" s="1"/>
  <c r="F270" i="21" s="1"/>
  <c r="F271" i="21" s="1"/>
  <c r="E267" i="21"/>
  <c r="E268" i="21" s="1"/>
  <c r="E269" i="21" s="1"/>
  <c r="E270" i="21" s="1"/>
  <c r="E271" i="21" s="1"/>
  <c r="D267" i="21"/>
  <c r="D268" i="21" s="1"/>
  <c r="D269" i="21" s="1"/>
  <c r="D270" i="21" s="1"/>
  <c r="D271" i="21" s="1"/>
  <c r="A267" i="21"/>
  <c r="A268" i="21" s="1"/>
  <c r="A269" i="21" s="1"/>
  <c r="A270" i="21" s="1"/>
  <c r="A271" i="21" s="1"/>
  <c r="G266" i="21"/>
  <c r="M264" i="21"/>
  <c r="N264" i="21" s="1"/>
  <c r="K264" i="21"/>
  <c r="I264" i="21"/>
  <c r="K263" i="21"/>
  <c r="M261" i="21"/>
  <c r="N261" i="21" s="1"/>
  <c r="F261" i="21"/>
  <c r="F262" i="21" s="1"/>
  <c r="F263" i="21" s="1"/>
  <c r="F264" i="21" s="1"/>
  <c r="F265" i="21" s="1"/>
  <c r="E261" i="21"/>
  <c r="E262" i="21" s="1"/>
  <c r="E263" i="21" s="1"/>
  <c r="E264" i="21" s="1"/>
  <c r="E265" i="21" s="1"/>
  <c r="D261" i="21"/>
  <c r="D262" i="21" s="1"/>
  <c r="D263" i="21" s="1"/>
  <c r="D264" i="21" s="1"/>
  <c r="D265" i="21" s="1"/>
  <c r="A261" i="21"/>
  <c r="A262" i="21" s="1"/>
  <c r="A263" i="21" s="1"/>
  <c r="A264" i="21" s="1"/>
  <c r="A265" i="21" s="1"/>
  <c r="G260" i="21"/>
  <c r="M258" i="21"/>
  <c r="K258" i="21"/>
  <c r="I258" i="21"/>
  <c r="K257" i="21"/>
  <c r="M255" i="21"/>
  <c r="N255" i="21" s="1"/>
  <c r="F255" i="21"/>
  <c r="F256" i="21" s="1"/>
  <c r="F257" i="21" s="1"/>
  <c r="F258" i="21" s="1"/>
  <c r="F259" i="21" s="1"/>
  <c r="E255" i="21"/>
  <c r="E256" i="21" s="1"/>
  <c r="E257" i="21" s="1"/>
  <c r="E258" i="21" s="1"/>
  <c r="E259" i="21" s="1"/>
  <c r="D255" i="21"/>
  <c r="D256" i="21" s="1"/>
  <c r="D257" i="21" s="1"/>
  <c r="D258" i="21" s="1"/>
  <c r="D259" i="21" s="1"/>
  <c r="A255" i="21"/>
  <c r="A256" i="21" s="1"/>
  <c r="A257" i="21" s="1"/>
  <c r="A258" i="21" s="1"/>
  <c r="A259" i="21" s="1"/>
  <c r="G254" i="21"/>
  <c r="G253" i="21"/>
  <c r="G252" i="21"/>
  <c r="G251" i="21"/>
  <c r="F249" i="21"/>
  <c r="F250" i="21" s="1"/>
  <c r="E249" i="21"/>
  <c r="E250" i="21" s="1"/>
  <c r="D249" i="21"/>
  <c r="D250" i="21" s="1"/>
  <c r="C249" i="21"/>
  <c r="A249" i="21"/>
  <c r="A250" i="21" s="1"/>
  <c r="G248" i="21"/>
  <c r="F246" i="21"/>
  <c r="F247" i="21" s="1"/>
  <c r="E246" i="21"/>
  <c r="E247" i="21" s="1"/>
  <c r="D246" i="21"/>
  <c r="D247" i="21" s="1"/>
  <c r="C246" i="21"/>
  <c r="A246" i="21"/>
  <c r="A247" i="21" s="1"/>
  <c r="G245" i="21"/>
  <c r="M243" i="21"/>
  <c r="N243" i="21" s="1"/>
  <c r="K243" i="21"/>
  <c r="I243" i="21"/>
  <c r="K242" i="21"/>
  <c r="M240" i="21"/>
  <c r="M241" i="21" s="1"/>
  <c r="F240" i="21"/>
  <c r="F241" i="21" s="1"/>
  <c r="F242" i="21" s="1"/>
  <c r="F243" i="21" s="1"/>
  <c r="F244" i="21" s="1"/>
  <c r="E240" i="21"/>
  <c r="E241" i="21" s="1"/>
  <c r="E242" i="21" s="1"/>
  <c r="E243" i="21" s="1"/>
  <c r="E244" i="21" s="1"/>
  <c r="D240" i="21"/>
  <c r="D241" i="21" s="1"/>
  <c r="D242" i="21" s="1"/>
  <c r="D243" i="21" s="1"/>
  <c r="D244" i="21" s="1"/>
  <c r="A240" i="21"/>
  <c r="A241" i="21" s="1"/>
  <c r="A242" i="21" s="1"/>
  <c r="A243" i="21" s="1"/>
  <c r="A244" i="21" s="1"/>
  <c r="G239" i="21"/>
  <c r="M237" i="21"/>
  <c r="K237" i="21"/>
  <c r="I237" i="21"/>
  <c r="K236" i="21"/>
  <c r="M234" i="21"/>
  <c r="F234" i="21"/>
  <c r="F235" i="21" s="1"/>
  <c r="F236" i="21" s="1"/>
  <c r="F237" i="21" s="1"/>
  <c r="F238" i="21" s="1"/>
  <c r="E234" i="21"/>
  <c r="E235" i="21" s="1"/>
  <c r="E236" i="21" s="1"/>
  <c r="E237" i="21" s="1"/>
  <c r="E238" i="21" s="1"/>
  <c r="D234" i="21"/>
  <c r="D235" i="21" s="1"/>
  <c r="D236" i="21" s="1"/>
  <c r="D237" i="21" s="1"/>
  <c r="D238" i="21" s="1"/>
  <c r="A234" i="21"/>
  <c r="A235" i="21" s="1"/>
  <c r="A236" i="21" s="1"/>
  <c r="A237" i="21" s="1"/>
  <c r="A238" i="21" s="1"/>
  <c r="G233" i="21"/>
  <c r="M231" i="21"/>
  <c r="K231" i="21"/>
  <c r="I231" i="21"/>
  <c r="K230" i="21"/>
  <c r="M228" i="21"/>
  <c r="M229" i="21" s="1"/>
  <c r="F228" i="21"/>
  <c r="F229" i="21" s="1"/>
  <c r="F230" i="21" s="1"/>
  <c r="F231" i="21" s="1"/>
  <c r="F232" i="21" s="1"/>
  <c r="E228" i="21"/>
  <c r="E229" i="21" s="1"/>
  <c r="E230" i="21" s="1"/>
  <c r="E231" i="21" s="1"/>
  <c r="E232" i="21" s="1"/>
  <c r="D228" i="21"/>
  <c r="D229" i="21" s="1"/>
  <c r="D230" i="21" s="1"/>
  <c r="D231" i="21" s="1"/>
  <c r="D232" i="21" s="1"/>
  <c r="A228" i="21"/>
  <c r="A229" i="21" s="1"/>
  <c r="A230" i="21" s="1"/>
  <c r="A231" i="21" s="1"/>
  <c r="A232" i="21" s="1"/>
  <c r="G227" i="21"/>
  <c r="M225" i="21"/>
  <c r="M226" i="21" s="1"/>
  <c r="N226" i="21" s="1"/>
  <c r="K225" i="21"/>
  <c r="I225" i="21"/>
  <c r="K224" i="21"/>
  <c r="M222" i="21"/>
  <c r="F222" i="21"/>
  <c r="F223" i="21" s="1"/>
  <c r="F224" i="21" s="1"/>
  <c r="F225" i="21" s="1"/>
  <c r="F226" i="21" s="1"/>
  <c r="E222" i="21"/>
  <c r="E223" i="21" s="1"/>
  <c r="E224" i="21" s="1"/>
  <c r="E225" i="21" s="1"/>
  <c r="E226" i="21" s="1"/>
  <c r="D222" i="21"/>
  <c r="D223" i="21" s="1"/>
  <c r="D224" i="21" s="1"/>
  <c r="D225" i="21" s="1"/>
  <c r="D226" i="21" s="1"/>
  <c r="A222" i="21"/>
  <c r="A223" i="21" s="1"/>
  <c r="A224" i="21" s="1"/>
  <c r="A225" i="21" s="1"/>
  <c r="A226" i="21" s="1"/>
  <c r="G221" i="21"/>
  <c r="F219" i="21"/>
  <c r="F220" i="21" s="1"/>
  <c r="E219" i="21"/>
  <c r="E220" i="21" s="1"/>
  <c r="D219" i="21"/>
  <c r="D220" i="21" s="1"/>
  <c r="C219" i="21"/>
  <c r="A219" i="21"/>
  <c r="A220" i="21" s="1"/>
  <c r="F216" i="21"/>
  <c r="F217" i="21" s="1"/>
  <c r="E216" i="21"/>
  <c r="E217" i="21" s="1"/>
  <c r="D216" i="21"/>
  <c r="D217" i="21" s="1"/>
  <c r="C216" i="21"/>
  <c r="A216" i="21"/>
  <c r="A217" i="21" s="1"/>
  <c r="G215" i="21"/>
  <c r="F213" i="21"/>
  <c r="F214" i="21" s="1"/>
  <c r="E213" i="21"/>
  <c r="E214" i="21" s="1"/>
  <c r="D213" i="21"/>
  <c r="D214" i="21" s="1"/>
  <c r="C213" i="21"/>
  <c r="A213" i="21"/>
  <c r="A214" i="21" s="1"/>
  <c r="G212" i="21"/>
  <c r="F210" i="21"/>
  <c r="F211" i="21" s="1"/>
  <c r="E210" i="21"/>
  <c r="E211" i="21" s="1"/>
  <c r="D210" i="21"/>
  <c r="D211" i="21" s="1"/>
  <c r="C210" i="21"/>
  <c r="A210" i="21"/>
  <c r="A211" i="21" s="1"/>
  <c r="G209" i="21"/>
  <c r="F207" i="21"/>
  <c r="F208" i="21" s="1"/>
  <c r="E207" i="21"/>
  <c r="E208" i="21" s="1"/>
  <c r="D207" i="21"/>
  <c r="D208" i="21" s="1"/>
  <c r="C207" i="21"/>
  <c r="A207" i="21"/>
  <c r="A208" i="21" s="1"/>
  <c r="G206" i="21"/>
  <c r="M204" i="21"/>
  <c r="I204" i="21"/>
  <c r="M202" i="21"/>
  <c r="F202" i="21"/>
  <c r="F203" i="21" s="1"/>
  <c r="F204" i="21" s="1"/>
  <c r="F205" i="21" s="1"/>
  <c r="E202" i="21"/>
  <c r="E203" i="21" s="1"/>
  <c r="E204" i="21" s="1"/>
  <c r="E205" i="21" s="1"/>
  <c r="D202" i="21"/>
  <c r="D203" i="21" s="1"/>
  <c r="D204" i="21" s="1"/>
  <c r="D205" i="21" s="1"/>
  <c r="A202" i="21"/>
  <c r="A203" i="21" s="1"/>
  <c r="A204" i="21" s="1"/>
  <c r="A205" i="21" s="1"/>
  <c r="G201" i="21"/>
  <c r="M199" i="21"/>
  <c r="I199" i="21"/>
  <c r="M197" i="21"/>
  <c r="F197" i="21"/>
  <c r="F198" i="21" s="1"/>
  <c r="F199" i="21" s="1"/>
  <c r="F200" i="21" s="1"/>
  <c r="E197" i="21"/>
  <c r="E198" i="21" s="1"/>
  <c r="E199" i="21" s="1"/>
  <c r="E200" i="21" s="1"/>
  <c r="D197" i="21"/>
  <c r="D198" i="21" s="1"/>
  <c r="D199" i="21" s="1"/>
  <c r="D200" i="21" s="1"/>
  <c r="A197" i="21"/>
  <c r="A198" i="21" s="1"/>
  <c r="A199" i="21" s="1"/>
  <c r="A200" i="21" s="1"/>
  <c r="G196" i="21"/>
  <c r="M194" i="21"/>
  <c r="I194" i="21"/>
  <c r="M192" i="21"/>
  <c r="F192" i="21"/>
  <c r="F193" i="21" s="1"/>
  <c r="F194" i="21" s="1"/>
  <c r="F195" i="21" s="1"/>
  <c r="E192" i="21"/>
  <c r="E193" i="21" s="1"/>
  <c r="E194" i="21" s="1"/>
  <c r="E195" i="21" s="1"/>
  <c r="D192" i="21"/>
  <c r="D193" i="21" s="1"/>
  <c r="D194" i="21" s="1"/>
  <c r="D195" i="21" s="1"/>
  <c r="A192" i="21"/>
  <c r="A193" i="21" s="1"/>
  <c r="A194" i="21" s="1"/>
  <c r="A195" i="21" s="1"/>
  <c r="G191" i="21"/>
  <c r="M189" i="21"/>
  <c r="I189" i="21"/>
  <c r="M187" i="21"/>
  <c r="M188" i="21" s="1"/>
  <c r="N188" i="21" s="1"/>
  <c r="F187" i="21"/>
  <c r="F188" i="21" s="1"/>
  <c r="F189" i="21" s="1"/>
  <c r="F190" i="21" s="1"/>
  <c r="E187" i="21"/>
  <c r="E188" i="21" s="1"/>
  <c r="E189" i="21" s="1"/>
  <c r="E190" i="21" s="1"/>
  <c r="D187" i="21"/>
  <c r="D188" i="21" s="1"/>
  <c r="D189" i="21" s="1"/>
  <c r="D190" i="21" s="1"/>
  <c r="A187" i="21"/>
  <c r="A188" i="21" s="1"/>
  <c r="A189" i="21" s="1"/>
  <c r="A190" i="21" s="1"/>
  <c r="G186" i="21"/>
  <c r="M184" i="21"/>
  <c r="I184" i="21"/>
  <c r="M182" i="21"/>
  <c r="F182" i="21"/>
  <c r="F183" i="21" s="1"/>
  <c r="F184" i="21" s="1"/>
  <c r="F185" i="21" s="1"/>
  <c r="E182" i="21"/>
  <c r="E183" i="21" s="1"/>
  <c r="E184" i="21" s="1"/>
  <c r="E185" i="21" s="1"/>
  <c r="D182" i="21"/>
  <c r="D183" i="21" s="1"/>
  <c r="D184" i="21" s="1"/>
  <c r="D185" i="21" s="1"/>
  <c r="A182" i="21"/>
  <c r="A183" i="21" s="1"/>
  <c r="A184" i="21" s="1"/>
  <c r="A185" i="21" s="1"/>
  <c r="G181" i="21"/>
  <c r="M179" i="21"/>
  <c r="I179" i="21"/>
  <c r="M177" i="21"/>
  <c r="F177" i="21"/>
  <c r="F178" i="21" s="1"/>
  <c r="F179" i="21" s="1"/>
  <c r="F180" i="21" s="1"/>
  <c r="E177" i="21"/>
  <c r="E178" i="21" s="1"/>
  <c r="E179" i="21" s="1"/>
  <c r="E180" i="21" s="1"/>
  <c r="D177" i="21"/>
  <c r="D178" i="21" s="1"/>
  <c r="D179" i="21" s="1"/>
  <c r="D180" i="21" s="1"/>
  <c r="A177" i="21"/>
  <c r="A178" i="21" s="1"/>
  <c r="A179" i="21" s="1"/>
  <c r="A180" i="21" s="1"/>
  <c r="G176" i="21"/>
  <c r="M174" i="21"/>
  <c r="K174" i="21"/>
  <c r="I174" i="21"/>
  <c r="K173" i="21"/>
  <c r="M171" i="21"/>
  <c r="F171" i="21"/>
  <c r="F172" i="21" s="1"/>
  <c r="F173" i="21" s="1"/>
  <c r="F174" i="21" s="1"/>
  <c r="F175" i="21" s="1"/>
  <c r="E171" i="21"/>
  <c r="E172" i="21" s="1"/>
  <c r="E173" i="21" s="1"/>
  <c r="E174" i="21" s="1"/>
  <c r="E175" i="21" s="1"/>
  <c r="D171" i="21"/>
  <c r="D172" i="21" s="1"/>
  <c r="D173" i="21" s="1"/>
  <c r="D174" i="21" s="1"/>
  <c r="D175" i="21" s="1"/>
  <c r="A171" i="21"/>
  <c r="A172" i="21" s="1"/>
  <c r="A173" i="21" s="1"/>
  <c r="A174" i="21" s="1"/>
  <c r="A175" i="21" s="1"/>
  <c r="G170" i="21"/>
  <c r="M168" i="21"/>
  <c r="K168" i="21"/>
  <c r="I168" i="21"/>
  <c r="K167" i="21"/>
  <c r="M165" i="21"/>
  <c r="F165" i="21"/>
  <c r="F166" i="21" s="1"/>
  <c r="F167" i="21" s="1"/>
  <c r="F168" i="21" s="1"/>
  <c r="F169" i="21" s="1"/>
  <c r="E165" i="21"/>
  <c r="E166" i="21" s="1"/>
  <c r="E167" i="21" s="1"/>
  <c r="E168" i="21" s="1"/>
  <c r="E169" i="21" s="1"/>
  <c r="D165" i="21"/>
  <c r="D166" i="21" s="1"/>
  <c r="D167" i="21" s="1"/>
  <c r="D168" i="21" s="1"/>
  <c r="D169" i="21" s="1"/>
  <c r="A165" i="21"/>
  <c r="A166" i="21" s="1"/>
  <c r="A167" i="21" s="1"/>
  <c r="A168" i="21" s="1"/>
  <c r="A169" i="21" s="1"/>
  <c r="G164" i="21"/>
  <c r="M162" i="21"/>
  <c r="K162" i="21"/>
  <c r="I162" i="21"/>
  <c r="K161" i="21"/>
  <c r="M159" i="21"/>
  <c r="F159" i="21"/>
  <c r="F160" i="21" s="1"/>
  <c r="F161" i="21" s="1"/>
  <c r="F162" i="21" s="1"/>
  <c r="F163" i="21" s="1"/>
  <c r="E159" i="21"/>
  <c r="E160" i="21" s="1"/>
  <c r="E161" i="21" s="1"/>
  <c r="E162" i="21" s="1"/>
  <c r="E163" i="21" s="1"/>
  <c r="D159" i="21"/>
  <c r="D160" i="21" s="1"/>
  <c r="D161" i="21" s="1"/>
  <c r="D162" i="21" s="1"/>
  <c r="D163" i="21" s="1"/>
  <c r="A159" i="21"/>
  <c r="A160" i="21" s="1"/>
  <c r="A161" i="21" s="1"/>
  <c r="A162" i="21" s="1"/>
  <c r="A163" i="21" s="1"/>
  <c r="F156" i="21"/>
  <c r="F157" i="21" s="1"/>
  <c r="E156" i="21"/>
  <c r="E157" i="21" s="1"/>
  <c r="D156" i="21"/>
  <c r="D157" i="21" s="1"/>
  <c r="C156" i="21"/>
  <c r="A156" i="21"/>
  <c r="A157" i="21" s="1"/>
  <c r="G155" i="21"/>
  <c r="M153" i="21"/>
  <c r="K153" i="21"/>
  <c r="I153" i="21"/>
  <c r="K152" i="21"/>
  <c r="M150" i="21"/>
  <c r="M151" i="21" s="1"/>
  <c r="F150" i="21"/>
  <c r="F151" i="21" s="1"/>
  <c r="F152" i="21" s="1"/>
  <c r="F153" i="21" s="1"/>
  <c r="F154" i="21" s="1"/>
  <c r="E150" i="21"/>
  <c r="E151" i="21" s="1"/>
  <c r="E152" i="21" s="1"/>
  <c r="E153" i="21" s="1"/>
  <c r="E154" i="21" s="1"/>
  <c r="D150" i="21"/>
  <c r="D151" i="21" s="1"/>
  <c r="D152" i="21" s="1"/>
  <c r="D153" i="21" s="1"/>
  <c r="D154" i="21" s="1"/>
  <c r="A150" i="21"/>
  <c r="A151" i="21" s="1"/>
  <c r="A152" i="21" s="1"/>
  <c r="A153" i="21" s="1"/>
  <c r="A154" i="21" s="1"/>
  <c r="G149" i="21"/>
  <c r="M147" i="21"/>
  <c r="K147" i="21"/>
  <c r="I147" i="21"/>
  <c r="K146" i="21"/>
  <c r="M144" i="21"/>
  <c r="F144" i="21"/>
  <c r="F145" i="21" s="1"/>
  <c r="F146" i="21" s="1"/>
  <c r="F147" i="21" s="1"/>
  <c r="F148" i="21" s="1"/>
  <c r="E144" i="21"/>
  <c r="E145" i="21" s="1"/>
  <c r="E146" i="21" s="1"/>
  <c r="E147" i="21" s="1"/>
  <c r="E148" i="21" s="1"/>
  <c r="D144" i="21"/>
  <c r="D145" i="21" s="1"/>
  <c r="D146" i="21" s="1"/>
  <c r="D147" i="21" s="1"/>
  <c r="D148" i="21" s="1"/>
  <c r="A144" i="21"/>
  <c r="A145" i="21" s="1"/>
  <c r="A146" i="21" s="1"/>
  <c r="A147" i="21" s="1"/>
  <c r="A148" i="21" s="1"/>
  <c r="G143" i="21"/>
  <c r="M141" i="21"/>
  <c r="K141" i="21"/>
  <c r="I141" i="21"/>
  <c r="K140" i="21"/>
  <c r="M138" i="21"/>
  <c r="F138" i="21"/>
  <c r="F139" i="21" s="1"/>
  <c r="F140" i="21" s="1"/>
  <c r="F141" i="21" s="1"/>
  <c r="F142" i="21" s="1"/>
  <c r="E138" i="21"/>
  <c r="E139" i="21" s="1"/>
  <c r="E140" i="21" s="1"/>
  <c r="E141" i="21" s="1"/>
  <c r="E142" i="21" s="1"/>
  <c r="D138" i="21"/>
  <c r="D139" i="21" s="1"/>
  <c r="D140" i="21" s="1"/>
  <c r="D141" i="21" s="1"/>
  <c r="D142" i="21" s="1"/>
  <c r="A138" i="21"/>
  <c r="A139" i="21" s="1"/>
  <c r="A140" i="21" s="1"/>
  <c r="A141" i="21" s="1"/>
  <c r="A142" i="21" s="1"/>
  <c r="G137" i="21"/>
  <c r="M135" i="21"/>
  <c r="K135" i="21"/>
  <c r="I135" i="21"/>
  <c r="K134" i="21"/>
  <c r="M132" i="21"/>
  <c r="F132" i="21"/>
  <c r="F133" i="21" s="1"/>
  <c r="F134" i="21" s="1"/>
  <c r="F135" i="21" s="1"/>
  <c r="F136" i="21" s="1"/>
  <c r="E132" i="21"/>
  <c r="E133" i="21" s="1"/>
  <c r="E134" i="21" s="1"/>
  <c r="E135" i="21" s="1"/>
  <c r="E136" i="21" s="1"/>
  <c r="D132" i="21"/>
  <c r="D133" i="21" s="1"/>
  <c r="D134" i="21" s="1"/>
  <c r="D135" i="21" s="1"/>
  <c r="D136" i="21" s="1"/>
  <c r="A132" i="21"/>
  <c r="A133" i="21" s="1"/>
  <c r="A134" i="21" s="1"/>
  <c r="A135" i="21" s="1"/>
  <c r="A136" i="21" s="1"/>
  <c r="G131" i="21"/>
  <c r="M129" i="21"/>
  <c r="K129" i="21"/>
  <c r="I129" i="21"/>
  <c r="K128" i="21"/>
  <c r="M126" i="21"/>
  <c r="F126" i="21"/>
  <c r="F127" i="21" s="1"/>
  <c r="F128" i="21" s="1"/>
  <c r="F129" i="21" s="1"/>
  <c r="F130" i="21" s="1"/>
  <c r="E126" i="21"/>
  <c r="E127" i="21" s="1"/>
  <c r="E128" i="21" s="1"/>
  <c r="E129" i="21" s="1"/>
  <c r="E130" i="21" s="1"/>
  <c r="D126" i="21"/>
  <c r="D127" i="21" s="1"/>
  <c r="D128" i="21" s="1"/>
  <c r="D129" i="21" s="1"/>
  <c r="D130" i="21" s="1"/>
  <c r="A126" i="21"/>
  <c r="A127" i="21" s="1"/>
  <c r="A128" i="21" s="1"/>
  <c r="A129" i="21" s="1"/>
  <c r="A130" i="21" s="1"/>
  <c r="G125" i="21"/>
  <c r="F123" i="21"/>
  <c r="F124" i="21" s="1"/>
  <c r="E123" i="21"/>
  <c r="E124" i="21" s="1"/>
  <c r="D123" i="21"/>
  <c r="D124" i="21" s="1"/>
  <c r="C123" i="21"/>
  <c r="A123" i="21"/>
  <c r="A124" i="21" s="1"/>
  <c r="G122" i="21"/>
  <c r="F120" i="21"/>
  <c r="F121" i="21" s="1"/>
  <c r="E120" i="21"/>
  <c r="E121" i="21" s="1"/>
  <c r="D120" i="21"/>
  <c r="D121" i="21" s="1"/>
  <c r="C120" i="21"/>
  <c r="A120" i="21"/>
  <c r="A121" i="21" s="1"/>
  <c r="G119" i="21"/>
  <c r="F117" i="21"/>
  <c r="F118" i="21" s="1"/>
  <c r="E117" i="21"/>
  <c r="E118" i="21" s="1"/>
  <c r="D117" i="21"/>
  <c r="D118" i="21" s="1"/>
  <c r="C117" i="21"/>
  <c r="A117" i="21"/>
  <c r="A118" i="21" s="1"/>
  <c r="F114" i="21"/>
  <c r="F115" i="21" s="1"/>
  <c r="E114" i="21"/>
  <c r="E115" i="21" s="1"/>
  <c r="D114" i="21"/>
  <c r="D115" i="21" s="1"/>
  <c r="C114" i="21"/>
  <c r="A114" i="21"/>
  <c r="A115" i="21" s="1"/>
  <c r="F111" i="21"/>
  <c r="F112" i="21" s="1"/>
  <c r="E111" i="21"/>
  <c r="E112" i="21" s="1"/>
  <c r="D111" i="21"/>
  <c r="D112" i="21" s="1"/>
  <c r="C111" i="21"/>
  <c r="A111" i="21"/>
  <c r="A112" i="21" s="1"/>
  <c r="M108" i="21"/>
  <c r="K108" i="21"/>
  <c r="I108" i="21"/>
  <c r="K107" i="21"/>
  <c r="M105" i="21"/>
  <c r="N105" i="21" s="1"/>
  <c r="F105" i="21"/>
  <c r="F106" i="21" s="1"/>
  <c r="F107" i="21" s="1"/>
  <c r="F108" i="21" s="1"/>
  <c r="F109" i="21" s="1"/>
  <c r="E105" i="21"/>
  <c r="E106" i="21" s="1"/>
  <c r="E107" i="21" s="1"/>
  <c r="E108" i="21" s="1"/>
  <c r="E109" i="21" s="1"/>
  <c r="D105" i="21"/>
  <c r="D106" i="21" s="1"/>
  <c r="D107" i="21" s="1"/>
  <c r="D108" i="21" s="1"/>
  <c r="D109" i="21" s="1"/>
  <c r="A105" i="21"/>
  <c r="A106" i="21" s="1"/>
  <c r="A107" i="21" s="1"/>
  <c r="A108" i="21" s="1"/>
  <c r="A109" i="21" s="1"/>
  <c r="G104" i="21"/>
  <c r="F102" i="21"/>
  <c r="F103" i="21" s="1"/>
  <c r="E102" i="21"/>
  <c r="E103" i="21" s="1"/>
  <c r="D102" i="21"/>
  <c r="D103" i="21" s="1"/>
  <c r="C102" i="21"/>
  <c r="A102" i="21"/>
  <c r="A103" i="21" s="1"/>
  <c r="M99" i="21"/>
  <c r="K99" i="21"/>
  <c r="I99" i="21"/>
  <c r="K98" i="21"/>
  <c r="M96" i="21"/>
  <c r="F96" i="21"/>
  <c r="F97" i="21" s="1"/>
  <c r="F98" i="21" s="1"/>
  <c r="F99" i="21" s="1"/>
  <c r="F100" i="21" s="1"/>
  <c r="E96" i="21"/>
  <c r="E97" i="21" s="1"/>
  <c r="E98" i="21" s="1"/>
  <c r="E99" i="21" s="1"/>
  <c r="E100" i="21" s="1"/>
  <c r="D96" i="21"/>
  <c r="D97" i="21" s="1"/>
  <c r="D98" i="21" s="1"/>
  <c r="D99" i="21" s="1"/>
  <c r="D100" i="21" s="1"/>
  <c r="A96" i="21"/>
  <c r="A97" i="21" s="1"/>
  <c r="A98" i="21" s="1"/>
  <c r="A99" i="21" s="1"/>
  <c r="A100" i="21" s="1"/>
  <c r="G95" i="21"/>
  <c r="M93" i="21"/>
  <c r="K93" i="21"/>
  <c r="I93" i="21"/>
  <c r="K92" i="21"/>
  <c r="M90" i="21"/>
  <c r="F90" i="21"/>
  <c r="F91" i="21" s="1"/>
  <c r="F92" i="21" s="1"/>
  <c r="F93" i="21" s="1"/>
  <c r="F94" i="21" s="1"/>
  <c r="E90" i="21"/>
  <c r="E91" i="21" s="1"/>
  <c r="E92" i="21" s="1"/>
  <c r="E93" i="21" s="1"/>
  <c r="E94" i="21" s="1"/>
  <c r="D90" i="21"/>
  <c r="D91" i="21" s="1"/>
  <c r="D92" i="21" s="1"/>
  <c r="D93" i="21" s="1"/>
  <c r="D94" i="21" s="1"/>
  <c r="A90" i="21"/>
  <c r="A91" i="21" s="1"/>
  <c r="A92" i="21" s="1"/>
  <c r="A93" i="21" s="1"/>
  <c r="A94" i="21" s="1"/>
  <c r="M87" i="21"/>
  <c r="K87" i="21"/>
  <c r="I87" i="21"/>
  <c r="K86" i="21"/>
  <c r="M84" i="21"/>
  <c r="F84" i="21"/>
  <c r="F85" i="21" s="1"/>
  <c r="F86" i="21" s="1"/>
  <c r="F87" i="21" s="1"/>
  <c r="F88" i="21" s="1"/>
  <c r="E84" i="21"/>
  <c r="E85" i="21" s="1"/>
  <c r="E86" i="21" s="1"/>
  <c r="E87" i="21" s="1"/>
  <c r="E88" i="21" s="1"/>
  <c r="D84" i="21"/>
  <c r="D85" i="21" s="1"/>
  <c r="D86" i="21" s="1"/>
  <c r="D87" i="21" s="1"/>
  <c r="D88" i="21" s="1"/>
  <c r="A84" i="21"/>
  <c r="A85" i="21" s="1"/>
  <c r="A86" i="21" s="1"/>
  <c r="A87" i="21" s="1"/>
  <c r="A88" i="21" s="1"/>
  <c r="G83" i="21"/>
  <c r="M81" i="21"/>
  <c r="K81" i="21"/>
  <c r="I81" i="21"/>
  <c r="K80" i="21"/>
  <c r="M78" i="21"/>
  <c r="F78" i="21"/>
  <c r="F79" i="21" s="1"/>
  <c r="F80" i="21" s="1"/>
  <c r="F81" i="21" s="1"/>
  <c r="F82" i="21" s="1"/>
  <c r="E78" i="21"/>
  <c r="E79" i="21" s="1"/>
  <c r="E80" i="21" s="1"/>
  <c r="E81" i="21" s="1"/>
  <c r="E82" i="21" s="1"/>
  <c r="D78" i="21"/>
  <c r="D79" i="21" s="1"/>
  <c r="D80" i="21" s="1"/>
  <c r="D81" i="21" s="1"/>
  <c r="D82" i="21" s="1"/>
  <c r="A78" i="21"/>
  <c r="A79" i="21" s="1"/>
  <c r="A80" i="21" s="1"/>
  <c r="A81" i="21" s="1"/>
  <c r="A82" i="21" s="1"/>
  <c r="G77" i="21"/>
  <c r="M75" i="21"/>
  <c r="I75" i="21"/>
  <c r="F75" i="21"/>
  <c r="F76" i="21" s="1"/>
  <c r="E75" i="21"/>
  <c r="E76" i="21" s="1"/>
  <c r="D75" i="21"/>
  <c r="D76" i="21" s="1"/>
  <c r="A75" i="21"/>
  <c r="A76" i="21" s="1"/>
  <c r="M72" i="21"/>
  <c r="K72" i="21"/>
  <c r="I72" i="21"/>
  <c r="K71" i="21"/>
  <c r="M69" i="21"/>
  <c r="M70" i="21" s="1"/>
  <c r="F69" i="21"/>
  <c r="F70" i="21" s="1"/>
  <c r="F71" i="21" s="1"/>
  <c r="F72" i="21" s="1"/>
  <c r="F73" i="21" s="1"/>
  <c r="E69" i="21"/>
  <c r="E70" i="21" s="1"/>
  <c r="E71" i="21" s="1"/>
  <c r="E72" i="21" s="1"/>
  <c r="E73" i="21" s="1"/>
  <c r="D69" i="21"/>
  <c r="D70" i="21" s="1"/>
  <c r="D71" i="21" s="1"/>
  <c r="D72" i="21" s="1"/>
  <c r="D73" i="21" s="1"/>
  <c r="A69" i="21"/>
  <c r="A70" i="21" s="1"/>
  <c r="A71" i="21" s="1"/>
  <c r="A72" i="21" s="1"/>
  <c r="A73" i="21" s="1"/>
  <c r="G68" i="21"/>
  <c r="M66" i="21"/>
  <c r="M67" i="21" s="1"/>
  <c r="N67" i="21" s="1"/>
  <c r="K66" i="21"/>
  <c r="I66" i="21"/>
  <c r="K65" i="21"/>
  <c r="M63" i="21"/>
  <c r="F63" i="21"/>
  <c r="F64" i="21" s="1"/>
  <c r="F65" i="21" s="1"/>
  <c r="F66" i="21" s="1"/>
  <c r="F67" i="21" s="1"/>
  <c r="E63" i="21"/>
  <c r="E64" i="21" s="1"/>
  <c r="E65" i="21" s="1"/>
  <c r="E66" i="21" s="1"/>
  <c r="E67" i="21" s="1"/>
  <c r="D63" i="21"/>
  <c r="D64" i="21" s="1"/>
  <c r="D65" i="21" s="1"/>
  <c r="D66" i="21" s="1"/>
  <c r="D67" i="21" s="1"/>
  <c r="A63" i="21"/>
  <c r="A64" i="21" s="1"/>
  <c r="A65" i="21" s="1"/>
  <c r="A66" i="21" s="1"/>
  <c r="A67" i="21" s="1"/>
  <c r="G62" i="21"/>
  <c r="M60" i="21"/>
  <c r="N60" i="21" s="1"/>
  <c r="K60" i="21"/>
  <c r="I60" i="21"/>
  <c r="K59" i="21"/>
  <c r="M57" i="21"/>
  <c r="F57" i="21"/>
  <c r="F58" i="21" s="1"/>
  <c r="F59" i="21" s="1"/>
  <c r="F60" i="21" s="1"/>
  <c r="F61" i="21" s="1"/>
  <c r="E57" i="21"/>
  <c r="E58" i="21" s="1"/>
  <c r="E59" i="21" s="1"/>
  <c r="E60" i="21" s="1"/>
  <c r="E61" i="21" s="1"/>
  <c r="D57" i="21"/>
  <c r="D58" i="21" s="1"/>
  <c r="D59" i="21" s="1"/>
  <c r="D60" i="21" s="1"/>
  <c r="D61" i="21" s="1"/>
  <c r="A57" i="21"/>
  <c r="A58" i="21" s="1"/>
  <c r="A59" i="21" s="1"/>
  <c r="A60" i="21" s="1"/>
  <c r="A61" i="21" s="1"/>
  <c r="G56" i="21"/>
  <c r="M54" i="21"/>
  <c r="K54" i="21"/>
  <c r="I54" i="21"/>
  <c r="K53" i="21"/>
  <c r="M51" i="21"/>
  <c r="F51" i="21"/>
  <c r="F52" i="21" s="1"/>
  <c r="F53" i="21" s="1"/>
  <c r="F54" i="21" s="1"/>
  <c r="F55" i="21" s="1"/>
  <c r="E51" i="21"/>
  <c r="E52" i="21" s="1"/>
  <c r="E53" i="21" s="1"/>
  <c r="E54" i="21" s="1"/>
  <c r="E55" i="21" s="1"/>
  <c r="D51" i="21"/>
  <c r="D52" i="21" s="1"/>
  <c r="D53" i="21" s="1"/>
  <c r="D54" i="21" s="1"/>
  <c r="D55" i="21" s="1"/>
  <c r="A51" i="21"/>
  <c r="A52" i="21" s="1"/>
  <c r="A53" i="21" s="1"/>
  <c r="A54" i="21" s="1"/>
  <c r="A55" i="21" s="1"/>
  <c r="M48" i="21"/>
  <c r="K48" i="21"/>
  <c r="I48" i="21"/>
  <c r="K47" i="21"/>
  <c r="M45" i="21"/>
  <c r="F45" i="21"/>
  <c r="F46" i="21" s="1"/>
  <c r="F47" i="21" s="1"/>
  <c r="F48" i="21" s="1"/>
  <c r="F49" i="21" s="1"/>
  <c r="E45" i="21"/>
  <c r="E46" i="21" s="1"/>
  <c r="E47" i="21" s="1"/>
  <c r="E48" i="21" s="1"/>
  <c r="E49" i="21" s="1"/>
  <c r="D45" i="21"/>
  <c r="D46" i="21" s="1"/>
  <c r="D47" i="21" s="1"/>
  <c r="D48" i="21" s="1"/>
  <c r="D49" i="21" s="1"/>
  <c r="A45" i="21"/>
  <c r="A46" i="21" s="1"/>
  <c r="A47" i="21" s="1"/>
  <c r="A48" i="21" s="1"/>
  <c r="A49" i="21" s="1"/>
  <c r="G44" i="21"/>
  <c r="M42" i="21"/>
  <c r="K42" i="21"/>
  <c r="I42" i="21"/>
  <c r="K41" i="21"/>
  <c r="M39" i="21"/>
  <c r="M40" i="21" s="1"/>
  <c r="F39" i="21"/>
  <c r="F40" i="21" s="1"/>
  <c r="F41" i="21" s="1"/>
  <c r="F42" i="21" s="1"/>
  <c r="F43" i="21" s="1"/>
  <c r="E39" i="21"/>
  <c r="E40" i="21" s="1"/>
  <c r="E41" i="21" s="1"/>
  <c r="E42" i="21" s="1"/>
  <c r="E43" i="21" s="1"/>
  <c r="D39" i="21"/>
  <c r="D40" i="21" s="1"/>
  <c r="D41" i="21" s="1"/>
  <c r="D42" i="21" s="1"/>
  <c r="D43" i="21" s="1"/>
  <c r="A39" i="21"/>
  <c r="A40" i="21" s="1"/>
  <c r="A41" i="21" s="1"/>
  <c r="A42" i="21" s="1"/>
  <c r="A43" i="21" s="1"/>
  <c r="M36" i="21"/>
  <c r="N36" i="21" s="1"/>
  <c r="K36" i="21"/>
  <c r="I36" i="21"/>
  <c r="K35" i="21"/>
  <c r="M33" i="21"/>
  <c r="F33" i="21"/>
  <c r="F34" i="21" s="1"/>
  <c r="F35" i="21" s="1"/>
  <c r="F36" i="21" s="1"/>
  <c r="F37" i="21" s="1"/>
  <c r="E33" i="21"/>
  <c r="E34" i="21" s="1"/>
  <c r="E35" i="21" s="1"/>
  <c r="E36" i="21" s="1"/>
  <c r="E37" i="21" s="1"/>
  <c r="D33" i="21"/>
  <c r="D34" i="21" s="1"/>
  <c r="D35" i="21" s="1"/>
  <c r="D36" i="21" s="1"/>
  <c r="D37" i="21" s="1"/>
  <c r="G32" i="21"/>
  <c r="M30" i="21"/>
  <c r="M31" i="21" s="1"/>
  <c r="N31" i="21" s="1"/>
  <c r="K30" i="21"/>
  <c r="I30" i="21"/>
  <c r="K29" i="21"/>
  <c r="M27" i="21"/>
  <c r="F27" i="21"/>
  <c r="F28" i="21" s="1"/>
  <c r="F29" i="21" s="1"/>
  <c r="F30" i="21" s="1"/>
  <c r="F31" i="21" s="1"/>
  <c r="E27" i="21"/>
  <c r="E28" i="21" s="1"/>
  <c r="E29" i="21" s="1"/>
  <c r="E30" i="21" s="1"/>
  <c r="E31" i="21" s="1"/>
  <c r="D27" i="21"/>
  <c r="D28" i="21" s="1"/>
  <c r="D29" i="21" s="1"/>
  <c r="D30" i="21" s="1"/>
  <c r="D31" i="21" s="1"/>
  <c r="G26" i="21"/>
  <c r="M24" i="21"/>
  <c r="I24" i="21"/>
  <c r="F24" i="21"/>
  <c r="F25" i="21" s="1"/>
  <c r="E24" i="21"/>
  <c r="E25" i="21" s="1"/>
  <c r="D24" i="21"/>
  <c r="D25" i="21" s="1"/>
  <c r="M21" i="21"/>
  <c r="I21" i="21"/>
  <c r="E21" i="21"/>
  <c r="E22" i="21" s="1"/>
  <c r="D21" i="21"/>
  <c r="D22" i="21" s="1"/>
  <c r="G20" i="21"/>
  <c r="M18" i="21"/>
  <c r="K18" i="21"/>
  <c r="I18" i="21"/>
  <c r="K17" i="21"/>
  <c r="M15" i="21"/>
  <c r="N15" i="21" s="1"/>
  <c r="E15" i="21"/>
  <c r="E16" i="21" s="1"/>
  <c r="E17" i="21" s="1"/>
  <c r="E18" i="21" s="1"/>
  <c r="E19" i="21" s="1"/>
  <c r="D15" i="21"/>
  <c r="D16" i="21" s="1"/>
  <c r="D17" i="21" s="1"/>
  <c r="D18" i="21" s="1"/>
  <c r="D19" i="21" s="1"/>
  <c r="M19" i="21" l="1"/>
  <c r="N19" i="21" s="1"/>
  <c r="N18" i="21"/>
  <c r="M22" i="21"/>
  <c r="N22" i="21" s="1"/>
  <c r="N21" i="21"/>
  <c r="M25" i="21"/>
  <c r="N25" i="21" s="1"/>
  <c r="N24" i="21"/>
  <c r="M34" i="21"/>
  <c r="N33" i="21"/>
  <c r="N45" i="21"/>
  <c r="M46" i="21"/>
  <c r="M49" i="21"/>
  <c r="N49" i="21" s="1"/>
  <c r="N48" i="21"/>
  <c r="M52" i="21"/>
  <c r="N51" i="21"/>
  <c r="M58" i="21"/>
  <c r="N57" i="21"/>
  <c r="M64" i="21"/>
  <c r="N63" i="21"/>
  <c r="N70" i="21"/>
  <c r="M71" i="21"/>
  <c r="N71" i="21" s="1"/>
  <c r="N72" i="21"/>
  <c r="M73" i="21"/>
  <c r="N73" i="21" s="1"/>
  <c r="M76" i="21"/>
  <c r="N76" i="21" s="1"/>
  <c r="N75" i="21"/>
  <c r="N84" i="21"/>
  <c r="M85" i="21"/>
  <c r="M88" i="21"/>
  <c r="N88" i="21" s="1"/>
  <c r="N87" i="21"/>
  <c r="M91" i="21"/>
  <c r="N90" i="21"/>
  <c r="M97" i="21"/>
  <c r="N96" i="21"/>
  <c r="N99" i="21"/>
  <c r="M100" i="21"/>
  <c r="N100" i="21" s="1"/>
  <c r="I102" i="21"/>
  <c r="C103" i="21"/>
  <c r="M102" i="21"/>
  <c r="M109" i="21"/>
  <c r="N109" i="21" s="1"/>
  <c r="N108" i="21"/>
  <c r="C115" i="21"/>
  <c r="M114" i="21"/>
  <c r="M115" i="21" s="1"/>
  <c r="N115" i="21" s="1"/>
  <c r="I114" i="21"/>
  <c r="M120" i="21"/>
  <c r="C121" i="21"/>
  <c r="I120" i="21"/>
  <c r="N129" i="21"/>
  <c r="M130" i="21"/>
  <c r="N130" i="21" s="1"/>
  <c r="M133" i="21"/>
  <c r="N132" i="21"/>
  <c r="M139" i="21"/>
  <c r="N138" i="21"/>
  <c r="N141" i="21"/>
  <c r="M142" i="21"/>
  <c r="N142" i="21" s="1"/>
  <c r="M145" i="21"/>
  <c r="N144" i="21"/>
  <c r="M148" i="21"/>
  <c r="N148" i="21" s="1"/>
  <c r="N147" i="21"/>
  <c r="M152" i="21"/>
  <c r="N152" i="21" s="1"/>
  <c r="N151" i="21"/>
  <c r="M154" i="21"/>
  <c r="N154" i="21" s="1"/>
  <c r="N153" i="21"/>
  <c r="M156" i="21"/>
  <c r="M157" i="21" s="1"/>
  <c r="N157" i="21" s="1"/>
  <c r="C157" i="21"/>
  <c r="N159" i="21"/>
  <c r="M160" i="21"/>
  <c r="M161" i="21" s="1"/>
  <c r="N161" i="21" s="1"/>
  <c r="M163" i="21"/>
  <c r="N163" i="21" s="1"/>
  <c r="N162" i="21"/>
  <c r="M166" i="21"/>
  <c r="N165" i="21"/>
  <c r="M172" i="21"/>
  <c r="N171" i="21"/>
  <c r="M175" i="21"/>
  <c r="N175" i="21" s="1"/>
  <c r="N174" i="21"/>
  <c r="M178" i="21"/>
  <c r="N178" i="21" s="1"/>
  <c r="N177" i="21"/>
  <c r="M183" i="21"/>
  <c r="N183" i="21" s="1"/>
  <c r="N182" i="21"/>
  <c r="M185" i="21"/>
  <c r="N185" i="21" s="1"/>
  <c r="N184" i="21"/>
  <c r="M190" i="21"/>
  <c r="N190" i="21" s="1"/>
  <c r="N189" i="21"/>
  <c r="N192" i="21"/>
  <c r="M193" i="21"/>
  <c r="N193" i="21" s="1"/>
  <c r="M195" i="21"/>
  <c r="N195" i="21" s="1"/>
  <c r="N194" i="21"/>
  <c r="M200" i="21"/>
  <c r="N200" i="21" s="1"/>
  <c r="N199" i="21"/>
  <c r="M205" i="21"/>
  <c r="N205" i="21" s="1"/>
  <c r="N204" i="21"/>
  <c r="C208" i="21"/>
  <c r="M207" i="21"/>
  <c r="I207" i="21"/>
  <c r="C211" i="21"/>
  <c r="M210" i="21"/>
  <c r="I213" i="21"/>
  <c r="C214" i="21"/>
  <c r="M213" i="21"/>
  <c r="C217" i="21"/>
  <c r="M216" i="21"/>
  <c r="I216" i="21"/>
  <c r="C220" i="21"/>
  <c r="M219" i="21"/>
  <c r="N219" i="21" s="1"/>
  <c r="I219" i="21"/>
  <c r="M223" i="21"/>
  <c r="N222" i="21"/>
  <c r="M232" i="21"/>
  <c r="N232" i="21" s="1"/>
  <c r="N231" i="21"/>
  <c r="M235" i="21"/>
  <c r="N234" i="21"/>
  <c r="M246" i="21"/>
  <c r="C247" i="21"/>
  <c r="I246" i="21"/>
  <c r="M259" i="21"/>
  <c r="N259" i="21" s="1"/>
  <c r="N258" i="21"/>
  <c r="N267" i="21"/>
  <c r="M268" i="21"/>
  <c r="M169" i="21"/>
  <c r="N169" i="21" s="1"/>
  <c r="N168" i="21"/>
  <c r="N237" i="21"/>
  <c r="M238" i="21"/>
  <c r="N238" i="21" s="1"/>
  <c r="N172" i="21"/>
  <c r="M173" i="21"/>
  <c r="N173" i="21" s="1"/>
  <c r="M43" i="21"/>
  <c r="N43" i="21" s="1"/>
  <c r="N42" i="21"/>
  <c r="C124" i="21"/>
  <c r="M123" i="21"/>
  <c r="I123" i="21"/>
  <c r="N202" i="21"/>
  <c r="M203" i="21"/>
  <c r="N203" i="21" s="1"/>
  <c r="M121" i="21"/>
  <c r="N121" i="21" s="1"/>
  <c r="N120" i="21"/>
  <c r="N145" i="21"/>
  <c r="M146" i="21"/>
  <c r="N146" i="21" s="1"/>
  <c r="N166" i="21"/>
  <c r="M167" i="21"/>
  <c r="N167" i="21" s="1"/>
  <c r="M111" i="21"/>
  <c r="C112" i="21"/>
  <c r="I111" i="21"/>
  <c r="N40" i="21"/>
  <c r="M41" i="21"/>
  <c r="N41" i="21" s="1"/>
  <c r="M247" i="21"/>
  <c r="N247" i="21" s="1"/>
  <c r="N246" i="21"/>
  <c r="M117" i="21"/>
  <c r="I117" i="21"/>
  <c r="C118" i="21"/>
  <c r="N39" i="21"/>
  <c r="N78" i="21"/>
  <c r="M79" i="21"/>
  <c r="N160" i="21"/>
  <c r="N213" i="21"/>
  <c r="M214" i="21"/>
  <c r="N214" i="21" s="1"/>
  <c r="N229" i="21"/>
  <c r="M230" i="21"/>
  <c r="N230" i="21" s="1"/>
  <c r="C250" i="21"/>
  <c r="M249" i="21"/>
  <c r="I249" i="21"/>
  <c r="N156" i="21"/>
  <c r="N210" i="21"/>
  <c r="M211" i="21"/>
  <c r="N211" i="21" s="1"/>
  <c r="N228" i="21"/>
  <c r="M82" i="21"/>
  <c r="N82" i="21" s="1"/>
  <c r="N81" i="21"/>
  <c r="N46" i="21"/>
  <c r="M47" i="21"/>
  <c r="N47" i="21" s="1"/>
  <c r="N197" i="21"/>
  <c r="M198" i="21"/>
  <c r="N198" i="21" s="1"/>
  <c r="N225" i="21"/>
  <c r="N30" i="21"/>
  <c r="N85" i="21"/>
  <c r="M86" i="21"/>
  <c r="N86" i="21" s="1"/>
  <c r="M37" i="21"/>
  <c r="N37" i="21" s="1"/>
  <c r="N66" i="21"/>
  <c r="N93" i="21"/>
  <c r="M94" i="21"/>
  <c r="N94" i="21" s="1"/>
  <c r="N114" i="21"/>
  <c r="M220" i="21"/>
  <c r="N220" i="21" s="1"/>
  <c r="M269" i="21"/>
  <c r="N269" i="21" s="1"/>
  <c r="N268" i="21"/>
  <c r="N54" i="21"/>
  <c r="M55" i="21"/>
  <c r="N55" i="21" s="1"/>
  <c r="N102" i="21"/>
  <c r="M103" i="21"/>
  <c r="N103" i="21" s="1"/>
  <c r="N187" i="21"/>
  <c r="N241" i="21"/>
  <c r="M242" i="21"/>
  <c r="N242" i="21" s="1"/>
  <c r="N69" i="21"/>
  <c r="N27" i="21"/>
  <c r="M28" i="21"/>
  <c r="M16" i="21"/>
  <c r="N135" i="21"/>
  <c r="M136" i="21"/>
  <c r="N136" i="21" s="1"/>
  <c r="N150" i="21"/>
  <c r="I156" i="21"/>
  <c r="M180" i="21"/>
  <c r="N180" i="21" s="1"/>
  <c r="N179" i="21"/>
  <c r="M244" i="21"/>
  <c r="N244" i="21" s="1"/>
  <c r="M256" i="21"/>
  <c r="M127" i="21"/>
  <c r="N126" i="21"/>
  <c r="M61" i="21"/>
  <c r="N61" i="21" s="1"/>
  <c r="M106" i="21"/>
  <c r="I210" i="21"/>
  <c r="M265" i="21"/>
  <c r="N265" i="21" s="1"/>
  <c r="N240" i="21"/>
  <c r="M262" i="21"/>
  <c r="N270" i="21"/>
  <c r="M236" i="21" l="1"/>
  <c r="N236" i="21" s="1"/>
  <c r="N235" i="21"/>
  <c r="N223" i="21"/>
  <c r="M224" i="21"/>
  <c r="N224" i="21" s="1"/>
  <c r="M217" i="21"/>
  <c r="N217" i="21" s="1"/>
  <c r="N216" i="21"/>
  <c r="M208" i="21"/>
  <c r="N208" i="21" s="1"/>
  <c r="N207" i="21"/>
  <c r="M140" i="21"/>
  <c r="N140" i="21" s="1"/>
  <c r="N139" i="21"/>
  <c r="M134" i="21"/>
  <c r="N134" i="21" s="1"/>
  <c r="N133" i="21"/>
  <c r="M98" i="21"/>
  <c r="N98" i="21" s="1"/>
  <c r="N97" i="21"/>
  <c r="N91" i="21"/>
  <c r="M92" i="21"/>
  <c r="N92" i="21" s="1"/>
  <c r="N64" i="21"/>
  <c r="M65" i="21"/>
  <c r="N65" i="21" s="1"/>
  <c r="M59" i="21"/>
  <c r="N59" i="21" s="1"/>
  <c r="N58" i="21"/>
  <c r="N52" i="21"/>
  <c r="M53" i="21"/>
  <c r="N53" i="21" s="1"/>
  <c r="N34" i="21"/>
  <c r="M35" i="21"/>
  <c r="N35" i="21" s="1"/>
  <c r="M107" i="21"/>
  <c r="N107" i="21" s="1"/>
  <c r="N106" i="21"/>
  <c r="N123" i="21"/>
  <c r="M124" i="21"/>
  <c r="N124" i="21" s="1"/>
  <c r="N79" i="21"/>
  <c r="M80" i="21"/>
  <c r="N80" i="21" s="1"/>
  <c r="M263" i="21"/>
  <c r="N263" i="21" s="1"/>
  <c r="N262" i="21"/>
  <c r="N16" i="21"/>
  <c r="M17" i="21"/>
  <c r="N17" i="21" s="1"/>
  <c r="N28" i="21"/>
  <c r="M29" i="21"/>
  <c r="N29" i="21" s="1"/>
  <c r="M128" i="21"/>
  <c r="N128" i="21" s="1"/>
  <c r="N127" i="21"/>
  <c r="M257" i="21"/>
  <c r="N257" i="21" s="1"/>
  <c r="N256" i="21"/>
  <c r="M112" i="21"/>
  <c r="N112" i="21" s="1"/>
  <c r="N111" i="21"/>
  <c r="N249" i="21"/>
  <c r="M250" i="21"/>
  <c r="N250" i="21" s="1"/>
  <c r="M118" i="21"/>
  <c r="N118" i="21" s="1"/>
  <c r="N117" i="21"/>
  <c r="V47" i="1"/>
  <c r="L47" i="1"/>
  <c r="V53" i="1"/>
  <c r="L53" i="1"/>
  <c r="V45" i="1"/>
  <c r="L45" i="1"/>
  <c r="V57" i="1"/>
  <c r="L57" i="1"/>
  <c r="V55" i="1"/>
  <c r="L55" i="1"/>
  <c r="V54" i="1"/>
  <c r="L54" i="1"/>
  <c r="V35" i="1"/>
  <c r="L35" i="1"/>
  <c r="V65" i="1"/>
  <c r="V36" i="1"/>
  <c r="L36" i="1"/>
  <c r="L23" i="1"/>
  <c r="L24" i="1"/>
  <c r="L52" i="1"/>
  <c r="L51" i="1"/>
  <c r="V24" i="1"/>
  <c r="V23" i="1"/>
  <c r="V34" i="1"/>
  <c r="L34" i="1"/>
  <c r="V33" i="1"/>
  <c r="L33" i="1"/>
  <c r="V32" i="1"/>
  <c r="L32" i="1"/>
  <c r="V56" i="1"/>
  <c r="L56" i="1"/>
  <c r="L48" i="1"/>
  <c r="V38" i="1"/>
  <c r="L38" i="1"/>
  <c r="V37" i="1"/>
  <c r="L37" i="1"/>
  <c r="L31" i="1"/>
  <c r="V31" i="1"/>
  <c r="V43" i="1"/>
  <c r="L43" i="1"/>
  <c r="V42" i="1"/>
  <c r="L42" i="1"/>
  <c r="V41" i="1"/>
  <c r="V40" i="1"/>
  <c r="L41" i="1"/>
  <c r="L40" i="1"/>
  <c r="V39" i="1"/>
  <c r="L39" i="1"/>
  <c r="V17" i="1"/>
  <c r="L17" i="1"/>
  <c r="V28" i="1"/>
  <c r="L28" i="1"/>
  <c r="V30" i="1"/>
  <c r="L30" i="1"/>
  <c r="V46" i="1"/>
  <c r="L46" i="1"/>
  <c r="V52" i="1"/>
  <c r="V51" i="1"/>
  <c r="V48" i="1"/>
  <c r="V50" i="1"/>
  <c r="L50" i="1"/>
  <c r="V49" i="1"/>
  <c r="L49" i="1"/>
  <c r="V44" i="1"/>
  <c r="L44" i="1"/>
  <c r="L29" i="1"/>
  <c r="V29" i="1"/>
  <c r="V27" i="1"/>
  <c r="L27" i="1"/>
  <c r="V26" i="1"/>
  <c r="L26" i="1"/>
  <c r="V25" i="1"/>
  <c r="L25" i="1"/>
  <c r="V19" i="1"/>
  <c r="V22" i="1"/>
  <c r="V21" i="1"/>
  <c r="V20" i="1"/>
  <c r="L19" i="1"/>
  <c r="L22" i="1"/>
  <c r="L21" i="1"/>
  <c r="L20" i="1"/>
  <c r="L13" i="1"/>
  <c r="L10" i="1"/>
  <c r="L16" i="1"/>
  <c r="L2" i="1"/>
  <c r="L12" i="1"/>
  <c r="L9" i="1"/>
  <c r="L11" i="1"/>
  <c r="L15" i="1"/>
  <c r="L14" i="1"/>
  <c r="L8" i="1"/>
  <c r="V18" i="1"/>
  <c r="V13" i="1"/>
  <c r="V12" i="1"/>
  <c r="V15" i="1"/>
  <c r="V14" i="1"/>
  <c r="V9" i="1"/>
  <c r="V8" i="1"/>
  <c r="L18" i="1"/>
  <c r="V16" i="1"/>
  <c r="V11" i="1"/>
  <c r="V3" i="1"/>
  <c r="V4" i="1"/>
  <c r="V2" i="1"/>
  <c r="V6" i="1"/>
  <c r="V5" i="1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2" i="16"/>
  <c r="R50" i="14"/>
  <c r="R49" i="14"/>
  <c r="R48" i="14"/>
  <c r="R47" i="14"/>
  <c r="R46" i="14"/>
  <c r="R45" i="14"/>
  <c r="R44" i="14"/>
  <c r="R43" i="14"/>
  <c r="R42" i="14"/>
  <c r="R41" i="14"/>
  <c r="R40" i="14"/>
  <c r="R39" i="14"/>
  <c r="R38" i="14"/>
  <c r="R37" i="14"/>
  <c r="R36" i="14"/>
  <c r="R35" i="14"/>
  <c r="R34" i="14"/>
  <c r="R33" i="14"/>
  <c r="R32" i="14"/>
  <c r="R31" i="14"/>
  <c r="R30" i="14"/>
  <c r="R29" i="14"/>
  <c r="R28" i="14"/>
  <c r="R27" i="14"/>
  <c r="R26" i="14"/>
  <c r="R25" i="14"/>
  <c r="R2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7" i="14"/>
  <c r="R6" i="14"/>
  <c r="R5" i="14"/>
  <c r="R4" i="14"/>
  <c r="R3" i="14"/>
  <c r="R2" i="14"/>
  <c r="Q2" i="14"/>
  <c r="O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tc={9296F3DE-0CFA-40EA-BF6B-57D68DBFFA52}</author>
    <author>tc={85207040-3809-4DCF-B075-D0D4EAAD7C4D}</author>
  </authors>
  <commentList>
    <comment ref="AF1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Site creation using LSMW </t>
        </r>
      </text>
    </comment>
    <comment ref="C12" authorId="1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New object confirmed by Vishnu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tc={9296F3DE-0CFA-40EB-BF6B-57D68DBFFA52}</author>
    <author>tc={85207040-3809-4DD0-B075-D0D4EAAD7C4D}</author>
  </authors>
  <commentList>
    <comment ref="V17" authorId="0" shapeId="0" xr:uid="{00000000-0006-0000-0A00-000001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Site creation using LSMW </t>
        </r>
      </text>
    </comment>
    <comment ref="D46" authorId="1" shapeId="0" xr:uid="{00000000-0006-0000-0A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New object confirmed by Vishnu</t>
        </r>
      </text>
    </comment>
  </commentList>
</comments>
</file>

<file path=xl/sharedStrings.xml><?xml version="1.0" encoding="utf-8"?>
<sst xmlns="http://schemas.openxmlformats.org/spreadsheetml/2006/main" count="3974" uniqueCount="559">
  <si>
    <t>DM Scope</t>
  </si>
  <si>
    <t>InScope</t>
  </si>
  <si>
    <t>WorkStream</t>
  </si>
  <si>
    <t>RICEFW ID</t>
  </si>
  <si>
    <t>Object Name/Description</t>
  </si>
  <si>
    <t>Data Objects by Workstream</t>
  </si>
  <si>
    <t>MD</t>
  </si>
  <si>
    <t>CHS4_C_882</t>
  </si>
  <si>
    <t>Sites and DCs</t>
  </si>
  <si>
    <t>CHS4_C_883</t>
  </si>
  <si>
    <t>Site Characteristic</t>
  </si>
  <si>
    <t>CHS4_C_884</t>
  </si>
  <si>
    <t>Site Class</t>
  </si>
  <si>
    <t>Row Labels</t>
  </si>
  <si>
    <t>Count of RICEFW ID</t>
  </si>
  <si>
    <t>CHS4_C_886</t>
  </si>
  <si>
    <t>Material Group</t>
  </si>
  <si>
    <t>CHS4_C_927</t>
  </si>
  <si>
    <t>Site Classification</t>
  </si>
  <si>
    <t>O2C</t>
  </si>
  <si>
    <t>CHS4_LSMW12</t>
  </si>
  <si>
    <t>Season Master creation</t>
  </si>
  <si>
    <t>P2P</t>
  </si>
  <si>
    <t>CHS4_LSMW08</t>
  </si>
  <si>
    <t>Season date upload </t>
  </si>
  <si>
    <t>R2R</t>
  </si>
  <si>
    <t>CHS4_LSMW09</t>
  </si>
  <si>
    <t>Add Season BU (MARC-ZZLABOR) update to this list </t>
  </si>
  <si>
    <t>RET</t>
  </si>
  <si>
    <t>CHS4_LSMW07</t>
  </si>
  <si>
    <t>Commodity code upload</t>
  </si>
  <si>
    <t>Grand Total</t>
  </si>
  <si>
    <t>CHS4_C_896</t>
  </si>
  <si>
    <t>Material listing CHS4_C_896</t>
  </si>
  <si>
    <t>CHS4_C_898</t>
  </si>
  <si>
    <t>SD - Sales order (only open SO) (SD Sales orders - VAS records and conditions)</t>
  </si>
  <si>
    <t>CHS4_C_887</t>
  </si>
  <si>
    <t>Material Master (CHS4_C_887)</t>
  </si>
  <si>
    <t>CHS4_C_888</t>
  </si>
  <si>
    <t>Material Master - extend existing record by new org levels (CHS4_C_888)</t>
  </si>
  <si>
    <t>CHS4_C_902</t>
  </si>
  <si>
    <t>MM - Purchasing info record with conditions</t>
  </si>
  <si>
    <t>Intial Review Status with Workstream</t>
  </si>
  <si>
    <t>CHS4_C_903</t>
  </si>
  <si>
    <t>Condition record for pricing in purchasing (restricted)</t>
  </si>
  <si>
    <t>CHS4_C_905</t>
  </si>
  <si>
    <t>Material inventory balance (AFS)</t>
  </si>
  <si>
    <t>CHS4_MAN05</t>
  </si>
  <si>
    <t>Fabric content</t>
  </si>
  <si>
    <t>Column Labels</t>
  </si>
  <si>
    <t>CHS4_MAN06</t>
  </si>
  <si>
    <t>Franchise </t>
  </si>
  <si>
    <t>Completed</t>
  </si>
  <si>
    <t>CHS4_LSMW01</t>
  </si>
  <si>
    <t>Program to update UPC number for materials</t>
  </si>
  <si>
    <t>CHS4_LSMW10</t>
  </si>
  <si>
    <t xml:space="preserve">Info Records for material group (manual) </t>
  </si>
  <si>
    <t>CHS4_LSMW11</t>
  </si>
  <si>
    <t>37 ZAWA materials,2 NLAG materials, 1 VERP (manual) (Materials Ext)</t>
  </si>
  <si>
    <t>CHS4_LSMW13</t>
  </si>
  <si>
    <t>UPC upload for Non-licensing product</t>
  </si>
  <si>
    <t>CHS4_C_870</t>
  </si>
  <si>
    <t>Bank Master</t>
  </si>
  <si>
    <t>CHS4_C_871</t>
  </si>
  <si>
    <t>CO - Profit center</t>
  </si>
  <si>
    <t>CHS4_C_872</t>
  </si>
  <si>
    <t>CO - Cost center</t>
  </si>
  <si>
    <t>CHS4_C_873</t>
  </si>
  <si>
    <t>FI - Accounts payable open item</t>
  </si>
  <si>
    <t>CHS4_C_874</t>
  </si>
  <si>
    <t>FI - Accounts receivable open item</t>
  </si>
  <si>
    <t>CHS4_C_875</t>
  </si>
  <si>
    <t>FI - G/L account</t>
  </si>
  <si>
    <t>CHS4_C_876</t>
  </si>
  <si>
    <t>FI - G/L account balance and open/line item</t>
  </si>
  <si>
    <t>Load Method</t>
  </si>
  <si>
    <t>CHS4_C_878</t>
  </si>
  <si>
    <t>Fixed asset (incl. balances and transactions)</t>
  </si>
  <si>
    <t>CHS4_C_879</t>
  </si>
  <si>
    <t>Fixed asset - Master data</t>
  </si>
  <si>
    <t>CHS4_C_880</t>
  </si>
  <si>
    <t>CO - Internal order</t>
  </si>
  <si>
    <t>CHS4_C_881</t>
  </si>
  <si>
    <t>Customer - extend existing record by credit management data</t>
  </si>
  <si>
    <t>DMC</t>
  </si>
  <si>
    <t>CHS4_MAN04</t>
  </si>
  <si>
    <t xml:space="preserve">PC Hierarchy - Manual </t>
  </si>
  <si>
    <t>LSMW</t>
  </si>
  <si>
    <t>CHS4_MAN03</t>
  </si>
  <si>
    <t xml:space="preserve">Cost Center Hierarchy - Manual </t>
  </si>
  <si>
    <t xml:space="preserve">Manual </t>
  </si>
  <si>
    <t>CHS4_MAN01</t>
  </si>
  <si>
    <t>Exchange Rates - Manual CH</t>
  </si>
  <si>
    <t>LSMW and DMC</t>
  </si>
  <si>
    <t>CHS4_MAN02</t>
  </si>
  <si>
    <t xml:space="preserve">ALL - TVARVC entries </t>
  </si>
  <si>
    <t>Custom prog.</t>
  </si>
  <si>
    <t>CHS4_C_864</t>
  </si>
  <si>
    <t>Convert AFS ECC BP to S4 BP </t>
  </si>
  <si>
    <t>Mass</t>
  </si>
  <si>
    <t>CHS4_C_867</t>
  </si>
  <si>
    <t>Convert Vision Sites to S4 BP</t>
  </si>
  <si>
    <t>Standard Prog</t>
  </si>
  <si>
    <t>CHS4_C_893</t>
  </si>
  <si>
    <t>Customer (All Views and contact persons)</t>
  </si>
  <si>
    <t>Interface</t>
  </si>
  <si>
    <t>CHS4_C_895</t>
  </si>
  <si>
    <t>Customer - extend existing record by new org levels</t>
  </si>
  <si>
    <t>TR</t>
  </si>
  <si>
    <t>CHS4_C_899</t>
  </si>
  <si>
    <t>Supplier(All Views)</t>
  </si>
  <si>
    <t>Custom Prog</t>
  </si>
  <si>
    <t>CHS4_C_901</t>
  </si>
  <si>
    <t>Supplier - extend existing record by new org levels</t>
  </si>
  <si>
    <t>CHS4_LSMW05</t>
  </si>
  <si>
    <t>Assortment Creation</t>
  </si>
  <si>
    <t>DMCTemplate WalkthruStatus</t>
  </si>
  <si>
    <t>DMC Walkthrough –  Completion Date</t>
  </si>
  <si>
    <t>Object type</t>
  </si>
  <si>
    <t>Load Seq#</t>
  </si>
  <si>
    <t>Parallel Load Possible</t>
  </si>
  <si>
    <t>Predecessor</t>
  </si>
  <si>
    <t>Planned Collection Date</t>
  </si>
  <si>
    <t>Actual Collection Date</t>
  </si>
  <si>
    <t>Planned Loading  Date</t>
  </si>
  <si>
    <t>Actual Loading  Date</t>
  </si>
  <si>
    <t>Extraction Plan</t>
  </si>
  <si>
    <t>Extract Program Status</t>
  </si>
  <si>
    <t>Extraction Status</t>
  </si>
  <si>
    <t>Load File Status</t>
  </si>
  <si>
    <t>Load Status</t>
  </si>
  <si>
    <t>Post Load Validaton</t>
  </si>
  <si>
    <t>Custom/Standard Program</t>
  </si>
  <si>
    <t>DM Primary Resource</t>
  </si>
  <si>
    <t>Workstream Lead</t>
  </si>
  <si>
    <t>Business Lead</t>
  </si>
  <si>
    <t>Sprint</t>
  </si>
  <si>
    <t>Initial Functional  Review Status</t>
  </si>
  <si>
    <t>Technical Specification Status</t>
  </si>
  <si>
    <t>Technical Unit Testing(TUT) Status</t>
  </si>
  <si>
    <t>DMC Project Name</t>
  </si>
  <si>
    <t>Additional Comments</t>
  </si>
  <si>
    <t>Additional Fields</t>
  </si>
  <si>
    <t xml:space="preserve">Manual/LSMW Dataload </t>
  </si>
  <si>
    <t>TCODE</t>
  </si>
  <si>
    <t>TABLE</t>
  </si>
  <si>
    <t>No. of Records</t>
  </si>
  <si>
    <t>Notes</t>
  </si>
  <si>
    <t>Object Name</t>
  </si>
  <si>
    <t>Load _x000D_
Type</t>
  </si>
  <si>
    <t>Load _x000D_
Program _x000D_
Status</t>
  </si>
  <si>
    <t>Data _x000D_
Extract Needed</t>
  </si>
  <si>
    <t>1. Extract_x000D_
Status</t>
  </si>
  <si>
    <t>1. Extract _x000D_
Prepare_x000D_
Record Count</t>
  </si>
  <si>
    <t>2. Preload _x000D_
Validation _x000D_
Status</t>
  </si>
  <si>
    <t>3. Simulation_x000D_
Status</t>
  </si>
  <si>
    <t>3. Simulation_x000D_
Record Count</t>
  </si>
  <si>
    <t>4. Data _x000D_
Load_x000D_
Status</t>
  </si>
  <si>
    <t>4. Data _x000D_
Load_x000D_
Record Count</t>
  </si>
  <si>
    <t>5. Post _x000D_
Load _x000D_
Validation_x000D_
Status</t>
  </si>
  <si>
    <t>5. Post _x000D_
Load _x000D_
Validation_x000D_
Record Count</t>
  </si>
  <si>
    <t>Mock1 
Status</t>
  </si>
  <si>
    <t>Mock1 _x000D_
% Success_x000D_
Target 50%</t>
  </si>
  <si>
    <t>May-21-2025</t>
  </si>
  <si>
    <t>Y</t>
  </si>
  <si>
    <t>Complete</t>
  </si>
  <si>
    <t>Manoj</t>
  </si>
  <si>
    <t>Binoj/Harshit</t>
  </si>
  <si>
    <t>Sprint1</t>
  </si>
  <si>
    <t>PRJ_R2R_CHS4_C_875_GL_M0A</t>
  </si>
  <si>
    <t>3 - Done</t>
  </si>
  <si>
    <t>1 - Not Started</t>
  </si>
  <si>
    <t>2 - In progress</t>
  </si>
  <si>
    <t>Manual</t>
  </si>
  <si>
    <t>N</t>
  </si>
  <si>
    <t>N/A</t>
  </si>
  <si>
    <t>Manual activity/No extract expected</t>
  </si>
  <si>
    <t>PRJ_R2R_CHS4_C_871_Profit center_M0S</t>
  </si>
  <si>
    <t>CHS4_MAN03,CHS4_C_871</t>
  </si>
  <si>
    <t>PRJ_R2R_CHS4_C_872_Cost center</t>
  </si>
  <si>
    <t>PRJ_R2R_CHS4_C_870_Bank Master_M0R</t>
  </si>
  <si>
    <t>Sona Das</t>
  </si>
  <si>
    <t>Vishnu</t>
  </si>
  <si>
    <t>PRJ_RET_CHS4_C_883_Characteristic_M10</t>
  </si>
  <si>
    <t>Arlan provided the data</t>
  </si>
  <si>
    <t>Only one class Vishnu confirmed ,it will be created from there side.</t>
  </si>
  <si>
    <t>complete</t>
  </si>
  <si>
    <t>May-28-2025</t>
  </si>
  <si>
    <t>Vishnu/Xiao</t>
  </si>
  <si>
    <t>PRJ_MD_CHS4_C_867_BP_VisionSites_M1F</t>
  </si>
  <si>
    <t>Site/Customer/Supplier data from Vision</t>
  </si>
  <si>
    <t>PRJ_RET_CHS4_C_882_Site_DC</t>
  </si>
  <si>
    <t>Need to discuss further with Manoj</t>
  </si>
  <si>
    <t>June-12-2025</t>
  </si>
  <si>
    <t>CHS4_C_882, CHS4_C_883, CHS4_C_884</t>
  </si>
  <si>
    <t>New object needed for site classification confirmed by Vishnu on 12-05-2025</t>
  </si>
  <si>
    <t>Arlan to Provide the data</t>
  </si>
  <si>
    <t>Manual activity/Ram</t>
  </si>
  <si>
    <t>CHS4_C_875, CHS4_C_870</t>
  </si>
  <si>
    <t>Anu</t>
  </si>
  <si>
    <t xml:space="preserve">Xiao Fu
</t>
  </si>
  <si>
    <t>PRJ_MD_CHS4_C_893_Customer_M1A</t>
  </si>
  <si>
    <t xml:space="preserve">KNA1,KNVV, </t>
  </si>
  <si>
    <t>Sharon</t>
  </si>
  <si>
    <t>PRJ_MD_CHS4_C_899_Supplier_M0H</t>
  </si>
  <si>
    <t>Transportation Chain</t>
  </si>
  <si>
    <t>PRJ_R2R_CHS4_C_881_Customer_extend</t>
  </si>
  <si>
    <t>PRJ_R2R_CHS4_C_880_Internal order_M0D</t>
  </si>
  <si>
    <t>PRJ_MD_CHS4_C_864_BP_ECC_M05</t>
  </si>
  <si>
    <t>Collection management data -&gt;R2R/UDM_SPECIALIST</t>
  </si>
  <si>
    <t>Shabu George</t>
  </si>
  <si>
    <t>In progress</t>
  </si>
  <si>
    <t>Koustubh</t>
  </si>
  <si>
    <t>OTC</t>
  </si>
  <si>
    <t>ZSEASONS_UPLOAD</t>
  </si>
  <si>
    <t>CHS4_C_887, CHS4_C_882</t>
  </si>
  <si>
    <t>TD</t>
  </si>
  <si>
    <t>CHS4_C_871, CHS4_C_875, CHS4_C_899</t>
  </si>
  <si>
    <t>PRJ_R2R_CHS4_C_873_AP</t>
  </si>
  <si>
    <t>CHS4_C_871, CHS4_C_875, CHS4_C_893</t>
  </si>
  <si>
    <t>PRJ_R2R_CHS4_C_874_AR</t>
  </si>
  <si>
    <t>CHS4_C_871, CHS4_C_875, CHS4_C_872</t>
  </si>
  <si>
    <t>PRJ_R2R_CHS4_C_876_GL_Openitem_Balance_M0B</t>
  </si>
  <si>
    <t>CHS4_C_871, CHS4_C_872</t>
  </si>
  <si>
    <t>PRJ_R2R_CHS4_C_879_Asset_MD_</t>
  </si>
  <si>
    <t>Connect with Suraj</t>
  </si>
  <si>
    <t>CHS4_C_871, CHS4_C_875</t>
  </si>
  <si>
    <t>PRJ_R2R_CHS4_C_878_Asset_TD_MOC</t>
  </si>
  <si>
    <t xml:space="preserve">CHS4_C_882, CHS4_C_886 </t>
  </si>
  <si>
    <t>DMC custom</t>
  </si>
  <si>
    <t>No extract needed?</t>
  </si>
  <si>
    <t>PRJ_RET_CHS4_C_886_Merchandise Catergories_M13</t>
  </si>
  <si>
    <t xml:space="preserve">Complete </t>
  </si>
  <si>
    <t>ZPLM_LICUPC_UPLOAD</t>
  </si>
  <si>
    <t>CHS4_C_882, CHS4_C_871, CHS4_C_899</t>
  </si>
  <si>
    <t>Zstyles: X from 2018, Z all ==&gt; ZAWA/Check with Kausthob</t>
  </si>
  <si>
    <t>MASS_MEAN</t>
  </si>
  <si>
    <t>MEAN : Non licensed</t>
  </si>
  <si>
    <t>Complete/concatenate texts</t>
  </si>
  <si>
    <t>PRJ_MD_CHS4_C_895_Customer_EXT_ORG_M1B</t>
  </si>
  <si>
    <t>PRJ_MD_CHS4_C_901_Supplier_Ext_M0J</t>
  </si>
  <si>
    <t>Not Applicable</t>
  </si>
  <si>
    <t>CHS4_C_871, CHS4_C_882</t>
  </si>
  <si>
    <t>PRJ_RET_CHS4_C_887_Materials_M14</t>
  </si>
  <si>
    <t>Out of scope confimed by Koustubh on 12-05-2025</t>
  </si>
  <si>
    <t>From PLM</t>
  </si>
  <si>
    <t>PRJ_RET_CHS4_C_888_Materials_ext_M15</t>
  </si>
  <si>
    <t>NA</t>
  </si>
  <si>
    <t>In Progress</t>
  </si>
  <si>
    <t>CH_S4_C_887, CHS4_LSMW04</t>
  </si>
  <si>
    <t>PRJ_O2C_CHS4_C_896_Material_listingexclusion_M1C</t>
  </si>
  <si>
    <t xml:space="preserve">Anil Confired on 29-05-2025 during DMC walk thru </t>
  </si>
  <si>
    <t xml:space="preserve">CHS4_C_882, CHS4_C_887, </t>
  </si>
  <si>
    <t>PRJ_P2P_CHS4_C_902_PIR_M0K</t>
  </si>
  <si>
    <t>Koustubh Kashalkar confirmed during DMC walk thru date June-03-2025</t>
  </si>
  <si>
    <t>CHS4_C_887, CHS4_C_903</t>
  </si>
  <si>
    <t>PRJ_P2P_CHS4_C_903_Condition_Price_purchase_M0L</t>
  </si>
  <si>
    <t>CHS4_C_887, CHS4_C_882, CHS4_C_875</t>
  </si>
  <si>
    <t>PRJ_P2P_CHS4_C_905_Material_inventory_balance_M0N</t>
  </si>
  <si>
    <t>Need to map</t>
  </si>
  <si>
    <t>June-02-2025</t>
  </si>
  <si>
    <t>Sarah</t>
  </si>
  <si>
    <t>PRJ_O2C_CHS4_C_898_Sales Order_M1E</t>
  </si>
  <si>
    <t>CHS4_LSMW04</t>
  </si>
  <si>
    <t>MM - Purchase order (only open PO) ( Vision)</t>
  </si>
  <si>
    <t>CHS4_MAN07</t>
  </si>
  <si>
    <t>ZINTINV1</t>
  </si>
  <si>
    <t>Not Part of Custom table migration?</t>
  </si>
  <si>
    <t>CHS4_C_907</t>
  </si>
  <si>
    <t>MM - Purchase order (only open PO) (AFS)</t>
  </si>
  <si>
    <t xml:space="preserve">CHS4_C_882, CHS4_C_887,CHS4_C_899 </t>
  </si>
  <si>
    <t>PRJ_P2P_CHS4_C_907_Purchase_order _M0G</t>
  </si>
  <si>
    <t>CHS4_C_891</t>
  </si>
  <si>
    <t>Condition record for pricing (general template)</t>
  </si>
  <si>
    <t>CHS4_C_887, CHS4_C_899</t>
  </si>
  <si>
    <t>PRJ_O2C_CHS4_C_891_Con_pricing_M18</t>
  </si>
  <si>
    <t>CHS4_C_892</t>
  </si>
  <si>
    <t>Condition record for pricing in sales (restricted)</t>
  </si>
  <si>
    <t xml:space="preserve">N </t>
  </si>
  <si>
    <t>CHS4_C_887, CHS4_C_893</t>
  </si>
  <si>
    <t>PRJ_O2C_CHS4_C_892_Con_pricing_res_M19</t>
  </si>
  <si>
    <t>CHS4_LSMW02</t>
  </si>
  <si>
    <t>Retail Pricing upload from Vision</t>
  </si>
  <si>
    <t>`</t>
  </si>
  <si>
    <t>CHS4_LSMW03</t>
  </si>
  <si>
    <t xml:space="preserve">Store Inventory upload from Vision </t>
  </si>
  <si>
    <t>CHS4_MAN04, CHS4_C_875</t>
  </si>
  <si>
    <t>TBD</t>
  </si>
  <si>
    <t xml:space="preserve">VAS  Records </t>
  </si>
  <si>
    <t>Anil</t>
  </si>
  <si>
    <t>VA03</t>
  </si>
  <si>
    <t>CHS4_C_CPR1</t>
  </si>
  <si>
    <t xml:space="preserve">Output Conditions Records </t>
  </si>
  <si>
    <t>VV11</t>
  </si>
  <si>
    <t>NACH</t>
  </si>
  <si>
    <t>CHS4_C_CPR2</t>
  </si>
  <si>
    <t>CHS4_C_909</t>
  </si>
  <si>
    <t>MM - Source list</t>
  </si>
  <si>
    <t>5.10</t>
  </si>
  <si>
    <t>PRJ_P2P_CHS4_C_909_Source list_M0O</t>
  </si>
  <si>
    <t>Extract from PLM</t>
  </si>
  <si>
    <t>CHS4_C_897</t>
  </si>
  <si>
    <t>SD - Sales contract</t>
  </si>
  <si>
    <t>6.10</t>
  </si>
  <si>
    <t>PRJ_O2C_CHS4_C_897_Sales contract_M1D</t>
  </si>
  <si>
    <t>CHS4_C_894</t>
  </si>
  <si>
    <t>Customer - extend existing record by multiple addresses</t>
  </si>
  <si>
    <t>Descoped</t>
  </si>
  <si>
    <t>PRJ_MD_CHS4_C_894_Customer_EXT_Addrss</t>
  </si>
  <si>
    <t>CHS4_C_900</t>
  </si>
  <si>
    <t>Supplier - extend existing record by multiple addresses</t>
  </si>
  <si>
    <t>PRJ_MD_CHS4_C_900_Supplier_Ext_address</t>
  </si>
  <si>
    <t>CHS4_C_865</t>
  </si>
  <si>
    <t>Convert AFS ECC Customer Master to S4 BP </t>
  </si>
  <si>
    <t>PRJ_MD_CHS4_C_865_BP_Customer_M06</t>
  </si>
  <si>
    <t>CHS4_C_866</t>
  </si>
  <si>
    <t>Convert AFS ECC Vendor Master to S4 BP </t>
  </si>
  <si>
    <t>PRJ_MD_CHS4_C_866_BP_supplier_M07</t>
  </si>
  <si>
    <t>CHS4_C_885</t>
  </si>
  <si>
    <t>Merchandise Hierarchy(CHS4_C_885)</t>
  </si>
  <si>
    <t>PRJ_RET_CHS4_C_885_Merchandise Hierarchy_M12</t>
  </si>
  <si>
    <t>Out of scope confimed by Koustubh on 12-05-2025.(Material heirarchy i snot used)</t>
  </si>
  <si>
    <t>CHS4_C_889</t>
  </si>
  <si>
    <t>Product consumption(CHS4_C_889)</t>
  </si>
  <si>
    <t>PRJ_RET_CHS4_C_889_Product_consumption_M16</t>
  </si>
  <si>
    <t>CHS4_C_890</t>
  </si>
  <si>
    <t>Service product(CHS4_C_890)</t>
  </si>
  <si>
    <t>PRJ_RET_CHS4_C_890_Service_product_M17</t>
  </si>
  <si>
    <t>CHS4_C_926</t>
  </si>
  <si>
    <t>Good Will Impairment Analysis</t>
  </si>
  <si>
    <t>CHS4_C_904</t>
  </si>
  <si>
    <t>Material - Forecast planning(CHS4_C_904)</t>
  </si>
  <si>
    <t>PRJ_P2P_CHS4_C_904_Material_ Forecast_ planning_M03</t>
  </si>
  <si>
    <t>confirmed by Kustubh 7th052025</t>
  </si>
  <si>
    <t>CHS4_C_910</t>
  </si>
  <si>
    <t>Batch unique at material and client level(CHS4_C_910)</t>
  </si>
  <si>
    <t>PRJ_P2P_CHS4_C_910_Batch_Material_M0P</t>
  </si>
  <si>
    <t>confirmed by Kustubh 7th052025 (Batch is not used by cole haan)</t>
  </si>
  <si>
    <t>Batch unique at plant level(CHS4_C_910)</t>
  </si>
  <si>
    <t>PRJ_P2P_CHS4_C_911_Batch_Plant_M0Q</t>
  </si>
  <si>
    <t>(Multiple Items)</t>
  </si>
  <si>
    <t>Total Success Rate</t>
  </si>
  <si>
    <t>Total Count</t>
  </si>
  <si>
    <t>Success Rate</t>
  </si>
  <si>
    <t>Count</t>
  </si>
  <si>
    <t xml:space="preserve">Extraction Status </t>
  </si>
  <si>
    <t xml:space="preserve"> WorkStream</t>
  </si>
  <si>
    <t>Task ID</t>
  </si>
  <si>
    <t>Predecessors</t>
  </si>
  <si>
    <t>Task Details</t>
  </si>
  <si>
    <t>Team Responsible</t>
  </si>
  <si>
    <t>Person Responsible</t>
  </si>
  <si>
    <t>Email Of the Person Responsible</t>
  </si>
  <si>
    <t>Start Date/Time</t>
  </si>
  <si>
    <t>End Date/Time</t>
  </si>
  <si>
    <t>S4: Client creation</t>
  </si>
  <si>
    <t>S4: Patching and Upgrades related to DMC</t>
  </si>
  <si>
    <t>S4: Users / Profiles creation</t>
  </si>
  <si>
    <t>S4: IDOC / ALE / RFC setup</t>
  </si>
  <si>
    <t>S4: Config/Development/Data Transport Movements</t>
  </si>
  <si>
    <t xml:space="preserve">S4: LSMW Setups </t>
  </si>
  <si>
    <t>Pre-Cutover Tasks</t>
  </si>
  <si>
    <t>User Login Tests</t>
  </si>
  <si>
    <t>DMC Smoke tests</t>
  </si>
  <si>
    <t>R2R Configuration Checks and NR setup</t>
  </si>
  <si>
    <t>P2P Configuration Checks and NR setup</t>
  </si>
  <si>
    <t>OTC Configuration Checks and NR setup</t>
  </si>
  <si>
    <t>RET Configuration Checks and NR setup</t>
  </si>
  <si>
    <t>Master Data</t>
  </si>
  <si>
    <t>Main task</t>
  </si>
  <si>
    <t>Extract/Prepare Data File</t>
  </si>
  <si>
    <t>CH IT Team</t>
  </si>
  <si>
    <t>Validate and Approve Preload Data File</t>
  </si>
  <si>
    <t>CH Business / Workstream</t>
  </si>
  <si>
    <t>Simulate Data File</t>
  </si>
  <si>
    <t>Data Migration (DM)</t>
  </si>
  <si>
    <t>Load Data File</t>
  </si>
  <si>
    <t>Validate and Approve Data in Target S4 system</t>
  </si>
  <si>
    <t xml:space="preserve">Exchange Rates - Manual </t>
  </si>
  <si>
    <t>Transaction Data</t>
  </si>
  <si>
    <t>Integration (BOOMI)</t>
  </si>
  <si>
    <t>PIR for material group (manual)</t>
  </si>
  <si>
    <t>37 ZAWA materials,2 NLAG materials, 1 VERP (manual)</t>
  </si>
  <si>
    <t>Store Inventory upload from Vision</t>
  </si>
  <si>
    <t>VAS  Records</t>
  </si>
  <si>
    <t>Output Conditions Records</t>
  </si>
  <si>
    <t>Dependacy</t>
  </si>
  <si>
    <t>Sequence</t>
  </si>
  <si>
    <t>Load Tool</t>
  </si>
  <si>
    <t>Convert Vision/AFS Sites to S4 BP (customer and vendor)</t>
  </si>
  <si>
    <t>Custom Tables</t>
  </si>
  <si>
    <t>ZMM_GRIDTYPES</t>
  </si>
  <si>
    <t>ZMM_MATERIALGRID</t>
  </si>
  <si>
    <t>ZMM_PURCHASEGRID</t>
  </si>
  <si>
    <t>ZMM_SALESGRID</t>
  </si>
  <si>
    <t>ZSIZECODES</t>
  </si>
  <si>
    <t>Variant Characteristics</t>
  </si>
  <si>
    <t>Variant Characteristics Values</t>
  </si>
  <si>
    <t>Variant Cofiguration Class</t>
  </si>
  <si>
    <t>CHS4_MAN03/CHS4_C_871</t>
  </si>
  <si>
    <t>UPC upload for Non-licensing product (ZPLM_UPC)</t>
  </si>
  <si>
    <t>ZUPCXREF</t>
  </si>
  <si>
    <t>CHS4_LSMW06</t>
  </si>
  <si>
    <t xml:space="preserve"> Season Master creation</t>
  </si>
  <si>
    <t>Material Master - extend existing record by new org levels (CHS4_C_888) and Listing</t>
  </si>
  <si>
    <t>Material listing and exclusionCHS4_C_896</t>
  </si>
  <si>
    <t>MM - Purchasing info record with conditions(descope)</t>
  </si>
  <si>
    <t>Condition record for pricing in purchasing (restricted)(Descope)</t>
  </si>
  <si>
    <t>MM - Source list(Descope)</t>
  </si>
  <si>
    <t>SD - Sales contract (Active only)</t>
  </si>
  <si>
    <t xml:space="preserve">SD - Sales order (only open SO) </t>
  </si>
  <si>
    <t>Material inventory balance (AFS)(Quantity Upload)</t>
  </si>
  <si>
    <t>Not Started</t>
  </si>
  <si>
    <t>Awaiting Load File</t>
  </si>
  <si>
    <t>Data Received</t>
  </si>
  <si>
    <t>Out of Scope</t>
  </si>
  <si>
    <t>On Hold</t>
  </si>
  <si>
    <t>Data Issue; Awaiting Correction File</t>
  </si>
  <si>
    <t xml:space="preserve">Mock 1 </t>
  </si>
  <si>
    <t>S4D</t>
  </si>
  <si>
    <t>300 Create Project</t>
  </si>
  <si>
    <t xml:space="preserve">Switch client using LTMOM </t>
  </si>
  <si>
    <t>Development / Unit Testing</t>
  </si>
  <si>
    <t>S4Q</t>
  </si>
  <si>
    <t>Move using Transprot package 'ZDM'</t>
  </si>
  <si>
    <t>Mock 1 Cient</t>
  </si>
  <si>
    <t>Can we refresh for Mock 3 loads ?</t>
  </si>
  <si>
    <t>Mock 2 Client</t>
  </si>
  <si>
    <t>Mock 3 Client</t>
  </si>
  <si>
    <t>Refresh after SIT 1 ? (If SIT 1 exceeds schedule and reaches Nov end instead of Oct end then Mock 3 client prep will be at RISK</t>
  </si>
  <si>
    <t>Mock 4 Client</t>
  </si>
  <si>
    <t>S4P</t>
  </si>
  <si>
    <t>Prod Cutover</t>
  </si>
  <si>
    <t>SI.No</t>
  </si>
  <si>
    <t>Month</t>
  </si>
  <si>
    <t>Date</t>
  </si>
  <si>
    <t>Assigned To</t>
  </si>
  <si>
    <t>Requested By</t>
  </si>
  <si>
    <t>ETA</t>
  </si>
  <si>
    <t>Task Status</t>
  </si>
  <si>
    <t>Comments</t>
  </si>
  <si>
    <t xml:space="preserve">GL Load </t>
  </si>
  <si>
    <t>Harshit</t>
  </si>
  <si>
    <t>Share DMC templates to R2R Team,Upload all templates to SharePoint</t>
  </si>
  <si>
    <t>Sona,Sharon</t>
  </si>
  <si>
    <t>Milind</t>
  </si>
  <si>
    <t>applexus.sharepoint</t>
  </si>
  <si>
    <t xml:space="preserve">Update weekly status Doc DM </t>
  </si>
  <si>
    <t>Sami</t>
  </si>
  <si>
    <t>Connect with walter to finalize client startegy for mock loads</t>
  </si>
  <si>
    <t>Update strategy Doc as per change in scope</t>
  </si>
  <si>
    <t>Sona</t>
  </si>
  <si>
    <t>Cole Haan DataMigration - Strategy &amp; Approach Draft_v3_loadonlydoc_WIP.docx</t>
  </si>
  <si>
    <t xml:space="preserve">Send  email for stream leads explaining SOP DM team </t>
  </si>
  <si>
    <t>Check LSMW can be used for BP(Create BP)</t>
  </si>
  <si>
    <t>Connect with Sami to discuss</t>
  </si>
  <si>
    <t>Create Project in DMC w.r.t.'CH Conversion List'</t>
  </si>
  <si>
    <t>Sharon,Sona,Manoj</t>
  </si>
  <si>
    <t>Projects created for 'DM_Primary_Resource_Sharon'</t>
  </si>
  <si>
    <t>Check Tcode access for all objects</t>
  </si>
  <si>
    <t>Tcode check done in DEV 300</t>
  </si>
  <si>
    <t>Upload 'Naming convention' document to sharepoint (onboarding documents)</t>
  </si>
  <si>
    <t>Naming_Convention_Cole_Haan.docx</t>
  </si>
  <si>
    <t xml:space="preserve">Check the number of sites in sandbox </t>
  </si>
  <si>
    <t>12 Sites in sandBox</t>
  </si>
  <si>
    <t>Get a Transport pacakage 'ZDM' created for DMC transports</t>
  </si>
  <si>
    <r>
      <rPr>
        <sz val="11"/>
        <color rgb="FF000000"/>
        <rFont val="Calibri"/>
        <family val="2"/>
        <scheme val="minor"/>
      </rPr>
      <t xml:space="preserve">Create DMC Projects for all the DM Objects identified as DMC load method so far. </t>
    </r>
    <r>
      <rPr>
        <sz val="11"/>
        <color rgb="FFFF0000"/>
        <rFont val="Calibri"/>
        <family val="2"/>
        <scheme val="minor"/>
      </rPr>
      <t>(This depends on Transport package being created)</t>
    </r>
  </si>
  <si>
    <t>Manoj/Sharon</t>
  </si>
  <si>
    <t>Manoj working on Projects not added to 'ZDM'</t>
  </si>
  <si>
    <t>Review DM Strategy Approach Document with Sona</t>
  </si>
  <si>
    <t>Sami/Sona</t>
  </si>
  <si>
    <t>In-Progress</t>
  </si>
  <si>
    <t xml:space="preserve">Create Mapping sheet template for Workstram Leads. This template will then be replicated for all objects as needed. </t>
  </si>
  <si>
    <t>Since extraction and transformation are not in our scope.</t>
  </si>
  <si>
    <t>Prepare Client Strategy slide for approval (Bilal ? KC/KK) ?</t>
  </si>
  <si>
    <t xml:space="preserve">send for review </t>
  </si>
  <si>
    <t>Update DM onboarding document(Include Project creation under package)</t>
  </si>
  <si>
    <t>Connect with Vishnu or Xiao for the test data.</t>
  </si>
  <si>
    <t>Vishnu and Xiao confirmed to provide data this week.</t>
  </si>
  <si>
    <t>SNO</t>
  </si>
  <si>
    <t>Actual Load Date From</t>
  </si>
  <si>
    <t>Actual Load  Date To</t>
  </si>
  <si>
    <t>DM Resource</t>
  </si>
  <si>
    <t>Source</t>
  </si>
  <si>
    <t>Mapping Issue</t>
  </si>
  <si>
    <t>Simulation Success</t>
  </si>
  <si>
    <t>Simulation Failed</t>
  </si>
  <si>
    <t>Loaded</t>
  </si>
  <si>
    <t>Failed SAP Load</t>
  </si>
  <si>
    <t>% Loaded (Loaded/source)</t>
  </si>
  <si>
    <t>Details/Comments</t>
  </si>
  <si>
    <t>Laod Method</t>
  </si>
  <si>
    <t>Program Details</t>
  </si>
  <si>
    <t>Load Time</t>
  </si>
  <si>
    <t>Postload Time</t>
  </si>
  <si>
    <t>Characteristic</t>
  </si>
  <si>
    <t>Class</t>
  </si>
  <si>
    <t>Manual (Punch In)</t>
  </si>
  <si>
    <t>PRJ_RET_CHS4_C_884_Class_M11</t>
  </si>
  <si>
    <t>Merchandise Hierarchy</t>
  </si>
  <si>
    <t>Material Master</t>
  </si>
  <si>
    <t>PLM/DMC</t>
  </si>
  <si>
    <t>Material Master - extend existing record by new org levels</t>
  </si>
  <si>
    <t>Product consumption</t>
  </si>
  <si>
    <t>Service product</t>
  </si>
  <si>
    <t>Customer</t>
  </si>
  <si>
    <t xml:space="preserve">Xiao Fu_x000D_
</t>
  </si>
  <si>
    <t>Material listing and exclusion</t>
  </si>
  <si>
    <t>Supplier</t>
  </si>
  <si>
    <t>Material - Forecast planning</t>
  </si>
  <si>
    <t>Material inventory balance</t>
  </si>
  <si>
    <t>MM - Purchase order (only open PO)</t>
  </si>
  <si>
    <t>Batch unique at material and client level</t>
  </si>
  <si>
    <t>CHS4_C_911</t>
  </si>
  <si>
    <t>Batch unique at plant level</t>
  </si>
  <si>
    <t>Classification</t>
  </si>
  <si>
    <t>ZCA_RICEF_ATRBTS</t>
  </si>
  <si>
    <t>ZCA_TXT_TRANSLTE</t>
  </si>
  <si>
    <t>ZLAB_CODES</t>
  </si>
  <si>
    <t>ZLAB_EXCPT</t>
  </si>
  <si>
    <t>ZLIQUID</t>
  </si>
  <si>
    <t>ZPHASE</t>
  </si>
  <si>
    <t>ZPLM_UPC</t>
  </si>
  <si>
    <t>ZRET_EMP_MASTER</t>
  </si>
  <si>
    <t>ZRET_POXREF</t>
  </si>
  <si>
    <t>ZRET_PO_AGE_XREF</t>
  </si>
  <si>
    <t>ZRET_SIZECODES</t>
  </si>
  <si>
    <t>ZRET_S_SIZECODES</t>
  </si>
  <si>
    <t>ZRET_S_SIZECODES_R</t>
  </si>
  <si>
    <t>ZRET_TAXGRP_MAP</t>
  </si>
  <si>
    <t>(All)</t>
  </si>
  <si>
    <t>Count of WorkStream</t>
  </si>
  <si>
    <t>(blank)</t>
  </si>
  <si>
    <t>Count of 1. Extract_x000D_
Status</t>
  </si>
  <si>
    <t>Done %</t>
  </si>
  <si>
    <t>Not Started %</t>
  </si>
  <si>
    <t>Total %</t>
  </si>
  <si>
    <t>In progress %</t>
  </si>
  <si>
    <t>Count of 2. Preload _x000D_
Validation _x000D_
Status</t>
  </si>
  <si>
    <t>Count of 3. Simulation_x000D_
Status</t>
  </si>
  <si>
    <t>Count of 4. Data _x000D_
Load_x000D_
Status</t>
  </si>
  <si>
    <t>Count of 5. Post _x000D_
Load _x000D_
Validation_x000D_
Status</t>
  </si>
  <si>
    <t>week in year</t>
  </si>
  <si>
    <t>month in year</t>
  </si>
  <si>
    <t>load</t>
  </si>
  <si>
    <t>week in month</t>
  </si>
  <si>
    <t>=WEEKNUM(B2,2)-WEEKNUM(DATE(YEAR(B2),month(b2),1),2)+1</t>
  </si>
  <si>
    <t>Week of Loading Month</t>
  </si>
  <si>
    <t>=WEEKNUM(M2,2)-WEEKNUM(DATE(YEAR(M2),MONTH(M2),1),2)+1</t>
  </si>
  <si>
    <t>CALCAULTE WEEK OF A MONTH</t>
  </si>
  <si>
    <t>July</t>
  </si>
  <si>
    <t>Done</t>
  </si>
  <si>
    <t>Total</t>
  </si>
  <si>
    <t>Extraction_Status</t>
  </si>
  <si>
    <t>Preload Status</t>
  </si>
  <si>
    <t>Simulation Status</t>
  </si>
  <si>
    <t>Post Load Validation</t>
  </si>
  <si>
    <t>Data Load Status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</si>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</sst>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;@"/>
    <numFmt numFmtId="166" formatCode="[$-409]dd\-mmm\-yy;@"/>
    <numFmt numFmtId="167" formatCode="yyyy/mm/dd;@"/>
    <numFmt numFmtId="168" formatCode="[$-C09]dddd\,\ d\ mmmm\ yyyy;@"/>
    <numFmt numFmtId="169" formatCode="[$-F800]dddd\,\ mmmm\ dd\,\ yyyy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trike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0"/>
      <name val="Aptos Narrow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1"/>
      <color theme="1"/>
      <name val="Calibri"/>
      <family val="2"/>
    </font>
    <font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242424"/>
      <name val="Aptos Narrow"/>
      <family val="2"/>
    </font>
    <font>
      <strike/>
      <sz val="12"/>
      <color rgb="FF000000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trike/>
      <sz val="11"/>
      <color theme="1"/>
      <name val="Calibri"/>
      <family val="2"/>
      <scheme val="minor"/>
    </font>
    <font>
      <sz val="12"/>
      <color theme="0"/>
      <name val="Bierstadt"/>
      <family val="2"/>
    </font>
    <font>
      <sz val="11"/>
      <color theme="1"/>
      <name val="Bierstadt"/>
      <family val="2"/>
    </font>
    <font>
      <sz val="11"/>
      <color rgb="FF000000"/>
      <name val="Bierstadt"/>
      <family val="2"/>
    </font>
    <font>
      <sz val="12"/>
      <color rgb="FF000000"/>
      <name val="Bierstadt"/>
      <family val="2"/>
    </font>
    <font>
      <sz val="11"/>
      <color rgb="FFFF0000"/>
      <name val="Bierstadt"/>
      <family val="2"/>
    </font>
    <font>
      <sz val="11"/>
      <color rgb="FF242424"/>
      <name val="Bierstadt"/>
      <family val="2"/>
    </font>
    <font>
      <sz val="14"/>
      <color theme="0"/>
      <name val="Bierstadt"/>
      <family val="2"/>
    </font>
    <font>
      <sz val="14"/>
      <color theme="1"/>
      <name val="Bierstadt"/>
      <family val="2"/>
    </font>
    <font>
      <sz val="14"/>
      <color rgb="FF000000"/>
      <name val="Bierstadt"/>
      <family val="2"/>
    </font>
    <font>
      <sz val="14"/>
      <color rgb="FFFF0000"/>
      <name val="Bierstadt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1"/>
      <color theme="1"/>
      <name val="Bierstadt"/>
    </font>
    <font>
      <sz val="11"/>
      <color theme="0"/>
      <name val="Bierstadt"/>
      <family val="2"/>
    </font>
    <font>
      <sz val="11"/>
      <color rgb="FF000000"/>
      <name val="Bierstadt"/>
    </font>
    <font>
      <b/>
      <sz val="11"/>
      <color theme="0"/>
      <name val="Bierstadt"/>
      <family val="2"/>
    </font>
    <font>
      <sz val="11"/>
      <color theme="0"/>
      <name val="Bierstadt"/>
    </font>
    <font>
      <sz val="11"/>
      <color rgb="FF000000"/>
      <name val="Aptos Narrow"/>
      <charset val="1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theme="9"/>
        <bgColor rgb="FF00B0F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1" fillId="17" borderId="0" applyNumberFormat="0" applyBorder="0" applyAlignment="0" applyProtection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1" xfId="0" applyBorder="1" applyAlignment="1">
      <alignment wrapText="1"/>
    </xf>
    <xf numFmtId="0" fontId="0" fillId="2" borderId="0" xfId="0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3" fillId="3" borderId="1" xfId="0" applyFont="1" applyFill="1" applyBorder="1"/>
    <xf numFmtId="165" fontId="3" fillId="3" borderId="1" xfId="0" applyNumberFormat="1" applyFont="1" applyFill="1" applyBorder="1"/>
    <xf numFmtId="165" fontId="0" fillId="0" borderId="1" xfId="0" applyNumberFormat="1" applyBorder="1"/>
    <xf numFmtId="166" fontId="0" fillId="0" borderId="1" xfId="0" applyNumberFormat="1" applyBorder="1"/>
    <xf numFmtId="166" fontId="0" fillId="4" borderId="1" xfId="0" applyNumberFormat="1" applyFill="1" applyBorder="1"/>
    <xf numFmtId="0" fontId="4" fillId="4" borderId="1" xfId="0" applyFont="1" applyFill="1" applyBorder="1"/>
    <xf numFmtId="165" fontId="4" fillId="0" borderId="1" xfId="0" applyNumberFormat="1" applyFont="1" applyBorder="1"/>
    <xf numFmtId="166" fontId="4" fillId="4" borderId="1" xfId="0" applyNumberFormat="1" applyFont="1" applyFill="1" applyBorder="1"/>
    <xf numFmtId="0" fontId="5" fillId="0" borderId="0" xfId="1" applyAlignment="1">
      <alignment vertical="top"/>
    </xf>
    <xf numFmtId="0" fontId="0" fillId="0" borderId="2" xfId="0" applyBorder="1"/>
    <xf numFmtId="0" fontId="3" fillId="3" borderId="0" xfId="0" applyFont="1" applyFill="1"/>
    <xf numFmtId="0" fontId="5" fillId="0" borderId="0" xfId="1" applyAlignment="1">
      <alignment wrapText="1"/>
    </xf>
    <xf numFmtId="0" fontId="5" fillId="0" borderId="0" xfId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0" xfId="0" applyAlignment="1">
      <alignment horizontal="center"/>
    </xf>
    <xf numFmtId="0" fontId="6" fillId="6" borderId="3" xfId="0" applyFont="1" applyFill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4" borderId="3" xfId="0" applyFont="1" applyFill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0" fillId="7" borderId="0" xfId="0" applyFont="1" applyFill="1"/>
    <xf numFmtId="0" fontId="9" fillId="0" borderId="8" xfId="0" applyFont="1" applyBorder="1"/>
    <xf numFmtId="0" fontId="0" fillId="0" borderId="7" xfId="0" applyBorder="1"/>
    <xf numFmtId="0" fontId="0" fillId="0" borderId="4" xfId="0" applyBorder="1"/>
    <xf numFmtId="0" fontId="0" fillId="0" borderId="1" xfId="0" applyBorder="1" applyAlignment="1">
      <alignment horizontal="left" vertical="top"/>
    </xf>
    <xf numFmtId="164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0" fillId="0" borderId="6" xfId="0" applyBorder="1"/>
    <xf numFmtId="0" fontId="0" fillId="9" borderId="0" xfId="0" applyFill="1"/>
    <xf numFmtId="0" fontId="13" fillId="0" borderId="1" xfId="0" applyFont="1" applyBorder="1" applyAlignment="1">
      <alignment horizontal="center" vertical="center"/>
    </xf>
    <xf numFmtId="14" fontId="0" fillId="4" borderId="1" xfId="0" applyNumberFormat="1" applyFill="1" applyBorder="1"/>
    <xf numFmtId="0" fontId="11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1" fillId="0" borderId="1" xfId="0" applyFont="1" applyBorder="1"/>
    <xf numFmtId="0" fontId="1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vertical="center" wrapText="1"/>
    </xf>
    <xf numFmtId="0" fontId="13" fillId="8" borderId="1" xfId="0" applyFont="1" applyFill="1" applyBorder="1" applyAlignment="1">
      <alignment wrapText="1"/>
    </xf>
    <xf numFmtId="0" fontId="15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 wrapText="1"/>
    </xf>
    <xf numFmtId="0" fontId="13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2" fillId="9" borderId="1" xfId="0" applyFont="1" applyFill="1" applyBorder="1"/>
    <xf numFmtId="0" fontId="16" fillId="9" borderId="1" xfId="0" applyFont="1" applyFill="1" applyBorder="1" applyAlignment="1">
      <alignment vertical="center"/>
    </xf>
    <xf numFmtId="0" fontId="16" fillId="12" borderId="1" xfId="0" applyFont="1" applyFill="1" applyBorder="1" applyAlignment="1">
      <alignment vertical="center"/>
    </xf>
    <xf numFmtId="0" fontId="12" fillId="11" borderId="1" xfId="0" applyFont="1" applyFill="1" applyBorder="1" applyAlignment="1">
      <alignment vertical="center" wrapText="1"/>
    </xf>
    <xf numFmtId="0" fontId="16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horizontal="left" vertical="center" wrapText="1"/>
    </xf>
    <xf numFmtId="0" fontId="12" fillId="13" borderId="1" xfId="0" applyFont="1" applyFill="1" applyBorder="1" applyAlignment="1">
      <alignment horizontal="right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top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14" borderId="1" xfId="0" applyFont="1" applyFill="1" applyBorder="1"/>
    <xf numFmtId="0" fontId="18" fillId="14" borderId="9" xfId="0" applyFont="1" applyFill="1" applyBorder="1"/>
    <xf numFmtId="0" fontId="18" fillId="14" borderId="12" xfId="0" applyFont="1" applyFill="1" applyBorder="1"/>
    <xf numFmtId="0" fontId="19" fillId="0" borderId="11" xfId="0" applyFont="1" applyBorder="1" applyAlignment="1">
      <alignment wrapText="1"/>
    </xf>
    <xf numFmtId="0" fontId="20" fillId="0" borderId="0" xfId="0" applyFont="1" applyAlignment="1">
      <alignment vertical="top"/>
    </xf>
    <xf numFmtId="0" fontId="21" fillId="0" borderId="0" xfId="0" applyFont="1"/>
    <xf numFmtId="0" fontId="22" fillId="0" borderId="11" xfId="0" applyFont="1" applyBorder="1"/>
    <xf numFmtId="0" fontId="1" fillId="0" borderId="1" xfId="0" applyFont="1" applyBorder="1" applyAlignment="1">
      <alignment wrapText="1"/>
    </xf>
    <xf numFmtId="0" fontId="2" fillId="0" borderId="11" xfId="0" applyFont="1" applyBorder="1"/>
    <xf numFmtId="0" fontId="6" fillId="6" borderId="11" xfId="0" applyFont="1" applyFill="1" applyBorder="1" applyAlignment="1">
      <alignment wrapText="1"/>
    </xf>
    <xf numFmtId="0" fontId="17" fillId="0" borderId="1" xfId="0" applyFont="1" applyBorder="1" applyAlignment="1">
      <alignment horizontal="center" wrapText="1"/>
    </xf>
    <xf numFmtId="0" fontId="23" fillId="0" borderId="10" xfId="0" applyFont="1" applyBorder="1"/>
    <xf numFmtId="0" fontId="24" fillId="0" borderId="11" xfId="0" applyFont="1" applyBorder="1"/>
    <xf numFmtId="0" fontId="23" fillId="0" borderId="11" xfId="0" applyFont="1" applyBorder="1" applyAlignment="1">
      <alignment wrapText="1"/>
    </xf>
    <xf numFmtId="0" fontId="23" fillId="0" borderId="0" xfId="0" applyFont="1"/>
    <xf numFmtId="0" fontId="4" fillId="0" borderId="0" xfId="0" applyFont="1"/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/>
    </xf>
    <xf numFmtId="168" fontId="9" fillId="0" borderId="1" xfId="0" applyNumberFormat="1" applyFont="1" applyBorder="1" applyAlignment="1">
      <alignment horizontal="center" vertical="center" wrapText="1"/>
    </xf>
    <xf numFmtId="168" fontId="9" fillId="0" borderId="1" xfId="0" applyNumberFormat="1" applyFont="1" applyBorder="1" applyAlignment="1">
      <alignment horizontal="center" wrapText="1"/>
    </xf>
    <xf numFmtId="0" fontId="22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26" fillId="5" borderId="1" xfId="0" applyFont="1" applyFill="1" applyBorder="1" applyAlignment="1">
      <alignment horizontal="center" vertical="center" wrapText="1"/>
    </xf>
    <xf numFmtId="168" fontId="26" fillId="5" borderId="1" xfId="0" applyNumberFormat="1" applyFont="1" applyFill="1" applyBorder="1" applyAlignment="1">
      <alignment horizontal="center" vertical="center" wrapText="1"/>
    </xf>
    <xf numFmtId="167" fontId="26" fillId="5" borderId="1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168" fontId="27" fillId="0" borderId="1" xfId="0" applyNumberFormat="1" applyFont="1" applyBorder="1" applyAlignment="1">
      <alignment horizontal="center" vertical="center" wrapText="1"/>
    </xf>
    <xf numFmtId="14" fontId="2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top"/>
    </xf>
    <xf numFmtId="168" fontId="27" fillId="0" borderId="1" xfId="0" applyNumberFormat="1" applyFont="1" applyBorder="1" applyAlignment="1">
      <alignment horizontal="center" wrapText="1"/>
    </xf>
    <xf numFmtId="0" fontId="28" fillId="0" borderId="1" xfId="0" applyFont="1" applyBorder="1" applyAlignment="1">
      <alignment horizontal="center" wrapText="1"/>
    </xf>
    <xf numFmtId="0" fontId="29" fillId="0" borderId="1" xfId="0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 wrapText="1"/>
    </xf>
    <xf numFmtId="14" fontId="27" fillId="0" borderId="1" xfId="0" applyNumberFormat="1" applyFont="1" applyBorder="1" applyAlignment="1">
      <alignment horizontal="center" wrapText="1"/>
    </xf>
    <xf numFmtId="0" fontId="29" fillId="0" borderId="1" xfId="0" applyFont="1" applyBorder="1" applyAlignment="1">
      <alignment horizontal="center" vertical="center" wrapText="1"/>
    </xf>
    <xf numFmtId="168" fontId="30" fillId="0" borderId="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top"/>
    </xf>
    <xf numFmtId="0" fontId="30" fillId="0" borderId="1" xfId="0" applyFont="1" applyBorder="1" applyAlignment="1">
      <alignment horizontal="center" wrapText="1"/>
    </xf>
    <xf numFmtId="168" fontId="30" fillId="0" borderId="1" xfId="0" applyNumberFormat="1" applyFont="1" applyBorder="1" applyAlignment="1">
      <alignment horizontal="center" wrapText="1"/>
    </xf>
    <xf numFmtId="0" fontId="28" fillId="0" borderId="1" xfId="0" applyFont="1" applyBorder="1" applyAlignment="1">
      <alignment horizontal="center" vertical="top"/>
    </xf>
    <xf numFmtId="0" fontId="29" fillId="0" borderId="1" xfId="0" applyFont="1" applyBorder="1" applyAlignment="1">
      <alignment horizontal="center" vertical="top"/>
    </xf>
    <xf numFmtId="0" fontId="28" fillId="0" borderId="1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center" vertical="top" wrapText="1"/>
    </xf>
    <xf numFmtId="168" fontId="27" fillId="0" borderId="1" xfId="0" applyNumberFormat="1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wrapText="1"/>
    </xf>
    <xf numFmtId="0" fontId="27" fillId="0" borderId="1" xfId="0" quotePrefix="1" applyFont="1" applyBorder="1" applyAlignment="1">
      <alignment horizontal="center" wrapText="1"/>
    </xf>
    <xf numFmtId="0" fontId="28" fillId="0" borderId="1" xfId="0" applyFont="1" applyBorder="1" applyAlignment="1">
      <alignment horizontal="center"/>
    </xf>
    <xf numFmtId="0" fontId="27" fillId="0" borderId="1" xfId="0" quotePrefix="1" applyFont="1" applyBorder="1" applyAlignment="1">
      <alignment horizontal="center"/>
    </xf>
    <xf numFmtId="168" fontId="27" fillId="0" borderId="1" xfId="0" applyNumberFormat="1" applyFont="1" applyBorder="1" applyAlignment="1">
      <alignment horizontal="center"/>
    </xf>
    <xf numFmtId="167" fontId="27" fillId="0" borderId="1" xfId="0" applyNumberFormat="1" applyFont="1" applyBorder="1" applyAlignment="1">
      <alignment horizontal="center"/>
    </xf>
    <xf numFmtId="0" fontId="32" fillId="5" borderId="1" xfId="0" applyFont="1" applyFill="1" applyBorder="1" applyAlignment="1">
      <alignment horizontal="left" vertical="center" wrapText="1"/>
    </xf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left" wrapText="1"/>
    </xf>
    <xf numFmtId="0" fontId="33" fillId="0" borderId="1" xfId="0" applyFont="1" applyBorder="1" applyAlignment="1">
      <alignment horizontal="left" vertical="center"/>
    </xf>
    <xf numFmtId="0" fontId="34" fillId="0" borderId="1" xfId="0" applyFont="1" applyBorder="1" applyAlignment="1">
      <alignment horizontal="left" vertical="center" wrapText="1"/>
    </xf>
    <xf numFmtId="0" fontId="33" fillId="0" borderId="1" xfId="0" applyFont="1" applyBorder="1"/>
    <xf numFmtId="0" fontId="35" fillId="0" borderId="1" xfId="0" applyFont="1" applyBorder="1" applyAlignment="1">
      <alignment horizontal="left"/>
    </xf>
    <xf numFmtId="0" fontId="6" fillId="0" borderId="10" xfId="0" applyFont="1" applyBorder="1"/>
    <xf numFmtId="0" fontId="6" fillId="0" borderId="11" xfId="0" applyFont="1" applyBorder="1"/>
    <xf numFmtId="0" fontId="6" fillId="0" borderId="0" xfId="0" applyFont="1"/>
    <xf numFmtId="0" fontId="6" fillId="0" borderId="11" xfId="0" applyFont="1" applyBorder="1" applyAlignment="1">
      <alignment wrapText="1"/>
    </xf>
    <xf numFmtId="0" fontId="8" fillId="0" borderId="10" xfId="0" applyFont="1" applyBorder="1"/>
    <xf numFmtId="0" fontId="8" fillId="0" borderId="11" xfId="0" applyFont="1" applyBorder="1" applyAlignment="1">
      <alignment wrapText="1"/>
    </xf>
    <xf numFmtId="0" fontId="2" fillId="0" borderId="10" xfId="0" applyFont="1" applyBorder="1"/>
    <xf numFmtId="0" fontId="6" fillId="0" borderId="9" xfId="0" applyFont="1" applyBorder="1"/>
    <xf numFmtId="0" fontId="6" fillId="6" borderId="10" xfId="0" applyFont="1" applyFill="1" applyBorder="1"/>
    <xf numFmtId="0" fontId="2" fillId="6" borderId="11" xfId="0" applyFont="1" applyFill="1" applyBorder="1"/>
    <xf numFmtId="0" fontId="6" fillId="0" borderId="11" xfId="0" applyFont="1" applyBorder="1" applyAlignment="1">
      <alignment horizontal="left" wrapText="1"/>
    </xf>
    <xf numFmtId="0" fontId="6" fillId="0" borderId="13" xfId="0" applyFont="1" applyBorder="1"/>
    <xf numFmtId="0" fontId="6" fillId="0" borderId="12" xfId="0" applyFont="1" applyBorder="1"/>
    <xf numFmtId="0" fontId="6" fillId="0" borderId="2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27" fillId="0" borderId="0" xfId="0" applyFont="1" applyAlignment="1">
      <alignment horizontal="center" wrapText="1"/>
    </xf>
    <xf numFmtId="0" fontId="27" fillId="0" borderId="0" xfId="0" applyFont="1" applyAlignment="1">
      <alignment horizontal="center"/>
    </xf>
    <xf numFmtId="0" fontId="0" fillId="0" borderId="0" xfId="0" quotePrefix="1"/>
    <xf numFmtId="169" fontId="0" fillId="0" borderId="0" xfId="0" applyNumberFormat="1"/>
    <xf numFmtId="0" fontId="37" fillId="16" borderId="0" xfId="3"/>
    <xf numFmtId="0" fontId="37" fillId="16" borderId="0" xfId="3" applyNumberFormat="1"/>
    <xf numFmtId="169" fontId="37" fillId="16" borderId="0" xfId="3" applyNumberFormat="1"/>
    <xf numFmtId="0" fontId="36" fillId="15" borderId="0" xfId="2"/>
    <xf numFmtId="0" fontId="12" fillId="17" borderId="0" xfId="4" applyFont="1" applyAlignment="1">
      <alignment horizontal="left" vertical="top"/>
    </xf>
    <xf numFmtId="169" fontId="36" fillId="15" borderId="0" xfId="2" applyNumberFormat="1"/>
    <xf numFmtId="0" fontId="12" fillId="18" borderId="0" xfId="4" applyFont="1" applyFill="1" applyAlignment="1">
      <alignment horizontal="left" vertical="top"/>
    </xf>
    <xf numFmtId="169" fontId="12" fillId="18" borderId="0" xfId="4" applyNumberFormat="1" applyFont="1" applyFill="1" applyAlignment="1">
      <alignment horizontal="left" vertical="top"/>
    </xf>
    <xf numFmtId="0" fontId="39" fillId="18" borderId="0" xfId="4" applyFont="1" applyFill="1" applyAlignment="1">
      <alignment horizontal="left" vertical="top"/>
    </xf>
    <xf numFmtId="0" fontId="40" fillId="18" borderId="0" xfId="4" applyFont="1" applyFill="1" applyAlignment="1">
      <alignment horizontal="left" vertical="top"/>
    </xf>
    <xf numFmtId="0" fontId="38" fillId="17" borderId="0" xfId="4" applyFont="1" applyAlignment="1">
      <alignment horizontal="left" vertical="top"/>
    </xf>
    <xf numFmtId="0" fontId="41" fillId="0" borderId="1" xfId="0" applyFont="1" applyBorder="1" applyAlignment="1">
      <alignment horizontal="center"/>
    </xf>
    <xf numFmtId="0" fontId="33" fillId="4" borderId="1" xfId="0" applyFont="1" applyFill="1" applyBorder="1" applyAlignment="1">
      <alignment horizontal="left" vertical="center" wrapText="1"/>
    </xf>
    <xf numFmtId="0" fontId="27" fillId="4" borderId="1" xfId="0" applyFont="1" applyFill="1" applyBorder="1" applyAlignment="1">
      <alignment horizontal="center"/>
    </xf>
    <xf numFmtId="0" fontId="41" fillId="4" borderId="1" xfId="0" applyFont="1" applyFill="1" applyBorder="1" applyAlignment="1">
      <alignment horizontal="center"/>
    </xf>
    <xf numFmtId="0" fontId="43" fillId="0" borderId="1" xfId="0" applyFont="1" applyBorder="1" applyAlignment="1">
      <alignment horizontal="center" wrapText="1"/>
    </xf>
    <xf numFmtId="0" fontId="27" fillId="19" borderId="1" xfId="0" applyFont="1" applyFill="1" applyBorder="1" applyAlignment="1">
      <alignment horizontal="center" wrapText="1"/>
    </xf>
    <xf numFmtId="0" fontId="33" fillId="4" borderId="14" xfId="0" applyFont="1" applyFill="1" applyBorder="1" applyAlignment="1">
      <alignment horizontal="left" vertical="center"/>
    </xf>
    <xf numFmtId="0" fontId="42" fillId="5" borderId="1" xfId="0" applyFont="1" applyFill="1" applyBorder="1" applyAlignment="1">
      <alignment horizontal="center" wrapText="1"/>
    </xf>
    <xf numFmtId="0" fontId="45" fillId="5" borderId="1" xfId="0" applyFont="1" applyFill="1" applyBorder="1" applyAlignment="1">
      <alignment horizontal="center" wrapText="1"/>
    </xf>
    <xf numFmtId="0" fontId="44" fillId="5" borderId="1" xfId="0" applyFont="1" applyFill="1" applyBorder="1" applyAlignment="1">
      <alignment horizontal="center" wrapText="1"/>
    </xf>
    <xf numFmtId="0" fontId="33" fillId="20" borderId="1" xfId="0" applyFont="1" applyFill="1" applyBorder="1" applyAlignment="1">
      <alignment horizontal="left" vertical="center" wrapText="1"/>
    </xf>
    <xf numFmtId="0" fontId="0" fillId="0" borderId="0" xfId="0" pivotButton="1" applyAlignment="1">
      <alignment horizontal="left"/>
    </xf>
    <xf numFmtId="0" fontId="33" fillId="4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 vertical="top"/>
    </xf>
    <xf numFmtId="0" fontId="46" fillId="0" borderId="0" xfId="0" applyFont="1" applyAlignment="1">
      <alignment horizontal="left"/>
    </xf>
    <xf numFmtId="0" fontId="11" fillId="0" borderId="0" xfId="0" applyFont="1"/>
    <xf numFmtId="9" fontId="27" fillId="0" borderId="1" xfId="0" applyNumberFormat="1" applyFont="1" applyBorder="1" applyAlignment="1">
      <alignment horizontal="center"/>
    </xf>
    <xf numFmtId="0" fontId="27" fillId="6" borderId="1" xfId="0" applyFont="1" applyFill="1" applyBorder="1" applyAlignment="1">
      <alignment horizontal="center" wrapText="1"/>
    </xf>
    <xf numFmtId="9" fontId="0" fillId="0" borderId="0" xfId="0" applyNumberFormat="1"/>
    <xf numFmtId="0" fontId="27" fillId="21" borderId="1" xfId="0" applyFont="1" applyFill="1" applyBorder="1" applyAlignment="1">
      <alignment horizontal="center" wrapText="1"/>
    </xf>
    <xf numFmtId="0" fontId="0" fillId="0" borderId="0" xfId="0" pivotButton="1" applyAlignment="1">
      <alignment horizontal="center"/>
    </xf>
    <xf numFmtId="0" fontId="12" fillId="6" borderId="0" xfId="0" applyFont="1" applyFill="1"/>
    <xf numFmtId="0" fontId="0" fillId="22" borderId="0" xfId="0" applyFill="1" applyAlignment="1">
      <alignment horizontal="center"/>
    </xf>
    <xf numFmtId="0" fontId="12" fillId="6" borderId="0" xfId="0" applyFont="1" applyFill="1" applyAlignment="1">
      <alignment wrapText="1"/>
    </xf>
    <xf numFmtId="9" fontId="0" fillId="0" borderId="0" xfId="5" applyFont="1"/>
    <xf numFmtId="9" fontId="0" fillId="0" borderId="1" xfId="5" applyFont="1" applyBorder="1"/>
    <xf numFmtId="9" fontId="0" fillId="0" borderId="1" xfId="0" applyNumberFormat="1" applyBorder="1"/>
    <xf numFmtId="167" fontId="26" fillId="5" borderId="0" xfId="0" applyNumberFormat="1" applyFont="1" applyFill="1" applyBorder="1" applyAlignment="1">
      <alignment horizontal="center" vertical="center" wrapText="1"/>
    </xf>
    <xf numFmtId="167" fontId="27" fillId="0" borderId="0" xfId="0" applyNumberFormat="1" applyFont="1" applyBorder="1" applyAlignment="1">
      <alignment horizontal="center"/>
    </xf>
    <xf numFmtId="49" fontId="27" fillId="0" borderId="0" xfId="0" applyNumberFormat="1" applyFont="1" applyBorder="1" applyAlignment="1">
      <alignment horizontal="center" vertical="center" wrapText="1"/>
    </xf>
    <xf numFmtId="0" fontId="0" fillId="0" borderId="0" xfId="0" applyNumberFormat="1"/>
    <xf numFmtId="14" fontId="0" fillId="0" borderId="0" xfId="0" applyNumberFormat="1"/>
    <xf numFmtId="0" fontId="27" fillId="0" borderId="1" xfId="0" applyNumberFormat="1" applyFont="1" applyBorder="1" applyAlignment="1">
      <alignment horizontal="center" vertical="center" wrapText="1"/>
    </xf>
    <xf numFmtId="0" fontId="12" fillId="0" borderId="0" xfId="0" applyFont="1"/>
  </cellXfs>
  <cellStyles count="6">
    <cellStyle name="60% - Accent1" xfId="4" builtinId="32"/>
    <cellStyle name="Bad" xfId="2" builtinId="27"/>
    <cellStyle name="Hyperlink" xfId="1" builtinId="8"/>
    <cellStyle name="Neutral" xfId="3" builtinId="28"/>
    <cellStyle name="Normal" xfId="0" builtinId="0"/>
    <cellStyle name="Percent" xfId="5" builtinId="5"/>
  </cellStyles>
  <dxfs count="107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theme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-0.2499465926084170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5" tint="0.39997558519241921"/>
        </patternFill>
      </fill>
    </dxf>
    <dxf>
      <font>
        <color rgb="FF9C0006"/>
      </font>
      <fill>
        <patternFill patternType="solid">
          <bgColor theme="0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ont>
        <color rgb="FFFF0000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font>
        <sz val="12"/>
      </font>
      <alignment horizontal="general" vertical="bottom" textRotation="0" wrapText="0" indent="0" justifyLastLine="0" shrinkToFit="0" readingOrder="0"/>
    </dxf>
    <dxf>
      <alignment horizontal="left"/>
    </dxf>
    <dxf>
      <alignment horizontal="center"/>
    </dxf>
    <dxf>
      <alignment horizontal="center"/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[Cole_Haan_Mock1_Tracker_updated24062025.xlsx]Dev Dashboard!PivotTable1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'Dev Dashboard'!$G$10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AC63-4C7D-A8D5-DA031F62E6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C63-4C7D-A8D5-DA031F62E6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AC63-4C7D-A8D5-DA031F62E6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C63-4C7D-A8D5-DA031F62E6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AC63-4C7D-A8D5-DA031F62E6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'Dev Dashboard'!$F$11:$F$16</c:f>
              <c:strCache>
                <c:ptCount val="5"/>
                <c:pt idx="0">
                  <c:v>MD</c:v>
                </c:pt>
                <c:pt idx="1">
                  <c:v>O2C</c:v>
                </c:pt>
                <c:pt idx="2">
                  <c:v>P2P</c:v>
                </c:pt>
                <c:pt idx="3">
                  <c:v>R2R</c:v>
                </c:pt>
                <c:pt idx="4">
                  <c:v>RET</c:v>
                </c:pt>
              </c:strCache>
            </c:strRef>
          </c:cat>
          <c:val>
            <c:numRef>
              <c:f>'Dev Dashboard'!$G$11:$G$16</c:f>
              <c:numCache>
                <c:formatCode>General</c:formatCode>
                <c:ptCount val="5"/>
                <c:pt idx="0">
                  <c:v>9</c:v>
                </c:pt>
                <c:pt idx="1">
                  <c:v>2</c:v>
                </c:pt>
                <c:pt idx="2">
                  <c:v>11</c:v>
                </c:pt>
                <c:pt idx="3">
                  <c:v>15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3-4C7D-A8D5-DA031F62E6D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Preload Status</a:t>
            </a:r>
          </a:p>
        </c:rich>
      </c:tx>
      <c:layout>
        <c:manualLayout>
          <c:xMode val="edge"/>
          <c:yMode val="edge"/>
          <c:x val="3.2937319616657107E-2"/>
          <c:y val="3.1372549019607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811723534558179"/>
          <c:y val="0.10185185185185185"/>
          <c:w val="0.53654352580927389"/>
          <c:h val="0.8942392096821231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80-4A8F-84BB-96A21632E61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80-4A8F-84BB-96A21632E618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80-4A8F-84BB-96A21632E618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80-4A8F-84BB-96A21632E618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80-4A8F-84BB-96A21632E6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'Weekly Load Status'!$A$32:$A$35</c:f>
              <c:strCache>
                <c:ptCount val="4"/>
                <c:pt idx="0">
                  <c:v>Not Started</c:v>
                </c:pt>
                <c:pt idx="1">
                  <c:v>In progress</c:v>
                </c:pt>
                <c:pt idx="2">
                  <c:v>Done</c:v>
                </c:pt>
                <c:pt idx="3">
                  <c:v>Total</c:v>
                </c:pt>
              </c:strCache>
            </c:strRef>
          </c:cat>
          <c:val>
            <c:numRef>
              <c:f>'Weekly Load Status'!$B$32:$B$35</c:f>
              <c:numCache>
                <c:formatCode>0%</c:formatCode>
                <c:ptCount val="4"/>
                <c:pt idx="0">
                  <c:v>0.68627450980392157</c:v>
                </c:pt>
                <c:pt idx="1">
                  <c:v>0.13725490196078433</c:v>
                </c:pt>
                <c:pt idx="2">
                  <c:v>0.17647058823529413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80-4A8F-84BB-96A21632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Simulation Status</a:t>
            </a:r>
          </a:p>
        </c:rich>
      </c:tx>
      <c:layout>
        <c:manualLayout>
          <c:xMode val="edge"/>
          <c:yMode val="edge"/>
          <c:x val="3.2937319616657107E-2"/>
          <c:y val="3.1372549019607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811723534558179"/>
          <c:y val="0.10185185185185185"/>
          <c:w val="0.53654352580927389"/>
          <c:h val="0.8942392096821231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80-4A8F-84BB-96A21632E61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80-4A8F-84BB-96A21632E618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80-4A8F-84BB-96A21632E618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80-4A8F-84BB-96A21632E618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80-4A8F-84BB-96A21632E6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'Weekly Load Status'!$A$51:$A$54</c:f>
              <c:strCache>
                <c:ptCount val="4"/>
                <c:pt idx="0">
                  <c:v>Not Started</c:v>
                </c:pt>
                <c:pt idx="1">
                  <c:v>In progress</c:v>
                </c:pt>
                <c:pt idx="2">
                  <c:v>Done</c:v>
                </c:pt>
                <c:pt idx="3">
                  <c:v>Total</c:v>
                </c:pt>
              </c:strCache>
            </c:strRef>
          </c:cat>
          <c:val>
            <c:numRef>
              <c:f>'Weekly Load Status'!$B$51:$B$54</c:f>
              <c:numCache>
                <c:formatCode>0%</c:formatCode>
                <c:ptCount val="4"/>
                <c:pt idx="0">
                  <c:v>0.68627450980392157</c:v>
                </c:pt>
                <c:pt idx="1">
                  <c:v>0.17647058823529413</c:v>
                </c:pt>
                <c:pt idx="2">
                  <c:v>0.13725490196078433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80-4A8F-84BB-96A21632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Load Status</a:t>
            </a:r>
          </a:p>
        </c:rich>
      </c:tx>
      <c:layout>
        <c:manualLayout>
          <c:xMode val="edge"/>
          <c:yMode val="edge"/>
          <c:x val="3.2937319616657107E-2"/>
          <c:y val="3.1372549019607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811723534558179"/>
          <c:y val="0.10185185185185185"/>
          <c:w val="0.53654352580927389"/>
          <c:h val="0.8942392096821231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80-4A8F-84BB-96A21632E61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80-4A8F-84BB-96A21632E618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80-4A8F-84BB-96A21632E618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80-4A8F-84BB-96A21632E618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80-4A8F-84BB-96A21632E6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'Weekly Load Status'!$A$70:$A$73</c:f>
              <c:strCache>
                <c:ptCount val="4"/>
                <c:pt idx="0">
                  <c:v>Not Started</c:v>
                </c:pt>
                <c:pt idx="1">
                  <c:v>In progress</c:v>
                </c:pt>
                <c:pt idx="2">
                  <c:v>Done</c:v>
                </c:pt>
                <c:pt idx="3">
                  <c:v>Total</c:v>
                </c:pt>
              </c:strCache>
            </c:strRef>
          </c:cat>
          <c:val>
            <c:numRef>
              <c:f>'Weekly Load Status'!$B$70:$B$73</c:f>
              <c:numCache>
                <c:formatCode>0%</c:formatCode>
                <c:ptCount val="4"/>
                <c:pt idx="0">
                  <c:v>0.80392156862745101</c:v>
                </c:pt>
                <c:pt idx="1">
                  <c:v>0.15686274509803921</c:v>
                </c:pt>
                <c:pt idx="2">
                  <c:v>3.9215686274509803E-2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80-4A8F-84BB-96A21632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Post Load Status</a:t>
            </a:r>
          </a:p>
        </c:rich>
      </c:tx>
      <c:layout>
        <c:manualLayout>
          <c:xMode val="edge"/>
          <c:yMode val="edge"/>
          <c:x val="3.2937319616657107E-2"/>
          <c:y val="3.1372549019607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93530965131452"/>
          <c:y val="4.0557667934093787E-2"/>
          <c:w val="0.50933438564588795"/>
          <c:h val="0.915059229763579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80-4A8F-84BB-96A21632E61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80-4A8F-84BB-96A21632E618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80-4A8F-84BB-96A21632E618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80-4A8F-84BB-96A21632E618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80-4A8F-84BB-96A21632E6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'Weekly Load Status'!$A$91:$A$94</c:f>
              <c:strCache>
                <c:ptCount val="4"/>
                <c:pt idx="0">
                  <c:v>Not Started</c:v>
                </c:pt>
                <c:pt idx="1">
                  <c:v>In progress</c:v>
                </c:pt>
                <c:pt idx="2">
                  <c:v>Done</c:v>
                </c:pt>
                <c:pt idx="3">
                  <c:v>Total</c:v>
                </c:pt>
              </c:strCache>
            </c:strRef>
          </c:cat>
          <c:val>
            <c:numRef>
              <c:f>'Weekly Load Status'!$B$91:$B$94</c:f>
              <c:numCache>
                <c:formatCode>0%</c:formatCode>
                <c:ptCount val="4"/>
                <c:pt idx="0">
                  <c:v>0.88059701492537312</c:v>
                </c:pt>
                <c:pt idx="1">
                  <c:v>4.4776119402985072E-2</c:v>
                </c:pt>
                <c:pt idx="2">
                  <c:v>7.4626865671641784E-2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80-4A8F-84BB-96A21632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[Cole_Haan_Mock1_Tracker_updated24062025.xlsx]Dev Dashboard!PivotTable3</c:name>
    <c:fmtId val="8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'Dev Dashboard'!$G$24:$G$25</c:f>
              <c:strCache>
                <c:ptCount val="1"/>
                <c:pt idx="0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'Dev Dashboard'!$F$26:$F$31</c:f>
              <c:strCache>
                <c:ptCount val="5"/>
                <c:pt idx="0">
                  <c:v>MD</c:v>
                </c:pt>
                <c:pt idx="1">
                  <c:v>O2C</c:v>
                </c:pt>
                <c:pt idx="2">
                  <c:v>P2P</c:v>
                </c:pt>
                <c:pt idx="3">
                  <c:v>R2R</c:v>
                </c:pt>
                <c:pt idx="4">
                  <c:v>RET</c:v>
                </c:pt>
              </c:strCache>
            </c:strRef>
          </c:cat>
          <c:val>
            <c:numRef>
              <c:f>'Dev Dashboard'!$G$26:$G$31</c:f>
              <c:numCache>
                <c:formatCode>General</c:formatCode>
                <c:ptCount val="5"/>
                <c:pt idx="0">
                  <c:v>9</c:v>
                </c:pt>
                <c:pt idx="1">
                  <c:v>2</c:v>
                </c:pt>
                <c:pt idx="2">
                  <c:v>11</c:v>
                </c:pt>
                <c:pt idx="3">
                  <c:v>15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C-4619-89D9-2DDE1A4AE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43168"/>
        <c:axId val="183994624"/>
      </c:barChart>
      <c:catAx>
        <c:axId val="1567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4624"/>
        <c:crosses val="autoZero"/>
        <c:auto val="1"/>
        <c:lblAlgn val="ctr"/>
        <c:lblOffset val="100"/>
        <c:noMultiLvlLbl val="0"/>
      </c:catAx>
      <c:valAx>
        <c:axId val="1839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[Cole_Haan_Mock1_Tracker_updated24062025.xlsx]Dev Dashboard!PivotTable5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'Dev Dashboard'!$G$39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D3D-40AE-A219-D0734300FE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D3D-40AE-A219-D0734300FE9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3D3D-40AE-A219-D0734300FE9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3D3D-40AE-A219-D0734300FE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'Dev Dashboard'!$F$40:$F$50</c:f>
              <c:strCache>
                <c:ptCount val="10"/>
                <c:pt idx="0">
                  <c:v>DMC</c:v>
                </c:pt>
                <c:pt idx="1">
                  <c:v>LSMW</c:v>
                </c:pt>
                <c:pt idx="2">
                  <c:v>Manual </c:v>
                </c:pt>
                <c:pt idx="3">
                  <c:v>LSMW and DMC</c:v>
                </c:pt>
                <c:pt idx="4">
                  <c:v>Custom prog.</c:v>
                </c:pt>
                <c:pt idx="5">
                  <c:v>Mass</c:v>
                </c:pt>
                <c:pt idx="6">
                  <c:v>Standard Prog</c:v>
                </c:pt>
                <c:pt idx="7">
                  <c:v>Interface</c:v>
                </c:pt>
                <c:pt idx="8">
                  <c:v>TR</c:v>
                </c:pt>
                <c:pt idx="9">
                  <c:v>Custom Prog</c:v>
                </c:pt>
              </c:strCache>
            </c:strRef>
          </c:cat>
          <c:val>
            <c:numRef>
              <c:f>'Dev Dashboard'!$G$40:$G$50</c:f>
              <c:numCache>
                <c:formatCode>General</c:formatCode>
                <c:ptCount val="10"/>
                <c:pt idx="0">
                  <c:v>24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D-40AE-A219-D0734300FE9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Extraction Status</a:t>
            </a:r>
          </a:p>
        </c:rich>
      </c:tx>
      <c:layout>
        <c:manualLayout>
          <c:xMode val="edge"/>
          <c:yMode val="edge"/>
          <c:x val="3.2937319616657107E-2"/>
          <c:y val="3.1372549019607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6870934611435"/>
          <c:y val="0.11297933328709822"/>
          <c:w val="0.64680958880139983"/>
          <c:h val="0.88702061743075089"/>
        </c:manualLayout>
      </c:layout>
      <c:doughnutChart>
        <c:varyColors val="1"/>
        <c:ser>
          <c:idx val="0"/>
          <c:order val="0"/>
          <c:dPt>
            <c:idx val="0"/>
            <c:bubble3D val="0"/>
            <c:explosion val="2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7D6-435D-9261-ED54566C0FB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6-435D-9261-ED54566C0FB1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0">
                <a:solidFill>
                  <a:schemeClr val="lt1"/>
                </a:solidFill>
              </a:ln>
              <a:effectLst>
                <a:glow>
                  <a:schemeClr val="accent1">
                    <a:alpha val="0"/>
                  </a:schemeClr>
                </a:glow>
                <a:outerShdw blurRad="50800" dir="5220000" algn="ctr" rotWithShape="0">
                  <a:srgbClr val="000000">
                    <a:alpha val="22000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87D6-435D-9261-ED54566C0FB1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D7-4AFC-9D2C-743DF359FA92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D7-4AFC-9D2C-743DF359FA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loadingsttaus!$A$20:$A$23</c:f>
              <c:strCache>
                <c:ptCount val="4"/>
                <c:pt idx="0">
                  <c:v>Not Started %</c:v>
                </c:pt>
                <c:pt idx="1">
                  <c:v>Done %</c:v>
                </c:pt>
                <c:pt idx="2">
                  <c:v>In progress %</c:v>
                </c:pt>
                <c:pt idx="3">
                  <c:v>Total %</c:v>
                </c:pt>
              </c:strCache>
            </c:strRef>
          </c:cat>
          <c:val>
            <c:numRef>
              <c:f>loadingsttaus!$B$20:$B$23</c:f>
              <c:numCache>
                <c:formatCode>0%</c:formatCode>
                <c:ptCount val="4"/>
                <c:pt idx="0">
                  <c:v>0.8928571428571429</c:v>
                </c:pt>
                <c:pt idx="1">
                  <c:v>0.11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6-435D-9261-ED54566C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17091695984810409"/>
          <c:y val="0.73549485859618591"/>
          <c:w val="0.67215034120734907"/>
          <c:h val="8.2418190963895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Preload Validation</a:t>
            </a:r>
            <a:r>
              <a:rPr lang="en-IN" b="1" baseline="0"/>
              <a:t> </a:t>
            </a:r>
            <a:r>
              <a:rPr lang="en-IN" b="1"/>
              <a:t>Status</a:t>
            </a:r>
          </a:p>
        </c:rich>
      </c:tx>
      <c:layout>
        <c:manualLayout>
          <c:xMode val="edge"/>
          <c:yMode val="edge"/>
          <c:x val="3.2937319616657107E-2"/>
          <c:y val="3.1372549019607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91245568957889"/>
          <c:y val="0.10670064423765212"/>
          <c:w val="0.64988691694457168"/>
          <c:h val="0.8932993557623478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80-4A8F-84BB-96A21632E61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80-4A8F-84BB-96A21632E618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80-4A8F-84BB-96A21632E618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80-4A8F-84BB-96A21632E618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80-4A8F-84BB-96A21632E6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loadingsttaus!$A$37:$A$40</c:f>
              <c:strCache>
                <c:ptCount val="4"/>
                <c:pt idx="0">
                  <c:v>Not Started %</c:v>
                </c:pt>
                <c:pt idx="1">
                  <c:v>Done %</c:v>
                </c:pt>
                <c:pt idx="2">
                  <c:v>In progress %</c:v>
                </c:pt>
                <c:pt idx="3">
                  <c:v>Total %</c:v>
                </c:pt>
              </c:strCache>
            </c:strRef>
          </c:cat>
          <c:val>
            <c:numRef>
              <c:f>loadingsttaus!$B$37:$B$40</c:f>
              <c:numCache>
                <c:formatCode>0%</c:formatCode>
                <c:ptCount val="4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80-4A8F-84BB-96A21632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12779149056604297"/>
          <c:y val="0.69515094249582432"/>
          <c:w val="0.66681562948641715"/>
          <c:h val="8.1818754473872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Simulation Status</a:t>
            </a:r>
          </a:p>
        </c:rich>
      </c:tx>
      <c:layout>
        <c:manualLayout>
          <c:xMode val="edge"/>
          <c:yMode val="edge"/>
          <c:x val="3.2937319616657107E-2"/>
          <c:y val="3.1372549019607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40096069619351"/>
          <c:y val="0.13499008180926803"/>
          <c:w val="0.6132638158515139"/>
          <c:h val="0.8650099181907319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80-4A8F-84BB-96A21632E61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80-4A8F-84BB-96A21632E618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80-4A8F-84BB-96A21632E618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80-4A8F-84BB-96A21632E618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80-4A8F-84BB-96A21632E6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loadingsttaus!$A$60:$A$63</c:f>
              <c:strCache>
                <c:ptCount val="4"/>
                <c:pt idx="0">
                  <c:v>Not Started %</c:v>
                </c:pt>
                <c:pt idx="1">
                  <c:v>Done %</c:v>
                </c:pt>
                <c:pt idx="2">
                  <c:v>In progress %</c:v>
                </c:pt>
                <c:pt idx="3">
                  <c:v>Total %</c:v>
                </c:pt>
              </c:strCache>
            </c:strRef>
          </c:cat>
          <c:val>
            <c:numRef>
              <c:f>loadingsttaus!$B$60:$B$63</c:f>
              <c:numCache>
                <c:formatCode>0%</c:formatCode>
                <c:ptCount val="4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80-4A8F-84BB-96A21632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11782139257403908"/>
          <c:y val="0.71350318466456519"/>
          <c:w val="0.79149884581282903"/>
          <c:h val="8.2117331602455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Data Load Status</a:t>
            </a:r>
          </a:p>
        </c:rich>
      </c:tx>
      <c:layout>
        <c:manualLayout>
          <c:xMode val="edge"/>
          <c:yMode val="edge"/>
          <c:x val="3.2937319616657107E-2"/>
          <c:y val="3.1372549019607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30542892664732"/>
          <c:y val="0.15539077399497725"/>
          <c:w val="0.61438955656858685"/>
          <c:h val="0.83981306293547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80-4A8F-84BB-96A21632E61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80-4A8F-84BB-96A21632E618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80-4A8F-84BB-96A21632E618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80-4A8F-84BB-96A21632E618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80-4A8F-84BB-96A21632E6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loadingsttaus!$A$86:$A$89</c:f>
              <c:strCache>
                <c:ptCount val="4"/>
                <c:pt idx="0">
                  <c:v>Not Started %</c:v>
                </c:pt>
                <c:pt idx="1">
                  <c:v>Done %</c:v>
                </c:pt>
                <c:pt idx="2">
                  <c:v>In progress %</c:v>
                </c:pt>
                <c:pt idx="3">
                  <c:v>Total %</c:v>
                </c:pt>
              </c:strCache>
            </c:strRef>
          </c:cat>
          <c:val>
            <c:numRef>
              <c:f>loadingsttaus!$B$86:$B$89</c:f>
              <c:numCache>
                <c:formatCode>0%</c:formatCode>
                <c:ptCount val="4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80-4A8F-84BB-96A21632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Post Load Validation</a:t>
            </a:r>
            <a:r>
              <a:rPr lang="en-IN" b="1" baseline="0"/>
              <a:t> Status</a:t>
            </a:r>
          </a:p>
        </c:rich>
      </c:tx>
      <c:layout>
        <c:manualLayout>
          <c:xMode val="edge"/>
          <c:yMode val="edge"/>
          <c:x val="3.2937319616657107E-2"/>
          <c:y val="3.1372549019607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27404821819954"/>
          <c:y val="0.14837088072324292"/>
          <c:w val="0.67083204805584873"/>
          <c:h val="0.851629119276757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80-4A8F-84BB-96A21632E61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80-4A8F-84BB-96A21632E618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80-4A8F-84BB-96A21632E618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80-4A8F-84BB-96A21632E618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80-4A8F-84BB-96A21632E6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loadingsttaus!$A$106:$A$109</c:f>
              <c:strCache>
                <c:ptCount val="4"/>
                <c:pt idx="0">
                  <c:v>Not Started %</c:v>
                </c:pt>
                <c:pt idx="1">
                  <c:v>Done %</c:v>
                </c:pt>
                <c:pt idx="2">
                  <c:v>In progress %</c:v>
                </c:pt>
                <c:pt idx="3">
                  <c:v>Total %</c:v>
                </c:pt>
              </c:strCache>
            </c:strRef>
          </c:cat>
          <c:val>
            <c:numRef>
              <c:f>loadingsttaus!$B$106:$B$109</c:f>
              <c:numCache>
                <c:formatCode>0%</c:formatCode>
                <c:ptCount val="4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80-4A8F-84BB-96A21632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Extraction Status</a:t>
            </a:r>
          </a:p>
        </c:rich>
      </c:tx>
      <c:layout>
        <c:manualLayout>
          <c:xMode val="edge"/>
          <c:yMode val="edge"/>
          <c:x val="3.6988130494383382E-2"/>
          <c:y val="3.1372713391814619E-2"/>
        </c:manualLayout>
      </c:layout>
      <c:overlay val="0"/>
      <c:spPr>
        <a:noFill/>
        <a:ln>
          <a:solidFill>
            <a:srgbClr val="4F81BD">
              <a:alpha val="95000"/>
            </a:srgb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811723534558179"/>
          <c:y val="0.10185185185185185"/>
          <c:w val="0.53654352580927389"/>
          <c:h val="0.8942392096821231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80-4A8F-84BB-96A21632E61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80-4A8F-84BB-96A21632E618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80-4A8F-84BB-96A21632E618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80-4A8F-84BB-96A21632E618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80-4A8F-84BB-96A21632E6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'Weekly Load Status'!$A$13:$A$16</c:f>
              <c:strCache>
                <c:ptCount val="4"/>
                <c:pt idx="0">
                  <c:v>Not Started</c:v>
                </c:pt>
                <c:pt idx="1">
                  <c:v>In progress</c:v>
                </c:pt>
                <c:pt idx="2">
                  <c:v>Done</c:v>
                </c:pt>
                <c:pt idx="3">
                  <c:v>Total</c:v>
                </c:pt>
              </c:strCache>
            </c:strRef>
          </c:cat>
          <c:val>
            <c:numRef>
              <c:f>'Weekly Load Status'!$B$13:$B$16</c:f>
              <c:numCache>
                <c:formatCode>0%</c:formatCode>
                <c:ptCount val="4"/>
                <c:pt idx="0">
                  <c:v>0.76470588235294112</c:v>
                </c:pt>
                <c:pt idx="1">
                  <c:v>0.13725490196078433</c:v>
                </c:pt>
                <c:pt idx="2">
                  <c:v>9.8039215686274508E-2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80-4A8F-84BB-96A21632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84045</xdr:colOff>
      <xdr:row>6</xdr:row>
      <xdr:rowOff>14287</xdr:rowOff>
    </xdr:from>
    <xdr:to>
      <xdr:col>16</xdr:col>
      <xdr:colOff>280148</xdr:colOff>
      <xdr:row>18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D6EF64-068C-CD8D-0A91-3EEEE0562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117658</xdr:colOff>
      <xdr:row>20</xdr:row>
      <xdr:rowOff>68355</xdr:rowOff>
    </xdr:from>
    <xdr:to>
      <xdr:col>20</xdr:col>
      <xdr:colOff>11205</xdr:colOff>
      <xdr:row>34</xdr:row>
      <xdr:rowOff>22410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2CF4D6-9328-4B34-D20A-FFCDBBC90360}"/>
            </a:ext>
            <a:ext uri="{147F2762-F138-4A5C-976F-8EAC2B608ADB}">
              <a16:predDERef xmlns:a16="http://schemas.microsoft.com/office/drawing/2014/main" pred="{63D6EF64-068C-CD8D-0A91-3EEEE0562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117658</xdr:colOff>
      <xdr:row>36</xdr:row>
      <xdr:rowOff>113178</xdr:rowOff>
    </xdr:from>
    <xdr:to>
      <xdr:col>16</xdr:col>
      <xdr:colOff>347382</xdr:colOff>
      <xdr:row>48</xdr:row>
      <xdr:rowOff>168089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0D1FF5-0AEB-93D7-07B4-6126C5C5FE82}"/>
            </a:ext>
            <a:ext uri="{147F2762-F138-4A5C-976F-8EAC2B608ADB}">
              <a16:predDERef xmlns:a16="http://schemas.microsoft.com/office/drawing/2014/main" pred="{812CF4D6-9328-4B34-D20A-FFCDBBC90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9526</xdr:rowOff>
    </xdr:from>
    <xdr:to>
      <xdr:col>8</xdr:col>
      <xdr:colOff>523874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A5503-0A0B-5965-AFE1-5561D1F21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123824</xdr:colOff>
      <xdr:row>3</xdr:row>
      <xdr:rowOff>180975</xdr:rowOff>
    </xdr:from>
    <xdr:to>
      <xdr:col>15</xdr:col>
      <xdr:colOff>66675</xdr:colOff>
      <xdr:row>18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43C254-B501-4EE4-890D-5569B65A1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19047</xdr:colOff>
      <xdr:row>4</xdr:row>
      <xdr:rowOff>9524</xdr:rowOff>
    </xdr:from>
    <xdr:to>
      <xdr:col>22</xdr:col>
      <xdr:colOff>104774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45BEEB-CE68-43BB-9900-46F799D8F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66675</xdr:colOff>
      <xdr:row>4</xdr:row>
      <xdr:rowOff>9525</xdr:rowOff>
    </xdr:from>
    <xdr:to>
      <xdr:col>29</xdr:col>
      <xdr:colOff>28575</xdr:colOff>
      <xdr:row>17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33DEEE-CFEF-B6AF-67C7-BDC2D0843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38100</xdr:colOff>
      <xdr:row>4</xdr:row>
      <xdr:rowOff>38100</xdr:rowOff>
    </xdr:from>
    <xdr:to>
      <xdr:col>36</xdr:col>
      <xdr:colOff>76200</xdr:colOff>
      <xdr:row>18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07CEA8-DCE9-84F7-25A2-1674D95C9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161925</xdr:rowOff>
    </xdr:from>
    <xdr:to>
      <xdr:col>10</xdr:col>
      <xdr:colOff>428624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25195-32A3-584C-ABE8-A3C804D5E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17</xdr:row>
      <xdr:rowOff>76200</xdr:rowOff>
    </xdr:from>
    <xdr:to>
      <xdr:col>10</xdr:col>
      <xdr:colOff>428624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B0B3D7-A6BA-423D-FFDC-2940A4820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842962</xdr:colOff>
      <xdr:row>36</xdr:row>
      <xdr:rowOff>104775</xdr:rowOff>
    </xdr:from>
    <xdr:to>
      <xdr:col>9</xdr:col>
      <xdr:colOff>119062</xdr:colOff>
      <xdr:row>50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8F65E-10D1-3D6B-2B9D-EB642ACAA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842962</xdr:colOff>
      <xdr:row>57</xdr:row>
      <xdr:rowOff>104775</xdr:rowOff>
    </xdr:from>
    <xdr:to>
      <xdr:col>9</xdr:col>
      <xdr:colOff>119062</xdr:colOff>
      <xdr:row>71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274272-92E4-DEBE-CB31-AC012FD5D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223837</xdr:colOff>
      <xdr:row>77</xdr:row>
      <xdr:rowOff>133350</xdr:rowOff>
    </xdr:from>
    <xdr:to>
      <xdr:col>9</xdr:col>
      <xdr:colOff>352426</xdr:colOff>
      <xdr:row>90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3ED688-7B0A-3E20-FAC5-964753686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0</xdr:row>
      <xdr:rowOff>76200</xdr:rowOff>
    </xdr:from>
    <xdr:to>
      <xdr:col>24</xdr:col>
      <xdr:colOff>104775</xdr:colOff>
      <xdr:row>23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C07755-867D-F08D-39FC-F5D19AD45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39075" y="76200"/>
          <a:ext cx="9715500" cy="49815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jonnalg/AppData/Local/Microsoft/Olk/Attachments/ooa-c42ac54c-da38-4956-ad2e-8a51816a9c31/2e2febcab2664951d17c704afc4b43934ad3c9ae5156d60c2d567b8f00eb1e79/Cole_Haan_Mock1_Tracker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v Dashboard"/>
      <sheetName val="SIT1 Load Count Daily"/>
      <sheetName val="Dev Tracker"/>
      <sheetName val="Mock 1 Plan"/>
      <sheetName val="Sheet2"/>
      <sheetName val="Client Strategy"/>
      <sheetName val="Daily_Task_List"/>
      <sheetName val="Mock1_Tracker"/>
      <sheetName val="CustomTable"/>
      <sheetName val="Mock1_Data_Load_Task_Details"/>
    </sheetNames>
    <sheetDataSet>
      <sheetData sheetId="0"/>
      <sheetData sheetId="1"/>
      <sheetData sheetId="2">
        <row r="1">
          <cell r="B1" t="str">
            <v>RICEFW ID</v>
          </cell>
          <cell r="C1" t="str">
            <v>Object Name/Description</v>
          </cell>
          <cell r="D1" t="str">
            <v>DMCTemplate WalkthruStatus</v>
          </cell>
          <cell r="E1" t="str">
            <v>DMC Walkthrough –  Completion Date</v>
          </cell>
          <cell r="F1" t="str">
            <v>DM Scope</v>
          </cell>
          <cell r="G1" t="str">
            <v>Object type</v>
          </cell>
          <cell r="H1" t="str">
            <v>Load Seq#</v>
          </cell>
          <cell r="I1" t="str">
            <v>Parallel Load Possible</v>
          </cell>
          <cell r="J1" t="str">
            <v>Predecessor</v>
          </cell>
          <cell r="K1" t="str">
            <v>Planned Collection Date</v>
          </cell>
          <cell r="L1" t="str">
            <v>Actual Collection Date</v>
          </cell>
          <cell r="M1" t="str">
            <v>Planned Loading  Date</v>
          </cell>
          <cell r="N1" t="str">
            <v>Actual Loading  Date</v>
          </cell>
          <cell r="O1" t="str">
            <v>Extraction Plan</v>
          </cell>
          <cell r="P1" t="str">
            <v>Extract Program Status</v>
          </cell>
          <cell r="Q1" t="str">
            <v>Extraction Status</v>
          </cell>
          <cell r="R1" t="str">
            <v>Load File Status</v>
          </cell>
          <cell r="S1" t="str">
            <v>Load Status</v>
          </cell>
          <cell r="T1" t="str">
            <v>Post Load Validaton</v>
          </cell>
          <cell r="U1" t="str">
            <v>Comments</v>
          </cell>
          <cell r="V1" t="str">
            <v>Load Method</v>
          </cell>
          <cell r="W1" t="str">
            <v>DM Primary Resource</v>
          </cell>
          <cell r="X1" t="str">
            <v>Workstream Lead</v>
          </cell>
          <cell r="Y1" t="str">
            <v>Business Lead</v>
          </cell>
        </row>
        <row r="2">
          <cell r="B2" t="str">
            <v>CHS4_MAN03</v>
          </cell>
          <cell r="C2" t="str">
            <v xml:space="preserve">Cost Center Hierarchy - Manual </v>
          </cell>
          <cell r="D2" t="str">
            <v>Manual</v>
          </cell>
          <cell r="F2" t="str">
            <v>InScope</v>
          </cell>
          <cell r="G2" t="str">
            <v>MD</v>
          </cell>
          <cell r="H2">
            <v>1.3</v>
          </cell>
          <cell r="I2" t="str">
            <v>Y</v>
          </cell>
          <cell r="L2">
            <v>45833</v>
          </cell>
          <cell r="M2">
            <v>45839</v>
          </cell>
          <cell r="O2">
            <v>45820</v>
          </cell>
          <cell r="T2">
            <v>45840</v>
          </cell>
          <cell r="V2" t="str">
            <v xml:space="preserve">Manual </v>
          </cell>
          <cell r="W2" t="str">
            <v>Manoj</v>
          </cell>
          <cell r="X2" t="str">
            <v>Binoj/Harshit</v>
          </cell>
        </row>
        <row r="3">
          <cell r="B3" t="str">
            <v>CHS4_C_875</v>
          </cell>
          <cell r="C3" t="str">
            <v>FI - G/L account</v>
          </cell>
          <cell r="D3" t="str">
            <v>Completed</v>
          </cell>
          <cell r="E3" t="str">
            <v>May-21-2025</v>
          </cell>
          <cell r="F3" t="str">
            <v>InScope</v>
          </cell>
          <cell r="G3" t="str">
            <v>MD</v>
          </cell>
          <cell r="H3">
            <v>1.1000000000000001</v>
          </cell>
          <cell r="I3" t="str">
            <v>Y</v>
          </cell>
          <cell r="L3">
            <v>45833</v>
          </cell>
          <cell r="M3">
            <v>45839</v>
          </cell>
          <cell r="O3">
            <v>45819</v>
          </cell>
          <cell r="T3">
            <v>45840</v>
          </cell>
          <cell r="V3" t="str">
            <v>DMC</v>
          </cell>
          <cell r="W3" t="str">
            <v>Manoj</v>
          </cell>
          <cell r="X3" t="str">
            <v>Binoj/Harshit</v>
          </cell>
        </row>
        <row r="4">
          <cell r="B4" t="str">
            <v>CHS4_MAN04</v>
          </cell>
          <cell r="C4" t="str">
            <v xml:space="preserve">PC Hierarchy - Manual </v>
          </cell>
          <cell r="D4" t="str">
            <v>Manual</v>
          </cell>
          <cell r="F4" t="str">
            <v>InScope</v>
          </cell>
          <cell r="G4" t="str">
            <v>MD</v>
          </cell>
          <cell r="H4">
            <v>1.2</v>
          </cell>
          <cell r="I4" t="str">
            <v>N</v>
          </cell>
          <cell r="J4" t="str">
            <v>CHS4_C_893</v>
          </cell>
          <cell r="L4">
            <v>45833</v>
          </cell>
          <cell r="M4">
            <v>45839</v>
          </cell>
          <cell r="O4">
            <v>45820</v>
          </cell>
          <cell r="T4">
            <v>45840</v>
          </cell>
          <cell r="V4" t="str">
            <v xml:space="preserve">Manual </v>
          </cell>
          <cell r="W4" t="str">
            <v>Manoj</v>
          </cell>
          <cell r="X4" t="str">
            <v>Binoj/Harshit</v>
          </cell>
        </row>
        <row r="5">
          <cell r="B5" t="str">
            <v>CHS4_C_872</v>
          </cell>
          <cell r="C5" t="str">
            <v>CO - Cost center</v>
          </cell>
          <cell r="D5" t="str">
            <v>Completed</v>
          </cell>
          <cell r="E5" t="str">
            <v>May-21-2025</v>
          </cell>
          <cell r="F5" t="str">
            <v>InScope</v>
          </cell>
          <cell r="G5" t="str">
            <v>MD</v>
          </cell>
          <cell r="H5">
            <v>1.5</v>
          </cell>
          <cell r="I5" t="str">
            <v>N</v>
          </cell>
          <cell r="J5" t="str">
            <v>CHS4_MAN03,CHS4_C_871</v>
          </cell>
          <cell r="L5">
            <v>45833</v>
          </cell>
          <cell r="M5">
            <v>45840</v>
          </cell>
          <cell r="O5">
            <v>45818</v>
          </cell>
          <cell r="T5">
            <v>45841</v>
          </cell>
          <cell r="V5" t="str">
            <v>DMC</v>
          </cell>
          <cell r="W5" t="str">
            <v>Manoj</v>
          </cell>
          <cell r="X5" t="str">
            <v>Binoj/Harshit</v>
          </cell>
        </row>
        <row r="6">
          <cell r="B6" t="str">
            <v>CHS4_C_871</v>
          </cell>
          <cell r="C6" t="str">
            <v>CO - Profit center</v>
          </cell>
          <cell r="D6" t="str">
            <v>Completed</v>
          </cell>
          <cell r="E6" t="str">
            <v>May-21-2025</v>
          </cell>
          <cell r="F6" t="str">
            <v>InScope</v>
          </cell>
          <cell r="G6" t="str">
            <v>MD</v>
          </cell>
          <cell r="H6">
            <v>1.4</v>
          </cell>
          <cell r="I6" t="str">
            <v>N</v>
          </cell>
          <cell r="J6" t="str">
            <v>CHS4_MAN04</v>
          </cell>
          <cell r="L6">
            <v>45833</v>
          </cell>
          <cell r="M6">
            <v>45840</v>
          </cell>
          <cell r="O6">
            <v>45818</v>
          </cell>
          <cell r="T6">
            <v>45841</v>
          </cell>
          <cell r="V6" t="str">
            <v>DMC</v>
          </cell>
          <cell r="W6" t="str">
            <v>Manoj</v>
          </cell>
          <cell r="X6" t="str">
            <v>Binoj/Harshit</v>
          </cell>
        </row>
        <row r="7">
          <cell r="B7" t="str">
            <v>CHS4_C_870</v>
          </cell>
          <cell r="C7" t="str">
            <v>Bank Master</v>
          </cell>
          <cell r="D7" t="str">
            <v>Completed</v>
          </cell>
          <cell r="E7" t="str">
            <v>May-21-2025</v>
          </cell>
          <cell r="F7" t="str">
            <v>InScope</v>
          </cell>
          <cell r="G7" t="str">
            <v>MD</v>
          </cell>
          <cell r="H7">
            <v>1.6</v>
          </cell>
          <cell r="I7" t="str">
            <v>Y</v>
          </cell>
          <cell r="L7">
            <v>45833</v>
          </cell>
          <cell r="M7">
            <v>45841</v>
          </cell>
          <cell r="O7">
            <v>45817</v>
          </cell>
          <cell r="P7" t="str">
            <v>In Progress</v>
          </cell>
          <cell r="T7">
            <v>45845</v>
          </cell>
          <cell r="V7" t="str">
            <v>DMC</v>
          </cell>
          <cell r="W7" t="str">
            <v>Manoj</v>
          </cell>
          <cell r="X7" t="str">
            <v>Binoj/Harshit</v>
          </cell>
        </row>
        <row r="8">
          <cell r="B8" t="str">
            <v>CHS4_C_883</v>
          </cell>
          <cell r="C8" t="str">
            <v>Site Characteristic</v>
          </cell>
          <cell r="D8" t="str">
            <v>In progress</v>
          </cell>
          <cell r="F8" t="str">
            <v>InScope</v>
          </cell>
          <cell r="G8" t="str">
            <v>MD</v>
          </cell>
          <cell r="H8">
            <v>2.1</v>
          </cell>
          <cell r="I8" t="str">
            <v>N</v>
          </cell>
          <cell r="J8" t="str">
            <v>CHS4_C_884</v>
          </cell>
          <cell r="L8">
            <v>45839</v>
          </cell>
          <cell r="M8">
            <v>45845</v>
          </cell>
          <cell r="O8">
            <v>45820</v>
          </cell>
          <cell r="T8">
            <v>45846</v>
          </cell>
          <cell r="V8" t="str">
            <v>DMC</v>
          </cell>
          <cell r="W8" t="str">
            <v>Sona</v>
          </cell>
          <cell r="X8" t="str">
            <v>Vishnu</v>
          </cell>
        </row>
        <row r="9">
          <cell r="B9" t="str">
            <v>CHS4_C_884</v>
          </cell>
          <cell r="C9" t="str">
            <v>Site Class</v>
          </cell>
          <cell r="D9" t="str">
            <v>Manual</v>
          </cell>
          <cell r="F9" t="str">
            <v>InScope</v>
          </cell>
          <cell r="G9" t="str">
            <v>MD</v>
          </cell>
          <cell r="H9">
            <v>2.1</v>
          </cell>
          <cell r="I9" t="str">
            <v>Y</v>
          </cell>
          <cell r="L9">
            <v>45839</v>
          </cell>
          <cell r="M9">
            <v>45845</v>
          </cell>
          <cell r="O9">
            <v>45820</v>
          </cell>
          <cell r="P9" t="str">
            <v>Complete</v>
          </cell>
          <cell r="T9">
            <v>45846</v>
          </cell>
          <cell r="V9" t="str">
            <v xml:space="preserve">Manual </v>
          </cell>
          <cell r="W9" t="str">
            <v>Manoj</v>
          </cell>
          <cell r="X9" t="str">
            <v>Vishnu</v>
          </cell>
        </row>
        <row r="10">
          <cell r="B10" t="str">
            <v>CHS4_C_867</v>
          </cell>
          <cell r="C10" t="str">
            <v>Convert Vision Sites to S4 BP</v>
          </cell>
          <cell r="D10" t="str">
            <v>Completed</v>
          </cell>
          <cell r="E10" t="str">
            <v>May-28-2025</v>
          </cell>
          <cell r="F10" t="str">
            <v>InScope</v>
          </cell>
          <cell r="G10" t="str">
            <v>MD</v>
          </cell>
          <cell r="H10">
            <v>2.2000000000000002</v>
          </cell>
          <cell r="I10" t="str">
            <v>N</v>
          </cell>
          <cell r="J10" t="str">
            <v>CHS4_C_871</v>
          </cell>
          <cell r="L10">
            <v>45840</v>
          </cell>
          <cell r="M10">
            <v>45846</v>
          </cell>
          <cell r="O10">
            <v>45820</v>
          </cell>
          <cell r="V10" t="str">
            <v>DMC</v>
          </cell>
          <cell r="W10" t="str">
            <v>Sona</v>
          </cell>
          <cell r="X10" t="str">
            <v>Vishnu/Xiao</v>
          </cell>
        </row>
        <row r="11">
          <cell r="B11" t="str">
            <v>CHS4_C_882</v>
          </cell>
          <cell r="C11" t="str">
            <v>Sites and DCs</v>
          </cell>
          <cell r="D11" t="str">
            <v>In progress</v>
          </cell>
          <cell r="F11" t="str">
            <v>InScope</v>
          </cell>
          <cell r="G11" t="str">
            <v>MD</v>
          </cell>
          <cell r="H11">
            <v>2.2000000000000002</v>
          </cell>
          <cell r="I11" t="str">
            <v>Y</v>
          </cell>
          <cell r="J11" t="str">
            <v>CHS4_MAN04</v>
          </cell>
          <cell r="L11">
            <v>45840</v>
          </cell>
          <cell r="M11">
            <v>45846</v>
          </cell>
          <cell r="O11">
            <v>45820</v>
          </cell>
          <cell r="T11">
            <v>45847</v>
          </cell>
          <cell r="V11" t="str">
            <v>LSMW</v>
          </cell>
          <cell r="W11" t="str">
            <v>Sona</v>
          </cell>
          <cell r="X11" t="str">
            <v>Vishnu</v>
          </cell>
        </row>
        <row r="12">
          <cell r="B12" t="str">
            <v>CHS4_C_927</v>
          </cell>
          <cell r="C12" t="str">
            <v>Site Classification</v>
          </cell>
          <cell r="D12" t="str">
            <v>In progress</v>
          </cell>
          <cell r="F12" t="str">
            <v>InScope</v>
          </cell>
          <cell r="G12" t="str">
            <v>MD</v>
          </cell>
          <cell r="H12">
            <v>2.2999999999999998</v>
          </cell>
          <cell r="I12" t="str">
            <v>N</v>
          </cell>
          <cell r="J12" t="str">
            <v>CHS4_C_882, CHS4_C_883, CHS4_C_884</v>
          </cell>
          <cell r="L12">
            <v>45841</v>
          </cell>
          <cell r="M12">
            <v>45847</v>
          </cell>
          <cell r="O12">
            <v>45820</v>
          </cell>
          <cell r="T12">
            <v>45848</v>
          </cell>
          <cell r="V12" t="str">
            <v>DMC</v>
          </cell>
          <cell r="W12" t="str">
            <v>Manoj</v>
          </cell>
          <cell r="X12" t="str">
            <v>Vishnu</v>
          </cell>
        </row>
        <row r="13">
          <cell r="B13" t="str">
            <v>CHS4_C_895</v>
          </cell>
          <cell r="C13" t="str">
            <v>Customer - extend existing record by new org levels</v>
          </cell>
          <cell r="D13" t="str">
            <v>Completed</v>
          </cell>
          <cell r="E13" t="str">
            <v>May-28-2025</v>
          </cell>
          <cell r="F13" t="str">
            <v>InScope</v>
          </cell>
          <cell r="G13" t="str">
            <v>MD</v>
          </cell>
          <cell r="H13">
            <v>5.2</v>
          </cell>
          <cell r="I13" t="str">
            <v>N</v>
          </cell>
          <cell r="J13" t="str">
            <v>CHS4_C_893</v>
          </cell>
          <cell r="L13">
            <v>45842</v>
          </cell>
          <cell r="M13">
            <v>45848</v>
          </cell>
          <cell r="O13">
            <v>45824</v>
          </cell>
          <cell r="T13">
            <v>45851</v>
          </cell>
          <cell r="V13" t="str">
            <v>DMC</v>
          </cell>
          <cell r="W13" t="str">
            <v>Anu</v>
          </cell>
          <cell r="X13" t="str">
            <v xml:space="preserve">Xiao Fu
</v>
          </cell>
        </row>
        <row r="14">
          <cell r="B14" t="str">
            <v>CHS4_C_893</v>
          </cell>
          <cell r="C14" t="str">
            <v>Customer (All Views and contact persons)</v>
          </cell>
          <cell r="D14" t="str">
            <v>Completed</v>
          </cell>
          <cell r="E14" t="str">
            <v>May-28-2025</v>
          </cell>
          <cell r="F14" t="str">
            <v>InScope</v>
          </cell>
          <cell r="G14" t="str">
            <v>MD</v>
          </cell>
          <cell r="H14">
            <v>2.5</v>
          </cell>
          <cell r="I14" t="str">
            <v>N</v>
          </cell>
          <cell r="J14" t="str">
            <v>CHS4_C_875, CHS4_C_870</v>
          </cell>
          <cell r="L14">
            <v>45841</v>
          </cell>
          <cell r="M14">
            <v>45848</v>
          </cell>
          <cell r="O14">
            <v>45824</v>
          </cell>
          <cell r="T14">
            <v>45849</v>
          </cell>
          <cell r="V14" t="str">
            <v>DMC</v>
          </cell>
          <cell r="W14" t="str">
            <v>Anu</v>
          </cell>
          <cell r="X14" t="str">
            <v xml:space="preserve">Xiao Fu
</v>
          </cell>
        </row>
        <row r="15">
          <cell r="B15" t="str">
            <v>CHS4_C_901</v>
          </cell>
          <cell r="C15" t="str">
            <v>Supplier - extend existing record by new org levels</v>
          </cell>
          <cell r="D15" t="str">
            <v>Completed</v>
          </cell>
          <cell r="E15" t="str">
            <v>May-28-2025</v>
          </cell>
          <cell r="F15" t="str">
            <v>InScope</v>
          </cell>
          <cell r="G15" t="str">
            <v>MD</v>
          </cell>
          <cell r="H15">
            <v>5.3</v>
          </cell>
          <cell r="I15" t="str">
            <v>N</v>
          </cell>
          <cell r="J15" t="str">
            <v>CHS4_C_899</v>
          </cell>
          <cell r="L15">
            <v>45842</v>
          </cell>
          <cell r="M15">
            <v>45848</v>
          </cell>
          <cell r="T15">
            <v>45851</v>
          </cell>
          <cell r="V15" t="str">
            <v>DMC</v>
          </cell>
          <cell r="W15" t="str">
            <v>Sharon</v>
          </cell>
          <cell r="X15" t="str">
            <v xml:space="preserve">Xiao Fu
</v>
          </cell>
        </row>
        <row r="16">
          <cell r="B16" t="str">
            <v>CHS4_C_899</v>
          </cell>
          <cell r="C16" t="str">
            <v>Supplier(All Views)</v>
          </cell>
          <cell r="D16" t="str">
            <v>Completed</v>
          </cell>
          <cell r="E16" t="str">
            <v>May-28-2025</v>
          </cell>
          <cell r="F16" t="str">
            <v>InScope</v>
          </cell>
          <cell r="G16" t="str">
            <v>MD</v>
          </cell>
          <cell r="H16">
            <v>2.6</v>
          </cell>
          <cell r="I16" t="str">
            <v>N</v>
          </cell>
          <cell r="J16" t="str">
            <v>CHS4_C_875, CHS4_C_870</v>
          </cell>
          <cell r="L16">
            <v>45841</v>
          </cell>
          <cell r="M16">
            <v>45848</v>
          </cell>
          <cell r="O16">
            <v>45825</v>
          </cell>
          <cell r="T16">
            <v>45849</v>
          </cell>
          <cell r="V16" t="str">
            <v>DMC</v>
          </cell>
          <cell r="W16" t="str">
            <v>Sharon</v>
          </cell>
          <cell r="X16" t="str">
            <v xml:space="preserve">Xiao Fu
</v>
          </cell>
        </row>
        <row r="17">
          <cell r="B17" t="str">
            <v>CHS4_MAN02</v>
          </cell>
          <cell r="C17" t="str">
            <v xml:space="preserve">ALL - TVARVC entries </v>
          </cell>
          <cell r="D17" t="str">
            <v>Manual</v>
          </cell>
          <cell r="F17" t="str">
            <v>InScope</v>
          </cell>
          <cell r="G17" t="str">
            <v>MD</v>
          </cell>
          <cell r="H17">
            <v>3.1</v>
          </cell>
          <cell r="I17" t="str">
            <v>Y</v>
          </cell>
          <cell r="L17">
            <v>45845</v>
          </cell>
          <cell r="M17">
            <v>45849</v>
          </cell>
          <cell r="T17">
            <v>45852</v>
          </cell>
          <cell r="V17" t="str">
            <v xml:space="preserve">Manual </v>
          </cell>
          <cell r="W17" t="str">
            <v>Manoj</v>
          </cell>
          <cell r="X17" t="str">
            <v>Binoj/Harshit</v>
          </cell>
        </row>
        <row r="18">
          <cell r="B18" t="str">
            <v>CHS4_C_864</v>
          </cell>
          <cell r="C18" t="str">
            <v>Convert AFS ECC BP to S4 BP </v>
          </cell>
          <cell r="D18" t="str">
            <v>Completed</v>
          </cell>
          <cell r="E18" t="str">
            <v>May-28-2025</v>
          </cell>
          <cell r="F18" t="str">
            <v>InScope</v>
          </cell>
          <cell r="G18" t="str">
            <v>MD</v>
          </cell>
          <cell r="H18">
            <v>3.2</v>
          </cell>
          <cell r="I18" t="str">
            <v>N</v>
          </cell>
          <cell r="J18" t="str">
            <v>CHS4_C_882</v>
          </cell>
          <cell r="L18">
            <v>45845</v>
          </cell>
          <cell r="M18">
            <v>45849</v>
          </cell>
          <cell r="T18">
            <v>45852</v>
          </cell>
          <cell r="V18" t="str">
            <v>DMC</v>
          </cell>
          <cell r="W18" t="str">
            <v>Sona</v>
          </cell>
          <cell r="X18" t="str">
            <v>Vishnu/Xiao</v>
          </cell>
        </row>
        <row r="19">
          <cell r="B19" t="str">
            <v>CHS4_C_886</v>
          </cell>
          <cell r="C19" t="str">
            <v>Material Group</v>
          </cell>
          <cell r="D19" t="str">
            <v>In progress</v>
          </cell>
          <cell r="F19" t="str">
            <v>InScope</v>
          </cell>
          <cell r="G19" t="str">
            <v>MD</v>
          </cell>
          <cell r="H19">
            <v>5.0999999999999996</v>
          </cell>
          <cell r="I19" t="str">
            <v>Y</v>
          </cell>
          <cell r="L19">
            <v>45841</v>
          </cell>
          <cell r="M19">
            <v>45849</v>
          </cell>
          <cell r="T19">
            <v>45852</v>
          </cell>
          <cell r="V19" t="str">
            <v>DMC</v>
          </cell>
          <cell r="W19" t="str">
            <v>Sona</v>
          </cell>
          <cell r="X19" t="str">
            <v>Koustubh</v>
          </cell>
        </row>
        <row r="20">
          <cell r="B20" t="str">
            <v>CHS4_C_880</v>
          </cell>
          <cell r="C20" t="str">
            <v>CO - Internal order</v>
          </cell>
          <cell r="D20" t="str">
            <v>Completed</v>
          </cell>
          <cell r="E20" t="str">
            <v>May-28-2025</v>
          </cell>
          <cell r="F20" t="str">
            <v>InScope</v>
          </cell>
          <cell r="G20" t="str">
            <v>MD</v>
          </cell>
          <cell r="H20">
            <v>2.8</v>
          </cell>
          <cell r="I20" t="str">
            <v>N</v>
          </cell>
          <cell r="J20" t="str">
            <v>CHS4_C_872</v>
          </cell>
          <cell r="L20">
            <v>45846</v>
          </cell>
          <cell r="M20">
            <v>45852</v>
          </cell>
          <cell r="T20">
            <v>45855</v>
          </cell>
          <cell r="V20" t="str">
            <v>DMC</v>
          </cell>
          <cell r="W20" t="str">
            <v>Manoj</v>
          </cell>
          <cell r="X20" t="str">
            <v>Binoj/Harshit</v>
          </cell>
        </row>
        <row r="21">
          <cell r="B21" t="str">
            <v>CHS4_C_881</v>
          </cell>
          <cell r="C21" t="str">
            <v>Customer - extend existing record by credit management data</v>
          </cell>
          <cell r="D21" t="str">
            <v>Completed</v>
          </cell>
          <cell r="E21" t="str">
            <v>May-28-2025</v>
          </cell>
          <cell r="F21" t="str">
            <v>InScope</v>
          </cell>
          <cell r="G21" t="str">
            <v>MD</v>
          </cell>
          <cell r="H21">
            <v>2.7</v>
          </cell>
          <cell r="I21" t="str">
            <v>Y</v>
          </cell>
          <cell r="L21">
            <v>45846</v>
          </cell>
          <cell r="M21">
            <v>45852</v>
          </cell>
          <cell r="T21">
            <v>45853</v>
          </cell>
          <cell r="V21" t="str">
            <v>DMC</v>
          </cell>
          <cell r="W21" t="str">
            <v>Manoj</v>
          </cell>
          <cell r="X21" t="str">
            <v>Binoj/Harshit</v>
          </cell>
        </row>
        <row r="22">
          <cell r="B22" t="str">
            <v>CHS4_MAN01</v>
          </cell>
          <cell r="C22" t="str">
            <v xml:space="preserve">Exchange Rates - Manual </v>
          </cell>
          <cell r="D22" t="str">
            <v>Manual</v>
          </cell>
          <cell r="F22" t="str">
            <v>InScope</v>
          </cell>
          <cell r="G22" t="str">
            <v>MD</v>
          </cell>
          <cell r="H22">
            <v>2.4</v>
          </cell>
          <cell r="I22" t="str">
            <v>Y</v>
          </cell>
          <cell r="L22">
            <v>45846</v>
          </cell>
          <cell r="M22">
            <v>45852</v>
          </cell>
          <cell r="O22">
            <v>45819</v>
          </cell>
          <cell r="T22">
            <v>45853</v>
          </cell>
          <cell r="V22" t="str">
            <v xml:space="preserve">Manual </v>
          </cell>
          <cell r="W22" t="str">
            <v>Manoj</v>
          </cell>
          <cell r="X22" t="str">
            <v>Binoj/Harshit</v>
          </cell>
        </row>
        <row r="23">
          <cell r="B23" t="str">
            <v>CHS4_C_887</v>
          </cell>
          <cell r="C23" t="str">
            <v>Material Master (CHS4_C_887)</v>
          </cell>
          <cell r="D23" t="str">
            <v>Not Applicable</v>
          </cell>
          <cell r="F23" t="str">
            <v>InScope</v>
          </cell>
          <cell r="G23" t="str">
            <v>MD</v>
          </cell>
          <cell r="H23">
            <v>5.5</v>
          </cell>
          <cell r="I23" t="str">
            <v>N</v>
          </cell>
          <cell r="J23" t="str">
            <v>CHS4_C_871, CHS4_C_882</v>
          </cell>
          <cell r="L23">
            <v>45846</v>
          </cell>
          <cell r="M23">
            <v>45852</v>
          </cell>
          <cell r="T23">
            <v>45855</v>
          </cell>
          <cell r="V23" t="str">
            <v>Interface</v>
          </cell>
          <cell r="W23" t="str">
            <v>Manoj</v>
          </cell>
          <cell r="X23" t="str">
            <v>Koustubh</v>
          </cell>
        </row>
        <row r="24">
          <cell r="B24" t="str">
            <v>CHS4_LSMW11</v>
          </cell>
          <cell r="C24" t="str">
            <v>37 ZAWA materials,2 NLAG materials, 1 VERP (manual)</v>
          </cell>
          <cell r="D24" t="str">
            <v>In progress</v>
          </cell>
          <cell r="F24" t="str">
            <v>InScope</v>
          </cell>
          <cell r="G24" t="str">
            <v>MD</v>
          </cell>
          <cell r="H24">
            <v>5.13</v>
          </cell>
          <cell r="I24" t="str">
            <v>N</v>
          </cell>
          <cell r="J24" t="str">
            <v>CHS4_C_882, CHS4_C_871, CHS4_C_899</v>
          </cell>
          <cell r="L24">
            <v>45847</v>
          </cell>
          <cell r="M24">
            <v>45853</v>
          </cell>
          <cell r="T24">
            <v>45856</v>
          </cell>
          <cell r="V24" t="str">
            <v>LSMW</v>
          </cell>
          <cell r="W24" t="str">
            <v>Manoj</v>
          </cell>
          <cell r="X24" t="str">
            <v>Koustubh</v>
          </cell>
        </row>
        <row r="25">
          <cell r="B25" t="str">
            <v>CHS4_MAN05</v>
          </cell>
          <cell r="C25" t="str">
            <v>Fabric content</v>
          </cell>
          <cell r="D25" t="str">
            <v>Manual</v>
          </cell>
          <cell r="F25" t="str">
            <v>InScope</v>
          </cell>
          <cell r="G25" t="str">
            <v>MD</v>
          </cell>
          <cell r="H25">
            <v>3.3</v>
          </cell>
          <cell r="I25" t="str">
            <v>Y</v>
          </cell>
          <cell r="L25">
            <v>45847</v>
          </cell>
          <cell r="M25">
            <v>45853</v>
          </cell>
          <cell r="T25">
            <v>45856</v>
          </cell>
          <cell r="V25" t="str">
            <v xml:space="preserve">Manual </v>
          </cell>
          <cell r="W25" t="str">
            <v>Manoj</v>
          </cell>
          <cell r="X25" t="str">
            <v>Shabu George</v>
          </cell>
        </row>
        <row r="26">
          <cell r="B26" t="str">
            <v>CHS4_MAN06</v>
          </cell>
          <cell r="C26" t="str">
            <v>Franchise </v>
          </cell>
          <cell r="D26" t="str">
            <v>Manual</v>
          </cell>
          <cell r="F26" t="str">
            <v>InScope</v>
          </cell>
          <cell r="G26" t="str">
            <v>MD</v>
          </cell>
          <cell r="H26">
            <v>3.4</v>
          </cell>
          <cell r="I26" t="str">
            <v>Y</v>
          </cell>
          <cell r="L26">
            <v>45847</v>
          </cell>
          <cell r="M26">
            <v>45853</v>
          </cell>
          <cell r="T26">
            <v>45856</v>
          </cell>
          <cell r="V26" t="str">
            <v xml:space="preserve">Manual </v>
          </cell>
          <cell r="W26" t="str">
            <v>Manoj</v>
          </cell>
          <cell r="X26" t="str">
            <v>Shabu George</v>
          </cell>
        </row>
        <row r="27">
          <cell r="B27" t="str">
            <v>CHS4_LSMW08</v>
          </cell>
          <cell r="C27" t="str">
            <v>Season date upload </v>
          </cell>
          <cell r="D27" t="str">
            <v>In progress</v>
          </cell>
          <cell r="F27" t="str">
            <v>InScope</v>
          </cell>
          <cell r="G27" t="str">
            <v>MD</v>
          </cell>
          <cell r="H27">
            <v>3.6</v>
          </cell>
          <cell r="I27" t="str">
            <v>N</v>
          </cell>
          <cell r="J27" t="str">
            <v>CHS4_LSMW08</v>
          </cell>
          <cell r="L27">
            <v>45847</v>
          </cell>
          <cell r="M27">
            <v>45853</v>
          </cell>
          <cell r="T27">
            <v>45856</v>
          </cell>
          <cell r="V27" t="str">
            <v>LSMW</v>
          </cell>
          <cell r="W27" t="str">
            <v>Manoj</v>
          </cell>
          <cell r="X27" t="str">
            <v>Vishnu</v>
          </cell>
        </row>
        <row r="28">
          <cell r="B28" t="str">
            <v>CHS4_LSMW12</v>
          </cell>
          <cell r="C28" t="str">
            <v>Season Master creation</v>
          </cell>
          <cell r="D28" t="str">
            <v>In progress</v>
          </cell>
          <cell r="F28" t="str">
            <v>InScope</v>
          </cell>
          <cell r="G28" t="str">
            <v>MD</v>
          </cell>
          <cell r="H28">
            <v>3.5</v>
          </cell>
          <cell r="I28" t="str">
            <v>Y</v>
          </cell>
          <cell r="L28">
            <v>45847</v>
          </cell>
          <cell r="M28">
            <v>45853</v>
          </cell>
          <cell r="T28">
            <v>45856</v>
          </cell>
          <cell r="V28" t="str">
            <v>LSMW</v>
          </cell>
          <cell r="W28" t="str">
            <v>Manoj</v>
          </cell>
          <cell r="X28" t="str">
            <v>Koustubh</v>
          </cell>
        </row>
        <row r="29">
          <cell r="B29" t="str">
            <v>CHS4_LSMW09</v>
          </cell>
          <cell r="C29" t="str">
            <v>Add Season BU (MARC-ZZLABOR) update to this list </v>
          </cell>
          <cell r="D29" t="str">
            <v>In progress</v>
          </cell>
          <cell r="F29" t="str">
            <v>InScope</v>
          </cell>
          <cell r="G29" t="str">
            <v>MD</v>
          </cell>
          <cell r="H29">
            <v>3.7</v>
          </cell>
          <cell r="I29" t="str">
            <v>N</v>
          </cell>
          <cell r="J29" t="str">
            <v>CHS4_C_887, CHS4_C_882</v>
          </cell>
          <cell r="L29">
            <v>45848</v>
          </cell>
          <cell r="M29">
            <v>45854</v>
          </cell>
          <cell r="T29">
            <v>45857</v>
          </cell>
          <cell r="V29" t="str">
            <v>LSMW</v>
          </cell>
          <cell r="W29" t="str">
            <v>Manoj</v>
          </cell>
          <cell r="X29" t="str">
            <v>Vishnu</v>
          </cell>
        </row>
        <row r="30">
          <cell r="B30" t="str">
            <v>CHS4_LSMW07</v>
          </cell>
          <cell r="C30" t="str">
            <v>Commodity code upload</v>
          </cell>
          <cell r="D30" t="str">
            <v>In progress</v>
          </cell>
          <cell r="F30" t="str">
            <v>InScope</v>
          </cell>
          <cell r="G30" t="str">
            <v>MD</v>
          </cell>
          <cell r="H30">
            <v>5.15</v>
          </cell>
          <cell r="I30" t="str">
            <v>Y</v>
          </cell>
          <cell r="L30">
            <v>45848</v>
          </cell>
          <cell r="M30">
            <v>45854</v>
          </cell>
          <cell r="T30">
            <v>45857</v>
          </cell>
          <cell r="V30" t="str">
            <v>LSMW</v>
          </cell>
          <cell r="W30" t="str">
            <v>Manoj</v>
          </cell>
          <cell r="X30" t="str">
            <v>Vishnu</v>
          </cell>
        </row>
        <row r="31">
          <cell r="B31" t="str">
            <v>CHS4_C_888</v>
          </cell>
          <cell r="C31" t="str">
            <v>Material Master - extend existing record by new org levels (CHS4_C_888)</v>
          </cell>
          <cell r="D31" t="str">
            <v>Not Applicable</v>
          </cell>
          <cell r="F31" t="str">
            <v>InScope</v>
          </cell>
          <cell r="G31" t="str">
            <v>MD</v>
          </cell>
          <cell r="H31">
            <v>5.6</v>
          </cell>
          <cell r="I31" t="str">
            <v>N</v>
          </cell>
          <cell r="J31" t="str">
            <v>CHS4_C_887</v>
          </cell>
          <cell r="L31">
            <v>45848</v>
          </cell>
          <cell r="M31">
            <v>45854</v>
          </cell>
          <cell r="T31">
            <v>45857</v>
          </cell>
          <cell r="V31" t="str">
            <v>Interface</v>
          </cell>
          <cell r="W31" t="str">
            <v>Manoj</v>
          </cell>
          <cell r="X31" t="str">
            <v>Koustubh</v>
          </cell>
        </row>
        <row r="32">
          <cell r="B32" t="str">
            <v>CHS4_C_896</v>
          </cell>
          <cell r="C32" t="str">
            <v>Material listing CHS4_C_896</v>
          </cell>
          <cell r="D32" t="str">
            <v>Completed</v>
          </cell>
          <cell r="F32" t="str">
            <v>InScope</v>
          </cell>
          <cell r="G32" t="str">
            <v>MD</v>
          </cell>
          <cell r="H32">
            <v>5.7</v>
          </cell>
          <cell r="I32" t="str">
            <v>N</v>
          </cell>
          <cell r="J32" t="str">
            <v>CH_S4_C_887, CHS4_LSMW04</v>
          </cell>
          <cell r="L32">
            <v>45850</v>
          </cell>
          <cell r="M32">
            <v>45856</v>
          </cell>
          <cell r="T32">
            <v>45859</v>
          </cell>
          <cell r="V32" t="str">
            <v>Interface</v>
          </cell>
          <cell r="W32" t="str">
            <v>Manoj</v>
          </cell>
          <cell r="X32" t="str">
            <v>Koustubh</v>
          </cell>
        </row>
        <row r="33">
          <cell r="B33" t="str">
            <v>CHS4_LSMW05</v>
          </cell>
          <cell r="C33" t="str">
            <v>Assortment Creation</v>
          </cell>
          <cell r="D33" t="str">
            <v>In progress</v>
          </cell>
          <cell r="F33" t="str">
            <v>InScope</v>
          </cell>
          <cell r="G33" t="str">
            <v>MD</v>
          </cell>
          <cell r="H33">
            <v>4.5999999999999996</v>
          </cell>
          <cell r="I33" t="str">
            <v>N</v>
          </cell>
          <cell r="J33" t="str">
            <v xml:space="preserve">CHS4_C_882, CHS4_C_886 </v>
          </cell>
          <cell r="L33">
            <v>45853</v>
          </cell>
          <cell r="M33">
            <v>45859</v>
          </cell>
          <cell r="T33">
            <v>45862</v>
          </cell>
          <cell r="V33" t="str">
            <v>LSMW</v>
          </cell>
          <cell r="W33" t="str">
            <v>Manoj</v>
          </cell>
          <cell r="X33" t="str">
            <v>Koustubh</v>
          </cell>
        </row>
        <row r="34">
          <cell r="B34" t="str">
            <v>CHS4_C_903</v>
          </cell>
          <cell r="C34" t="str">
            <v>Condition record for pricing in purchasing (restricted)</v>
          </cell>
          <cell r="D34" t="str">
            <v>Not Applicable</v>
          </cell>
          <cell r="F34" t="str">
            <v>InScope</v>
          </cell>
          <cell r="G34" t="str">
            <v>MD</v>
          </cell>
          <cell r="H34">
            <v>5.9</v>
          </cell>
          <cell r="I34" t="str">
            <v>N</v>
          </cell>
          <cell r="J34" t="str">
            <v>CHS4_C_887, CHS4_C_903</v>
          </cell>
          <cell r="L34">
            <v>45853</v>
          </cell>
          <cell r="M34">
            <v>45859</v>
          </cell>
          <cell r="T34">
            <v>45862</v>
          </cell>
          <cell r="V34" t="str">
            <v>Interface</v>
          </cell>
          <cell r="W34" t="str">
            <v>Manoj</v>
          </cell>
          <cell r="X34" t="str">
            <v>Koustubh</v>
          </cell>
        </row>
        <row r="35">
          <cell r="B35" t="str">
            <v>CHS4_C_873</v>
          </cell>
          <cell r="C35" t="str">
            <v>FI - Accounts payable open item</v>
          </cell>
          <cell r="D35" t="str">
            <v>Completed</v>
          </cell>
          <cell r="E35" t="str">
            <v>May-28-2025</v>
          </cell>
          <cell r="F35" t="str">
            <v>InScope</v>
          </cell>
          <cell r="G35" t="str">
            <v>TD</v>
          </cell>
          <cell r="H35">
            <v>4.0999999999999996</v>
          </cell>
          <cell r="I35" t="str">
            <v>N</v>
          </cell>
          <cell r="J35" t="str">
            <v>CHS4_C_871, CHS4_C_875, CHS4_C_899</v>
          </cell>
          <cell r="L35">
            <v>45853</v>
          </cell>
          <cell r="M35">
            <v>45859</v>
          </cell>
          <cell r="T35">
            <v>45862</v>
          </cell>
          <cell r="V35" t="str">
            <v>DMC</v>
          </cell>
          <cell r="W35" t="str">
            <v>Manoj</v>
          </cell>
          <cell r="X35" t="str">
            <v>Binoj/Harshit</v>
          </cell>
        </row>
        <row r="36">
          <cell r="B36" t="str">
            <v>CHS4_C_874</v>
          </cell>
          <cell r="C36" t="str">
            <v>FI - Accounts receivable open item</v>
          </cell>
          <cell r="D36" t="str">
            <v>Completed</v>
          </cell>
          <cell r="E36" t="str">
            <v>May-28-2025</v>
          </cell>
          <cell r="F36" t="str">
            <v>InScope</v>
          </cell>
          <cell r="G36" t="str">
            <v>TD</v>
          </cell>
          <cell r="H36">
            <v>4.2</v>
          </cell>
          <cell r="I36" t="str">
            <v>N</v>
          </cell>
          <cell r="J36" t="str">
            <v>CHS4_C_871, CHS4_C_875, CHS4_C_893</v>
          </cell>
          <cell r="L36">
            <v>45853</v>
          </cell>
          <cell r="M36">
            <v>45859</v>
          </cell>
          <cell r="T36">
            <v>45862</v>
          </cell>
          <cell r="V36" t="str">
            <v>DMC</v>
          </cell>
          <cell r="W36" t="str">
            <v>Manoj</v>
          </cell>
          <cell r="X36" t="str">
            <v>Binoj/Harshit</v>
          </cell>
        </row>
        <row r="37">
          <cell r="B37" t="str">
            <v>CHS4_C_902</v>
          </cell>
          <cell r="C37" t="str">
            <v>MM - Purchasing info record with conditions</v>
          </cell>
          <cell r="D37" t="str">
            <v>Not Applicable</v>
          </cell>
          <cell r="F37" t="str">
            <v>InScope</v>
          </cell>
          <cell r="G37" t="str">
            <v>MD</v>
          </cell>
          <cell r="H37">
            <v>5.8</v>
          </cell>
          <cell r="I37" t="str">
            <v>N</v>
          </cell>
          <cell r="J37" t="str">
            <v xml:space="preserve">CHS4_C_882, CHS4_C_887, </v>
          </cell>
          <cell r="L37">
            <v>45853</v>
          </cell>
          <cell r="M37">
            <v>45859</v>
          </cell>
          <cell r="T37">
            <v>45862</v>
          </cell>
          <cell r="V37" t="str">
            <v>Interface</v>
          </cell>
          <cell r="W37" t="str">
            <v>Manoj</v>
          </cell>
          <cell r="X37" t="str">
            <v>Koustubh</v>
          </cell>
        </row>
        <row r="38">
          <cell r="B38" t="str">
            <v>CHS4_C_876</v>
          </cell>
          <cell r="C38" t="str">
            <v>FI - G/L account balance and open/line item</v>
          </cell>
          <cell r="D38" t="str">
            <v>Completed</v>
          </cell>
          <cell r="E38" t="str">
            <v>May-28-2025</v>
          </cell>
          <cell r="F38" t="str">
            <v>InScope</v>
          </cell>
          <cell r="G38" t="str">
            <v>TD</v>
          </cell>
          <cell r="H38">
            <v>4.3</v>
          </cell>
          <cell r="I38" t="str">
            <v>N</v>
          </cell>
          <cell r="J38" t="str">
            <v>CHS4_C_871, CHS4_C_875, CHS4_C_872</v>
          </cell>
          <cell r="L38">
            <v>45854</v>
          </cell>
          <cell r="M38">
            <v>45860</v>
          </cell>
          <cell r="T38">
            <v>45863</v>
          </cell>
          <cell r="V38" t="str">
            <v>DMC</v>
          </cell>
          <cell r="W38" t="str">
            <v>Manoj</v>
          </cell>
          <cell r="X38" t="str">
            <v>Binoj/Harshit</v>
          </cell>
        </row>
        <row r="39">
          <cell r="B39" t="str">
            <v>CHS4_C_909</v>
          </cell>
          <cell r="C39" t="str">
            <v>MM - Source list</v>
          </cell>
          <cell r="D39" t="str">
            <v>Not Applicable</v>
          </cell>
          <cell r="F39" t="str">
            <v>InScope</v>
          </cell>
          <cell r="G39" t="str">
            <v>MD</v>
          </cell>
          <cell r="H39" t="str">
            <v>5.10</v>
          </cell>
          <cell r="I39" t="str">
            <v>N</v>
          </cell>
          <cell r="J39" t="str">
            <v xml:space="preserve">CHS4_C_882, CHS4_C_887, </v>
          </cell>
          <cell r="L39">
            <v>45853</v>
          </cell>
          <cell r="M39">
            <v>45860</v>
          </cell>
          <cell r="T39">
            <v>45863</v>
          </cell>
          <cell r="V39" t="str">
            <v>Interface</v>
          </cell>
          <cell r="W39" t="str">
            <v>Manoj</v>
          </cell>
          <cell r="X39" t="str">
            <v>Koustubh</v>
          </cell>
        </row>
        <row r="40">
          <cell r="B40" t="str">
            <v>CHS4_LSMW10</v>
          </cell>
          <cell r="C40" t="str">
            <v>PIR for material group (manual)</v>
          </cell>
          <cell r="D40" t="str">
            <v>In progress</v>
          </cell>
          <cell r="F40" t="str">
            <v>InScope</v>
          </cell>
          <cell r="G40" t="str">
            <v>MD</v>
          </cell>
          <cell r="H40">
            <v>5.12</v>
          </cell>
          <cell r="I40" t="str">
            <v>N</v>
          </cell>
          <cell r="J40" t="str">
            <v>CHS4_C_899</v>
          </cell>
          <cell r="L40">
            <v>45853</v>
          </cell>
          <cell r="M40">
            <v>45860</v>
          </cell>
          <cell r="T40">
            <v>45863</v>
          </cell>
          <cell r="V40" t="str">
            <v>LSMW</v>
          </cell>
          <cell r="W40" t="str">
            <v>Manoj</v>
          </cell>
          <cell r="X40" t="str">
            <v>Koustubh</v>
          </cell>
        </row>
        <row r="41">
          <cell r="B41" t="str">
            <v>CHS4_LSMW01</v>
          </cell>
          <cell r="C41" t="str">
            <v>Program to update UPC number for materials</v>
          </cell>
          <cell r="D41" t="str">
            <v>In progress</v>
          </cell>
          <cell r="F41" t="str">
            <v>InScope</v>
          </cell>
          <cell r="G41" t="str">
            <v>MD</v>
          </cell>
          <cell r="H41">
            <v>5.1100000000000003</v>
          </cell>
          <cell r="I41" t="str">
            <v>N</v>
          </cell>
          <cell r="J41" t="str">
            <v>CHS4_C_887</v>
          </cell>
          <cell r="L41">
            <v>45853</v>
          </cell>
          <cell r="M41">
            <v>45860</v>
          </cell>
          <cell r="T41">
            <v>45863</v>
          </cell>
          <cell r="V41" t="str">
            <v>LSMW</v>
          </cell>
          <cell r="W41" t="str">
            <v>Manoj</v>
          </cell>
          <cell r="X41" t="str">
            <v>Koustubh</v>
          </cell>
        </row>
        <row r="42">
          <cell r="B42" t="str">
            <v>CHS4_LSMW13</v>
          </cell>
          <cell r="C42" t="str">
            <v>UPC upload for Non-licensing product</v>
          </cell>
          <cell r="D42" t="str">
            <v>In progress</v>
          </cell>
          <cell r="F42" t="str">
            <v>InScope</v>
          </cell>
          <cell r="G42" t="str">
            <v>MD</v>
          </cell>
          <cell r="H42">
            <v>5.14</v>
          </cell>
          <cell r="I42" t="str">
            <v>N</v>
          </cell>
          <cell r="J42" t="str">
            <v>CHS4_C_887</v>
          </cell>
          <cell r="L42">
            <v>45853</v>
          </cell>
          <cell r="M42">
            <v>45860</v>
          </cell>
          <cell r="T42">
            <v>45863</v>
          </cell>
          <cell r="V42" t="str">
            <v>LSMW</v>
          </cell>
          <cell r="W42" t="str">
            <v>Manoj</v>
          </cell>
          <cell r="X42" t="str">
            <v>Koustubh</v>
          </cell>
        </row>
        <row r="43">
          <cell r="B43" t="str">
            <v>CHS4_C_891</v>
          </cell>
          <cell r="C43" t="str">
            <v>Condition record for pricing (general template)</v>
          </cell>
          <cell r="D43" t="str">
            <v>Completed</v>
          </cell>
          <cell r="E43" t="str">
            <v>June-02-2025</v>
          </cell>
          <cell r="F43" t="str">
            <v>InScope</v>
          </cell>
          <cell r="G43" t="str">
            <v>MD</v>
          </cell>
          <cell r="H43">
            <v>6.3</v>
          </cell>
          <cell r="I43" t="str">
            <v>N</v>
          </cell>
          <cell r="J43" t="str">
            <v>CHS4_C_887, CHS4_C_899</v>
          </cell>
          <cell r="L43">
            <v>45855</v>
          </cell>
          <cell r="M43">
            <v>45861</v>
          </cell>
          <cell r="T43">
            <v>45864</v>
          </cell>
          <cell r="V43" t="str">
            <v>DMC</v>
          </cell>
          <cell r="W43" t="str">
            <v>Anu</v>
          </cell>
          <cell r="X43" t="str">
            <v>Sarah</v>
          </cell>
        </row>
        <row r="44">
          <cell r="B44" t="str">
            <v>CHS4_C_892</v>
          </cell>
          <cell r="C44" t="str">
            <v>Condition record for pricing in sales (restricted)</v>
          </cell>
          <cell r="D44" t="str">
            <v>Completed</v>
          </cell>
          <cell r="E44" t="str">
            <v>June-02-2025</v>
          </cell>
          <cell r="F44" t="str">
            <v>InScope</v>
          </cell>
          <cell r="G44" t="str">
            <v>MD</v>
          </cell>
          <cell r="H44">
            <v>6.4</v>
          </cell>
          <cell r="I44" t="str">
            <v xml:space="preserve">N </v>
          </cell>
          <cell r="J44" t="str">
            <v>CHS4_C_887, CHS4_C_893</v>
          </cell>
          <cell r="L44">
            <v>45855</v>
          </cell>
          <cell r="M44">
            <v>45861</v>
          </cell>
          <cell r="T44">
            <v>45864</v>
          </cell>
          <cell r="V44" t="str">
            <v>DMC</v>
          </cell>
          <cell r="W44" t="str">
            <v>Anu</v>
          </cell>
          <cell r="X44" t="str">
            <v>Sarah</v>
          </cell>
        </row>
        <row r="45">
          <cell r="B45" t="str">
            <v>CHS4_LSMW02</v>
          </cell>
          <cell r="C45" t="str">
            <v>Retail Pricing upload from Vision</v>
          </cell>
          <cell r="D45" t="str">
            <v>In progress</v>
          </cell>
          <cell r="E45" t="str">
            <v>`</v>
          </cell>
          <cell r="F45" t="str">
            <v>InScope</v>
          </cell>
          <cell r="G45" t="str">
            <v>MD</v>
          </cell>
          <cell r="H45">
            <v>6.5</v>
          </cell>
          <cell r="I45" t="str">
            <v>N</v>
          </cell>
          <cell r="J45" t="str">
            <v>CHS4_C_887, CHS4_C_882</v>
          </cell>
          <cell r="L45">
            <v>45855</v>
          </cell>
          <cell r="M45">
            <v>45861</v>
          </cell>
          <cell r="T45">
            <v>45864</v>
          </cell>
          <cell r="V45" t="str">
            <v>LSMW</v>
          </cell>
          <cell r="W45" t="str">
            <v>Manoj</v>
          </cell>
          <cell r="X45" t="str">
            <v>Vishnu</v>
          </cell>
        </row>
        <row r="46">
          <cell r="B46" t="str">
            <v>TBD</v>
          </cell>
          <cell r="C46" t="str">
            <v>Output Conditions Records</v>
          </cell>
          <cell r="F46" t="str">
            <v>InScope</v>
          </cell>
          <cell r="G46" t="str">
            <v>MD</v>
          </cell>
          <cell r="H46">
            <v>6.8</v>
          </cell>
          <cell r="I46" t="str">
            <v>N</v>
          </cell>
          <cell r="J46" t="str">
            <v xml:space="preserve">CHS4_C_882, CHS4_C_887, </v>
          </cell>
          <cell r="L46">
            <v>45856</v>
          </cell>
          <cell r="M46">
            <v>45862</v>
          </cell>
          <cell r="T46">
            <v>45865</v>
          </cell>
        </row>
        <row r="47">
          <cell r="B47" t="str">
            <v>TBD</v>
          </cell>
          <cell r="C47" t="str">
            <v>Output Conditions Records</v>
          </cell>
          <cell r="F47" t="str">
            <v>InScope</v>
          </cell>
          <cell r="G47" t="str">
            <v>MD</v>
          </cell>
          <cell r="H47">
            <v>6.9</v>
          </cell>
          <cell r="I47" t="str">
            <v>N</v>
          </cell>
          <cell r="J47" t="str">
            <v>CHS4_C_899</v>
          </cell>
          <cell r="L47">
            <v>45856</v>
          </cell>
          <cell r="M47">
            <v>45862</v>
          </cell>
          <cell r="T47">
            <v>45865</v>
          </cell>
        </row>
        <row r="48">
          <cell r="B48" t="str">
            <v>TBD</v>
          </cell>
          <cell r="C48" t="str">
            <v>VAS  Records</v>
          </cell>
          <cell r="F48" t="str">
            <v>InScope</v>
          </cell>
          <cell r="G48" t="str">
            <v>MD</v>
          </cell>
          <cell r="H48">
            <v>6.7</v>
          </cell>
          <cell r="I48" t="str">
            <v>N</v>
          </cell>
          <cell r="J48" t="str">
            <v>CHS4_C_887</v>
          </cell>
          <cell r="L48">
            <v>45856</v>
          </cell>
          <cell r="M48">
            <v>45862</v>
          </cell>
          <cell r="T48">
            <v>45865</v>
          </cell>
        </row>
        <row r="49">
          <cell r="B49" t="str">
            <v>CHS4_LSMW04</v>
          </cell>
          <cell r="C49" t="str">
            <v>MM - Purchase order (only open PO) ( Vision)</v>
          </cell>
          <cell r="D49" t="str">
            <v>Completed</v>
          </cell>
          <cell r="F49" t="str">
            <v>InScope</v>
          </cell>
          <cell r="G49" t="str">
            <v>TD</v>
          </cell>
          <cell r="H49">
            <v>6.12</v>
          </cell>
          <cell r="I49" t="str">
            <v>N</v>
          </cell>
          <cell r="J49" t="str">
            <v xml:space="preserve">CHS4_C_882, CHS4_C_887, </v>
          </cell>
          <cell r="L49">
            <v>45857</v>
          </cell>
          <cell r="M49">
            <v>45863</v>
          </cell>
          <cell r="T49">
            <v>45866</v>
          </cell>
          <cell r="V49" t="str">
            <v>LSMW</v>
          </cell>
          <cell r="W49" t="str">
            <v>Manoj</v>
          </cell>
          <cell r="X49" t="str">
            <v>Koustubh</v>
          </cell>
        </row>
        <row r="50">
          <cell r="B50" t="str">
            <v>CHS4_C_907</v>
          </cell>
          <cell r="C50" t="str">
            <v>MM - Purchase order (only open PO) (AFS)</v>
          </cell>
          <cell r="D50" t="str">
            <v>Completed</v>
          </cell>
          <cell r="E50" t="str">
            <v>June-02-2025</v>
          </cell>
          <cell r="F50" t="str">
            <v>InScope</v>
          </cell>
          <cell r="G50" t="str">
            <v>TD</v>
          </cell>
          <cell r="H50">
            <v>6.2</v>
          </cell>
          <cell r="I50" t="str">
            <v>N</v>
          </cell>
          <cell r="J50" t="str">
            <v xml:space="preserve">CHS4_C_882, CHS4_C_887,CHS4_C_899 </v>
          </cell>
          <cell r="L50">
            <v>45856</v>
          </cell>
          <cell r="M50">
            <v>45863</v>
          </cell>
          <cell r="T50">
            <v>45866</v>
          </cell>
          <cell r="V50" t="str">
            <v>DMC</v>
          </cell>
          <cell r="W50" t="str">
            <v>Sharon</v>
          </cell>
          <cell r="X50" t="str">
            <v>Koustubh</v>
          </cell>
        </row>
        <row r="51">
          <cell r="B51" t="str">
            <v>CHS4_C_897</v>
          </cell>
          <cell r="C51" t="str">
            <v>SD - Sales contract</v>
          </cell>
          <cell r="D51" t="str">
            <v>Completed</v>
          </cell>
          <cell r="E51" t="str">
            <v>June-02-2025</v>
          </cell>
          <cell r="F51" t="str">
            <v>InScope</v>
          </cell>
          <cell r="G51" t="str">
            <v>TD</v>
          </cell>
          <cell r="H51" t="str">
            <v>6.10</v>
          </cell>
          <cell r="I51" t="str">
            <v>N</v>
          </cell>
          <cell r="J51" t="str">
            <v>CHS4_C_887, CHS4_C_882</v>
          </cell>
          <cell r="L51">
            <v>45857</v>
          </cell>
          <cell r="M51">
            <v>45863</v>
          </cell>
          <cell r="T51">
            <v>45866</v>
          </cell>
          <cell r="V51" t="str">
            <v>DMC</v>
          </cell>
          <cell r="W51" t="str">
            <v>Anu</v>
          </cell>
          <cell r="X51" t="str">
            <v>Sarah</v>
          </cell>
        </row>
        <row r="52">
          <cell r="B52" t="str">
            <v>CHS4_C_898</v>
          </cell>
          <cell r="C52" t="str">
            <v>SD - Sales order (only open SO) (SD Sales orders - VAS records and conditions)</v>
          </cell>
          <cell r="D52" t="str">
            <v>Completed</v>
          </cell>
          <cell r="E52" t="str">
            <v>June-02-2025</v>
          </cell>
          <cell r="F52" t="str">
            <v>InScope</v>
          </cell>
          <cell r="G52" t="str">
            <v>TD</v>
          </cell>
          <cell r="H52">
            <v>6.11</v>
          </cell>
          <cell r="I52" t="str">
            <v>N</v>
          </cell>
          <cell r="J52" t="str">
            <v xml:space="preserve">CHS4_C_882, CHS4_C_887, </v>
          </cell>
          <cell r="L52">
            <v>45857</v>
          </cell>
          <cell r="M52">
            <v>45863</v>
          </cell>
          <cell r="T52">
            <v>45866</v>
          </cell>
          <cell r="V52" t="str">
            <v>DMC</v>
          </cell>
          <cell r="W52" t="str">
            <v>Anu</v>
          </cell>
          <cell r="X52" t="str">
            <v>Sarah</v>
          </cell>
        </row>
        <row r="53">
          <cell r="B53" t="str">
            <v>CHS4_C_879</v>
          </cell>
          <cell r="C53" t="str">
            <v>Fixed asset - Master data</v>
          </cell>
          <cell r="D53" t="str">
            <v>Completed</v>
          </cell>
          <cell r="E53" t="str">
            <v>May-28-2025</v>
          </cell>
          <cell r="F53" t="str">
            <v>InScope</v>
          </cell>
          <cell r="G53" t="str">
            <v>MD</v>
          </cell>
          <cell r="H53">
            <v>4.4000000000000004</v>
          </cell>
          <cell r="I53" t="str">
            <v>N</v>
          </cell>
          <cell r="J53" t="str">
            <v>CHS4_C_871, CHS4_C_872</v>
          </cell>
          <cell r="L53">
            <v>45862</v>
          </cell>
          <cell r="M53">
            <v>45866</v>
          </cell>
          <cell r="T53">
            <v>45869</v>
          </cell>
          <cell r="V53" t="str">
            <v>DMC</v>
          </cell>
          <cell r="W53" t="str">
            <v>Manoj</v>
          </cell>
          <cell r="X53" t="str">
            <v>Binoj/Harshit</v>
          </cell>
        </row>
        <row r="54">
          <cell r="B54" t="str">
            <v>CHS4_C_878</v>
          </cell>
          <cell r="C54" t="str">
            <v>Fixed asset (incl. balances and transactions)</v>
          </cell>
          <cell r="D54" t="str">
            <v>Completed</v>
          </cell>
          <cell r="E54" t="str">
            <v>May-28-2025</v>
          </cell>
          <cell r="F54" t="str">
            <v>InScope</v>
          </cell>
          <cell r="G54" t="str">
            <v>TD</v>
          </cell>
          <cell r="H54">
            <v>4.5</v>
          </cell>
          <cell r="I54" t="str">
            <v>N</v>
          </cell>
          <cell r="J54" t="str">
            <v>CHS4_C_871, CHS4_C_875</v>
          </cell>
          <cell r="L54">
            <v>45862</v>
          </cell>
          <cell r="M54">
            <v>45866</v>
          </cell>
          <cell r="T54">
            <v>45869</v>
          </cell>
          <cell r="V54" t="str">
            <v>DMC</v>
          </cell>
          <cell r="W54" t="str">
            <v>Manoj</v>
          </cell>
          <cell r="X54" t="str">
            <v>Binoj/Harshit</v>
          </cell>
        </row>
        <row r="55">
          <cell r="B55" t="str">
            <v>CHS4_MAN07</v>
          </cell>
          <cell r="C55" t="str">
            <v>ZINTINV1</v>
          </cell>
          <cell r="D55" t="str">
            <v>Manual</v>
          </cell>
          <cell r="F55" t="str">
            <v>InScope</v>
          </cell>
          <cell r="G55" t="str">
            <v>MD</v>
          </cell>
          <cell r="H55">
            <v>6.13</v>
          </cell>
          <cell r="I55" t="str">
            <v>N</v>
          </cell>
          <cell r="J55" t="str">
            <v>CHS4_C_898</v>
          </cell>
          <cell r="L55">
            <v>45860</v>
          </cell>
          <cell r="M55">
            <v>45866</v>
          </cell>
          <cell r="T55">
            <v>45869</v>
          </cell>
          <cell r="V55" t="str">
            <v xml:space="preserve">Manual </v>
          </cell>
          <cell r="W55" t="str">
            <v>Manoj</v>
          </cell>
          <cell r="X55" t="str">
            <v>Binoj/Harshit</v>
          </cell>
        </row>
        <row r="56">
          <cell r="B56" t="str">
            <v>CHS4_C_905</v>
          </cell>
          <cell r="C56" t="str">
            <v>Material inventory balance (AFS)</v>
          </cell>
          <cell r="D56" t="str">
            <v>In progress</v>
          </cell>
          <cell r="F56" t="str">
            <v>InScope</v>
          </cell>
          <cell r="G56" t="str">
            <v>TD</v>
          </cell>
          <cell r="H56">
            <v>6.1</v>
          </cell>
          <cell r="I56" t="str">
            <v>N</v>
          </cell>
          <cell r="J56" t="str">
            <v>CHS4_C_887, CHS4_C_882, CHS4_C_875</v>
          </cell>
          <cell r="L56">
            <v>45861</v>
          </cell>
          <cell r="M56">
            <v>45867</v>
          </cell>
          <cell r="T56">
            <v>45870</v>
          </cell>
          <cell r="V56" t="str">
            <v>DMC</v>
          </cell>
          <cell r="W56" t="str">
            <v>Sharon</v>
          </cell>
          <cell r="X56" t="str">
            <v>Koustubh</v>
          </cell>
        </row>
        <row r="57">
          <cell r="B57" t="str">
            <v>CHS4_LSMW03</v>
          </cell>
          <cell r="C57" t="str">
            <v>Store Inventory upload from Vision</v>
          </cell>
          <cell r="D57" t="str">
            <v>In progress</v>
          </cell>
          <cell r="F57" t="str">
            <v>InScope</v>
          </cell>
          <cell r="G57" t="str">
            <v>MD</v>
          </cell>
          <cell r="H57">
            <v>6.6</v>
          </cell>
          <cell r="I57" t="str">
            <v>N</v>
          </cell>
          <cell r="J57" t="str">
            <v>CHS4_MAN04, CHS4_C_875</v>
          </cell>
          <cell r="L57">
            <v>45861</v>
          </cell>
          <cell r="M57">
            <v>45867</v>
          </cell>
          <cell r="T57">
            <v>45870</v>
          </cell>
          <cell r="V57" t="str">
            <v>LSMW</v>
          </cell>
          <cell r="W57" t="str">
            <v>Manoj</v>
          </cell>
          <cell r="X57" t="str">
            <v>Vishnu</v>
          </cell>
        </row>
        <row r="58">
          <cell r="B58" t="str">
            <v>CHS4_C_894</v>
          </cell>
          <cell r="C58" t="str">
            <v>Customer - extend existing record by multiple addresses</v>
          </cell>
          <cell r="D58" t="str">
            <v>Not Applicable</v>
          </cell>
          <cell r="E58" t="str">
            <v>May-28-2025</v>
          </cell>
          <cell r="F58" t="str">
            <v>Descoped</v>
          </cell>
          <cell r="G58" t="str">
            <v>MD</v>
          </cell>
          <cell r="M58" t="str">
            <v>July-17-2025</v>
          </cell>
          <cell r="V58" t="str">
            <v>DMC</v>
          </cell>
          <cell r="W58" t="str">
            <v>Anu</v>
          </cell>
          <cell r="X58" t="str">
            <v xml:space="preserve">Xiao Fu
</v>
          </cell>
        </row>
        <row r="59">
          <cell r="B59" t="str">
            <v>CHS4_C_900</v>
          </cell>
          <cell r="C59" t="str">
            <v>Supplier - extend existing record by multiple addresses</v>
          </cell>
          <cell r="D59" t="str">
            <v>Not Applicable</v>
          </cell>
          <cell r="E59" t="str">
            <v>May-28-2025</v>
          </cell>
          <cell r="F59" t="str">
            <v>Descoped</v>
          </cell>
          <cell r="G59" t="str">
            <v>MD</v>
          </cell>
          <cell r="M59" t="str">
            <v>July-17-2025</v>
          </cell>
          <cell r="V59" t="str">
            <v>DMC</v>
          </cell>
          <cell r="W59" t="str">
            <v>Sharon</v>
          </cell>
          <cell r="X59" t="str">
            <v xml:space="preserve">Xiao Fu
</v>
          </cell>
        </row>
        <row r="60">
          <cell r="B60" t="str">
            <v>CHS4_LSMW06</v>
          </cell>
          <cell r="C60" t="str">
            <v xml:space="preserve"> Season Master creation</v>
          </cell>
          <cell r="D60" t="str">
            <v>In progress</v>
          </cell>
          <cell r="F60" t="str">
            <v>Descoped</v>
          </cell>
          <cell r="G60" t="str">
            <v>MD</v>
          </cell>
          <cell r="I60" t="str">
            <v>N</v>
          </cell>
          <cell r="T60">
            <v>3</v>
          </cell>
          <cell r="V60" t="str">
            <v>LSMW</v>
          </cell>
          <cell r="W60" t="str">
            <v>Manoj</v>
          </cell>
          <cell r="X60" t="str">
            <v>Vishnu</v>
          </cell>
        </row>
        <row r="61">
          <cell r="B61" t="str">
            <v>CHS4_C_865</v>
          </cell>
          <cell r="C61" t="str">
            <v>Convert AFS ECC Customer Master to S4 BP </v>
          </cell>
          <cell r="D61" t="str">
            <v>Completed</v>
          </cell>
          <cell r="E61" t="str">
            <v>May-28-2025</v>
          </cell>
          <cell r="F61" t="str">
            <v>Descoped</v>
          </cell>
          <cell r="G61" t="str">
            <v>MD</v>
          </cell>
          <cell r="V61" t="str">
            <v>DMC</v>
          </cell>
          <cell r="W61" t="str">
            <v>Sona</v>
          </cell>
          <cell r="X61" t="str">
            <v>Vishnu/Xiao</v>
          </cell>
        </row>
        <row r="62">
          <cell r="B62" t="str">
            <v>CHS4_C_866</v>
          </cell>
          <cell r="C62" t="str">
            <v>Convert AFS ECC Vendor Master to S4 BP </v>
          </cell>
          <cell r="D62" t="str">
            <v>Completed</v>
          </cell>
          <cell r="E62" t="str">
            <v>May-28-2025</v>
          </cell>
          <cell r="F62" t="str">
            <v>Descoped</v>
          </cell>
          <cell r="G62" t="str">
            <v>MD</v>
          </cell>
          <cell r="V62" t="str">
            <v>DMC</v>
          </cell>
          <cell r="W62" t="str">
            <v>Sona</v>
          </cell>
          <cell r="X62" t="str">
            <v>Vishnu/Xiao</v>
          </cell>
        </row>
        <row r="63">
          <cell r="B63" t="str">
            <v>CHS4_C_885</v>
          </cell>
          <cell r="C63" t="str">
            <v>Merchandise Hierarchy(CHS4_C_885)</v>
          </cell>
          <cell r="D63" t="str">
            <v>Not Applicable</v>
          </cell>
          <cell r="F63" t="str">
            <v>Descoped</v>
          </cell>
          <cell r="G63" t="str">
            <v>MD</v>
          </cell>
          <cell r="H63">
            <v>0</v>
          </cell>
          <cell r="J63" t="str">
            <v>N</v>
          </cell>
          <cell r="V63" t="str">
            <v>LSMW</v>
          </cell>
          <cell r="W63" t="str">
            <v>Manoj</v>
          </cell>
          <cell r="X63" t="str">
            <v>Koustubh</v>
          </cell>
        </row>
        <row r="64">
          <cell r="B64" t="str">
            <v>CHS4_C_889</v>
          </cell>
          <cell r="C64" t="str">
            <v>Product consumption(CHS4_C_889)</v>
          </cell>
          <cell r="D64" t="str">
            <v>Not Applicable</v>
          </cell>
          <cell r="F64" t="str">
            <v>Descoped</v>
          </cell>
          <cell r="G64" t="str">
            <v>MD</v>
          </cell>
          <cell r="H64">
            <v>0</v>
          </cell>
          <cell r="J64" t="str">
            <v>N</v>
          </cell>
          <cell r="V64" t="str">
            <v>LSMW</v>
          </cell>
          <cell r="W64" t="str">
            <v>Manoj</v>
          </cell>
          <cell r="X64" t="str">
            <v>Koustubh</v>
          </cell>
        </row>
        <row r="65">
          <cell r="B65" t="str">
            <v>CHS4_C_890</v>
          </cell>
          <cell r="C65" t="str">
            <v>Service product(CHS4_C_890)</v>
          </cell>
          <cell r="D65" t="str">
            <v>Not Applicable</v>
          </cell>
          <cell r="F65" t="str">
            <v>Descoped</v>
          </cell>
          <cell r="G65" t="str">
            <v>MD</v>
          </cell>
          <cell r="H65">
            <v>0</v>
          </cell>
          <cell r="J65" t="str">
            <v>N</v>
          </cell>
          <cell r="V65" t="str">
            <v>LSMW</v>
          </cell>
          <cell r="W65" t="str">
            <v>Manoj</v>
          </cell>
          <cell r="X65" t="str">
            <v>Koustubh</v>
          </cell>
        </row>
        <row r="66">
          <cell r="B66" t="str">
            <v>CHS4_C_926</v>
          </cell>
          <cell r="C66" t="str">
            <v>Good Will Impairment Analysis</v>
          </cell>
          <cell r="D66" t="str">
            <v>Manual</v>
          </cell>
          <cell r="F66" t="str">
            <v>Descoped</v>
          </cell>
          <cell r="G66" t="str">
            <v>MD</v>
          </cell>
          <cell r="T66">
            <v>3</v>
          </cell>
          <cell r="V66" t="str">
            <v xml:space="preserve">Manual </v>
          </cell>
          <cell r="W66" t="str">
            <v>Manoj</v>
          </cell>
          <cell r="X66" t="str">
            <v>Binoj/Harshit</v>
          </cell>
        </row>
        <row r="67">
          <cell r="B67" t="str">
            <v>CHS4_C_904</v>
          </cell>
          <cell r="C67" t="str">
            <v>Material - Forecast planning(CHS4_C_904)</v>
          </cell>
          <cell r="D67" t="str">
            <v>Not Applicable</v>
          </cell>
          <cell r="F67" t="str">
            <v>Descoped</v>
          </cell>
          <cell r="G67" t="str">
            <v>MD</v>
          </cell>
          <cell r="H67">
            <v>0</v>
          </cell>
          <cell r="J67" t="str">
            <v>N</v>
          </cell>
          <cell r="V67" t="str">
            <v>LSMW</v>
          </cell>
          <cell r="W67" t="str">
            <v>Manoj</v>
          </cell>
          <cell r="X67" t="str">
            <v>Koustubh</v>
          </cell>
        </row>
        <row r="68">
          <cell r="B68" t="str">
            <v>CHS4_C_910</v>
          </cell>
          <cell r="C68" t="str">
            <v>Batch unique at material and client level(CHS4_C_910)</v>
          </cell>
          <cell r="D68" t="str">
            <v>Not Applicable</v>
          </cell>
          <cell r="F68" t="str">
            <v>Descoped</v>
          </cell>
          <cell r="G68" t="str">
            <v>MD</v>
          </cell>
          <cell r="H68">
            <v>0</v>
          </cell>
          <cell r="J68" t="str">
            <v>N</v>
          </cell>
          <cell r="V68" t="str">
            <v>LSMW</v>
          </cell>
          <cell r="W68" t="str">
            <v>Manoj</v>
          </cell>
          <cell r="X68" t="str">
            <v>Koustubh</v>
          </cell>
        </row>
        <row r="69">
          <cell r="B69" t="str">
            <v>CHS4_C_910</v>
          </cell>
          <cell r="C69" t="str">
            <v>Batch unique at plant level(CHS4_C_910)</v>
          </cell>
          <cell r="D69" t="str">
            <v>Not Applicable</v>
          </cell>
          <cell r="F69" t="str">
            <v>Descoped</v>
          </cell>
          <cell r="G69" t="str">
            <v>MD</v>
          </cell>
          <cell r="H69">
            <v>0</v>
          </cell>
          <cell r="J69" t="str">
            <v>N</v>
          </cell>
          <cell r="V69" t="str">
            <v>LSMW</v>
          </cell>
          <cell r="W69" t="str">
            <v>Manoj</v>
          </cell>
          <cell r="X69" t="str">
            <v>Koustubh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na Das" id="{B65FA5E7-7AC3-422C-ACE4-AF8A96CA83CC}" userId="S::sona.das@applexus.com::afab00bc-b946-4e11-9386-e84e755ca7c4" providerId="AD"/>
  <person displayName="Das, Sona (ETW - Applexus)" id="{A6F5896A-2926-4213-B554-8F599525834D}" userId="S::sona.das@colehaan.com::cc243826-f4b7-4eff-9336-fb60225220d3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6.622795023148" createdVersion="8" refreshedVersion="8" minRefreshableVersion="3" recordCount="44" xr:uid="{00000000-000A-0000-FFFF-FFFF03000000}">
  <cacheSource type="worksheet">
    <worksheetSource ref="A1:AC45" sheet=" Dev Tracker"/>
  </cacheSource>
  <cacheFields count="27">
    <cacheField name="WorkStream" numFmtId="0">
      <sharedItems containsBlank="1" count="6">
        <s v="R2R"/>
        <s v="MD"/>
        <s v="RET"/>
        <s v="P2P"/>
        <s v="O2C"/>
        <m u="1"/>
      </sharedItems>
    </cacheField>
    <cacheField name="RICEFW ID" numFmtId="0">
      <sharedItems containsBlank="1" count="62">
        <s v="CHS4_C_875"/>
        <s v="CHS4_MAN04"/>
        <s v="CHS4_MAN03"/>
        <s v="CHS4_C_871"/>
        <s v="CHS4_C_872"/>
        <s v="CHS4_C_870"/>
        <s v="CHS4_C_883"/>
        <s v="CHS4_C_884"/>
        <s v="CHS4_C_867"/>
        <s v="CHS4_C_882"/>
        <s v="CHS4_C_927"/>
        <s v="CHS4_MAN01"/>
        <s v="CHS4_C_893"/>
        <s v="CHS4_C_899"/>
        <s v="CHS4_C_881"/>
        <s v="CHS4_C_880"/>
        <s v="CHS4_MAN02"/>
        <s v="CHS4_C_864"/>
        <s v="CHS4_MAN05"/>
        <s v="CHS4_MAN06"/>
        <s v="CHS4_LSMW12"/>
        <s v="CHS4_LSMW08"/>
        <s v="CHS4_LSMW09"/>
        <s v="CHS4_C_873"/>
        <s v="CHS4_C_874"/>
        <s v="CHS4_C_876"/>
        <s v="CHS4_C_879"/>
        <s v="CHS4_C_878"/>
        <s v="CHS4_LSMW05"/>
        <s v="CHS4_C_886"/>
        <s v="CHS4_LSMW01"/>
        <s v="CHS4_LSMW10"/>
        <s v="CHS4_LSMW11"/>
        <s v="CHS4_LSMW13"/>
        <s v="CHS4_LSMW07"/>
        <s v="CHS4_C_895"/>
        <s v="CHS4_C_901"/>
        <s v="CHS4_C_887"/>
        <s v="CHS4_C_888"/>
        <s v="CHS4_C_896"/>
        <s v="CHS4_C_902"/>
        <s v="CHS4_C_903"/>
        <s v="CHS4_C_905"/>
        <s v="CHS4_C_898"/>
        <s v="CHS4_C_865" u="1"/>
        <s v="CHS4_C_866" u="1"/>
        <m u="1"/>
        <s v="CHS4_C_891" u="1"/>
        <s v="CHS4_C_892" u="1"/>
        <s v="CHS4_C_894" u="1"/>
        <s v="CHS4_C_897" u="1"/>
        <s v="CHS4_C_900" u="1"/>
        <s v="CHS4_C_907" u="1"/>
        <s v="CHS4_C_909" u="1"/>
        <s v="CHS4_C_926" u="1"/>
        <s v="CHS4_C_890" u="1"/>
        <s v="CHS4_C_889" u="1"/>
        <s v="CHS4_C_877" u="1"/>
        <s v="CHS4_C_910" u="1"/>
        <s v="CHS4_C_911" u="1"/>
        <s v="CHS4_C_885" u="1"/>
        <s v="CHS4_C_904" u="1"/>
      </sharedItems>
    </cacheField>
    <cacheField name="Object Name/Description" numFmtId="0">
      <sharedItems count="76">
        <s v="FI - G/L account"/>
        <s v="PC Hierarchy - Manual "/>
        <s v="Cost Center Hierarchy - Manual "/>
        <s v="CO - Profit center"/>
        <s v="CO - Cost center"/>
        <s v="Bank Master"/>
        <s v="Site Characteristic"/>
        <s v="Site Class"/>
        <s v="Convert Vision Sites to S4 BP"/>
        <s v="Sites and DCs"/>
        <s v="Site Classification"/>
        <s v="Exchange Rates - Manual CH"/>
        <s v="Customer (All Views and contact persons)"/>
        <s v="Supplier(All Views)"/>
        <s v="Customer - extend existing record by credit management data"/>
        <s v="CO - Internal order"/>
        <s v="ALL - TVARVC entries "/>
        <s v="Convert AFS ECC BP to S4 BP "/>
        <s v="Fabric content"/>
        <s v="Franchise "/>
        <s v="Season Master creation"/>
        <s v="Season date upload "/>
        <s v="Add Season BU (MARC-ZZLABOR) update to this list "/>
        <s v="FI - Accounts payable open item"/>
        <s v="FI - Accounts receivable open item"/>
        <s v="FI - G/L account balance and open/line item"/>
        <s v="Fixed asset - Master data"/>
        <s v="Fixed asset (incl. balances and transactions)"/>
        <s v="Assortment Creation"/>
        <s v="Material Group"/>
        <s v="Program to update UPC number for materials"/>
        <s v="Info Records for material group (manual) "/>
        <s v="37 ZAWA materials,2 NLAG materials, 1 VERP (manual) (Materials Ext)"/>
        <s v="UPC upload for Non-licensing product"/>
        <s v="Commodity code upload"/>
        <s v="Customer - extend existing record by new org levels"/>
        <s v="Supplier - extend existing record by new org levels"/>
        <s v="Material Master (CHS4_C_887)"/>
        <s v="Material Master - extend existing record by new org levels (CHS4_C_888)"/>
        <s v="Material listing CHS4_C_896"/>
        <s v="MM - Purchasing info record with conditions"/>
        <s v="Condition record for pricing in purchasing (restricted)"/>
        <s v="Material inventory balance (AFS)"/>
        <s v="SD - Sales order (only open SO) (SD Sales orders - VAS records and conditions)"/>
        <s v="Exchange Rates - Manual " u="1"/>
        <s v="37 ZAWA materials,2 NLAG materials, 1 VERP (manual)" u="1"/>
        <s v="Convert AFS ECC Customer Master to S4 BP " u="1"/>
        <s v="Convert AFS ECC Vendor Master to S4 BP " u="1"/>
        <s v="Characteristic" u="1"/>
        <s v="Class" u="1"/>
        <s v="Merchandise Hierarchy(CHS4_C_885)" u="1"/>
        <s v="Material Master" u="1"/>
        <s v="Material Master - extend existing record by new org levels" u="1"/>
        <s v="Product consumption(CHS4_C_889)" u="1"/>
        <s v="Service product(CHS4_C_890)" u="1"/>
        <s v="Condition record for pricing (general template)" u="1"/>
        <s v="Condition record for pricing in sales (restricted)" u="1"/>
        <s v="Customer" u="1"/>
        <s v="Customer - extend existing record by multiple addresses" u="1"/>
        <s v="Material listing and exclusion" u="1"/>
        <s v="SD - Sales contract" u="1"/>
        <s v="Supplier" u="1"/>
        <s v="Supplier - extend existing record by multiple addresses" u="1"/>
        <s v="Material - Forecast planning(CHS4_C_904)" u="1"/>
        <s v="Material inventory balance" u="1"/>
        <s v="MM - Purchase order (only open PO)" u="1"/>
        <s v="MM - Source list" u="1"/>
        <s v="Batch unique at material and client level(CHS4_C_910)" u="1"/>
        <s v="Batch unique at plant level(CHS4_C_910)" u="1"/>
        <s v="Good Will Impairment Analysis" u="1"/>
        <s v="Batch unique at material and client level" u="1"/>
        <s v="Batch unique at plant level" u="1"/>
        <s v="Material - Forecast planning" u="1"/>
        <s v="Product consumption" u="1"/>
        <s v="Merchandise Hierarchy" u="1"/>
        <s v="Service product" u="1"/>
      </sharedItems>
    </cacheField>
    <cacheField name="DMCTemplate WalkthruStatus" numFmtId="0">
      <sharedItems/>
    </cacheField>
    <cacheField name="DMC Walkthrough –  Completion Date" numFmtId="0">
      <sharedItems containsBlank="1"/>
    </cacheField>
    <cacheField name="DM Scope" numFmtId="0">
      <sharedItems count="2">
        <s v="InScope"/>
        <s v="Descoped" u="1"/>
      </sharedItems>
    </cacheField>
    <cacheField name="Object type" numFmtId="0">
      <sharedItems/>
    </cacheField>
    <cacheField name="Load Seq#" numFmtId="0">
      <sharedItems containsSemiMixedTypes="0" containsString="0" containsNumber="1" minValue="1.1000000000000001" maxValue="6.11"/>
    </cacheField>
    <cacheField name="Parallel Load Possible" numFmtId="0">
      <sharedItems/>
    </cacheField>
    <cacheField name="Predecessor" numFmtId="0">
      <sharedItems containsBlank="1"/>
    </cacheField>
    <cacheField name="Planned Collection Date" numFmtId="0">
      <sharedItems containsNonDate="0" containsString="0" containsBlank="1"/>
    </cacheField>
    <cacheField name="Actual Collection Date" numFmtId="168">
      <sharedItems containsSemiMixedTypes="0" containsNonDate="0" containsDate="1" containsString="0" minDate="2025-06-25T00:00:00" maxDate="2025-07-25T00:00:00"/>
    </cacheField>
    <cacheField name="Planned Loading  Date" numFmtId="168">
      <sharedItems containsSemiMixedTypes="0" containsNonDate="0" containsDate="1" containsString="0" minDate="2025-07-01T00:00:00" maxDate="2025-07-30T00:00:00"/>
    </cacheField>
    <cacheField name="Actual Loading  Date" numFmtId="0">
      <sharedItems containsNonDate="0" containsString="0" containsBlank="1"/>
    </cacheField>
    <cacheField name="Extraction Plan" numFmtId="0">
      <sharedItems containsNonDate="0" containsDate="1" containsString="0" containsBlank="1" minDate="2025-06-09T00:00:00" maxDate="2025-06-18T00:00:00"/>
    </cacheField>
    <cacheField name="Extract Program Status" numFmtId="0">
      <sharedItems containsBlank="1"/>
    </cacheField>
    <cacheField name="Extraction Status" numFmtId="0">
      <sharedItems containsNonDate="0" containsString="0" containsBlank="1"/>
    </cacheField>
    <cacheField name="Load File Status" numFmtId="0">
      <sharedItems containsNonDate="0" containsString="0" containsBlank="1"/>
    </cacheField>
    <cacheField name="Load Status" numFmtId="0">
      <sharedItems containsNonDate="0" containsString="0" containsBlank="1"/>
    </cacheField>
    <cacheField name="Post Load Validaton" numFmtId="0">
      <sharedItems containsNonDate="0" containsDate="1" containsString="0" containsBlank="1" minDate="2025-07-02T00:00:00" maxDate="2025-08-02T00:00:00"/>
    </cacheField>
    <cacheField name="Custom/Standard Program" numFmtId="0">
      <sharedItems containsBlank="1"/>
    </cacheField>
    <cacheField name="Load Method" numFmtId="0">
      <sharedItems count="16">
        <s v="DMC"/>
        <s v="Manual "/>
        <s v="LSMW and DMC"/>
        <s v="TR"/>
        <s v="Custom Prog"/>
        <s v="Custom prog."/>
        <s v="Mass"/>
        <s v="LSMW"/>
        <s v="Standard Prog"/>
        <s v="Interface"/>
        <s v="config" u="1"/>
        <s v="Manual (Punch In)" u="1"/>
        <s v="N/A" u="1"/>
        <s v="PLM/DMC" u="1"/>
        <s v="Manual" u="1"/>
        <s v="PLM or DMC" u="1"/>
      </sharedItems>
    </cacheField>
    <cacheField name="DM Primary Resource" numFmtId="0">
      <sharedItems/>
    </cacheField>
    <cacheField name="Workstream Lead" numFmtId="0">
      <sharedItems/>
    </cacheField>
    <cacheField name="Business Lead" numFmtId="0">
      <sharedItems containsNonDate="0" containsString="0" containsBlank="1"/>
    </cacheField>
    <cacheField name="Sprint" numFmtId="0">
      <sharedItems/>
    </cacheField>
    <cacheField name="Initial Functional  Review Status" numFmtId="0">
      <sharedItems count="3">
        <s v="Completed"/>
        <s v="On Hold" u="1"/>
        <s v="In Progres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1.877228819445" createdVersion="8" refreshedVersion="8" minRefreshableVersion="3" recordCount="68" xr:uid="{00000000-000A-0000-FFFF-FFFF0C000000}">
  <cacheSource type="worksheet">
    <worksheetSource ref="AN1:BD1048576" sheet=" Dev Tracker"/>
  </cacheSource>
  <cacheFields count="17">
    <cacheField name="WorkStream" numFmtId="0">
      <sharedItems containsBlank="1" count="6">
        <s v="R2R"/>
        <s v="MD"/>
        <s v="RET"/>
        <s v="P2P"/>
        <s v="OTC"/>
        <m/>
      </sharedItems>
    </cacheField>
    <cacheField name="Object Name" numFmtId="0">
      <sharedItems containsBlank="1"/>
    </cacheField>
    <cacheField name="Load _x000d__x000a_Type" numFmtId="0">
      <sharedItems containsBlank="1" containsMixedTypes="1" containsNumber="1" containsInteger="1" minValue="0" maxValue="0"/>
    </cacheField>
    <cacheField name="Load _x000d__x000a_Program _x000d__x000a_Status" numFmtId="0">
      <sharedItems containsBlank="1"/>
    </cacheField>
    <cacheField name="Data _x000d__x000a_Extract Needed" numFmtId="0">
      <sharedItems containsBlank="1"/>
    </cacheField>
    <cacheField name="1. Extract_x000d__x000a_Status" numFmtId="0">
      <sharedItems containsBlank="1" count="3">
        <s v="3 - Done"/>
        <s v="1 - Not Started"/>
        <m/>
      </sharedItems>
    </cacheField>
    <cacheField name="1. Extract _x000d__x000a_Prepare_x000d__x000a_Record Count" numFmtId="0">
      <sharedItems containsString="0" containsBlank="1" containsNumber="1" containsInteger="1" minValue="1" maxValue="8561"/>
    </cacheField>
    <cacheField name="2. Preload _x000d__x000a_Validation _x000d__x000a_Status" numFmtId="0">
      <sharedItems containsBlank="1"/>
    </cacheField>
    <cacheField name="3. Simulation_x000d__x000a_Status" numFmtId="0">
      <sharedItems containsBlank="1"/>
    </cacheField>
    <cacheField name="3. Simulation_x000d__x000a_Record Count" numFmtId="0">
      <sharedItems containsNonDate="0" containsString="0" containsBlank="1"/>
    </cacheField>
    <cacheField name="4. Data _x000d__x000a_Load_x000d__x000a_Status" numFmtId="0">
      <sharedItems containsBlank="1"/>
    </cacheField>
    <cacheField name="4. Data _x000d__x000a_Load_x000d__x000a_Record Count" numFmtId="0">
      <sharedItems containsNonDate="0" containsString="0" containsBlank="1"/>
    </cacheField>
    <cacheField name="5. Post _x000d__x000a_Load _x000d__x000a_Validation_x000d__x000a_Status" numFmtId="0">
      <sharedItems containsBlank="1"/>
    </cacheField>
    <cacheField name="5. Post _x000d__x000a_Load _x000d__x000a_Validation_x000d__x000a_Record Count" numFmtId="0">
      <sharedItems containsNonDate="0" containsString="0" containsBlank="1"/>
    </cacheField>
    <cacheField name="Mock1 _x000d__x000a_Status" numFmtId="0">
      <sharedItems containsBlank="1" count="4">
        <s v="2 - In progress"/>
        <s v="1 - Not Started"/>
        <m/>
        <s v="3 - Done" u="1"/>
      </sharedItems>
    </cacheField>
    <cacheField name="Mock1 _x000d__x000a_% Success_x000d__x000a_Target 50%" numFmtId="0">
      <sharedItems containsNonDate="0" containsString="0" containsBlank="1"/>
    </cacheField>
    <cacheField name="DM Scope" numFmtId="0">
      <sharedItems containsBlank="1" count="3">
        <s v="InScope"/>
        <s v="Descop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1.54737453704" createdVersion="8" refreshedVersion="8" minRefreshableVersion="3" recordCount="67" xr:uid="{00000000-000A-0000-FFFF-FFFF04000000}">
  <cacheSource type="worksheet">
    <worksheetSource ref="A1:AG68" sheet=" Dev Tracker"/>
  </cacheSource>
  <cacheFields count="31">
    <cacheField name="WorkStream" numFmtId="0">
      <sharedItems count="6">
        <s v="R2R"/>
        <s v="MD"/>
        <s v="RET"/>
        <s v="P2P"/>
        <s v="OTC"/>
        <s v="O2C" u="1"/>
      </sharedItems>
    </cacheField>
    <cacheField name="RICEFW ID" numFmtId="0">
      <sharedItems/>
    </cacheField>
    <cacheField name="Object Name/Description" numFmtId="0">
      <sharedItems/>
    </cacheField>
    <cacheField name="DMCTemplate WalkthruStatus" numFmtId="0">
      <sharedItems containsBlank="1" containsMixedTypes="1" containsNumber="1" containsInteger="1" minValue="882" maxValue="882"/>
    </cacheField>
    <cacheField name="DMC Walkthrough –  Completion Date" numFmtId="0">
      <sharedItems containsBlank="1"/>
    </cacheField>
    <cacheField name="DM Scope" numFmtId="0">
      <sharedItems count="2">
        <s v="InScope"/>
        <s v="Descoped"/>
      </sharedItems>
    </cacheField>
    <cacheField name="Object type" numFmtId="0">
      <sharedItems/>
    </cacheField>
    <cacheField name="Load Seq#" numFmtId="0">
      <sharedItems containsBlank="1" containsMixedTypes="1" containsNumber="1" minValue="0" maxValue="6.9"/>
    </cacheField>
    <cacheField name="Parallel Load Possible" numFmtId="0">
      <sharedItems containsBlank="1"/>
    </cacheField>
    <cacheField name="Predecessor" numFmtId="0">
      <sharedItems containsBlank="1"/>
    </cacheField>
    <cacheField name="Planned Collection Date" numFmtId="0">
      <sharedItems containsNonDate="0" containsString="0" containsBlank="1"/>
    </cacheField>
    <cacheField name="Actual Collection Date" numFmtId="0">
      <sharedItems containsNonDate="0" containsDate="1" containsString="0" containsBlank="1" minDate="2025-06-25T00:00:00" maxDate="2025-07-25T00:00:00"/>
    </cacheField>
    <cacheField name="Planned Loading  Date" numFmtId="0">
      <sharedItems containsDate="1" containsBlank="1" containsMixedTypes="1" minDate="2025-07-01T00:00:00" maxDate="2025-07-30T00:00:00" count="21">
        <d v="2025-07-01T00:00:00"/>
        <d v="2025-07-02T00:00:00"/>
        <d v="2025-07-03T00:00:00"/>
        <d v="2025-07-07T00:00:00"/>
        <d v="2025-07-08T00:00:00"/>
        <d v="2025-07-09T00:00:00"/>
        <d v="2025-07-14T00:00:00"/>
        <d v="2025-07-10T00:00:00"/>
        <d v="2025-07-11T00:00:00"/>
        <d v="2025-07-15T00:00:00"/>
        <d v="2025-07-16T00:00:00"/>
        <d v="2025-07-21T00:00:00"/>
        <d v="2025-07-22T00:00:00"/>
        <d v="2025-07-28T00:00:00"/>
        <d v="2025-07-18T00:00:00"/>
        <d v="2025-07-29T00:00:00"/>
        <d v="2025-07-25T00:00:00"/>
        <d v="2025-07-23T00:00:00"/>
        <d v="2025-07-24T00:00:00"/>
        <s v="July-17-2025"/>
        <m/>
      </sharedItems>
    </cacheField>
    <cacheField name="Actual Loading  Date" numFmtId="0">
      <sharedItems containsNonDate="0" containsString="0" containsBlank="1"/>
    </cacheField>
    <cacheField name="Extraction Plan" numFmtId="0">
      <sharedItems containsNonDate="0" containsDate="1" containsString="0" containsBlank="1" minDate="2025-06-09T00:00:00" maxDate="2025-06-18T00:00:00"/>
    </cacheField>
    <cacheField name="Extract Program Status" numFmtId="0">
      <sharedItems containsBlank="1" count="4">
        <s v="Complete"/>
        <s v="N/A"/>
        <m/>
        <s v="In Progress" u="1"/>
      </sharedItems>
    </cacheField>
    <cacheField name="Extraction Status" numFmtId="0">
      <sharedItems containsNonDate="0" containsString="0" containsBlank="1"/>
    </cacheField>
    <cacheField name="Load File Status" numFmtId="0">
      <sharedItems containsNonDate="0" containsString="0" containsBlank="1"/>
    </cacheField>
    <cacheField name="Load Status" numFmtId="0">
      <sharedItems containsNonDate="0" containsString="0" containsBlank="1"/>
    </cacheField>
    <cacheField name="Post Load Validaton" numFmtId="0">
      <sharedItems containsNonDate="0" containsDate="1" containsString="0" containsBlank="1" minDate="1900-01-02T00:00:00" maxDate="2025-08-02T00:00:00"/>
    </cacheField>
    <cacheField name="Custom/Standard Program" numFmtId="0">
      <sharedItems containsBlank="1"/>
    </cacheField>
    <cacheField name="Load Method" numFmtId="0">
      <sharedItems containsBlank="1" count="16">
        <s v="DMC"/>
        <s v="Manual "/>
        <s v="LSMW and DMC"/>
        <s v="TR"/>
        <s v="LSMW"/>
        <s v="Custom prog."/>
        <s v="Mass"/>
        <s v="DMC custom"/>
        <s v="Standard Prog"/>
        <s v="Interface"/>
        <m/>
        <s v="Custom Prog" u="1"/>
        <s v="Custom Prog TBD" u="1"/>
        <s v="DMC/LMC" u="1"/>
        <s v="config" u="1"/>
        <s v="Manual" u="1"/>
      </sharedItems>
    </cacheField>
    <cacheField name="DM Primary Resource" numFmtId="0">
      <sharedItems containsBlank="1"/>
    </cacheField>
    <cacheField name="Workstream Lead" numFmtId="0">
      <sharedItems/>
    </cacheField>
    <cacheField name="Business Lead" numFmtId="0">
      <sharedItems containsNonDate="0" containsString="0" containsBlank="1"/>
    </cacheField>
    <cacheField name="Sprint" numFmtId="0">
      <sharedItems containsBlank="1"/>
    </cacheField>
    <cacheField name="Initial Functional  Review Status" numFmtId="0">
      <sharedItems containsBlank="1"/>
    </cacheField>
    <cacheField name="Technical Specification Status" numFmtId="0">
      <sharedItems containsNonDate="0" containsString="0" containsBlank="1"/>
    </cacheField>
    <cacheField name="Technical Unit Testing(TUT) Status" numFmtId="0">
      <sharedItems containsNonDate="0" containsString="0" containsBlank="1"/>
    </cacheField>
    <cacheField name="DMC Project Name" numFmtId="0">
      <sharedItems containsBlank="1"/>
    </cacheField>
    <cacheField name="Additional 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32.687403009259" createdVersion="8" refreshedVersion="8" minRefreshableVersion="3" recordCount="67" xr:uid="{DE4E9566-7B0F-4B12-8D24-316AC656AE8C}">
  <cacheSource type="worksheet">
    <worksheetSource ref="AS1:BD68" sheet=" Dev Tracker"/>
  </cacheSource>
  <cacheFields count="12">
    <cacheField name="1. Extract_x000d__x000a_Status" numFmtId="0">
      <sharedItems count="3">
        <s v="3 - Done"/>
        <s v="1 - Not Started"/>
        <s v="2 - In progress" u="1"/>
      </sharedItems>
    </cacheField>
    <cacheField name="1. Extract _x000d__x000a_Prepare_x000d__x000a_Record Count" numFmtId="0">
      <sharedItems containsString="0" containsBlank="1" containsNumber="1" containsInteger="1" minValue="1" maxValue="8561"/>
    </cacheField>
    <cacheField name="2. Preload _x000d__x000a_Validation _x000d__x000a_Status" numFmtId="0">
      <sharedItems count="3">
        <s v="1 - Not Started"/>
        <s v="3 - Done" u="1"/>
        <s v="2 - In progress" u="1"/>
      </sharedItems>
    </cacheField>
    <cacheField name="3. Simulation_x000d__x000a_Status" numFmtId="0">
      <sharedItems count="3">
        <s v="1 - Not Started"/>
        <s v="3 - Done" u="1"/>
        <s v="2 - In progress" u="1"/>
      </sharedItems>
    </cacheField>
    <cacheField name="3. Simulation_x000d__x000a_Record Count" numFmtId="0">
      <sharedItems containsNonDate="0" containsString="0" containsBlank="1"/>
    </cacheField>
    <cacheField name="4. Data _x000d__x000a_Load_x000d__x000a_Status" numFmtId="0">
      <sharedItems count="3">
        <s v="1 - Not Started"/>
        <s v="3 - Done" u="1"/>
        <s v="2 - In progress" u="1"/>
      </sharedItems>
    </cacheField>
    <cacheField name="4. Data _x000d__x000a_Load_x000d__x000a_Record Count" numFmtId="0">
      <sharedItems containsNonDate="0" containsString="0" containsBlank="1"/>
    </cacheField>
    <cacheField name="5. Post _x000d__x000a_Load _x000d__x000a_Validation_x000d__x000a_Status" numFmtId="0">
      <sharedItems count="3">
        <s v="1 - Not Started"/>
        <s v="3 - Done" u="1"/>
        <s v="2 - In progress" u="1"/>
      </sharedItems>
    </cacheField>
    <cacheField name="5. Post _x000d__x000a_Load _x000d__x000a_Validation_x000d__x000a_Record Count" numFmtId="0">
      <sharedItems containsNonDate="0" containsString="0" containsBlank="1"/>
    </cacheField>
    <cacheField name="Mock1 _x000a_Status" numFmtId="0">
      <sharedItems/>
    </cacheField>
    <cacheField name="Mock1 _x000d__x000a_% Success_x000d__x000a_Target 50%" numFmtId="9">
      <sharedItems containsNonDate="0" containsString="0" containsBlank="1"/>
    </cacheField>
    <cacheField name="DM Scope" numFmtId="0">
      <sharedItems count="2">
        <s v="InScope"/>
        <s v="Descop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33.345684259257" createdVersion="8" refreshedVersion="8" minRefreshableVersion="3" recordCount="67" xr:uid="{5D5B1413-5CA6-4B18-B7CA-18C38D3A6902}">
  <cacheSource type="worksheet">
    <worksheetSource ref="N1:BD68" sheet=" Dev Tracker"/>
  </cacheSource>
  <cacheFields count="43">
    <cacheField name="Month" numFmtId="0">
      <sharedItems count="1">
        <s v="July"/>
      </sharedItems>
    </cacheField>
    <cacheField name="Week of Loading Month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Actual Loading  Date" numFmtId="0">
      <sharedItems containsNonDate="0" containsString="0" containsBlank="1"/>
    </cacheField>
    <cacheField name="Extraction Plan" numFmtId="0">
      <sharedItems containsNonDate="0" containsDate="1" containsString="0" containsBlank="1" minDate="2025-06-09T00:00:00" maxDate="2025-06-18T00:00:00"/>
    </cacheField>
    <cacheField name="Extract Program Status" numFmtId="0">
      <sharedItems containsBlank="1"/>
    </cacheField>
    <cacheField name="Extraction Status" numFmtId="0">
      <sharedItems containsNonDate="0" containsString="0" containsBlank="1"/>
    </cacheField>
    <cacheField name="Load File Status" numFmtId="0">
      <sharedItems containsNonDate="0" containsString="0" containsBlank="1"/>
    </cacheField>
    <cacheField name="Load Status" numFmtId="0">
      <sharedItems containsNonDate="0" containsString="0" containsBlank="1"/>
    </cacheField>
    <cacheField name="Post Load Validaton" numFmtId="0">
      <sharedItems containsNonDate="0" containsDate="1" containsString="0" containsBlank="1" minDate="2025-07-02T00:00:00" maxDate="2025-08-02T00:00:00"/>
    </cacheField>
    <cacheField name="Custom/Standard Program" numFmtId="0">
      <sharedItems containsBlank="1"/>
    </cacheField>
    <cacheField name="Load Method" numFmtId="0">
      <sharedItems containsBlank="1" count="11">
        <s v="DMC"/>
        <s v="Manual "/>
        <s v="LSMW and DMC"/>
        <s v="TR"/>
        <s v="LSMW"/>
        <s v="Custom prog."/>
        <s v="Mass"/>
        <s v="DMC custom"/>
        <s v="Standard Prog"/>
        <s v="Interface"/>
        <m/>
      </sharedItems>
    </cacheField>
    <cacheField name="DM Primary Resource" numFmtId="0">
      <sharedItems containsBlank="1"/>
    </cacheField>
    <cacheField name="Workstream Lead" numFmtId="0">
      <sharedItems/>
    </cacheField>
    <cacheField name="Business Lead" numFmtId="0">
      <sharedItems containsNonDate="0" containsString="0" containsBlank="1"/>
    </cacheField>
    <cacheField name="Sprint" numFmtId="0">
      <sharedItems containsBlank="1"/>
    </cacheField>
    <cacheField name="Initial Functional  Review Status" numFmtId="0">
      <sharedItems containsBlank="1"/>
    </cacheField>
    <cacheField name="Technical Specification Status" numFmtId="0">
      <sharedItems containsNonDate="0" containsString="0" containsBlank="1"/>
    </cacheField>
    <cacheField name="Technical Unit Testing(TUT) Status" numFmtId="0">
      <sharedItems containsNonDate="0" containsString="0" containsBlank="1"/>
    </cacheField>
    <cacheField name="DMC Project Name" numFmtId="0">
      <sharedItems containsBlank="1"/>
    </cacheField>
    <cacheField name="Additional Comments" numFmtId="0">
      <sharedItems containsBlank="1"/>
    </cacheField>
    <cacheField name="Additional Fields" numFmtId="0">
      <sharedItems containsBlank="1"/>
    </cacheField>
    <cacheField name="Manual/LSMW Dataload " numFmtId="0">
      <sharedItems containsBlank="1"/>
    </cacheField>
    <cacheField name="TCODE" numFmtId="0">
      <sharedItems containsBlank="1"/>
    </cacheField>
    <cacheField name="TABLE" numFmtId="0">
      <sharedItems containsBlank="1"/>
    </cacheField>
    <cacheField name="No. of Records" numFmtId="0">
      <sharedItems containsNonDate="0" containsString="0" containsBlank="1"/>
    </cacheField>
    <cacheField name="Notes" numFmtId="0">
      <sharedItems containsBlank="1"/>
    </cacheField>
    <cacheField name="WorkStream" numFmtId="0">
      <sharedItems/>
    </cacheField>
    <cacheField name="Object Name" numFmtId="0">
      <sharedItems/>
    </cacheField>
    <cacheField name="Load _x000d__x000a_Type" numFmtId="0">
      <sharedItems containsMixedTypes="1" containsNumber="1" containsInteger="1" minValue="0" maxValue="0"/>
    </cacheField>
    <cacheField name="Load _x000d__x000a_Program _x000d__x000a_Status" numFmtId="0">
      <sharedItems/>
    </cacheField>
    <cacheField name="Data _x000d__x000a_Extract Needed" numFmtId="0">
      <sharedItems/>
    </cacheField>
    <cacheField name="1. Extract_x000d__x000a_Status" numFmtId="0">
      <sharedItems count="3">
        <s v="3 - Done"/>
        <s v="1 - Not Started"/>
        <s v="2 - In progress"/>
      </sharedItems>
    </cacheField>
    <cacheField name="1. Extract _x000d__x000a_Prepare_x000d__x000a_Record Count" numFmtId="0">
      <sharedItems containsString="0" containsBlank="1" containsNumber="1" containsInteger="1" minValue="1" maxValue="8561"/>
    </cacheField>
    <cacheField name="2. Preload _x000d__x000a_Validation _x000d__x000a_Status" numFmtId="0">
      <sharedItems count="3">
        <s v="1 - Not Started"/>
        <s v="3 - Done"/>
        <s v="2 - In progress"/>
      </sharedItems>
    </cacheField>
    <cacheField name="3. Simulation_x000d__x000a_Status" numFmtId="0">
      <sharedItems count="3">
        <s v="1 - Not Started"/>
        <s v="2 - In progress"/>
        <s v="3 - Done"/>
      </sharedItems>
    </cacheField>
    <cacheField name="3. Simulation_x000d__x000a_Record Count" numFmtId="0">
      <sharedItems containsNonDate="0" containsString="0" containsBlank="1"/>
    </cacheField>
    <cacheField name="4. Data _x000d__x000a_Load_x000d__x000a_Status" numFmtId="0">
      <sharedItems count="3">
        <s v="1 - Not Started"/>
        <s v="2 - In progress"/>
        <s v="3 - Done"/>
      </sharedItems>
    </cacheField>
    <cacheField name="4. Data _x000d__x000a_Load_x000d__x000a_Record Count" numFmtId="0">
      <sharedItems containsNonDate="0" containsString="0" containsBlank="1"/>
    </cacheField>
    <cacheField name="5. Post _x000d__x000a_Load _x000d__x000a_Validation_x000d__x000a_Status" numFmtId="0">
      <sharedItems count="3">
        <s v="1 - Not Started"/>
        <s v="2 - In progress"/>
        <s v="3 - Done"/>
      </sharedItems>
    </cacheField>
    <cacheField name="5. Post _x000d__x000a_Load _x000d__x000a_Validation_x000d__x000a_Record Count" numFmtId="0">
      <sharedItems containsNonDate="0" containsString="0" containsBlank="1"/>
    </cacheField>
    <cacheField name="Mock1 _x000a_Status" numFmtId="0">
      <sharedItems/>
    </cacheField>
    <cacheField name="Mock1 _x000d__x000a_% Success_x000d__x000a_Target 50%" numFmtId="9">
      <sharedItems containsNonDate="0" containsString="0" containsBlank="1"/>
    </cacheField>
    <cacheField name="DM Sco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s v="Completed"/>
    <s v="May-21-2025"/>
    <x v="0"/>
    <s v="MD"/>
    <n v="1.1000000000000001"/>
    <s v="Y"/>
    <m/>
    <m/>
    <d v="2025-06-25T00:00:00"/>
    <d v="2025-07-01T00:00:00"/>
    <m/>
    <d v="2025-06-10T00:00:00"/>
    <s v="Complete"/>
    <m/>
    <m/>
    <m/>
    <d v="2025-07-02T00:00:00"/>
    <m/>
    <x v="0"/>
    <s v="Manoj"/>
    <s v="Binoj/Harshit"/>
    <m/>
    <s v="Sprint1"/>
    <x v="0"/>
  </r>
  <r>
    <x v="0"/>
    <x v="1"/>
    <x v="1"/>
    <s v="Manual"/>
    <m/>
    <x v="0"/>
    <s v="MD"/>
    <n v="1.2"/>
    <s v="N"/>
    <m/>
    <m/>
    <d v="2025-06-25T00:00:00"/>
    <d v="2025-07-01T00:00:00"/>
    <m/>
    <d v="2025-06-12T00:00:00"/>
    <s v="N/A"/>
    <m/>
    <m/>
    <m/>
    <d v="2025-07-02T00:00:00"/>
    <m/>
    <x v="1"/>
    <s v="Manoj"/>
    <s v="Binoj/Harshit"/>
    <m/>
    <s v="Sprint1"/>
    <x v="0"/>
  </r>
  <r>
    <x v="0"/>
    <x v="2"/>
    <x v="2"/>
    <s v="Manual"/>
    <m/>
    <x v="0"/>
    <s v="MD"/>
    <n v="1.3"/>
    <s v="Y"/>
    <m/>
    <m/>
    <d v="2025-06-25T00:00:00"/>
    <d v="2025-07-01T00:00:00"/>
    <m/>
    <d v="2025-06-12T00:00:00"/>
    <s v="N/A"/>
    <m/>
    <m/>
    <m/>
    <d v="2025-07-02T00:00:00"/>
    <m/>
    <x v="1"/>
    <s v="Manoj"/>
    <s v="Binoj/Harshit"/>
    <m/>
    <s v="Sprint1"/>
    <x v="0"/>
  </r>
  <r>
    <x v="0"/>
    <x v="3"/>
    <x v="3"/>
    <s v="Completed"/>
    <s v="May-21-2025"/>
    <x v="0"/>
    <s v="MD"/>
    <n v="1.4"/>
    <s v="N"/>
    <s v="CHS4_MAN04"/>
    <m/>
    <d v="2025-06-25T00:00:00"/>
    <d v="2025-07-02T00:00:00"/>
    <m/>
    <d v="2025-06-11T00:00:00"/>
    <s v="Complete"/>
    <m/>
    <m/>
    <m/>
    <d v="2025-07-03T00:00:00"/>
    <m/>
    <x v="0"/>
    <s v="Manoj"/>
    <s v="Binoj/Harshit"/>
    <m/>
    <s v="Sprint1"/>
    <x v="0"/>
  </r>
  <r>
    <x v="0"/>
    <x v="4"/>
    <x v="4"/>
    <s v="Completed"/>
    <s v="May-21-2025"/>
    <x v="0"/>
    <s v="MD"/>
    <n v="1.5"/>
    <s v="N"/>
    <s v="CHS4_MAN03,CHS4_C_871"/>
    <m/>
    <d v="2025-06-25T00:00:00"/>
    <d v="2025-07-02T00:00:00"/>
    <m/>
    <d v="2025-06-10T00:00:00"/>
    <s v="Complete"/>
    <m/>
    <m/>
    <m/>
    <d v="2025-07-03T00:00:00"/>
    <m/>
    <x v="0"/>
    <s v="Manoj"/>
    <s v="Binoj/Harshit"/>
    <m/>
    <s v="Sprint1"/>
    <x v="0"/>
  </r>
  <r>
    <x v="0"/>
    <x v="5"/>
    <x v="5"/>
    <s v="Completed"/>
    <s v="May-21-2025"/>
    <x v="0"/>
    <s v="MD"/>
    <n v="1.6"/>
    <s v="Y"/>
    <m/>
    <m/>
    <d v="2025-06-25T00:00:00"/>
    <d v="2025-07-03T00:00:00"/>
    <m/>
    <d v="2025-06-09T00:00:00"/>
    <s v="Complete"/>
    <m/>
    <m/>
    <m/>
    <d v="2025-07-07T00:00:00"/>
    <m/>
    <x v="0"/>
    <s v="Manoj"/>
    <s v="Binoj/Harshit"/>
    <m/>
    <s v="Sprint1"/>
    <x v="0"/>
  </r>
  <r>
    <x v="1"/>
    <x v="6"/>
    <x v="6"/>
    <s v="Completed"/>
    <m/>
    <x v="0"/>
    <s v="MD"/>
    <n v="2.1"/>
    <s v="N"/>
    <s v="CHS4_C_884"/>
    <m/>
    <d v="2025-07-01T00:00:00"/>
    <d v="2025-07-07T00:00:00"/>
    <m/>
    <d v="2025-06-12T00:00:00"/>
    <s v="Complete"/>
    <m/>
    <m/>
    <m/>
    <d v="2025-07-08T00:00:00"/>
    <m/>
    <x v="0"/>
    <s v="Sona"/>
    <s v="Vishnu"/>
    <m/>
    <s v="Sprint1"/>
    <x v="0"/>
  </r>
  <r>
    <x v="1"/>
    <x v="7"/>
    <x v="7"/>
    <s v="Manual"/>
    <m/>
    <x v="0"/>
    <s v="MD"/>
    <n v="2.1"/>
    <s v="Y"/>
    <m/>
    <m/>
    <d v="2025-07-01T00:00:00"/>
    <d v="2025-07-07T00:00:00"/>
    <m/>
    <d v="2025-06-12T00:00:00"/>
    <s v="Complete"/>
    <m/>
    <m/>
    <m/>
    <d v="2025-07-08T00:00:00"/>
    <m/>
    <x v="1"/>
    <s v="Sona Das"/>
    <s v="Vishnu"/>
    <m/>
    <s v="Sprint1"/>
    <x v="0"/>
  </r>
  <r>
    <x v="2"/>
    <x v="8"/>
    <x v="8"/>
    <s v="Completed"/>
    <s v="May-28-2025"/>
    <x v="0"/>
    <s v="MD"/>
    <n v="2.2000000000000002"/>
    <s v="N"/>
    <s v="CHS4_C_871"/>
    <m/>
    <d v="2025-07-02T00:00:00"/>
    <d v="2025-07-08T00:00:00"/>
    <m/>
    <d v="2025-06-12T00:00:00"/>
    <m/>
    <m/>
    <m/>
    <m/>
    <m/>
    <m/>
    <x v="0"/>
    <s v="Sona"/>
    <s v="Vishnu/Xiao"/>
    <m/>
    <s v="Sprint1"/>
    <x v="0"/>
  </r>
  <r>
    <x v="1"/>
    <x v="9"/>
    <x v="9"/>
    <s v="Completed"/>
    <m/>
    <x v="0"/>
    <s v="MD"/>
    <n v="2.2000000000000002"/>
    <s v="Y"/>
    <s v="CHS4_MAN04"/>
    <m/>
    <d v="2025-07-02T00:00:00"/>
    <d v="2025-07-08T00:00:00"/>
    <m/>
    <d v="2025-06-12T00:00:00"/>
    <m/>
    <m/>
    <m/>
    <m/>
    <d v="2025-07-09T00:00:00"/>
    <m/>
    <x v="2"/>
    <s v="Sona Das"/>
    <s v="Vishnu"/>
    <m/>
    <s v="Sprint1"/>
    <x v="0"/>
  </r>
  <r>
    <x v="1"/>
    <x v="10"/>
    <x v="10"/>
    <s v="Completed"/>
    <s v="June-12-2025"/>
    <x v="0"/>
    <s v="MD"/>
    <n v="2.2999999999999998"/>
    <s v="N"/>
    <s v="CHS4_C_882, CHS4_C_883, CHS4_C_884"/>
    <m/>
    <d v="2025-07-03T00:00:00"/>
    <d v="2025-07-09T00:00:00"/>
    <m/>
    <d v="2025-06-12T00:00:00"/>
    <m/>
    <m/>
    <m/>
    <m/>
    <d v="2025-07-10T00:00:00"/>
    <m/>
    <x v="0"/>
    <s v="Manoj"/>
    <s v="Vishnu"/>
    <m/>
    <s v="Sprint1"/>
    <x v="0"/>
  </r>
  <r>
    <x v="0"/>
    <x v="11"/>
    <x v="11"/>
    <s v="Manual"/>
    <m/>
    <x v="0"/>
    <s v="MD"/>
    <n v="2.4"/>
    <s v="Y"/>
    <m/>
    <m/>
    <d v="2025-07-08T00:00:00"/>
    <d v="2025-07-14T00:00:00"/>
    <m/>
    <d v="2025-06-11T00:00:00"/>
    <m/>
    <m/>
    <m/>
    <m/>
    <d v="2025-07-15T00:00:00"/>
    <m/>
    <x v="1"/>
    <s v="Manoj"/>
    <s v="Binoj/Harshit"/>
    <m/>
    <s v="Sprint1"/>
    <x v="0"/>
  </r>
  <r>
    <x v="2"/>
    <x v="12"/>
    <x v="12"/>
    <s v="Completed"/>
    <s v="May-28-2025"/>
    <x v="0"/>
    <s v="MD"/>
    <n v="2.5"/>
    <s v="N"/>
    <s v="CHS4_C_875, CHS4_C_870"/>
    <m/>
    <d v="2025-07-03T00:00:00"/>
    <d v="2025-07-10T00:00:00"/>
    <m/>
    <d v="2025-06-16T00:00:00"/>
    <m/>
    <m/>
    <m/>
    <m/>
    <d v="2025-07-11T00:00:00"/>
    <m/>
    <x v="0"/>
    <s v="Anu"/>
    <s v="Xiao Fu_x000a_"/>
    <m/>
    <s v="Sprint1"/>
    <x v="0"/>
  </r>
  <r>
    <x v="2"/>
    <x v="13"/>
    <x v="13"/>
    <s v="Completed"/>
    <s v="May-28-2025"/>
    <x v="0"/>
    <s v="MD"/>
    <n v="2.6"/>
    <s v="N"/>
    <s v="CHS4_C_875, CHS4_C_870"/>
    <m/>
    <d v="2025-07-03T00:00:00"/>
    <d v="2025-07-10T00:00:00"/>
    <m/>
    <d v="2025-06-17T00:00:00"/>
    <m/>
    <m/>
    <m/>
    <m/>
    <d v="2025-07-11T00:00:00"/>
    <m/>
    <x v="0"/>
    <s v="Sharon"/>
    <s v="Xiao Fu_x000a_"/>
    <m/>
    <s v="Sprint1"/>
    <x v="0"/>
  </r>
  <r>
    <x v="0"/>
    <x v="14"/>
    <x v="14"/>
    <s v="Completed"/>
    <s v="May-28-2025"/>
    <x v="0"/>
    <s v="MD"/>
    <n v="2.7"/>
    <s v="Y"/>
    <m/>
    <m/>
    <d v="2025-07-08T00:00:00"/>
    <d v="2025-07-14T00:00:00"/>
    <m/>
    <m/>
    <m/>
    <m/>
    <m/>
    <m/>
    <d v="2025-07-15T00:00:00"/>
    <m/>
    <x v="0"/>
    <s v="Manoj"/>
    <s v="Binoj/Harshit"/>
    <m/>
    <s v="Sprint1"/>
    <x v="0"/>
  </r>
  <r>
    <x v="0"/>
    <x v="15"/>
    <x v="15"/>
    <s v="Completed"/>
    <s v="May-28-2025"/>
    <x v="0"/>
    <s v="MD"/>
    <n v="2.8"/>
    <s v="N"/>
    <s v="CHS4_C_872"/>
    <m/>
    <d v="2025-07-08T00:00:00"/>
    <d v="2025-07-14T00:00:00"/>
    <m/>
    <m/>
    <s v="Complete"/>
    <m/>
    <m/>
    <m/>
    <d v="2025-07-17T00:00:00"/>
    <m/>
    <x v="0"/>
    <s v="Manoj"/>
    <s v="Binoj/Harshit"/>
    <m/>
    <s v="Sprint1"/>
    <x v="0"/>
  </r>
  <r>
    <x v="0"/>
    <x v="16"/>
    <x v="16"/>
    <s v="Manual"/>
    <m/>
    <x v="0"/>
    <s v="MD"/>
    <n v="3.1"/>
    <s v="Y"/>
    <m/>
    <m/>
    <d v="2025-07-07T00:00:00"/>
    <d v="2025-07-11T00:00:00"/>
    <m/>
    <m/>
    <m/>
    <m/>
    <m/>
    <m/>
    <d v="2025-07-14T00:00:00"/>
    <m/>
    <x v="3"/>
    <s v="Manoj"/>
    <s v="Binoj/Harshit"/>
    <m/>
    <s v="Sprint1"/>
    <x v="0"/>
  </r>
  <r>
    <x v="2"/>
    <x v="17"/>
    <x v="17"/>
    <s v="Completed"/>
    <s v="May-28-2025"/>
    <x v="0"/>
    <s v="MD"/>
    <n v="3.2"/>
    <s v="N"/>
    <s v="CHS4_C_882"/>
    <m/>
    <d v="2025-07-07T00:00:00"/>
    <d v="2025-07-11T00:00:00"/>
    <m/>
    <m/>
    <m/>
    <m/>
    <m/>
    <m/>
    <d v="2025-07-14T00:00:00"/>
    <m/>
    <x v="0"/>
    <s v="Sona"/>
    <s v="Vishnu/Xiao"/>
    <m/>
    <s v="Sprint1"/>
    <x v="0"/>
  </r>
  <r>
    <x v="3"/>
    <x v="18"/>
    <x v="18"/>
    <s v="Manual"/>
    <m/>
    <x v="0"/>
    <s v="MD"/>
    <n v="3.3"/>
    <s v="Y"/>
    <m/>
    <m/>
    <d v="2025-07-09T00:00:00"/>
    <d v="2025-07-15T00:00:00"/>
    <m/>
    <m/>
    <s v="Complete"/>
    <m/>
    <m/>
    <m/>
    <d v="2025-07-18T00:00:00"/>
    <m/>
    <x v="4"/>
    <s v="Sharon"/>
    <s v="Shabu George"/>
    <m/>
    <s v="Sprint1"/>
    <x v="0"/>
  </r>
  <r>
    <x v="3"/>
    <x v="19"/>
    <x v="19"/>
    <s v="Manual"/>
    <m/>
    <x v="0"/>
    <s v="MD"/>
    <n v="3.4"/>
    <s v="Y"/>
    <m/>
    <m/>
    <d v="2025-07-09T00:00:00"/>
    <d v="2025-07-15T00:00:00"/>
    <m/>
    <m/>
    <s v="Complete"/>
    <m/>
    <m/>
    <m/>
    <d v="2025-07-18T00:00:00"/>
    <m/>
    <x v="3"/>
    <s v="Sharon"/>
    <s v="Shabu George"/>
    <m/>
    <s v="Sprint1"/>
    <x v="0"/>
  </r>
  <r>
    <x v="1"/>
    <x v="20"/>
    <x v="20"/>
    <s v="In progress"/>
    <m/>
    <x v="0"/>
    <s v="MD"/>
    <n v="3.5"/>
    <s v="Y"/>
    <m/>
    <m/>
    <d v="2025-07-09T00:00:00"/>
    <d v="2025-07-15T00:00:00"/>
    <m/>
    <m/>
    <s v="Complete"/>
    <m/>
    <m/>
    <m/>
    <d v="2025-07-18T00:00:00"/>
    <m/>
    <x v="1"/>
    <s v="Sona Das"/>
    <s v="Koustubh"/>
    <m/>
    <s v="Sprint1"/>
    <x v="0"/>
  </r>
  <r>
    <x v="1"/>
    <x v="21"/>
    <x v="21"/>
    <s v="In progress"/>
    <m/>
    <x v="0"/>
    <s v="MD"/>
    <n v="3.6"/>
    <s v="N"/>
    <s v="CHS4_LSMW08"/>
    <m/>
    <d v="2025-07-09T00:00:00"/>
    <d v="2025-07-15T00:00:00"/>
    <m/>
    <m/>
    <s v="Complete"/>
    <m/>
    <m/>
    <m/>
    <d v="2025-07-18T00:00:00"/>
    <s v="ZSEASONS_UPLOAD"/>
    <x v="5"/>
    <s v="Sona Das"/>
    <s v="Vishnu"/>
    <m/>
    <s v="Sprint1"/>
    <x v="0"/>
  </r>
  <r>
    <x v="1"/>
    <x v="22"/>
    <x v="22"/>
    <s v="In progress"/>
    <m/>
    <x v="0"/>
    <s v="MD"/>
    <n v="3.7"/>
    <s v="N"/>
    <s v="CHS4_C_887, CHS4_C_882"/>
    <m/>
    <d v="2025-07-10T00:00:00"/>
    <d v="2025-07-16T00:00:00"/>
    <m/>
    <m/>
    <s v="Complete"/>
    <m/>
    <m/>
    <m/>
    <d v="2025-07-19T00:00:00"/>
    <m/>
    <x v="6"/>
    <s v="Sona Das"/>
    <s v="Vishnu"/>
    <m/>
    <s v="Sprint1"/>
    <x v="0"/>
  </r>
  <r>
    <x v="0"/>
    <x v="23"/>
    <x v="23"/>
    <s v="Completed"/>
    <s v="May-28-2025"/>
    <x v="0"/>
    <s v="TD"/>
    <n v="4.0999999999999996"/>
    <s v="N"/>
    <s v="CHS4_C_871, CHS4_C_875, CHS4_C_899"/>
    <m/>
    <d v="2025-07-15T00:00:00"/>
    <d v="2025-07-21T00:00:00"/>
    <m/>
    <m/>
    <m/>
    <m/>
    <m/>
    <m/>
    <d v="2025-07-24T00:00:00"/>
    <m/>
    <x v="0"/>
    <s v="Manoj"/>
    <s v="Binoj/Harshit"/>
    <m/>
    <s v="Sprint1"/>
    <x v="0"/>
  </r>
  <r>
    <x v="0"/>
    <x v="24"/>
    <x v="24"/>
    <s v="Completed"/>
    <s v="May-28-2025"/>
    <x v="0"/>
    <s v="TD"/>
    <n v="4.2"/>
    <s v="N"/>
    <s v="CHS4_C_871, CHS4_C_875, CHS4_C_893"/>
    <m/>
    <d v="2025-07-15T00:00:00"/>
    <d v="2025-07-21T00:00:00"/>
    <m/>
    <m/>
    <m/>
    <m/>
    <m/>
    <m/>
    <d v="2025-07-24T00:00:00"/>
    <m/>
    <x v="0"/>
    <s v="Manoj"/>
    <s v="Binoj/Harshit"/>
    <m/>
    <s v="Sprint1"/>
    <x v="0"/>
  </r>
  <r>
    <x v="0"/>
    <x v="25"/>
    <x v="25"/>
    <s v="Completed"/>
    <s v="May-28-2025"/>
    <x v="0"/>
    <s v="TD"/>
    <n v="4.3"/>
    <s v="N"/>
    <s v="CHS4_C_871, CHS4_C_875, CHS4_C_872"/>
    <m/>
    <d v="2025-07-16T00:00:00"/>
    <d v="2025-07-22T00:00:00"/>
    <m/>
    <m/>
    <m/>
    <m/>
    <m/>
    <m/>
    <d v="2025-07-25T00:00:00"/>
    <m/>
    <x v="0"/>
    <s v="Manoj"/>
    <s v="Binoj/Harshit"/>
    <m/>
    <s v="Sprint1"/>
    <x v="0"/>
  </r>
  <r>
    <x v="0"/>
    <x v="26"/>
    <x v="26"/>
    <s v="Completed"/>
    <s v="May-28-2025"/>
    <x v="0"/>
    <s v="MD"/>
    <n v="4.4000000000000004"/>
    <s v="N"/>
    <s v="CHS4_C_871, CHS4_C_872"/>
    <m/>
    <d v="2025-07-24T00:00:00"/>
    <d v="2025-07-28T00:00:00"/>
    <m/>
    <m/>
    <m/>
    <m/>
    <m/>
    <m/>
    <d v="2025-07-31T00:00:00"/>
    <m/>
    <x v="0"/>
    <s v="Manoj"/>
    <s v="Binoj/Harshit"/>
    <m/>
    <s v="Sprint1"/>
    <x v="0"/>
  </r>
  <r>
    <x v="0"/>
    <x v="27"/>
    <x v="27"/>
    <s v="Completed"/>
    <s v="May-28-2025"/>
    <x v="0"/>
    <s v="TD"/>
    <n v="4.5"/>
    <s v="N"/>
    <s v="CHS4_C_871, CHS4_C_875"/>
    <m/>
    <d v="2025-07-24T00:00:00"/>
    <d v="2025-07-28T00:00:00"/>
    <m/>
    <m/>
    <m/>
    <m/>
    <m/>
    <m/>
    <d v="2025-07-31T00:00:00"/>
    <m/>
    <x v="0"/>
    <s v="Manoj"/>
    <s v="Binoj/Harshit"/>
    <m/>
    <s v="Sprint1"/>
    <x v="0"/>
  </r>
  <r>
    <x v="2"/>
    <x v="28"/>
    <x v="28"/>
    <s v="In progress"/>
    <m/>
    <x v="0"/>
    <s v="MD"/>
    <n v="4.5999999999999996"/>
    <s v="N"/>
    <s v="CHS4_C_882, CHS4_C_886 "/>
    <m/>
    <d v="2025-07-15T00:00:00"/>
    <d v="2025-07-21T00:00:00"/>
    <m/>
    <m/>
    <m/>
    <m/>
    <m/>
    <m/>
    <d v="2025-07-24T00:00:00"/>
    <m/>
    <x v="7"/>
    <s v="Anu"/>
    <s v="Koustubh"/>
    <m/>
    <s v="Sprint1"/>
    <x v="0"/>
  </r>
  <r>
    <x v="1"/>
    <x v="29"/>
    <x v="29"/>
    <s v="Completed"/>
    <s v="June-12-2025"/>
    <x v="0"/>
    <s v="MD"/>
    <n v="5.0999999999999996"/>
    <s v="Y"/>
    <m/>
    <m/>
    <d v="2025-07-03T00:00:00"/>
    <d v="2025-07-11T00:00:00"/>
    <m/>
    <m/>
    <s v="Complete"/>
    <m/>
    <m/>
    <m/>
    <d v="2025-07-14T00:00:00"/>
    <m/>
    <x v="0"/>
    <s v="Sona"/>
    <s v="Koustubh"/>
    <m/>
    <s v="Sprint1"/>
    <x v="0"/>
  </r>
  <r>
    <x v="3"/>
    <x v="30"/>
    <x v="30"/>
    <s v="In progress"/>
    <m/>
    <x v="0"/>
    <s v="MD"/>
    <n v="5.1100000000000003"/>
    <s v="N"/>
    <s v="CHS4_C_887"/>
    <m/>
    <d v="2025-07-15T00:00:00"/>
    <d v="2025-07-22T00:00:00"/>
    <m/>
    <m/>
    <s v="Complete"/>
    <m/>
    <m/>
    <m/>
    <d v="2025-07-25T00:00:00"/>
    <s v="ZPLM_LICUPC_UPLOAD"/>
    <x v="8"/>
    <s v="Sharon"/>
    <s v="Koustubh"/>
    <m/>
    <s v="Sprint1"/>
    <x v="0"/>
  </r>
  <r>
    <x v="3"/>
    <x v="31"/>
    <x v="31"/>
    <s v="In progress"/>
    <m/>
    <x v="0"/>
    <s v="MD"/>
    <n v="5.12"/>
    <s v="N"/>
    <s v="CHS4_C_899"/>
    <m/>
    <d v="2025-07-15T00:00:00"/>
    <d v="2025-07-22T00:00:00"/>
    <m/>
    <m/>
    <s v="Complete"/>
    <m/>
    <m/>
    <m/>
    <d v="2025-07-25T00:00:00"/>
    <m/>
    <x v="0"/>
    <s v="Sharon"/>
    <s v="Koustubh"/>
    <m/>
    <s v="Sprint1"/>
    <x v="0"/>
  </r>
  <r>
    <x v="3"/>
    <x v="32"/>
    <x v="32"/>
    <s v="In progress"/>
    <m/>
    <x v="0"/>
    <s v="MD"/>
    <n v="5.13"/>
    <s v="N"/>
    <s v="CHS4_C_882, CHS4_C_871, CHS4_C_899"/>
    <m/>
    <d v="2025-07-09T00:00:00"/>
    <d v="2025-07-15T00:00:00"/>
    <m/>
    <m/>
    <m/>
    <m/>
    <m/>
    <m/>
    <d v="2025-07-18T00:00:00"/>
    <m/>
    <x v="0"/>
    <s v="Sharon"/>
    <s v="Koustubh"/>
    <m/>
    <s v="Sprint1"/>
    <x v="0"/>
  </r>
  <r>
    <x v="3"/>
    <x v="33"/>
    <x v="33"/>
    <s v="In progress"/>
    <m/>
    <x v="0"/>
    <s v="MD"/>
    <n v="5.14"/>
    <s v="N"/>
    <s v="CHS4_C_887"/>
    <m/>
    <d v="2025-07-15T00:00:00"/>
    <d v="2025-07-22T00:00:00"/>
    <m/>
    <m/>
    <m/>
    <m/>
    <m/>
    <m/>
    <d v="2025-07-25T00:00:00"/>
    <s v="MASS_MEAN"/>
    <x v="5"/>
    <s v="Sharon"/>
    <s v="Koustubh"/>
    <m/>
    <s v="Sprint1"/>
    <x v="0"/>
  </r>
  <r>
    <x v="1"/>
    <x v="34"/>
    <x v="34"/>
    <s v="In progress"/>
    <m/>
    <x v="0"/>
    <s v="MD"/>
    <n v="5.15"/>
    <s v="Y"/>
    <m/>
    <m/>
    <d v="2025-07-10T00:00:00"/>
    <d v="2025-07-16T00:00:00"/>
    <m/>
    <m/>
    <s v="Complete"/>
    <m/>
    <m/>
    <m/>
    <d v="2025-07-19T00:00:00"/>
    <m/>
    <x v="5"/>
    <s v="Sona Das"/>
    <s v="Vishnu"/>
    <m/>
    <s v="Sprint1"/>
    <x v="0"/>
  </r>
  <r>
    <x v="2"/>
    <x v="35"/>
    <x v="35"/>
    <s v="Completed"/>
    <s v="May-28-2025"/>
    <x v="0"/>
    <s v="MD"/>
    <n v="5.2"/>
    <s v="N"/>
    <s v="CHS4_C_893"/>
    <m/>
    <d v="2025-07-04T00:00:00"/>
    <d v="2025-07-10T00:00:00"/>
    <m/>
    <d v="2025-06-16T00:00:00"/>
    <m/>
    <m/>
    <m/>
    <m/>
    <d v="2025-07-13T00:00:00"/>
    <m/>
    <x v="0"/>
    <s v="Anu"/>
    <s v="Xiao Fu_x000a_"/>
    <m/>
    <s v="Sprint1"/>
    <x v="0"/>
  </r>
  <r>
    <x v="2"/>
    <x v="36"/>
    <x v="36"/>
    <s v="Completed"/>
    <s v="May-28-2025"/>
    <x v="0"/>
    <s v="MD"/>
    <n v="5.3"/>
    <s v="N"/>
    <s v="CHS4_C_899"/>
    <m/>
    <d v="2025-07-04T00:00:00"/>
    <d v="2025-07-10T00:00:00"/>
    <m/>
    <m/>
    <m/>
    <m/>
    <m/>
    <m/>
    <d v="2025-07-13T00:00:00"/>
    <m/>
    <x v="0"/>
    <s v="Sharon"/>
    <s v="Xiao Fu_x000a_"/>
    <m/>
    <s v="Sprint1"/>
    <x v="0"/>
  </r>
  <r>
    <x v="3"/>
    <x v="37"/>
    <x v="37"/>
    <s v="Not Applicable"/>
    <m/>
    <x v="0"/>
    <s v="MD"/>
    <n v="5.5"/>
    <s v="N"/>
    <s v="CHS4_C_871, CHS4_C_882"/>
    <m/>
    <d v="2025-07-08T00:00:00"/>
    <d v="2025-07-14T00:00:00"/>
    <m/>
    <m/>
    <s v="N/A"/>
    <m/>
    <m/>
    <m/>
    <d v="2025-07-17T00:00:00"/>
    <m/>
    <x v="9"/>
    <s v="Manoj"/>
    <s v="Koustubh"/>
    <m/>
    <s v="Sprint1"/>
    <x v="0"/>
  </r>
  <r>
    <x v="3"/>
    <x v="38"/>
    <x v="38"/>
    <s v="Not Applicable"/>
    <m/>
    <x v="0"/>
    <s v="MD"/>
    <n v="5.6"/>
    <s v="N"/>
    <s v="CHS4_C_887"/>
    <m/>
    <d v="2025-07-10T00:00:00"/>
    <d v="2025-07-16T00:00:00"/>
    <m/>
    <m/>
    <s v="N/A"/>
    <m/>
    <m/>
    <m/>
    <d v="2025-07-19T00:00:00"/>
    <m/>
    <x v="9"/>
    <s v="Manoj"/>
    <s v="Koustubh"/>
    <m/>
    <s v="Sprint1"/>
    <x v="0"/>
  </r>
  <r>
    <x v="4"/>
    <x v="39"/>
    <x v="39"/>
    <s v="In progress"/>
    <m/>
    <x v="0"/>
    <s v="MD"/>
    <n v="5.7"/>
    <s v="N"/>
    <s v="CH_S4_C_887, CHS4_LSMW04"/>
    <m/>
    <d v="2025-07-12T00:00:00"/>
    <d v="2025-07-18T00:00:00"/>
    <m/>
    <m/>
    <s v="N/A"/>
    <m/>
    <m/>
    <m/>
    <d v="2025-07-21T00:00:00"/>
    <m/>
    <x v="9"/>
    <s v="Manoj"/>
    <s v="Koustubh"/>
    <m/>
    <s v="Sprint1"/>
    <x v="0"/>
  </r>
  <r>
    <x v="3"/>
    <x v="40"/>
    <x v="40"/>
    <s v="Not Applicable"/>
    <m/>
    <x v="0"/>
    <s v="MD"/>
    <n v="5.8"/>
    <s v="N"/>
    <s v="CHS4_C_882, CHS4_C_887, "/>
    <m/>
    <d v="2025-07-15T00:00:00"/>
    <d v="2025-07-21T00:00:00"/>
    <m/>
    <m/>
    <s v="N/A"/>
    <m/>
    <m/>
    <m/>
    <d v="2025-07-24T00:00:00"/>
    <m/>
    <x v="9"/>
    <s v="Manoj"/>
    <s v="Koustubh"/>
    <m/>
    <s v="Sprint1"/>
    <x v="0"/>
  </r>
  <r>
    <x v="3"/>
    <x v="41"/>
    <x v="41"/>
    <s v="Not Applicable"/>
    <m/>
    <x v="0"/>
    <s v="MD"/>
    <n v="5.9"/>
    <s v="N"/>
    <s v="CHS4_C_887, CHS4_C_903"/>
    <m/>
    <d v="2025-07-15T00:00:00"/>
    <d v="2025-07-21T00:00:00"/>
    <m/>
    <m/>
    <s v="N/A"/>
    <m/>
    <m/>
    <m/>
    <d v="2025-07-24T00:00:00"/>
    <m/>
    <x v="9"/>
    <s v="Manoj"/>
    <s v="Koustubh"/>
    <m/>
    <s v="Sprint1"/>
    <x v="0"/>
  </r>
  <r>
    <x v="3"/>
    <x v="42"/>
    <x v="42"/>
    <s v="Completed"/>
    <s v="June-12-2025"/>
    <x v="0"/>
    <s v="TD"/>
    <n v="6.1"/>
    <s v="N"/>
    <s v="CHS4_C_887, CHS4_C_882, CHS4_C_875"/>
    <m/>
    <d v="2025-07-23T00:00:00"/>
    <d v="2025-07-29T00:00:00"/>
    <m/>
    <m/>
    <m/>
    <m/>
    <m/>
    <m/>
    <d v="2025-08-01T00:00:00"/>
    <m/>
    <x v="0"/>
    <s v="Sharon"/>
    <s v="Koustubh"/>
    <m/>
    <s v="Sprint1"/>
    <x v="0"/>
  </r>
  <r>
    <x v="4"/>
    <x v="43"/>
    <x v="43"/>
    <s v="Completed"/>
    <s v="June-02-2025"/>
    <x v="0"/>
    <s v="TD"/>
    <n v="6.11"/>
    <s v="N"/>
    <s v="CHS4_C_882, CHS4_C_887, "/>
    <m/>
    <d v="2025-07-19T00:00:00"/>
    <d v="2025-07-25T00:00:00"/>
    <m/>
    <m/>
    <m/>
    <m/>
    <m/>
    <m/>
    <d v="2025-07-28T00:00:00"/>
    <m/>
    <x v="0"/>
    <s v="Anu"/>
    <s v="Sarah"/>
    <m/>
    <s v="Sprint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s v="FI - G/L account"/>
    <s v="DMC"/>
    <s v="3 - Done"/>
    <s v="Y"/>
    <x v="0"/>
    <n v="8561"/>
    <s v="1 - Not Started"/>
    <s v="1 - Not Started"/>
    <m/>
    <s v="1 - Not Started"/>
    <m/>
    <s v="1 - Not Started"/>
    <m/>
    <x v="0"/>
    <m/>
    <x v="0"/>
  </r>
  <r>
    <x v="0"/>
    <s v="PC Hierarchy - Manual "/>
    <s v="Manual "/>
    <s v="1 - Not Started"/>
    <s v="N"/>
    <x v="1"/>
    <m/>
    <s v="1 - Not Started"/>
    <s v="1 - Not Started"/>
    <m/>
    <s v="1 - Not Started"/>
    <m/>
    <s v="1 - Not Started"/>
    <m/>
    <x v="1"/>
    <m/>
    <x v="0"/>
  </r>
  <r>
    <x v="0"/>
    <s v="Cost Center Hierarchy - Manual "/>
    <s v="Manual "/>
    <s v="1 - Not Started"/>
    <s v="N"/>
    <x v="1"/>
    <m/>
    <s v="1 - Not Started"/>
    <s v="1 - Not Started"/>
    <m/>
    <s v="1 - Not Started"/>
    <m/>
    <s v="1 - Not Started"/>
    <m/>
    <x v="1"/>
    <m/>
    <x v="0"/>
  </r>
  <r>
    <x v="0"/>
    <s v="CO - Profit center"/>
    <s v="DMC"/>
    <s v="3 - Done"/>
    <s v="Y"/>
    <x v="0"/>
    <n v="926"/>
    <s v="1 - Not Started"/>
    <s v="1 - Not Started"/>
    <m/>
    <s v="1 - Not Started"/>
    <m/>
    <s v="1 - Not Started"/>
    <m/>
    <x v="0"/>
    <m/>
    <x v="0"/>
  </r>
  <r>
    <x v="0"/>
    <s v="CO - Cost center"/>
    <s v="DMC"/>
    <s v="3 - Done"/>
    <s v="Y"/>
    <x v="0"/>
    <n v="804"/>
    <s v="1 - Not Started"/>
    <s v="1 - Not Started"/>
    <m/>
    <s v="1 - Not Started"/>
    <m/>
    <s v="1 - Not Started"/>
    <m/>
    <x v="0"/>
    <m/>
    <x v="0"/>
  </r>
  <r>
    <x v="0"/>
    <s v="Bank Master"/>
    <s v="DMC"/>
    <s v="3 - Done"/>
    <s v="Y"/>
    <x v="0"/>
    <n v="2459"/>
    <s v="1 - Not Started"/>
    <s v="1 - Not Started"/>
    <m/>
    <s v="1 - Not Started"/>
    <m/>
    <s v="1 - Not Started"/>
    <m/>
    <x v="0"/>
    <m/>
    <x v="0"/>
  </r>
  <r>
    <x v="1"/>
    <s v="Site Characteristic"/>
    <s v="DMC"/>
    <s v="3 - Done"/>
    <s v="Y"/>
    <x v="0"/>
    <n v="40"/>
    <s v="1 - Not Started"/>
    <s v="1 - Not Started"/>
    <m/>
    <s v="1 - Not Started"/>
    <m/>
    <s v="1 - Not Started"/>
    <m/>
    <x v="0"/>
    <m/>
    <x v="0"/>
  </r>
  <r>
    <x v="1"/>
    <s v="Site Class"/>
    <s v="Manual "/>
    <s v="1 - Not Started"/>
    <s v="N"/>
    <x v="1"/>
    <n v="1"/>
    <s v="3 - Done"/>
    <s v="1 - Not Started"/>
    <m/>
    <s v="1 - Not Started"/>
    <m/>
    <s v="1 - Not Started"/>
    <m/>
    <x v="1"/>
    <m/>
    <x v="0"/>
  </r>
  <r>
    <x v="2"/>
    <s v="Convert Vision Sites to S4 BP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1"/>
    <s v="Sites and DCs"/>
    <s v="LSMW and DMC"/>
    <s v="1 - Not Started"/>
    <s v="Y"/>
    <x v="1"/>
    <m/>
    <s v="1 - Not Started"/>
    <s v="1 - Not Started"/>
    <m/>
    <s v="1 - Not Started"/>
    <m/>
    <s v="1 - Not Started"/>
    <m/>
    <x v="1"/>
    <m/>
    <x v="0"/>
  </r>
  <r>
    <x v="1"/>
    <s v="Site Classification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0"/>
    <s v="Exchange Rates - Manual CH"/>
    <s v="Manual "/>
    <s v="1 - Not Started"/>
    <s v="Y"/>
    <x v="1"/>
    <m/>
    <s v="1 - Not Started"/>
    <s v="1 - Not Started"/>
    <m/>
    <s v="1 - Not Started"/>
    <m/>
    <s v="1 - Not Started"/>
    <m/>
    <x v="1"/>
    <m/>
    <x v="0"/>
  </r>
  <r>
    <x v="2"/>
    <s v="Customer (All Views and contact persons)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2"/>
    <s v="Supplier(All Views)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0"/>
    <s v="Customer - extend existing record by credit management data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0"/>
    <s v="CO - Internal order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0"/>
    <s v="ALL - TVARVC entries "/>
    <s v="TR"/>
    <s v="1 - Not Started"/>
    <s v="N"/>
    <x v="1"/>
    <m/>
    <s v="1 - Not Started"/>
    <s v="1 - Not Started"/>
    <m/>
    <s v="1 - Not Started"/>
    <m/>
    <s v="1 - Not Started"/>
    <m/>
    <x v="1"/>
    <m/>
    <x v="0"/>
  </r>
  <r>
    <x v="2"/>
    <s v="Convert AFS ECC BP to S4 BP 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3"/>
    <s v="Fabric content"/>
    <s v="LSMW"/>
    <s v="3 - Done"/>
    <s v="N"/>
    <x v="1"/>
    <m/>
    <s v="1 - Not Started"/>
    <s v="1 - Not Started"/>
    <m/>
    <s v="1 - Not Started"/>
    <m/>
    <s v="1 - Not Started"/>
    <m/>
    <x v="1"/>
    <m/>
    <x v="0"/>
  </r>
  <r>
    <x v="3"/>
    <s v="Franchise "/>
    <s v="TR"/>
    <s v="1 - Not Started"/>
    <s v="N"/>
    <x v="1"/>
    <m/>
    <s v="1 - Not Started"/>
    <s v="1 - Not Started"/>
    <m/>
    <s v="1 - Not Started"/>
    <m/>
    <s v="1 - Not Started"/>
    <m/>
    <x v="1"/>
    <m/>
    <x v="0"/>
  </r>
  <r>
    <x v="1"/>
    <s v="Season Master creation"/>
    <s v="Manual "/>
    <s v="1 - Not Started"/>
    <s v="Y"/>
    <x v="1"/>
    <m/>
    <s v="1 - Not Started"/>
    <s v="1 - Not Started"/>
    <m/>
    <s v="1 - Not Started"/>
    <m/>
    <s v="1 - Not Started"/>
    <m/>
    <x v="1"/>
    <m/>
    <x v="0"/>
  </r>
  <r>
    <x v="4"/>
    <s v="Season date upload "/>
    <s v="Custom prog."/>
    <s v="2 - In progress"/>
    <s v="Y"/>
    <x v="1"/>
    <m/>
    <s v="1 - Not Started"/>
    <s v="1 - Not Started"/>
    <m/>
    <s v="1 - Not Started"/>
    <m/>
    <s v="1 - Not Started"/>
    <m/>
    <x v="1"/>
    <m/>
    <x v="0"/>
  </r>
  <r>
    <x v="1"/>
    <s v="Add Season BU (MARC-ZZLABOR) update to this list "/>
    <s v="Mass"/>
    <s v="1 - Not Started"/>
    <s v="Y"/>
    <x v="1"/>
    <m/>
    <s v="1 - Not Started"/>
    <s v="1 - Not Started"/>
    <m/>
    <s v="1 - Not Started"/>
    <m/>
    <s v="1 - Not Started"/>
    <m/>
    <x v="1"/>
    <m/>
    <x v="0"/>
  </r>
  <r>
    <x v="0"/>
    <s v="FI - Accounts payable open item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0"/>
    <s v="FI - Accounts receivable open item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0"/>
    <s v="FI - G/L account balance and open/line item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0"/>
    <s v="Fixed asset - Master data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0"/>
    <s v="Fixed asset (incl. balances and transactions)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2"/>
    <s v="Assortment Creation"/>
    <s v="DMC custom"/>
    <s v="1 - Not Started"/>
    <s v="Y"/>
    <x v="1"/>
    <m/>
    <s v="1 - Not Started"/>
    <s v="1 - Not Started"/>
    <m/>
    <s v="1 - Not Started"/>
    <m/>
    <s v="1 - Not Started"/>
    <m/>
    <x v="1"/>
    <m/>
    <x v="0"/>
  </r>
  <r>
    <x v="1"/>
    <s v="Material Group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3"/>
    <s v="Program to update UPC number for materials"/>
    <s v="Standard Prog"/>
    <s v="3 - Done"/>
    <s v="Y"/>
    <x v="1"/>
    <m/>
    <s v="1 - Not Started"/>
    <s v="1 - Not Started"/>
    <m/>
    <s v="1 - Not Started"/>
    <m/>
    <s v="1 - Not Started"/>
    <m/>
    <x v="1"/>
    <m/>
    <x v="0"/>
  </r>
  <r>
    <x v="3"/>
    <s v="Info Records for material group (manual) 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3"/>
    <s v="37 ZAWA materials,2 NLAG materials, 1 VERP (manual) (Materials Ext)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3"/>
    <s v="UPC upload for Non-licensing product"/>
    <s v="Custom prog."/>
    <s v="3 - Done"/>
    <s v="Y"/>
    <x v="1"/>
    <m/>
    <s v="1 - Not Started"/>
    <s v="1 - Not Started"/>
    <m/>
    <s v="1 - Not Started"/>
    <m/>
    <s v="1 - Not Started"/>
    <m/>
    <x v="1"/>
    <m/>
    <x v="0"/>
  </r>
  <r>
    <x v="1"/>
    <s v="Commodity code upload"/>
    <s v="Custom prog."/>
    <s v="2 - In progress"/>
    <s v="Y"/>
    <x v="1"/>
    <m/>
    <s v="1 - Not Started"/>
    <s v="1 - Not Started"/>
    <m/>
    <s v="1 - Not Started"/>
    <m/>
    <s v="1 - Not Started"/>
    <m/>
    <x v="1"/>
    <m/>
    <x v="0"/>
  </r>
  <r>
    <x v="2"/>
    <s v="Customer - extend existing record by new org levels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2"/>
    <s v="Supplier - extend existing record by new org levels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3"/>
    <s v="Material Master (CHS4_C_887)"/>
    <s v="Interface"/>
    <s v="1 - Not Started"/>
    <s v="N"/>
    <x v="1"/>
    <m/>
    <s v="1 - Not Started"/>
    <s v="1 - Not Started"/>
    <m/>
    <s v="1 - Not Started"/>
    <m/>
    <s v="1 - Not Started"/>
    <m/>
    <x v="1"/>
    <m/>
    <x v="0"/>
  </r>
  <r>
    <x v="3"/>
    <s v="Material Master - extend existing record by new org levels (CHS4_C_888)"/>
    <s v="Interface"/>
    <s v="1 - Not Started"/>
    <s v="N"/>
    <x v="1"/>
    <m/>
    <s v="1 - Not Started"/>
    <s v="1 - Not Started"/>
    <m/>
    <s v="1 - Not Started"/>
    <m/>
    <s v="1 - Not Started"/>
    <m/>
    <x v="1"/>
    <m/>
    <x v="0"/>
  </r>
  <r>
    <x v="4"/>
    <s v="Material listing CHS4_C_896"/>
    <s v="Interface"/>
    <s v="1 - Not Started"/>
    <s v="N"/>
    <x v="1"/>
    <m/>
    <s v="1 - Not Started"/>
    <s v="1 - Not Started"/>
    <m/>
    <s v="1 - Not Started"/>
    <m/>
    <s v="1 - Not Started"/>
    <m/>
    <x v="1"/>
    <m/>
    <x v="0"/>
  </r>
  <r>
    <x v="3"/>
    <s v="MM - Purchasing info record with conditions"/>
    <s v="Interface"/>
    <s v="1 - Not Started"/>
    <s v="N"/>
    <x v="1"/>
    <m/>
    <s v="1 - Not Started"/>
    <s v="1 - Not Started"/>
    <m/>
    <s v="1 - Not Started"/>
    <m/>
    <s v="1 - Not Started"/>
    <m/>
    <x v="1"/>
    <m/>
    <x v="0"/>
  </r>
  <r>
    <x v="3"/>
    <s v="Condition record for pricing in purchasing (restricted)"/>
    <s v="Interface"/>
    <s v="1 - Not Started"/>
    <s v="N"/>
    <x v="1"/>
    <m/>
    <s v="1 - Not Started"/>
    <s v="1 - Not Started"/>
    <m/>
    <s v="1 - Not Started"/>
    <m/>
    <s v="1 - Not Started"/>
    <m/>
    <x v="1"/>
    <m/>
    <x v="0"/>
  </r>
  <r>
    <x v="3"/>
    <s v="Material inventory balance (AFS)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4"/>
    <s v="SD - Sales order (only open SO) (SD Sales orders - VAS records and conditions)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3"/>
    <s v="MM - Purchase order (only open PO) ( Vision)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0"/>
    <s v="ZINTINV1"/>
    <s v="Manual "/>
    <s v="1 - Not Started"/>
    <s v="Y"/>
    <x v="1"/>
    <m/>
    <s v="1 - Not Started"/>
    <s v="1 - Not Started"/>
    <m/>
    <s v="1 - Not Started"/>
    <m/>
    <s v="1 - Not Started"/>
    <m/>
    <x v="1"/>
    <m/>
    <x v="0"/>
  </r>
  <r>
    <x v="3"/>
    <s v="MM - Purchase order (only open PO) (AFS)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4"/>
    <s v="Condition record for pricing (general template)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4"/>
    <s v="Condition record for pricing in sales (restricted)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2"/>
    <s v="Retail Pricing upload from Vision"/>
    <s v="LSMW"/>
    <s v="1 - Not Started"/>
    <s v="N"/>
    <x v="1"/>
    <m/>
    <s v="1 - Not Started"/>
    <s v="1 - Not Started"/>
    <m/>
    <s v="1 - Not Started"/>
    <m/>
    <s v="1 - Not Started"/>
    <m/>
    <x v="1"/>
    <m/>
    <x v="0"/>
  </r>
  <r>
    <x v="2"/>
    <s v="Store Inventory upload from Vision 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4"/>
    <s v="VAS  Records "/>
    <s v="Custom prog."/>
    <s v="2 - In progress"/>
    <s v="Y"/>
    <x v="1"/>
    <m/>
    <s v="1 - Not Started"/>
    <s v="1 - Not Started"/>
    <m/>
    <s v="1 - Not Started"/>
    <m/>
    <s v="1 - Not Started"/>
    <m/>
    <x v="1"/>
    <m/>
    <x v="0"/>
  </r>
  <r>
    <x v="4"/>
    <s v="Output Conditions Records "/>
    <s v="Custom prog."/>
    <s v="2 - In progress"/>
    <s v="Y"/>
    <x v="1"/>
    <m/>
    <s v="1 - Not Started"/>
    <s v="1 - Not Started"/>
    <m/>
    <s v="1 - Not Started"/>
    <m/>
    <s v="1 - Not Started"/>
    <m/>
    <x v="1"/>
    <m/>
    <x v="0"/>
  </r>
  <r>
    <x v="3"/>
    <s v="Output Conditions Records "/>
    <s v="Custom prog."/>
    <s v="2 - In progress"/>
    <s v="Y"/>
    <x v="1"/>
    <m/>
    <s v="1 - Not Started"/>
    <s v="1 - Not Started"/>
    <m/>
    <s v="1 - Not Started"/>
    <m/>
    <s v="1 - Not Started"/>
    <m/>
    <x v="1"/>
    <m/>
    <x v="0"/>
  </r>
  <r>
    <x v="3"/>
    <s v="MM - Source list"/>
    <s v="Interface"/>
    <s v="1 - Not Started"/>
    <s v="N"/>
    <x v="1"/>
    <m/>
    <s v="1 - Not Started"/>
    <s v="1 - Not Started"/>
    <m/>
    <s v="1 - Not Started"/>
    <m/>
    <s v="1 - Not Started"/>
    <m/>
    <x v="1"/>
    <m/>
    <x v="0"/>
  </r>
  <r>
    <x v="4"/>
    <s v="SD - Sales contract"/>
    <s v="DMC"/>
    <s v="3 - Done"/>
    <s v="Y"/>
    <x v="1"/>
    <m/>
    <s v="1 - Not Started"/>
    <s v="1 - Not Started"/>
    <m/>
    <s v="1 - Not Started"/>
    <m/>
    <s v="1 - Not Started"/>
    <m/>
    <x v="1"/>
    <m/>
    <x v="0"/>
  </r>
  <r>
    <x v="2"/>
    <s v="Customer - extend existing record by multiple addresses"/>
    <s v="DMC"/>
    <s v="1 - Not Started"/>
    <s v="N"/>
    <x v="1"/>
    <m/>
    <s v="1 - Not Started"/>
    <s v="1 - Not Started"/>
    <m/>
    <s v="1 - Not Started"/>
    <m/>
    <s v="1 - Not Started"/>
    <m/>
    <x v="1"/>
    <m/>
    <x v="1"/>
  </r>
  <r>
    <x v="2"/>
    <s v="Supplier - extend existing record by multiple addresses"/>
    <s v="DMC"/>
    <s v="1 - Not Started"/>
    <s v="N"/>
    <x v="1"/>
    <m/>
    <s v="1 - Not Started"/>
    <s v="1 - Not Started"/>
    <m/>
    <s v="1 - Not Started"/>
    <m/>
    <s v="1 - Not Started"/>
    <m/>
    <x v="1"/>
    <m/>
    <x v="1"/>
  </r>
  <r>
    <x v="2"/>
    <s v="Convert AFS ECC Customer Master to S4 BP "/>
    <s v="DMC"/>
    <s v="1 - Not Started"/>
    <s v="N"/>
    <x v="1"/>
    <m/>
    <s v="1 - Not Started"/>
    <s v="1 - Not Started"/>
    <m/>
    <s v="1 - Not Started"/>
    <m/>
    <s v="1 - Not Started"/>
    <m/>
    <x v="1"/>
    <m/>
    <x v="1"/>
  </r>
  <r>
    <x v="2"/>
    <s v="Convert AFS ECC Vendor Master to S4 BP "/>
    <s v="DMC"/>
    <s v="1 - Not Started"/>
    <s v="N"/>
    <x v="1"/>
    <m/>
    <s v="1 - Not Started"/>
    <s v="1 - Not Started"/>
    <m/>
    <s v="1 - Not Started"/>
    <m/>
    <s v="1 - Not Started"/>
    <m/>
    <x v="1"/>
    <m/>
    <x v="1"/>
  </r>
  <r>
    <x v="2"/>
    <s v="Merchandise Hierarchy(CHS4_C_885)"/>
    <s v="LSMW"/>
    <s v="1 - Not Started"/>
    <s v="N"/>
    <x v="1"/>
    <m/>
    <s v="1 - Not Started"/>
    <s v="1 - Not Started"/>
    <m/>
    <s v="1 - Not Started"/>
    <m/>
    <s v="1 - Not Started"/>
    <m/>
    <x v="1"/>
    <m/>
    <x v="1"/>
  </r>
  <r>
    <x v="3"/>
    <s v="Product consumption(CHS4_C_889)"/>
    <s v="LSMW"/>
    <s v="1 - Not Started"/>
    <s v="N"/>
    <x v="1"/>
    <m/>
    <s v="1 - Not Started"/>
    <s v="1 - Not Started"/>
    <m/>
    <s v="1 - Not Started"/>
    <m/>
    <s v="1 - Not Started"/>
    <m/>
    <x v="1"/>
    <m/>
    <x v="1"/>
  </r>
  <r>
    <x v="4"/>
    <s v="Service product(CHS4_C_890)"/>
    <n v="0"/>
    <s v="1 - Not Started"/>
    <s v="N"/>
    <x v="1"/>
    <m/>
    <s v="1 - Not Started"/>
    <s v="1 - Not Started"/>
    <m/>
    <s v="1 - Not Started"/>
    <m/>
    <s v="1 - Not Started"/>
    <m/>
    <x v="1"/>
    <m/>
    <x v="1"/>
  </r>
  <r>
    <x v="0"/>
    <s v="Good Will Impairment Analysis"/>
    <s v="Manual "/>
    <s v="1 - Not Started"/>
    <s v="N"/>
    <x v="1"/>
    <m/>
    <s v="1 - Not Started"/>
    <s v="1 - Not Started"/>
    <m/>
    <s v="1 - Not Started"/>
    <m/>
    <s v="1 - Not Started"/>
    <m/>
    <x v="1"/>
    <m/>
    <x v="1"/>
  </r>
  <r>
    <x v="3"/>
    <s v="Material - Forecast planning(CHS4_C_904)"/>
    <s v="LSMW"/>
    <s v="1 - Not Started"/>
    <s v="N"/>
    <x v="1"/>
    <m/>
    <s v="1 - Not Started"/>
    <s v="1 - Not Started"/>
    <m/>
    <s v="1 - Not Started"/>
    <m/>
    <s v="1 - Not Started"/>
    <m/>
    <x v="1"/>
    <m/>
    <x v="1"/>
  </r>
  <r>
    <x v="3"/>
    <s v="Batch unique at material and client level(CHS4_C_910)"/>
    <s v="LSMW"/>
    <s v="1 - Not Started"/>
    <s v="N"/>
    <x v="1"/>
    <m/>
    <s v="1 - Not Started"/>
    <s v="1 - Not Started"/>
    <m/>
    <s v="1 - Not Started"/>
    <m/>
    <s v="1 - Not Started"/>
    <m/>
    <x v="1"/>
    <m/>
    <x v="1"/>
  </r>
  <r>
    <x v="3"/>
    <s v="Batch unique at plant level(CHS4_C_910)"/>
    <s v="LSMW"/>
    <s v="1 - Not Started"/>
    <s v="N"/>
    <x v="1"/>
    <m/>
    <s v="1 - Not Started"/>
    <s v="1 - Not Started"/>
    <m/>
    <s v="1 - Not Started"/>
    <m/>
    <s v="1 - Not Started"/>
    <m/>
    <x v="1"/>
    <m/>
    <x v="1"/>
  </r>
  <r>
    <x v="5"/>
    <m/>
    <m/>
    <m/>
    <m/>
    <x v="2"/>
    <m/>
    <m/>
    <m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s v="CHS4_C_875"/>
    <s v="FI - G/L account"/>
    <s v="Completed"/>
    <s v="May-21-2025"/>
    <x v="0"/>
    <s v="MD"/>
    <n v="1.1000000000000001"/>
    <s v="Y"/>
    <m/>
    <m/>
    <d v="2025-06-25T00:00:00"/>
    <x v="0"/>
    <m/>
    <d v="2025-06-10T00:00:00"/>
    <x v="0"/>
    <m/>
    <m/>
    <m/>
    <d v="2025-07-02T00:00:00"/>
    <m/>
    <x v="0"/>
    <s v="Manoj"/>
    <s v="Binoj/Harshit"/>
    <m/>
    <s v="Sprint1"/>
    <s v="Completed"/>
    <m/>
    <m/>
    <s v="PRJ_R2R_CHS4_C_875_GL_M0A"/>
    <m/>
  </r>
  <r>
    <x v="0"/>
    <s v="CHS4_MAN04"/>
    <s v="PC Hierarchy - Manual "/>
    <s v="Manual"/>
    <m/>
    <x v="0"/>
    <s v="MD"/>
    <n v="1.2"/>
    <s v="N"/>
    <m/>
    <m/>
    <d v="2025-06-25T00:00:00"/>
    <x v="0"/>
    <m/>
    <d v="2025-06-12T00:00:00"/>
    <x v="1"/>
    <m/>
    <m/>
    <m/>
    <d v="2025-07-02T00:00:00"/>
    <m/>
    <x v="1"/>
    <s v="Manoj"/>
    <s v="Binoj/Harshit"/>
    <m/>
    <s v="Sprint1"/>
    <s v="Completed"/>
    <m/>
    <m/>
    <s v="N/A"/>
    <m/>
  </r>
  <r>
    <x v="0"/>
    <s v="CHS4_MAN03"/>
    <s v="Cost Center Hierarchy - Manual "/>
    <s v="Manual"/>
    <m/>
    <x v="0"/>
    <s v="MD"/>
    <n v="1.3"/>
    <s v="Y"/>
    <m/>
    <m/>
    <d v="2025-06-25T00:00:00"/>
    <x v="0"/>
    <m/>
    <d v="2025-06-12T00:00:00"/>
    <x v="1"/>
    <m/>
    <m/>
    <m/>
    <d v="2025-07-02T00:00:00"/>
    <m/>
    <x v="1"/>
    <s v="Manoj"/>
    <s v="Binoj/Harshit"/>
    <m/>
    <s v="Sprint1"/>
    <s v="Completed"/>
    <m/>
    <m/>
    <s v="N/A"/>
    <m/>
  </r>
  <r>
    <x v="0"/>
    <s v="CHS4_C_871"/>
    <s v="CO - Profit center"/>
    <s v="Completed"/>
    <s v="May-21-2025"/>
    <x v="0"/>
    <s v="MD"/>
    <n v="1.4"/>
    <s v="N"/>
    <s v="CHS4_MAN04"/>
    <m/>
    <d v="2025-06-25T00:00:00"/>
    <x v="1"/>
    <m/>
    <d v="2025-06-11T00:00:00"/>
    <x v="0"/>
    <m/>
    <m/>
    <m/>
    <d v="2025-07-03T00:00:00"/>
    <m/>
    <x v="0"/>
    <s v="Manoj"/>
    <s v="Binoj/Harshit"/>
    <m/>
    <s v="Sprint1"/>
    <s v="Completed"/>
    <m/>
    <m/>
    <s v="PRJ_R2R_CHS4_C_871_Profit center_M0S"/>
    <m/>
  </r>
  <r>
    <x v="0"/>
    <s v="CHS4_C_872"/>
    <s v="CO - Cost center"/>
    <s v="Completed"/>
    <s v="May-21-2025"/>
    <x v="0"/>
    <s v="MD"/>
    <n v="1.5"/>
    <s v="N"/>
    <s v="CHS4_MAN03,CHS4_C_871"/>
    <m/>
    <d v="2025-06-25T00:00:00"/>
    <x v="1"/>
    <m/>
    <d v="2025-06-10T00:00:00"/>
    <x v="0"/>
    <m/>
    <m/>
    <m/>
    <d v="2025-07-03T00:00:00"/>
    <m/>
    <x v="0"/>
    <s v="Manoj"/>
    <s v="Binoj/Harshit"/>
    <m/>
    <s v="Sprint1"/>
    <s v="Completed"/>
    <m/>
    <m/>
    <s v="PRJ_R2R_CHS4_C_872_Cost center"/>
    <m/>
  </r>
  <r>
    <x v="0"/>
    <s v="CHS4_C_870"/>
    <s v="Bank Master"/>
    <s v="Completed"/>
    <s v="May-21-2025"/>
    <x v="0"/>
    <s v="MD"/>
    <n v="1.6"/>
    <s v="Y"/>
    <m/>
    <m/>
    <d v="2025-06-25T00:00:00"/>
    <x v="2"/>
    <m/>
    <d v="2025-06-09T00:00:00"/>
    <x v="0"/>
    <m/>
    <m/>
    <m/>
    <d v="2025-07-07T00:00:00"/>
    <m/>
    <x v="0"/>
    <s v="Manoj"/>
    <s v="Binoj/Harshit"/>
    <m/>
    <s v="Sprint1"/>
    <s v="Completed"/>
    <m/>
    <m/>
    <s v="PRJ_R2R_CHS4_C_870_Bank Master_M0R"/>
    <m/>
  </r>
  <r>
    <x v="1"/>
    <s v="CHS4_C_883"/>
    <s v="Site Characteristic"/>
    <s v="Completed"/>
    <m/>
    <x v="0"/>
    <s v="MD"/>
    <n v="2.1"/>
    <s v="N"/>
    <s v="CHS4_C_884"/>
    <m/>
    <d v="2025-07-01T00:00:00"/>
    <x v="3"/>
    <m/>
    <d v="2025-06-12T00:00:00"/>
    <x v="0"/>
    <m/>
    <m/>
    <m/>
    <d v="2025-07-08T00:00:00"/>
    <m/>
    <x v="0"/>
    <s v="Sona Das"/>
    <s v="Vishnu"/>
    <m/>
    <s v="Sprint1"/>
    <s v="Completed"/>
    <m/>
    <m/>
    <s v="PRJ_RET_CHS4_C_883_Characteristic_M10"/>
    <m/>
  </r>
  <r>
    <x v="1"/>
    <s v="CHS4_C_884"/>
    <s v="Site Class"/>
    <s v="Manual"/>
    <m/>
    <x v="0"/>
    <s v="MD"/>
    <n v="2.1"/>
    <s v="Y"/>
    <m/>
    <m/>
    <d v="2025-07-01T00:00:00"/>
    <x v="3"/>
    <m/>
    <d v="2025-06-12T00:00:00"/>
    <x v="0"/>
    <m/>
    <m/>
    <m/>
    <d v="2025-07-08T00:00:00"/>
    <m/>
    <x v="1"/>
    <s v="Sona Das"/>
    <s v="Vishnu"/>
    <m/>
    <s v="Sprint1"/>
    <s v="Completed"/>
    <m/>
    <m/>
    <m/>
    <s v="Only one class Vishnu confirmed ,it will be created from there side."/>
  </r>
  <r>
    <x v="2"/>
    <s v="CHS4_C_867"/>
    <s v="Convert Vision Sites to S4 BP"/>
    <s v="Completed"/>
    <s v="May-28-2025"/>
    <x v="0"/>
    <s v="MD"/>
    <n v="2.2000000000000002"/>
    <s v="N"/>
    <s v="CHS4_C_871"/>
    <m/>
    <d v="2025-07-02T00:00:00"/>
    <x v="4"/>
    <m/>
    <d v="2025-06-12T00:00:00"/>
    <x v="2"/>
    <m/>
    <m/>
    <m/>
    <m/>
    <m/>
    <x v="0"/>
    <s v="Sona Das"/>
    <s v="Vishnu/Xiao"/>
    <m/>
    <s v="Sprint1"/>
    <s v="Completed"/>
    <m/>
    <m/>
    <s v="PRJ_MD_CHS4_C_867_BP_VisionSites_M1F"/>
    <m/>
  </r>
  <r>
    <x v="1"/>
    <s v="CHS4_C_882"/>
    <s v="Sites and DCs"/>
    <s v="Completed"/>
    <m/>
    <x v="0"/>
    <s v="MD"/>
    <n v="2.2000000000000002"/>
    <s v="Y"/>
    <s v="CHS4_MAN04"/>
    <m/>
    <d v="2025-07-02T00:00:00"/>
    <x v="4"/>
    <m/>
    <d v="2025-06-12T00:00:00"/>
    <x v="2"/>
    <m/>
    <m/>
    <m/>
    <d v="2025-07-09T00:00:00"/>
    <m/>
    <x v="2"/>
    <s v="Sona Das"/>
    <s v="Vishnu"/>
    <m/>
    <s v="Sprint1"/>
    <s v="Completed"/>
    <m/>
    <m/>
    <s v="PRJ_RET_CHS4_C_882_Site_DC"/>
    <m/>
  </r>
  <r>
    <x v="1"/>
    <s v="CHS4_C_927"/>
    <s v="Site Classification"/>
    <s v="Completed"/>
    <s v="June-12-2025"/>
    <x v="0"/>
    <s v="MD"/>
    <n v="2.2999999999999998"/>
    <s v="N"/>
    <s v="CHS4_C_882, CHS4_C_883, CHS4_C_884"/>
    <m/>
    <d v="2025-07-03T00:00:00"/>
    <x v="5"/>
    <m/>
    <d v="2025-06-12T00:00:00"/>
    <x v="2"/>
    <m/>
    <m/>
    <m/>
    <d v="2025-07-10T00:00:00"/>
    <m/>
    <x v="0"/>
    <s v="Manoj"/>
    <s v="Vishnu"/>
    <m/>
    <s v="Sprint1"/>
    <s v="Completed"/>
    <m/>
    <m/>
    <s v="N/A"/>
    <s v="New object needed for site classification confirmed by Vishnu on 12-05-2025"/>
  </r>
  <r>
    <x v="0"/>
    <s v="CHS4_MAN01"/>
    <s v="Exchange Rates - Manual CH"/>
    <s v="Manual"/>
    <m/>
    <x v="0"/>
    <s v="MD"/>
    <n v="2.4"/>
    <s v="Y"/>
    <m/>
    <m/>
    <d v="2025-07-08T00:00:00"/>
    <x v="6"/>
    <m/>
    <d v="2025-06-11T00:00:00"/>
    <x v="2"/>
    <m/>
    <m/>
    <m/>
    <d v="2025-07-15T00:00:00"/>
    <m/>
    <x v="1"/>
    <s v="Manoj"/>
    <s v="Binoj/Harshit"/>
    <m/>
    <s v="Sprint1"/>
    <s v="Completed"/>
    <m/>
    <m/>
    <s v="N/A"/>
    <m/>
  </r>
  <r>
    <x v="2"/>
    <s v="CHS4_C_893"/>
    <s v="Customer (All Views and contact persons)"/>
    <s v="Completed"/>
    <s v="May-28-2025"/>
    <x v="0"/>
    <s v="MD"/>
    <n v="2.5"/>
    <s v="N"/>
    <s v="CHS4_C_875, CHS4_C_870"/>
    <m/>
    <d v="2025-07-03T00:00:00"/>
    <x v="7"/>
    <m/>
    <d v="2025-06-16T00:00:00"/>
    <x v="2"/>
    <m/>
    <m/>
    <m/>
    <d v="2025-07-11T00:00:00"/>
    <m/>
    <x v="0"/>
    <s v="Anu"/>
    <s v="Xiao Fu_x000a_"/>
    <m/>
    <s v="Sprint1"/>
    <s v="Completed"/>
    <m/>
    <m/>
    <s v="PRJ_MD_CHS4_C_893_Customer_M1A"/>
    <m/>
  </r>
  <r>
    <x v="2"/>
    <s v="CHS4_C_899"/>
    <s v="Supplier(All Views)"/>
    <s v="Completed"/>
    <s v="May-28-2025"/>
    <x v="0"/>
    <s v="MD"/>
    <n v="2.6"/>
    <s v="N"/>
    <s v="CHS4_C_875, CHS4_C_870"/>
    <m/>
    <d v="2025-07-03T00:00:00"/>
    <x v="7"/>
    <m/>
    <d v="2025-06-17T00:00:00"/>
    <x v="2"/>
    <m/>
    <m/>
    <m/>
    <d v="2025-07-11T00:00:00"/>
    <m/>
    <x v="0"/>
    <s v="Sharon"/>
    <s v="Xiao Fu_x000a_"/>
    <m/>
    <s v="Sprint1"/>
    <s v="Completed"/>
    <m/>
    <m/>
    <s v="PRJ_MD_CHS4_C_899_Supplier_M0H"/>
    <m/>
  </r>
  <r>
    <x v="0"/>
    <s v="CHS4_C_881"/>
    <s v="Customer - extend existing record by credit management data"/>
    <s v="Completed"/>
    <s v="May-28-2025"/>
    <x v="0"/>
    <s v="MD"/>
    <n v="2.7"/>
    <s v="Y"/>
    <m/>
    <m/>
    <d v="2025-07-08T00:00:00"/>
    <x v="6"/>
    <m/>
    <m/>
    <x v="2"/>
    <m/>
    <m/>
    <m/>
    <d v="2025-07-15T00:00:00"/>
    <m/>
    <x v="0"/>
    <s v="Manoj"/>
    <s v="Binoj/Harshit"/>
    <m/>
    <s v="Sprint1"/>
    <s v="Completed"/>
    <m/>
    <m/>
    <s v="PRJ_R2R_CHS4_C_881_Customer_extend"/>
    <m/>
  </r>
  <r>
    <x v="0"/>
    <s v="CHS4_C_880"/>
    <s v="CO - Internal order"/>
    <s v="Completed"/>
    <s v="May-28-2025"/>
    <x v="0"/>
    <s v="MD"/>
    <n v="2.8"/>
    <s v="N"/>
    <s v="CHS4_C_872"/>
    <m/>
    <d v="2025-07-08T00:00:00"/>
    <x v="6"/>
    <m/>
    <m/>
    <x v="0"/>
    <m/>
    <m/>
    <m/>
    <d v="2025-07-17T00:00:00"/>
    <m/>
    <x v="0"/>
    <s v="Manoj"/>
    <s v="Binoj/Harshit"/>
    <m/>
    <s v="Sprint1"/>
    <s v="Completed"/>
    <m/>
    <m/>
    <s v="PRJ_R2R_CHS4_C_880_Internal order_M0D"/>
    <m/>
  </r>
  <r>
    <x v="0"/>
    <s v="CHS4_MAN02"/>
    <s v="ALL - TVARVC entries "/>
    <s v="Manual"/>
    <m/>
    <x v="0"/>
    <s v="MD"/>
    <n v="3.1"/>
    <s v="Y"/>
    <m/>
    <m/>
    <d v="2025-07-07T00:00:00"/>
    <x v="8"/>
    <m/>
    <m/>
    <x v="2"/>
    <m/>
    <m/>
    <m/>
    <d v="2025-07-14T00:00:00"/>
    <m/>
    <x v="3"/>
    <s v="Manoj"/>
    <s v="Binoj/Harshit"/>
    <m/>
    <s v="Sprint1"/>
    <s v="Completed"/>
    <m/>
    <m/>
    <s v="N/A"/>
    <m/>
  </r>
  <r>
    <x v="2"/>
    <s v="CHS4_C_864"/>
    <s v="Convert AFS ECC BP to S4 BP "/>
    <s v="Completed"/>
    <s v="May-28-2025"/>
    <x v="0"/>
    <s v="MD"/>
    <n v="3.2"/>
    <s v="N"/>
    <s v="CHS4_C_882"/>
    <m/>
    <d v="2025-07-07T00:00:00"/>
    <x v="8"/>
    <m/>
    <m/>
    <x v="2"/>
    <m/>
    <m/>
    <m/>
    <d v="2025-07-14T00:00:00"/>
    <m/>
    <x v="0"/>
    <s v="Sona Das"/>
    <s v="Vishnu/Xiao"/>
    <m/>
    <s v="Sprint1"/>
    <s v="Completed"/>
    <m/>
    <m/>
    <s v="PRJ_MD_CHS4_C_864_BP_ECC_M05"/>
    <m/>
  </r>
  <r>
    <x v="3"/>
    <s v="CHS4_MAN05"/>
    <s v="Fabric content"/>
    <s v="Manual"/>
    <m/>
    <x v="0"/>
    <s v="MD"/>
    <n v="3.3"/>
    <s v="Y"/>
    <m/>
    <m/>
    <d v="2025-07-09T00:00:00"/>
    <x v="9"/>
    <m/>
    <m/>
    <x v="0"/>
    <m/>
    <m/>
    <m/>
    <d v="2025-07-18T00:00:00"/>
    <m/>
    <x v="4"/>
    <s v="Sharon"/>
    <s v="Shabu George"/>
    <m/>
    <s v="Sprint1"/>
    <s v="Completed"/>
    <m/>
    <m/>
    <s v="N/A"/>
    <m/>
  </r>
  <r>
    <x v="3"/>
    <s v="CHS4_MAN06"/>
    <s v="Franchise "/>
    <s v="Manual"/>
    <m/>
    <x v="0"/>
    <s v="MD"/>
    <n v="3.4"/>
    <s v="Y"/>
    <m/>
    <m/>
    <d v="2025-07-09T00:00:00"/>
    <x v="9"/>
    <m/>
    <m/>
    <x v="0"/>
    <m/>
    <m/>
    <m/>
    <d v="2025-07-18T00:00:00"/>
    <m/>
    <x v="3"/>
    <s v="Sharon"/>
    <s v="Shabu George"/>
    <m/>
    <s v="Sprint1"/>
    <s v="Completed"/>
    <m/>
    <m/>
    <s v="N/A"/>
    <m/>
  </r>
  <r>
    <x v="1"/>
    <s v="CHS4_LSMW12"/>
    <s v="Season Master creation"/>
    <s v="In progress"/>
    <m/>
    <x v="0"/>
    <s v="MD"/>
    <n v="3.5"/>
    <s v="Y"/>
    <m/>
    <m/>
    <d v="2025-07-09T00:00:00"/>
    <x v="9"/>
    <m/>
    <m/>
    <x v="0"/>
    <m/>
    <m/>
    <m/>
    <d v="2025-07-18T00:00:00"/>
    <m/>
    <x v="1"/>
    <s v="Sona Das"/>
    <s v="Koustubh"/>
    <m/>
    <s v="Sprint1"/>
    <s v="Completed"/>
    <m/>
    <m/>
    <s v="N/A"/>
    <m/>
  </r>
  <r>
    <x v="4"/>
    <s v="CHS4_LSMW08"/>
    <s v="Season date upload "/>
    <s v="In progress"/>
    <m/>
    <x v="0"/>
    <s v="MD"/>
    <n v="3.6"/>
    <s v="N"/>
    <s v="CHS4_LSMW08"/>
    <m/>
    <d v="2025-07-09T00:00:00"/>
    <x v="9"/>
    <m/>
    <m/>
    <x v="0"/>
    <m/>
    <m/>
    <m/>
    <d v="2025-07-18T00:00:00"/>
    <s v="ZSEASONS_UPLOAD"/>
    <x v="5"/>
    <s v="Sona Das"/>
    <s v="Vishnu"/>
    <m/>
    <s v="Sprint1"/>
    <s v="Completed"/>
    <m/>
    <m/>
    <s v="N/A"/>
    <m/>
  </r>
  <r>
    <x v="1"/>
    <s v="CHS4_LSMW09"/>
    <s v="Add Season BU (MARC-ZZLABOR) update to this list "/>
    <s v="In progress"/>
    <m/>
    <x v="0"/>
    <s v="MD"/>
    <n v="3.7"/>
    <s v="N"/>
    <s v="CHS4_C_887, CHS4_C_882"/>
    <m/>
    <d v="2025-07-10T00:00:00"/>
    <x v="10"/>
    <m/>
    <m/>
    <x v="0"/>
    <m/>
    <m/>
    <m/>
    <d v="2025-07-19T00:00:00"/>
    <m/>
    <x v="6"/>
    <s v="Sona Das"/>
    <s v="Vishnu"/>
    <m/>
    <s v="Sprint1"/>
    <s v="Completed"/>
    <m/>
    <m/>
    <s v="N/A"/>
    <m/>
  </r>
  <r>
    <x v="0"/>
    <s v="CHS4_C_873"/>
    <s v="FI - Accounts payable open item"/>
    <s v="Completed"/>
    <s v="May-28-2025"/>
    <x v="0"/>
    <s v="TD"/>
    <n v="4.0999999999999996"/>
    <s v="N"/>
    <s v="CHS4_C_871, CHS4_C_875, CHS4_C_899"/>
    <m/>
    <d v="2025-07-15T00:00:00"/>
    <x v="11"/>
    <m/>
    <m/>
    <x v="2"/>
    <m/>
    <m/>
    <m/>
    <d v="2025-07-24T00:00:00"/>
    <m/>
    <x v="0"/>
    <s v="Manoj"/>
    <s v="Binoj/Harshit"/>
    <m/>
    <s v="Sprint1"/>
    <s v="Completed"/>
    <m/>
    <m/>
    <s v="PRJ_R2R_CHS4_C_873_AP"/>
    <m/>
  </r>
  <r>
    <x v="0"/>
    <s v="CHS4_C_874"/>
    <s v="FI - Accounts receivable open item"/>
    <s v="Completed"/>
    <s v="May-28-2025"/>
    <x v="0"/>
    <s v="TD"/>
    <n v="4.2"/>
    <s v="N"/>
    <s v="CHS4_C_871, CHS4_C_875, CHS4_C_893"/>
    <m/>
    <d v="2025-07-15T00:00:00"/>
    <x v="11"/>
    <m/>
    <m/>
    <x v="2"/>
    <m/>
    <m/>
    <m/>
    <d v="2025-07-24T00:00:00"/>
    <m/>
    <x v="0"/>
    <s v="Manoj"/>
    <s v="Binoj/Harshit"/>
    <m/>
    <s v="Sprint1"/>
    <s v="Completed"/>
    <m/>
    <m/>
    <s v="PRJ_R2R_CHS4_C_874_AR"/>
    <m/>
  </r>
  <r>
    <x v="0"/>
    <s v="CHS4_C_876"/>
    <s v="FI - G/L account balance and open/line item"/>
    <s v="Completed"/>
    <s v="May-28-2025"/>
    <x v="0"/>
    <s v="TD"/>
    <n v="4.3"/>
    <s v="N"/>
    <s v="CHS4_C_871, CHS4_C_875, CHS4_C_872"/>
    <m/>
    <d v="2025-07-16T00:00:00"/>
    <x v="12"/>
    <m/>
    <m/>
    <x v="2"/>
    <m/>
    <m/>
    <m/>
    <d v="2025-07-25T00:00:00"/>
    <m/>
    <x v="0"/>
    <s v="Manoj"/>
    <s v="Binoj/Harshit"/>
    <m/>
    <s v="Sprint1"/>
    <s v="Completed"/>
    <m/>
    <m/>
    <s v="PRJ_R2R_CHS4_C_876_GL_Openitem_Balance_M0B"/>
    <m/>
  </r>
  <r>
    <x v="0"/>
    <s v="CHS4_C_879"/>
    <s v="Fixed asset - Master data"/>
    <s v="Completed"/>
    <s v="May-28-2025"/>
    <x v="0"/>
    <s v="MD"/>
    <n v="4.4000000000000004"/>
    <s v="N"/>
    <s v="CHS4_C_871, CHS4_C_872"/>
    <m/>
    <d v="2025-07-24T00:00:00"/>
    <x v="13"/>
    <m/>
    <m/>
    <x v="2"/>
    <m/>
    <m/>
    <m/>
    <d v="2025-07-31T00:00:00"/>
    <m/>
    <x v="0"/>
    <s v="Manoj"/>
    <s v="Binoj/Harshit"/>
    <m/>
    <s v="Sprint1"/>
    <s v="Completed"/>
    <m/>
    <m/>
    <s v="PRJ_R2R_CHS4_C_879_Asset_MD_"/>
    <m/>
  </r>
  <r>
    <x v="0"/>
    <s v="CHS4_C_878"/>
    <s v="Fixed asset (incl. balances and transactions)"/>
    <s v="Completed"/>
    <s v="May-28-2025"/>
    <x v="0"/>
    <s v="TD"/>
    <n v="4.5"/>
    <s v="N"/>
    <s v="CHS4_C_871, CHS4_C_875"/>
    <m/>
    <d v="2025-07-24T00:00:00"/>
    <x v="13"/>
    <m/>
    <m/>
    <x v="2"/>
    <m/>
    <m/>
    <m/>
    <d v="2025-07-31T00:00:00"/>
    <m/>
    <x v="0"/>
    <s v="Manoj"/>
    <s v="Binoj/Harshit"/>
    <m/>
    <s v="Sprint1"/>
    <s v="Completed"/>
    <m/>
    <m/>
    <s v="PRJ_R2R_CHS4_C_878_Asset_TD_MOC"/>
    <m/>
  </r>
  <r>
    <x v="2"/>
    <s v="CHS4_LSMW05"/>
    <s v="Assortment Creation"/>
    <s v="In progress"/>
    <m/>
    <x v="0"/>
    <s v="MD"/>
    <n v="4.5999999999999996"/>
    <s v="N"/>
    <s v="CHS4_C_882, CHS4_C_886 "/>
    <m/>
    <d v="2025-07-15T00:00:00"/>
    <x v="11"/>
    <m/>
    <m/>
    <x v="2"/>
    <m/>
    <m/>
    <m/>
    <d v="2025-07-24T00:00:00"/>
    <m/>
    <x v="7"/>
    <s v="Anu"/>
    <s v="Koustubh"/>
    <m/>
    <s v="Sprint1"/>
    <s v="Completed"/>
    <m/>
    <m/>
    <s v="N/A"/>
    <m/>
  </r>
  <r>
    <x v="1"/>
    <s v="CHS4_C_886"/>
    <s v="Material Group"/>
    <s v="Completed"/>
    <s v="June-12-2025"/>
    <x v="0"/>
    <s v="MD"/>
    <n v="5.0999999999999996"/>
    <s v="Y"/>
    <m/>
    <m/>
    <d v="2025-07-03T00:00:00"/>
    <x v="8"/>
    <m/>
    <m/>
    <x v="0"/>
    <m/>
    <m/>
    <m/>
    <d v="2025-07-14T00:00:00"/>
    <m/>
    <x v="0"/>
    <s v="Sona Das"/>
    <s v="Koustubh"/>
    <m/>
    <s v="Sprint1"/>
    <s v="Completed"/>
    <m/>
    <m/>
    <s v="PRJ_RET_CHS4_C_886_Merchandise Catergories_M13"/>
    <m/>
  </r>
  <r>
    <x v="3"/>
    <s v="CHS4_LSMW01"/>
    <s v="Program to update UPC number for materials"/>
    <s v="In progress"/>
    <m/>
    <x v="0"/>
    <s v="MD"/>
    <n v="5.1100000000000003"/>
    <s v="N"/>
    <s v="CHS4_C_887"/>
    <m/>
    <d v="2025-07-15T00:00:00"/>
    <x v="12"/>
    <m/>
    <m/>
    <x v="0"/>
    <m/>
    <m/>
    <m/>
    <d v="2025-07-25T00:00:00"/>
    <s v="ZPLM_LICUPC_UPLOAD"/>
    <x v="8"/>
    <s v="Sharon"/>
    <s v="Koustubh"/>
    <m/>
    <s v="Sprint1"/>
    <s v="Completed"/>
    <m/>
    <m/>
    <s v="N/A"/>
    <m/>
  </r>
  <r>
    <x v="3"/>
    <s v="CHS4_LSMW10"/>
    <s v="Info Records for material group (manual) "/>
    <s v="In progress"/>
    <m/>
    <x v="0"/>
    <s v="MD"/>
    <n v="5.12"/>
    <s v="N"/>
    <s v="CHS4_C_899"/>
    <m/>
    <d v="2025-07-15T00:00:00"/>
    <x v="12"/>
    <m/>
    <m/>
    <x v="0"/>
    <m/>
    <m/>
    <m/>
    <d v="2025-07-25T00:00:00"/>
    <m/>
    <x v="0"/>
    <s v="Sharon"/>
    <s v="Koustubh"/>
    <m/>
    <s v="Sprint1"/>
    <s v="Completed"/>
    <m/>
    <m/>
    <s v="N/A"/>
    <m/>
  </r>
  <r>
    <x v="3"/>
    <s v="CHS4_LSMW11"/>
    <s v="37 ZAWA materials,2 NLAG materials, 1 VERP (manual) (Materials Ext)"/>
    <s v="In progress"/>
    <m/>
    <x v="0"/>
    <s v="MD"/>
    <n v="5.13"/>
    <s v="N"/>
    <s v="CHS4_C_882, CHS4_C_871, CHS4_C_899"/>
    <m/>
    <d v="2025-07-09T00:00:00"/>
    <x v="9"/>
    <m/>
    <m/>
    <x v="2"/>
    <m/>
    <m/>
    <m/>
    <d v="2025-07-18T00:00:00"/>
    <m/>
    <x v="0"/>
    <s v="Sharon"/>
    <s v="Koustubh"/>
    <m/>
    <s v="Sprint1"/>
    <s v="Completed"/>
    <m/>
    <m/>
    <s v="N/A"/>
    <m/>
  </r>
  <r>
    <x v="3"/>
    <s v="CHS4_LSMW13"/>
    <s v="UPC upload for Non-licensing product"/>
    <s v="In progress"/>
    <m/>
    <x v="0"/>
    <s v="MD"/>
    <n v="5.14"/>
    <s v="N"/>
    <s v="CHS4_C_887"/>
    <m/>
    <d v="2025-07-15T00:00:00"/>
    <x v="12"/>
    <m/>
    <m/>
    <x v="2"/>
    <m/>
    <m/>
    <m/>
    <d v="2025-07-25T00:00:00"/>
    <s v="MASS_MEAN"/>
    <x v="5"/>
    <s v="Sharon"/>
    <s v="Koustubh"/>
    <m/>
    <s v="Sprint1"/>
    <s v="Completed"/>
    <m/>
    <m/>
    <s v="N/A"/>
    <m/>
  </r>
  <r>
    <x v="1"/>
    <s v="CHS4_LSMW07"/>
    <s v="Commodity code upload"/>
    <s v="In progress"/>
    <m/>
    <x v="0"/>
    <s v="MD"/>
    <n v="5.15"/>
    <s v="Y"/>
    <m/>
    <m/>
    <d v="2025-07-10T00:00:00"/>
    <x v="10"/>
    <m/>
    <m/>
    <x v="0"/>
    <m/>
    <m/>
    <m/>
    <d v="2025-07-19T00:00:00"/>
    <m/>
    <x v="5"/>
    <s v="Sona Das"/>
    <s v="Vishnu"/>
    <m/>
    <s v="Sprint1"/>
    <s v="Completed"/>
    <m/>
    <m/>
    <s v="N/A"/>
    <m/>
  </r>
  <r>
    <x v="2"/>
    <s v="CHS4_C_895"/>
    <s v="Customer - extend existing record by new org levels"/>
    <s v="Completed"/>
    <s v="May-28-2025"/>
    <x v="0"/>
    <s v="MD"/>
    <n v="5.2"/>
    <s v="N"/>
    <s v="CHS4_C_893"/>
    <m/>
    <d v="2025-07-04T00:00:00"/>
    <x v="7"/>
    <m/>
    <d v="2025-06-16T00:00:00"/>
    <x v="2"/>
    <m/>
    <m/>
    <m/>
    <d v="2025-07-13T00:00:00"/>
    <m/>
    <x v="0"/>
    <s v="Anu"/>
    <s v="Xiao Fu_x000a_"/>
    <m/>
    <s v="Sprint1"/>
    <s v="Completed"/>
    <m/>
    <m/>
    <s v="PRJ_MD_CHS4_C_895_Customer_EXT_ORG_M1B"/>
    <m/>
  </r>
  <r>
    <x v="2"/>
    <s v="CHS4_C_901"/>
    <s v="Supplier - extend existing record by new org levels"/>
    <s v="Completed"/>
    <s v="May-28-2025"/>
    <x v="0"/>
    <s v="MD"/>
    <n v="5.3"/>
    <s v="N"/>
    <s v="CHS4_C_899"/>
    <m/>
    <d v="2025-07-04T00:00:00"/>
    <x v="7"/>
    <m/>
    <m/>
    <x v="2"/>
    <m/>
    <m/>
    <m/>
    <d v="2025-07-13T00:00:00"/>
    <m/>
    <x v="0"/>
    <s v="Sharon"/>
    <s v="Xiao Fu_x000a_"/>
    <m/>
    <s v="Sprint1"/>
    <s v="Completed"/>
    <m/>
    <m/>
    <s v="PRJ_MD_CHS4_C_901_Supplier_Ext_M0J"/>
    <m/>
  </r>
  <r>
    <x v="3"/>
    <s v="CHS4_C_887"/>
    <s v="Material Master (CHS4_C_887)"/>
    <s v="Not Applicable"/>
    <m/>
    <x v="0"/>
    <s v="MD"/>
    <n v="5.5"/>
    <s v="N"/>
    <s v="CHS4_C_871, CHS4_C_882"/>
    <m/>
    <d v="2025-07-08T00:00:00"/>
    <x v="6"/>
    <m/>
    <m/>
    <x v="1"/>
    <m/>
    <m/>
    <m/>
    <d v="2025-07-17T00:00:00"/>
    <m/>
    <x v="9"/>
    <s v="Manoj"/>
    <s v="Koustubh"/>
    <m/>
    <s v="Sprint1"/>
    <s v="Completed"/>
    <m/>
    <m/>
    <s v="PRJ_RET_CHS4_C_887_Materials_M14"/>
    <s v="Out of scope confimed by Koustubh on 12-05-2025"/>
  </r>
  <r>
    <x v="3"/>
    <s v="CHS4_C_888"/>
    <s v="Material Master - extend existing record by new org levels (CHS4_C_888)"/>
    <s v="Not Applicable"/>
    <m/>
    <x v="0"/>
    <s v="MD"/>
    <n v="5.6"/>
    <s v="N"/>
    <s v="CHS4_C_887"/>
    <m/>
    <d v="2025-07-10T00:00:00"/>
    <x v="10"/>
    <m/>
    <m/>
    <x v="1"/>
    <m/>
    <m/>
    <m/>
    <d v="2025-07-19T00:00:00"/>
    <m/>
    <x v="9"/>
    <s v="Manoj"/>
    <s v="Koustubh"/>
    <m/>
    <s v="Sprint1"/>
    <s v="Completed"/>
    <m/>
    <m/>
    <s v="PRJ_RET_CHS4_C_888_Materials_ext_M15"/>
    <s v="Out of scope confimed by Koustubh on 12-05-2025"/>
  </r>
  <r>
    <x v="4"/>
    <s v="CHS4_C_896"/>
    <s v="Material listing CHS4_C_896"/>
    <s v="In progress"/>
    <m/>
    <x v="0"/>
    <s v="MD"/>
    <n v="5.7"/>
    <s v="N"/>
    <s v="CH_S4_C_887, CHS4_LSMW04"/>
    <m/>
    <d v="2025-07-12T00:00:00"/>
    <x v="14"/>
    <m/>
    <m/>
    <x v="1"/>
    <m/>
    <m/>
    <m/>
    <d v="2025-07-21T00:00:00"/>
    <m/>
    <x v="9"/>
    <s v="Manoj"/>
    <s v="Koustubh"/>
    <m/>
    <s v="Sprint1"/>
    <s v="Completed"/>
    <m/>
    <m/>
    <s v="PRJ_O2C_CHS4_C_896_Material_listingexclusion_M1C"/>
    <s v="Anil Confired on 29-05-2025 during DMC walk thru "/>
  </r>
  <r>
    <x v="3"/>
    <s v="CHS4_C_902"/>
    <s v="MM - Purchasing info record with conditions"/>
    <s v="Not Applicable"/>
    <m/>
    <x v="0"/>
    <s v="MD"/>
    <n v="5.8"/>
    <s v="N"/>
    <s v="CHS4_C_882, CHS4_C_887, "/>
    <m/>
    <d v="2025-07-15T00:00:00"/>
    <x v="11"/>
    <m/>
    <m/>
    <x v="1"/>
    <m/>
    <m/>
    <m/>
    <d v="2025-07-24T00:00:00"/>
    <m/>
    <x v="9"/>
    <s v="Manoj"/>
    <s v="Koustubh"/>
    <m/>
    <s v="Sprint1"/>
    <s v="Completed"/>
    <m/>
    <m/>
    <s v="PRJ_P2P_CHS4_C_902_PIR_M0K"/>
    <s v="Koustubh Kashalkar confirmed during DMC walk thru date June-03-2025"/>
  </r>
  <r>
    <x v="3"/>
    <s v="CHS4_C_903"/>
    <s v="Condition record for pricing in purchasing (restricted)"/>
    <s v="Not Applicable"/>
    <m/>
    <x v="0"/>
    <s v="MD"/>
    <n v="5.9"/>
    <s v="N"/>
    <s v="CHS4_C_887, CHS4_C_903"/>
    <m/>
    <d v="2025-07-15T00:00:00"/>
    <x v="11"/>
    <m/>
    <m/>
    <x v="1"/>
    <m/>
    <m/>
    <m/>
    <d v="2025-07-24T00:00:00"/>
    <m/>
    <x v="9"/>
    <s v="Manoj"/>
    <s v="Koustubh"/>
    <m/>
    <s v="Sprint1"/>
    <s v="Completed"/>
    <m/>
    <m/>
    <s v="PRJ_P2P_CHS4_C_903_Condition_Price_purchase_M0L"/>
    <s v="Koustubh Kashalkar confirmed during DMC walk thru date June-03-2025"/>
  </r>
  <r>
    <x v="3"/>
    <s v="CHS4_C_905"/>
    <s v="Material inventory balance (AFS)"/>
    <s v="Completed"/>
    <s v="June-12-2025"/>
    <x v="0"/>
    <s v="TD"/>
    <n v="6.1"/>
    <s v="N"/>
    <s v="CHS4_C_887, CHS4_C_882, CHS4_C_875"/>
    <m/>
    <d v="2025-07-23T00:00:00"/>
    <x v="15"/>
    <m/>
    <m/>
    <x v="2"/>
    <m/>
    <m/>
    <m/>
    <d v="2025-08-01T00:00:00"/>
    <m/>
    <x v="0"/>
    <s v="Sharon"/>
    <s v="Koustubh"/>
    <m/>
    <s v="Sprint1"/>
    <s v="Completed"/>
    <m/>
    <m/>
    <s v="PRJ_P2P_CHS4_C_905_Material_inventory_balance_M0N"/>
    <m/>
  </r>
  <r>
    <x v="4"/>
    <s v="CHS4_C_898"/>
    <s v="SD - Sales order (only open SO) (SD Sales orders - VAS records and conditions)"/>
    <s v="Completed"/>
    <s v="June-02-2025"/>
    <x v="0"/>
    <s v="TD"/>
    <n v="6.11"/>
    <s v="N"/>
    <s v="CHS4_C_882, CHS4_C_887, "/>
    <m/>
    <d v="2025-07-19T00:00:00"/>
    <x v="16"/>
    <m/>
    <m/>
    <x v="2"/>
    <m/>
    <m/>
    <m/>
    <d v="2025-07-28T00:00:00"/>
    <m/>
    <x v="0"/>
    <s v="Anu"/>
    <s v="Sarah"/>
    <m/>
    <s v="Sprint1"/>
    <s v="Completed"/>
    <m/>
    <m/>
    <s v="PRJ_O2C_CHS4_C_898_Sales Order_M1E"/>
    <m/>
  </r>
  <r>
    <x v="3"/>
    <s v="CHS4_LSMW04"/>
    <s v="MM - Purchase order (only open PO) ( Vision)"/>
    <s v="In progress"/>
    <m/>
    <x v="0"/>
    <s v="TD"/>
    <n v="6.12"/>
    <s v="N"/>
    <s v="CHS4_C_882, CHS4_C_887, "/>
    <m/>
    <d v="2025-07-19T00:00:00"/>
    <x v="16"/>
    <m/>
    <m/>
    <x v="2"/>
    <m/>
    <m/>
    <m/>
    <d v="2025-07-28T00:00:00"/>
    <m/>
    <x v="0"/>
    <s v="Sharon"/>
    <s v="Koustubh"/>
    <m/>
    <s v="Sprint1"/>
    <s v="Completed"/>
    <m/>
    <m/>
    <s v="N/A"/>
    <m/>
  </r>
  <r>
    <x v="0"/>
    <s v="CHS4_MAN07"/>
    <s v="ZINTINV1"/>
    <s v="Manual"/>
    <m/>
    <x v="0"/>
    <s v="MD"/>
    <n v="6.13"/>
    <s v="N"/>
    <s v="CHS4_C_898"/>
    <m/>
    <d v="2025-07-22T00:00:00"/>
    <x v="13"/>
    <m/>
    <m/>
    <x v="2"/>
    <m/>
    <m/>
    <m/>
    <d v="2025-07-31T00:00:00"/>
    <m/>
    <x v="1"/>
    <s v="Manoj"/>
    <s v="Binoj/Harshit"/>
    <m/>
    <s v="Sprint1"/>
    <s v="Completed"/>
    <m/>
    <m/>
    <s v="N/A"/>
    <m/>
  </r>
  <r>
    <x v="3"/>
    <s v="CHS4_C_907"/>
    <s v="MM - Purchase order (only open PO) (AFS)"/>
    <s v="Completed"/>
    <s v="June-02-2025"/>
    <x v="0"/>
    <s v="TD"/>
    <n v="6.2"/>
    <s v="N"/>
    <s v="CHS4_C_882, CHS4_C_887,CHS4_C_899 "/>
    <m/>
    <d v="2025-07-18T00:00:00"/>
    <x v="16"/>
    <m/>
    <m/>
    <x v="2"/>
    <m/>
    <m/>
    <m/>
    <d v="2025-07-28T00:00:00"/>
    <m/>
    <x v="0"/>
    <s v="Sharon"/>
    <s v="Koustubh"/>
    <m/>
    <s v="Sprint1"/>
    <s v="Completed"/>
    <m/>
    <m/>
    <s v="PRJ_P2P_CHS4_C_907_Purchase_order _M0G"/>
    <m/>
  </r>
  <r>
    <x v="4"/>
    <s v="CHS4_C_891"/>
    <s v="Condition record for pricing (general template)"/>
    <s v="Completed"/>
    <s v="June-02-2025"/>
    <x v="0"/>
    <s v="MD"/>
    <n v="6.3"/>
    <s v="N"/>
    <s v="CHS4_C_887, CHS4_C_899"/>
    <m/>
    <d v="2025-07-17T00:00:00"/>
    <x v="17"/>
    <m/>
    <m/>
    <x v="2"/>
    <m/>
    <m/>
    <m/>
    <d v="2025-07-26T00:00:00"/>
    <m/>
    <x v="0"/>
    <s v="Anu"/>
    <s v="Sarah"/>
    <m/>
    <s v="Sprint1"/>
    <s v="Completed"/>
    <m/>
    <m/>
    <s v="PRJ_O2C_CHS4_C_891_Con_pricing_M18"/>
    <m/>
  </r>
  <r>
    <x v="4"/>
    <s v="CHS4_C_892"/>
    <s v="Condition record for pricing in sales (restricted)"/>
    <s v="Completed"/>
    <s v="June-02-2025"/>
    <x v="0"/>
    <s v="MD"/>
    <n v="6.4"/>
    <s v="N "/>
    <s v="CHS4_C_887, CHS4_C_893"/>
    <m/>
    <d v="2025-07-17T00:00:00"/>
    <x v="17"/>
    <m/>
    <m/>
    <x v="2"/>
    <m/>
    <m/>
    <m/>
    <d v="2025-07-26T00:00:00"/>
    <m/>
    <x v="0"/>
    <s v="Anu"/>
    <s v="Sarah"/>
    <m/>
    <s v="Sprint1"/>
    <s v="Completed"/>
    <m/>
    <m/>
    <s v="PRJ_O2C_CHS4_C_892_Con_pricing_res_M19"/>
    <m/>
  </r>
  <r>
    <x v="2"/>
    <s v="CHS4_LSMW02"/>
    <s v="Retail Pricing upload from Vision"/>
    <s v="In progress"/>
    <s v="`"/>
    <x v="0"/>
    <s v="MD"/>
    <n v="6.5"/>
    <s v="N"/>
    <s v="CHS4_C_887, CHS4_C_882"/>
    <m/>
    <d v="2025-07-17T00:00:00"/>
    <x v="17"/>
    <m/>
    <m/>
    <x v="2"/>
    <m/>
    <m/>
    <m/>
    <d v="2025-07-26T00:00:00"/>
    <m/>
    <x v="4"/>
    <s v="Anu"/>
    <s v="Vishnu"/>
    <m/>
    <s v="Sprint1"/>
    <s v="Completed"/>
    <m/>
    <m/>
    <s v="N/A"/>
    <m/>
  </r>
  <r>
    <x v="2"/>
    <s v="CHS4_LSMW03"/>
    <s v="Store Inventory upload from Vision "/>
    <s v="In progress"/>
    <m/>
    <x v="0"/>
    <s v="MD"/>
    <n v="6.6"/>
    <s v="N"/>
    <s v="CHS4_MAN04, CHS4_C_875"/>
    <m/>
    <d v="2025-07-23T00:00:00"/>
    <x v="15"/>
    <m/>
    <m/>
    <x v="2"/>
    <m/>
    <m/>
    <m/>
    <d v="2025-08-01T00:00:00"/>
    <m/>
    <x v="0"/>
    <s v="Sharon"/>
    <s v="Vishnu"/>
    <m/>
    <s v="Sprint1"/>
    <s v="Completed"/>
    <m/>
    <m/>
    <s v="N/A"/>
    <m/>
  </r>
  <r>
    <x v="4"/>
    <s v="TBD"/>
    <s v="VAS  Records "/>
    <m/>
    <m/>
    <x v="0"/>
    <s v="MD"/>
    <n v="6.7"/>
    <s v="N"/>
    <s v="CHS4_C_887"/>
    <m/>
    <d v="2025-07-18T00:00:00"/>
    <x v="18"/>
    <m/>
    <m/>
    <x v="2"/>
    <m/>
    <m/>
    <m/>
    <d v="2025-07-27T00:00:00"/>
    <m/>
    <x v="5"/>
    <s v="Anu"/>
    <s v="Anil"/>
    <m/>
    <m/>
    <m/>
    <m/>
    <m/>
    <m/>
    <m/>
  </r>
  <r>
    <x v="4"/>
    <s v="CHS4_C_CPR1"/>
    <s v="Output Conditions Records "/>
    <m/>
    <m/>
    <x v="0"/>
    <s v="MD"/>
    <n v="6.8"/>
    <s v="N"/>
    <s v="CHS4_C_882, CHS4_C_887, "/>
    <m/>
    <d v="2025-07-18T00:00:00"/>
    <x v="18"/>
    <m/>
    <m/>
    <x v="2"/>
    <m/>
    <m/>
    <m/>
    <d v="2025-07-27T00:00:00"/>
    <m/>
    <x v="5"/>
    <s v="Anu"/>
    <s v="Anil"/>
    <m/>
    <m/>
    <m/>
    <m/>
    <m/>
    <m/>
    <m/>
  </r>
  <r>
    <x v="3"/>
    <s v="CHS4_C_CPR2"/>
    <s v="Output Conditions Records "/>
    <m/>
    <m/>
    <x v="0"/>
    <s v="MD"/>
    <n v="6.9"/>
    <s v="N"/>
    <s v="CHS4_C_899"/>
    <m/>
    <d v="2025-07-18T00:00:00"/>
    <x v="18"/>
    <m/>
    <m/>
    <x v="2"/>
    <m/>
    <m/>
    <m/>
    <d v="2025-07-27T00:00:00"/>
    <m/>
    <x v="5"/>
    <s v="Sharon"/>
    <s v="Koustubh"/>
    <m/>
    <m/>
    <m/>
    <m/>
    <m/>
    <m/>
    <m/>
  </r>
  <r>
    <x v="3"/>
    <s v="CHS4_C_909"/>
    <s v="MM - Source list"/>
    <s v="Not Applicable"/>
    <m/>
    <x v="0"/>
    <s v="MD"/>
    <s v="5.10"/>
    <s v="N"/>
    <s v="CHS4_C_882, CHS4_C_887, "/>
    <m/>
    <d v="2025-07-15T00:00:00"/>
    <x v="12"/>
    <m/>
    <m/>
    <x v="2"/>
    <m/>
    <m/>
    <m/>
    <d v="2025-07-25T00:00:00"/>
    <m/>
    <x v="9"/>
    <s v="Manoj"/>
    <s v="Koustubh"/>
    <m/>
    <s v="Sprint1"/>
    <s v="Completed"/>
    <m/>
    <m/>
    <s v="PRJ_P2P_CHS4_C_909_Source list_M0O"/>
    <s v="Koustubh Kashalkar confirmed during DMC walk thru date June-03-2025"/>
  </r>
  <r>
    <x v="4"/>
    <s v="CHS4_C_897"/>
    <s v="SD - Sales contract"/>
    <s v="Completed"/>
    <s v="June-02-2025"/>
    <x v="0"/>
    <s v="TD"/>
    <s v="6.10"/>
    <s v="N"/>
    <s v="CHS4_C_887, CHS4_C_882"/>
    <m/>
    <d v="2025-07-19T00:00:00"/>
    <x v="16"/>
    <m/>
    <m/>
    <x v="2"/>
    <m/>
    <m/>
    <m/>
    <d v="2025-07-28T00:00:00"/>
    <m/>
    <x v="0"/>
    <s v="Anu"/>
    <s v="Sarah"/>
    <m/>
    <s v="Sprint1"/>
    <s v="Completed"/>
    <m/>
    <m/>
    <s v="PRJ_O2C_CHS4_C_897_Sales contract_M1D"/>
    <m/>
  </r>
  <r>
    <x v="2"/>
    <s v="CHS4_C_894"/>
    <s v="Customer - extend existing record by multiple addresses"/>
    <s v="Not Applicable"/>
    <s v="May-28-2025"/>
    <x v="1"/>
    <s v="MD"/>
    <m/>
    <m/>
    <m/>
    <m/>
    <m/>
    <x v="19"/>
    <m/>
    <m/>
    <x v="2"/>
    <m/>
    <m/>
    <m/>
    <m/>
    <m/>
    <x v="0"/>
    <s v="Anu"/>
    <s v="Xiao Fu_x000a_"/>
    <m/>
    <s v="Sprint1"/>
    <s v="Completed"/>
    <m/>
    <m/>
    <s v="PRJ_MD_CHS4_C_894_Customer_EXT_Addrss"/>
    <m/>
  </r>
  <r>
    <x v="2"/>
    <s v="CHS4_C_900"/>
    <s v="Supplier - extend existing record by multiple addresses"/>
    <s v="Not Applicable"/>
    <s v="May-28-2025"/>
    <x v="1"/>
    <s v="MD"/>
    <m/>
    <m/>
    <m/>
    <m/>
    <m/>
    <x v="19"/>
    <m/>
    <m/>
    <x v="2"/>
    <m/>
    <m/>
    <m/>
    <m/>
    <m/>
    <x v="0"/>
    <s v="Sharon"/>
    <s v="Xiao Fu_x000a_"/>
    <m/>
    <s v="Sprint1"/>
    <s v="Completed"/>
    <m/>
    <m/>
    <s v="PRJ_MD_CHS4_C_900_Supplier_Ext_address"/>
    <m/>
  </r>
  <r>
    <x v="2"/>
    <s v="CHS4_C_865"/>
    <s v="Convert AFS ECC Customer Master to S4 BP "/>
    <s v="Completed"/>
    <s v="May-28-2025"/>
    <x v="1"/>
    <s v="MD"/>
    <m/>
    <m/>
    <m/>
    <m/>
    <m/>
    <x v="20"/>
    <m/>
    <m/>
    <x v="2"/>
    <m/>
    <m/>
    <m/>
    <m/>
    <m/>
    <x v="0"/>
    <s v="Sona Das"/>
    <s v="Vishnu/Xiao"/>
    <m/>
    <s v="Sprint1"/>
    <s v="Completed"/>
    <m/>
    <m/>
    <s v="PRJ_MD_CHS4_C_865_BP_Customer_M06"/>
    <m/>
  </r>
  <r>
    <x v="2"/>
    <s v="CHS4_C_866"/>
    <s v="Convert AFS ECC Vendor Master to S4 BP "/>
    <s v="Completed"/>
    <s v="May-28-2025"/>
    <x v="1"/>
    <s v="MD"/>
    <m/>
    <m/>
    <m/>
    <m/>
    <m/>
    <x v="20"/>
    <m/>
    <m/>
    <x v="2"/>
    <m/>
    <m/>
    <m/>
    <m/>
    <m/>
    <x v="0"/>
    <s v="Sona Das"/>
    <s v="Vishnu/Xiao"/>
    <m/>
    <s v="Sprint1"/>
    <s v="Completed"/>
    <m/>
    <m/>
    <s v="PRJ_MD_CHS4_C_866_BP_supplier_M07"/>
    <m/>
  </r>
  <r>
    <x v="2"/>
    <s v="CHS4_C_885"/>
    <s v="Merchandise Hierarchy(CHS4_C_885)"/>
    <s v="Not Applicable"/>
    <m/>
    <x v="1"/>
    <s v="MD"/>
    <n v="0"/>
    <m/>
    <s v="N"/>
    <m/>
    <m/>
    <x v="20"/>
    <m/>
    <m/>
    <x v="2"/>
    <m/>
    <m/>
    <m/>
    <m/>
    <m/>
    <x v="4"/>
    <s v="Manoj"/>
    <s v="Koustubh"/>
    <m/>
    <s v="Sprint1"/>
    <s v="Completed"/>
    <m/>
    <m/>
    <s v="PRJ_RET_CHS4_C_885_Merchandise Hierarchy_M12"/>
    <s v="Out of scope confimed by Koustubh on 12-05-2025.(Material heirarchy i snot used)"/>
  </r>
  <r>
    <x v="3"/>
    <s v="CHS4_C_889"/>
    <s v="Product consumption(CHS4_C_889)"/>
    <n v="882"/>
    <m/>
    <x v="1"/>
    <s v="MD"/>
    <n v="0"/>
    <m/>
    <s v="N"/>
    <m/>
    <m/>
    <x v="20"/>
    <m/>
    <m/>
    <x v="2"/>
    <m/>
    <m/>
    <m/>
    <m/>
    <m/>
    <x v="4"/>
    <s v="Manoj"/>
    <s v="Koustubh"/>
    <m/>
    <s v="Sprint1"/>
    <s v="Completed"/>
    <m/>
    <m/>
    <s v="PRJ_RET_CHS4_C_889_Product_consumption_M16"/>
    <s v="Out of scope confimed by Koustubh on 12-05-2025"/>
  </r>
  <r>
    <x v="4"/>
    <s v="CHS4_C_890"/>
    <s v="Service product(CHS4_C_890)"/>
    <s v="Not Applicable"/>
    <m/>
    <x v="1"/>
    <s v="MD"/>
    <n v="0"/>
    <m/>
    <s v="N"/>
    <m/>
    <m/>
    <x v="20"/>
    <m/>
    <m/>
    <x v="2"/>
    <m/>
    <m/>
    <m/>
    <m/>
    <m/>
    <x v="10"/>
    <m/>
    <s v="Koustubh"/>
    <m/>
    <s v="Sprint1"/>
    <s v="Completed"/>
    <m/>
    <m/>
    <s v="PRJ_RET_CHS4_C_890_Service_product_M17"/>
    <s v="Out of scope confimed by Koustubh on 12-05-2025"/>
  </r>
  <r>
    <x v="0"/>
    <s v="CHS4_C_926"/>
    <s v="Good Will Impairment Analysis"/>
    <s v="Manual"/>
    <m/>
    <x v="1"/>
    <s v="MD"/>
    <m/>
    <m/>
    <m/>
    <m/>
    <m/>
    <x v="20"/>
    <m/>
    <m/>
    <x v="2"/>
    <m/>
    <m/>
    <m/>
    <d v="1900-01-02T00:00:00"/>
    <m/>
    <x v="1"/>
    <s v="Manoj"/>
    <s v="Binoj/Harshit"/>
    <m/>
    <s v="Sprint1"/>
    <s v="Completed"/>
    <m/>
    <m/>
    <s v="N/A"/>
    <m/>
  </r>
  <r>
    <x v="3"/>
    <s v="CHS4_C_904"/>
    <s v="Material - Forecast planning(CHS4_C_904)"/>
    <s v="Not Applicable"/>
    <m/>
    <x v="1"/>
    <s v="MD"/>
    <n v="0"/>
    <m/>
    <s v="N"/>
    <m/>
    <m/>
    <x v="20"/>
    <m/>
    <m/>
    <x v="2"/>
    <m/>
    <m/>
    <m/>
    <m/>
    <m/>
    <x v="4"/>
    <s v="Manoj"/>
    <s v="Koustubh"/>
    <m/>
    <s v="Sprint1"/>
    <s v="Completed"/>
    <m/>
    <m/>
    <s v="PRJ_P2P_CHS4_C_904_Material_ Forecast_ planning_M03"/>
    <s v="confirmed by Kustubh 7th052025"/>
  </r>
  <r>
    <x v="3"/>
    <s v="CHS4_C_910"/>
    <s v="Batch unique at material and client level(CHS4_C_910)"/>
    <s v="Not Applicable"/>
    <m/>
    <x v="1"/>
    <s v="MD"/>
    <n v="0"/>
    <m/>
    <s v="N"/>
    <m/>
    <m/>
    <x v="20"/>
    <m/>
    <m/>
    <x v="2"/>
    <m/>
    <m/>
    <m/>
    <m/>
    <m/>
    <x v="4"/>
    <s v="Manoj"/>
    <s v="Koustubh"/>
    <m/>
    <s v="Sprint1"/>
    <s v="Completed"/>
    <m/>
    <m/>
    <s v="PRJ_P2P_CHS4_C_910_Batch_Material_M0P"/>
    <s v="confirmed by Kustubh 7th052025 (Batch is not used by cole haan)"/>
  </r>
  <r>
    <x v="3"/>
    <s v="CHS4_C_910"/>
    <s v="Batch unique at plant level(CHS4_C_910)"/>
    <s v="Not Applicable"/>
    <m/>
    <x v="1"/>
    <s v="MD"/>
    <n v="0"/>
    <m/>
    <s v="N"/>
    <m/>
    <m/>
    <x v="20"/>
    <m/>
    <m/>
    <x v="2"/>
    <m/>
    <m/>
    <m/>
    <m/>
    <m/>
    <x v="4"/>
    <s v="Manoj"/>
    <s v="Koustubh"/>
    <m/>
    <s v="Sprint1"/>
    <s v="Completed"/>
    <m/>
    <m/>
    <s v="PRJ_P2P_CHS4_C_911_Batch_Plant_M0Q"/>
    <s v="confirmed by Kustubh 7th052025 (Batch is not used by cole haan)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n v="8561"/>
    <x v="0"/>
    <x v="0"/>
    <m/>
    <x v="0"/>
    <m/>
    <x v="0"/>
    <m/>
    <s v="2 - In progress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0"/>
    <n v="926"/>
    <x v="0"/>
    <x v="0"/>
    <m/>
    <x v="0"/>
    <m/>
    <x v="0"/>
    <m/>
    <s v="2 - In progress"/>
    <m/>
    <x v="0"/>
  </r>
  <r>
    <x v="0"/>
    <n v="804"/>
    <x v="0"/>
    <x v="0"/>
    <m/>
    <x v="0"/>
    <m/>
    <x v="0"/>
    <m/>
    <s v="2 - In progress"/>
    <m/>
    <x v="0"/>
  </r>
  <r>
    <x v="0"/>
    <n v="2459"/>
    <x v="0"/>
    <x v="0"/>
    <m/>
    <x v="0"/>
    <m/>
    <x v="0"/>
    <m/>
    <s v="2 - In progress"/>
    <m/>
    <x v="0"/>
  </r>
  <r>
    <x v="0"/>
    <n v="40"/>
    <x v="0"/>
    <x v="0"/>
    <m/>
    <x v="0"/>
    <m/>
    <x v="0"/>
    <m/>
    <s v="2 - In progress"/>
    <m/>
    <x v="0"/>
  </r>
  <r>
    <x v="0"/>
    <n v="1"/>
    <x v="0"/>
    <x v="0"/>
    <m/>
    <x v="0"/>
    <m/>
    <x v="0"/>
    <m/>
    <s v="2 - In progress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0"/>
  </r>
  <r>
    <x v="1"/>
    <m/>
    <x v="0"/>
    <x v="0"/>
    <m/>
    <x v="0"/>
    <m/>
    <x v="0"/>
    <m/>
    <s v="1 - Not Started"/>
    <m/>
    <x v="1"/>
  </r>
  <r>
    <x v="1"/>
    <m/>
    <x v="0"/>
    <x v="0"/>
    <m/>
    <x v="0"/>
    <m/>
    <x v="0"/>
    <m/>
    <s v="1 - Not Started"/>
    <m/>
    <x v="1"/>
  </r>
  <r>
    <x v="1"/>
    <m/>
    <x v="0"/>
    <x v="0"/>
    <m/>
    <x v="0"/>
    <m/>
    <x v="0"/>
    <m/>
    <s v="1 - Not Started"/>
    <m/>
    <x v="1"/>
  </r>
  <r>
    <x v="1"/>
    <m/>
    <x v="0"/>
    <x v="0"/>
    <m/>
    <x v="0"/>
    <m/>
    <x v="0"/>
    <m/>
    <s v="1 - Not Started"/>
    <m/>
    <x v="1"/>
  </r>
  <r>
    <x v="1"/>
    <m/>
    <x v="0"/>
    <x v="0"/>
    <m/>
    <x v="0"/>
    <m/>
    <x v="0"/>
    <m/>
    <s v="1 - Not Started"/>
    <m/>
    <x v="1"/>
  </r>
  <r>
    <x v="1"/>
    <m/>
    <x v="0"/>
    <x v="0"/>
    <m/>
    <x v="0"/>
    <m/>
    <x v="0"/>
    <m/>
    <s v="1 - Not Started"/>
    <m/>
    <x v="1"/>
  </r>
  <r>
    <x v="1"/>
    <m/>
    <x v="0"/>
    <x v="0"/>
    <m/>
    <x v="0"/>
    <m/>
    <x v="0"/>
    <m/>
    <s v="1 - Not Started"/>
    <m/>
    <x v="1"/>
  </r>
  <r>
    <x v="1"/>
    <m/>
    <x v="0"/>
    <x v="0"/>
    <m/>
    <x v="0"/>
    <m/>
    <x v="0"/>
    <m/>
    <s v="1 - Not Started"/>
    <m/>
    <x v="1"/>
  </r>
  <r>
    <x v="1"/>
    <m/>
    <x v="0"/>
    <x v="0"/>
    <m/>
    <x v="0"/>
    <m/>
    <x v="0"/>
    <m/>
    <s v="1 - Not Started"/>
    <m/>
    <x v="1"/>
  </r>
  <r>
    <x v="1"/>
    <m/>
    <x v="0"/>
    <x v="0"/>
    <m/>
    <x v="0"/>
    <m/>
    <x v="0"/>
    <m/>
    <s v="1 - Not Started"/>
    <m/>
    <x v="1"/>
  </r>
  <r>
    <x v="1"/>
    <m/>
    <x v="0"/>
    <x v="0"/>
    <m/>
    <x v="0"/>
    <m/>
    <x v="0"/>
    <m/>
    <s v="1 - Not Started"/>
    <m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x v="0"/>
    <m/>
    <d v="2025-06-10T00:00:00"/>
    <s v="Complete"/>
    <m/>
    <m/>
    <m/>
    <d v="2025-07-02T00:00:00"/>
    <m/>
    <x v="0"/>
    <s v="Manoj"/>
    <s v="Binoj/Harshit"/>
    <m/>
    <s v="Sprint1"/>
    <s v="Completed"/>
    <m/>
    <m/>
    <s v="PRJ_R2R_CHS4_C_875_GL_M0A"/>
    <m/>
    <m/>
    <m/>
    <m/>
    <m/>
    <m/>
    <s v="Complete"/>
    <s v="R2R"/>
    <s v="FI - G/L account"/>
    <s v="DMC"/>
    <s v="3 - Done"/>
    <s v="Y"/>
    <x v="0"/>
    <n v="8561"/>
    <x v="0"/>
    <x v="0"/>
    <m/>
    <x v="0"/>
    <m/>
    <x v="0"/>
    <m/>
    <s v="2 - In progress"/>
    <m/>
    <s v="InScope"/>
  </r>
  <r>
    <x v="0"/>
    <x v="0"/>
    <m/>
    <d v="2025-06-12T00:00:00"/>
    <s v="N/A"/>
    <m/>
    <m/>
    <m/>
    <d v="2025-07-02T00:00:00"/>
    <m/>
    <x v="1"/>
    <s v="Manoj"/>
    <s v="Binoj/Harshit"/>
    <m/>
    <s v="Sprint1"/>
    <s v="Completed"/>
    <m/>
    <m/>
    <s v="N/A"/>
    <m/>
    <m/>
    <m/>
    <m/>
    <m/>
    <m/>
    <s v="Manual activity/No extract expected"/>
    <s v="R2R"/>
    <s v="PC Hierarchy - Manual "/>
    <s v="Manual "/>
    <s v="1 - Not Started"/>
    <s v="N"/>
    <x v="0"/>
    <m/>
    <x v="0"/>
    <x v="0"/>
    <m/>
    <x v="0"/>
    <m/>
    <x v="0"/>
    <m/>
    <s v="1 - Not Started"/>
    <m/>
    <s v="InScope"/>
  </r>
  <r>
    <x v="0"/>
    <x v="0"/>
    <m/>
    <d v="2025-06-12T00:00:00"/>
    <s v="N/A"/>
    <m/>
    <m/>
    <m/>
    <d v="2025-07-02T00:00:00"/>
    <m/>
    <x v="1"/>
    <s v="Manoj"/>
    <s v="Binoj/Harshit"/>
    <m/>
    <s v="Sprint1"/>
    <s v="Completed"/>
    <m/>
    <m/>
    <s v="N/A"/>
    <m/>
    <m/>
    <m/>
    <m/>
    <m/>
    <m/>
    <s v="Manual activity/No extract expected"/>
    <s v="R2R"/>
    <s v="Cost Center Hierarchy - Manual "/>
    <s v="Manual "/>
    <s v="1 - Not Started"/>
    <s v="N"/>
    <x v="0"/>
    <m/>
    <x v="0"/>
    <x v="0"/>
    <m/>
    <x v="0"/>
    <m/>
    <x v="0"/>
    <m/>
    <s v="1 - Not Started"/>
    <m/>
    <s v="InScope"/>
  </r>
  <r>
    <x v="0"/>
    <x v="0"/>
    <m/>
    <d v="2025-06-11T00:00:00"/>
    <s v="Complete"/>
    <m/>
    <m/>
    <m/>
    <d v="2025-07-03T00:00:00"/>
    <m/>
    <x v="0"/>
    <s v="Manoj"/>
    <s v="Binoj/Harshit"/>
    <m/>
    <s v="Sprint1"/>
    <s v="Completed"/>
    <m/>
    <m/>
    <s v="PRJ_R2R_CHS4_C_871_Profit center_M0S"/>
    <m/>
    <m/>
    <m/>
    <m/>
    <m/>
    <m/>
    <s v="Complete"/>
    <s v="R2R"/>
    <s v="CO - Profit center"/>
    <s v="DMC"/>
    <s v="3 - Done"/>
    <s v="Y"/>
    <x v="0"/>
    <n v="926"/>
    <x v="0"/>
    <x v="0"/>
    <m/>
    <x v="0"/>
    <m/>
    <x v="1"/>
    <m/>
    <s v="2 - In progress"/>
    <m/>
    <s v="InScope"/>
  </r>
  <r>
    <x v="0"/>
    <x v="0"/>
    <m/>
    <d v="2025-06-10T00:00:00"/>
    <s v="Complete"/>
    <m/>
    <m/>
    <m/>
    <d v="2025-07-03T00:00:00"/>
    <m/>
    <x v="0"/>
    <s v="Manoj"/>
    <s v="Binoj/Harshit"/>
    <m/>
    <s v="Sprint1"/>
    <s v="Completed"/>
    <m/>
    <m/>
    <s v="PRJ_R2R_CHS4_C_872_Cost center"/>
    <m/>
    <m/>
    <m/>
    <m/>
    <m/>
    <m/>
    <s v="Complete"/>
    <s v="R2R"/>
    <s v="CO - Cost center"/>
    <s v="DMC"/>
    <s v="3 - Done"/>
    <s v="Y"/>
    <x v="0"/>
    <n v="804"/>
    <x v="1"/>
    <x v="1"/>
    <m/>
    <x v="0"/>
    <m/>
    <x v="1"/>
    <m/>
    <s v="2 - In progress"/>
    <m/>
    <s v="InScope"/>
  </r>
  <r>
    <x v="0"/>
    <x v="0"/>
    <m/>
    <d v="2025-06-09T00:00:00"/>
    <s v="Complete"/>
    <m/>
    <m/>
    <m/>
    <d v="2025-07-07T00:00:00"/>
    <m/>
    <x v="0"/>
    <s v="Manoj"/>
    <s v="Binoj/Harshit"/>
    <m/>
    <s v="Sprint1"/>
    <s v="Completed"/>
    <m/>
    <m/>
    <s v="PRJ_R2R_CHS4_C_870_Bank Master_M0R"/>
    <m/>
    <m/>
    <m/>
    <m/>
    <m/>
    <m/>
    <s v="Complete"/>
    <s v="R2R"/>
    <s v="Bank Master"/>
    <s v="DMC"/>
    <s v="3 - Done"/>
    <s v="Y"/>
    <x v="0"/>
    <n v="2459"/>
    <x v="1"/>
    <x v="1"/>
    <m/>
    <x v="0"/>
    <m/>
    <x v="1"/>
    <m/>
    <s v="2 - In progress"/>
    <m/>
    <s v="InScope"/>
  </r>
  <r>
    <x v="0"/>
    <x v="1"/>
    <m/>
    <d v="2025-06-12T00:00:00"/>
    <s v="Complete"/>
    <m/>
    <m/>
    <m/>
    <d v="2025-07-08T00:00:00"/>
    <m/>
    <x v="0"/>
    <s v="Sona Das"/>
    <s v="Vishnu"/>
    <m/>
    <s v="Sprint1"/>
    <s v="Completed"/>
    <m/>
    <m/>
    <s v="PRJ_RET_CHS4_C_883_Characteristic_M10"/>
    <m/>
    <m/>
    <m/>
    <m/>
    <m/>
    <m/>
    <s v="Arlan provided the data"/>
    <s v="MD"/>
    <s v="Site Characteristic"/>
    <s v="DMC"/>
    <s v="3 - Done"/>
    <s v="Y"/>
    <x v="0"/>
    <n v="40"/>
    <x v="1"/>
    <x v="1"/>
    <m/>
    <x v="0"/>
    <m/>
    <x v="2"/>
    <m/>
    <s v="2 - In progress"/>
    <m/>
    <s v="InScope"/>
  </r>
  <r>
    <x v="0"/>
    <x v="1"/>
    <m/>
    <d v="2025-06-12T00:00:00"/>
    <s v="Complete"/>
    <m/>
    <m/>
    <m/>
    <d v="2025-07-08T00:00:00"/>
    <m/>
    <x v="1"/>
    <s v="Sona Das"/>
    <s v="Vishnu"/>
    <m/>
    <s v="Sprint1"/>
    <s v="Completed"/>
    <m/>
    <m/>
    <m/>
    <s v="Only one class Vishnu confirmed ,it will be created from there side."/>
    <m/>
    <s v="complete"/>
    <m/>
    <m/>
    <m/>
    <s v="Manual activity/No extract expected"/>
    <s v="MD"/>
    <s v="Site Class"/>
    <s v="Manual "/>
    <s v="1 - Not Started"/>
    <s v="N"/>
    <x v="0"/>
    <n v="1"/>
    <x v="1"/>
    <x v="1"/>
    <m/>
    <x v="1"/>
    <m/>
    <x v="2"/>
    <m/>
    <s v="2 - In progress"/>
    <m/>
    <s v="InScope"/>
  </r>
  <r>
    <x v="0"/>
    <x v="1"/>
    <m/>
    <d v="2025-06-12T00:00:00"/>
    <m/>
    <m/>
    <m/>
    <m/>
    <m/>
    <m/>
    <x v="0"/>
    <s v="Sona Das"/>
    <s v="Vishnu/Xiao"/>
    <m/>
    <s v="Sprint1"/>
    <s v="Completed"/>
    <m/>
    <m/>
    <s v="PRJ_MD_CHS4_C_867_BP_VisionSites_M1F"/>
    <m/>
    <m/>
    <m/>
    <m/>
    <m/>
    <m/>
    <s v="Site/Customer/Supplier data from Vision"/>
    <s v="RET"/>
    <s v="Convert Vision Sites to S4 BP"/>
    <s v="DMC"/>
    <s v="3 - Done"/>
    <s v="Y"/>
    <x v="1"/>
    <m/>
    <x v="1"/>
    <x v="1"/>
    <m/>
    <x v="1"/>
    <m/>
    <x v="2"/>
    <m/>
    <s v="1 - Not Started"/>
    <m/>
    <s v="InScope"/>
  </r>
  <r>
    <x v="0"/>
    <x v="1"/>
    <m/>
    <d v="2025-06-12T00:00:00"/>
    <m/>
    <m/>
    <m/>
    <m/>
    <d v="2025-07-09T00:00:00"/>
    <m/>
    <x v="2"/>
    <s v="Sona Das"/>
    <s v="Vishnu"/>
    <m/>
    <s v="Sprint1"/>
    <s v="Completed"/>
    <m/>
    <m/>
    <s v="PRJ_RET_CHS4_C_882_Site_DC"/>
    <m/>
    <m/>
    <s v="complete"/>
    <m/>
    <m/>
    <m/>
    <s v="Need to discuss further with Manoj"/>
    <s v="MD"/>
    <s v="Sites and DCs"/>
    <s v="LSMW and DMC"/>
    <s v="1 - Not Started"/>
    <s v="Y"/>
    <x v="1"/>
    <m/>
    <x v="1"/>
    <x v="1"/>
    <m/>
    <x v="1"/>
    <m/>
    <x v="2"/>
    <m/>
    <s v="1 - Not Started"/>
    <m/>
    <s v="InScope"/>
  </r>
  <r>
    <x v="0"/>
    <x v="1"/>
    <m/>
    <d v="2025-06-12T00:00:00"/>
    <m/>
    <m/>
    <m/>
    <m/>
    <d v="2025-07-10T00:00:00"/>
    <m/>
    <x v="0"/>
    <s v="Manoj"/>
    <s v="Vishnu"/>
    <m/>
    <s v="Sprint1"/>
    <s v="Completed"/>
    <m/>
    <m/>
    <s v="N/A"/>
    <s v="New object needed for site classification confirmed by Vishnu on 12-05-2025"/>
    <m/>
    <m/>
    <m/>
    <m/>
    <m/>
    <s v="Arlan to Provide the data"/>
    <s v="MD"/>
    <s v="Site Classification"/>
    <s v="DMC"/>
    <s v="3 - Done"/>
    <s v="Y"/>
    <x v="1"/>
    <m/>
    <x v="1"/>
    <x v="1"/>
    <m/>
    <x v="1"/>
    <m/>
    <x v="2"/>
    <m/>
    <s v="1 - Not Started"/>
    <m/>
    <s v="InScope"/>
  </r>
  <r>
    <x v="0"/>
    <x v="2"/>
    <m/>
    <d v="2025-06-11T00:00:00"/>
    <m/>
    <m/>
    <m/>
    <m/>
    <d v="2025-07-15T00:00:00"/>
    <m/>
    <x v="1"/>
    <s v="Manoj"/>
    <s v="Binoj/Harshit"/>
    <m/>
    <s v="Sprint1"/>
    <s v="Completed"/>
    <m/>
    <m/>
    <s v="N/A"/>
    <m/>
    <m/>
    <m/>
    <m/>
    <m/>
    <m/>
    <s v="Manual activity/Ram"/>
    <s v="R2R"/>
    <s v="Exchange Rates - Manual CH"/>
    <s v="Manual "/>
    <s v="1 - Not Started"/>
    <s v="Y"/>
    <x v="1"/>
    <m/>
    <x v="1"/>
    <x v="1"/>
    <m/>
    <x v="1"/>
    <m/>
    <x v="0"/>
    <m/>
    <s v="1 - Not Started"/>
    <m/>
    <s v="InScope"/>
  </r>
  <r>
    <x v="0"/>
    <x v="1"/>
    <m/>
    <d v="2025-06-16T00:00:00"/>
    <m/>
    <m/>
    <m/>
    <m/>
    <d v="2025-07-11T00:00:00"/>
    <m/>
    <x v="0"/>
    <s v="Anu"/>
    <s v="Xiao Fu_x000a_"/>
    <m/>
    <s v="Sprint1"/>
    <s v="Completed"/>
    <m/>
    <m/>
    <s v="PRJ_MD_CHS4_C_893_Customer_M1A"/>
    <m/>
    <s v="KNA1,KNVV, "/>
    <m/>
    <m/>
    <m/>
    <m/>
    <m/>
    <s v="RET"/>
    <s v="Customer (All Views and contact persons)"/>
    <s v="DMC"/>
    <s v="3 - Done"/>
    <s v="Y"/>
    <x v="1"/>
    <m/>
    <x v="1"/>
    <x v="1"/>
    <m/>
    <x v="1"/>
    <m/>
    <x v="0"/>
    <m/>
    <s v="1 - Not Started"/>
    <m/>
    <s v="InScope"/>
  </r>
  <r>
    <x v="0"/>
    <x v="1"/>
    <m/>
    <d v="2025-06-17T00:00:00"/>
    <m/>
    <m/>
    <m/>
    <m/>
    <d v="2025-07-11T00:00:00"/>
    <m/>
    <x v="0"/>
    <s v="Sharon"/>
    <s v="Xiao Fu_x000a_"/>
    <m/>
    <s v="Sprint1"/>
    <s v="Completed"/>
    <m/>
    <m/>
    <s v="PRJ_MD_CHS4_C_899_Supplier_M0H"/>
    <m/>
    <s v="Transportation Chain"/>
    <m/>
    <m/>
    <m/>
    <m/>
    <m/>
    <s v="RET"/>
    <s v="Supplier(All Views)"/>
    <s v="DMC"/>
    <s v="3 - Done"/>
    <s v="Y"/>
    <x v="1"/>
    <m/>
    <x v="1"/>
    <x v="1"/>
    <m/>
    <x v="1"/>
    <m/>
    <x v="0"/>
    <m/>
    <s v="1 - Not Started"/>
    <m/>
    <s v="InScope"/>
  </r>
  <r>
    <x v="0"/>
    <x v="2"/>
    <m/>
    <m/>
    <m/>
    <m/>
    <m/>
    <m/>
    <d v="2025-07-15T00:00:00"/>
    <m/>
    <x v="0"/>
    <s v="Manoj"/>
    <s v="Binoj/Harshit"/>
    <m/>
    <s v="Sprint1"/>
    <s v="Completed"/>
    <m/>
    <m/>
    <s v="PRJ_R2R_CHS4_C_881_Customer_extend"/>
    <m/>
    <m/>
    <m/>
    <m/>
    <m/>
    <m/>
    <m/>
    <s v="R2R"/>
    <s v="Customer - extend existing record by credit management data"/>
    <s v="DMC"/>
    <s v="3 - Done"/>
    <s v="Y"/>
    <x v="1"/>
    <m/>
    <x v="1"/>
    <x v="1"/>
    <m/>
    <x v="1"/>
    <m/>
    <x v="0"/>
    <m/>
    <s v="1 - Not Started"/>
    <m/>
    <s v="InScope"/>
  </r>
  <r>
    <x v="0"/>
    <x v="2"/>
    <m/>
    <m/>
    <s v="Complete"/>
    <m/>
    <m/>
    <m/>
    <d v="2025-07-17T00:00:00"/>
    <m/>
    <x v="0"/>
    <s v="Manoj"/>
    <s v="Binoj/Harshit"/>
    <m/>
    <s v="Sprint1"/>
    <s v="Completed"/>
    <m/>
    <m/>
    <s v="PRJ_R2R_CHS4_C_880_Internal order_M0D"/>
    <m/>
    <m/>
    <m/>
    <m/>
    <m/>
    <m/>
    <s v="Complete"/>
    <s v="R2R"/>
    <s v="CO - Internal order"/>
    <s v="DMC"/>
    <s v="3 - Done"/>
    <s v="Y"/>
    <x v="1"/>
    <m/>
    <x v="0"/>
    <x v="0"/>
    <m/>
    <x v="1"/>
    <m/>
    <x v="0"/>
    <m/>
    <s v="1 - Not Started"/>
    <m/>
    <s v="InScope"/>
  </r>
  <r>
    <x v="0"/>
    <x v="1"/>
    <m/>
    <m/>
    <m/>
    <m/>
    <m/>
    <m/>
    <d v="2025-07-14T00:00:00"/>
    <m/>
    <x v="3"/>
    <s v="Manoj"/>
    <s v="Binoj/Harshit"/>
    <m/>
    <s v="Sprint1"/>
    <s v="Completed"/>
    <m/>
    <m/>
    <s v="N/A"/>
    <m/>
    <m/>
    <m/>
    <m/>
    <m/>
    <m/>
    <m/>
    <s v="R2R"/>
    <s v="ALL - TVARVC entries "/>
    <s v="TR"/>
    <s v="1 - Not Started"/>
    <s v="N"/>
    <x v="1"/>
    <m/>
    <x v="0"/>
    <x v="0"/>
    <m/>
    <x v="1"/>
    <m/>
    <x v="0"/>
    <m/>
    <s v="1 - Not Started"/>
    <m/>
    <s v="InScope"/>
  </r>
  <r>
    <x v="0"/>
    <x v="1"/>
    <m/>
    <m/>
    <m/>
    <m/>
    <m/>
    <m/>
    <d v="2025-07-14T00:00:00"/>
    <m/>
    <x v="0"/>
    <s v="Sona Das"/>
    <s v="Vishnu/Xiao"/>
    <m/>
    <s v="Sprint1"/>
    <s v="Completed"/>
    <m/>
    <m/>
    <s v="PRJ_MD_CHS4_C_864_BP_ECC_M05"/>
    <m/>
    <m/>
    <m/>
    <m/>
    <m/>
    <m/>
    <s v="Collection management data -&gt;R2R/UDM_SPECIALIST"/>
    <s v="RET"/>
    <s v="Convert AFS ECC BP to S4 BP "/>
    <s v="DMC"/>
    <s v="3 - Done"/>
    <s v="Y"/>
    <x v="1"/>
    <m/>
    <x v="0"/>
    <x v="0"/>
    <m/>
    <x v="1"/>
    <m/>
    <x v="0"/>
    <m/>
    <s v="1 - Not Started"/>
    <m/>
    <s v="InScope"/>
  </r>
  <r>
    <x v="0"/>
    <x v="2"/>
    <m/>
    <m/>
    <s v="Complete"/>
    <m/>
    <m/>
    <m/>
    <d v="2025-07-18T00:00:00"/>
    <m/>
    <x v="4"/>
    <s v="Sharon"/>
    <s v="Shabu George"/>
    <m/>
    <s v="Sprint1"/>
    <s v="Completed"/>
    <m/>
    <m/>
    <s v="N/A"/>
    <m/>
    <m/>
    <m/>
    <m/>
    <m/>
    <m/>
    <s v="Complete"/>
    <s v="P2P"/>
    <s v="Fabric content"/>
    <s v="LSMW"/>
    <s v="3 - Done"/>
    <s v="N"/>
    <x v="1"/>
    <m/>
    <x v="0"/>
    <x v="0"/>
    <m/>
    <x v="2"/>
    <m/>
    <x v="0"/>
    <m/>
    <s v="1 - Not Started"/>
    <m/>
    <s v="InScope"/>
  </r>
  <r>
    <x v="0"/>
    <x v="2"/>
    <m/>
    <m/>
    <s v="Complete"/>
    <m/>
    <m/>
    <m/>
    <d v="2025-07-18T00:00:00"/>
    <m/>
    <x v="3"/>
    <s v="Sharon"/>
    <s v="Shabu George"/>
    <m/>
    <s v="Sprint1"/>
    <s v="Completed"/>
    <m/>
    <m/>
    <s v="N/A"/>
    <m/>
    <m/>
    <m/>
    <m/>
    <m/>
    <m/>
    <s v="Complete"/>
    <s v="P2P"/>
    <s v="Franchise "/>
    <s v="TR"/>
    <s v="1 - Not Started"/>
    <s v="N"/>
    <x v="1"/>
    <m/>
    <x v="0"/>
    <x v="0"/>
    <m/>
    <x v="2"/>
    <m/>
    <x v="0"/>
    <m/>
    <s v="1 - Not Started"/>
    <m/>
    <s v="InScope"/>
  </r>
  <r>
    <x v="0"/>
    <x v="2"/>
    <m/>
    <m/>
    <s v="Complete"/>
    <m/>
    <m/>
    <m/>
    <d v="2025-07-18T00:00:00"/>
    <m/>
    <x v="1"/>
    <s v="Sona Das"/>
    <s v="Koustubh"/>
    <m/>
    <s v="Sprint1"/>
    <s v="Completed"/>
    <m/>
    <m/>
    <s v="N/A"/>
    <m/>
    <m/>
    <m/>
    <m/>
    <m/>
    <m/>
    <s v="Complete"/>
    <s v="MD"/>
    <s v="Season Master creation"/>
    <s v="Manual "/>
    <s v="1 - Not Started"/>
    <s v="Y"/>
    <x v="1"/>
    <m/>
    <x v="0"/>
    <x v="0"/>
    <m/>
    <x v="2"/>
    <m/>
    <x v="0"/>
    <m/>
    <s v="1 - Not Started"/>
    <m/>
    <s v="InScope"/>
  </r>
  <r>
    <x v="0"/>
    <x v="2"/>
    <m/>
    <m/>
    <s v="Complete"/>
    <m/>
    <m/>
    <m/>
    <d v="2025-07-18T00:00:00"/>
    <s v="ZSEASONS_UPLOAD"/>
    <x v="5"/>
    <s v="Sona Das"/>
    <s v="Vishnu"/>
    <m/>
    <s v="Sprint1"/>
    <s v="Completed"/>
    <m/>
    <m/>
    <s v="N/A"/>
    <m/>
    <m/>
    <m/>
    <m/>
    <m/>
    <m/>
    <s v="Complete"/>
    <s v="OTC"/>
    <s v="Season date upload "/>
    <s v="Custom prog."/>
    <s v="2 - In progress"/>
    <s v="Y"/>
    <x v="1"/>
    <m/>
    <x v="0"/>
    <x v="0"/>
    <m/>
    <x v="2"/>
    <m/>
    <x v="0"/>
    <m/>
    <s v="1 - Not Started"/>
    <m/>
    <s v="InScope"/>
  </r>
  <r>
    <x v="0"/>
    <x v="2"/>
    <m/>
    <m/>
    <s v="Complete"/>
    <m/>
    <m/>
    <m/>
    <d v="2025-07-19T00:00:00"/>
    <m/>
    <x v="6"/>
    <s v="Sona Das"/>
    <s v="Vishnu"/>
    <m/>
    <s v="Sprint1"/>
    <s v="Completed"/>
    <m/>
    <m/>
    <s v="N/A"/>
    <m/>
    <m/>
    <m/>
    <m/>
    <m/>
    <m/>
    <s v="Arlan provided the data"/>
    <s v="MD"/>
    <s v="Add Season BU (MARC-ZZLABOR) update to this list "/>
    <s v="Mass"/>
    <s v="1 - Not Started"/>
    <s v="Y"/>
    <x v="1"/>
    <m/>
    <x v="0"/>
    <x v="0"/>
    <m/>
    <x v="0"/>
    <m/>
    <x v="0"/>
    <m/>
    <s v="1 - Not Started"/>
    <m/>
    <s v="InScope"/>
  </r>
  <r>
    <x v="0"/>
    <x v="3"/>
    <m/>
    <m/>
    <m/>
    <m/>
    <m/>
    <m/>
    <d v="2025-07-24T00:00:00"/>
    <m/>
    <x v="0"/>
    <s v="Manoj"/>
    <s v="Binoj/Harshit"/>
    <m/>
    <s v="Sprint1"/>
    <s v="Completed"/>
    <m/>
    <m/>
    <s v="PRJ_R2R_CHS4_C_873_AP"/>
    <m/>
    <m/>
    <m/>
    <m/>
    <m/>
    <m/>
    <m/>
    <s v="R2R"/>
    <s v="FI - Accounts payable open item"/>
    <s v="DMC"/>
    <s v="3 - Done"/>
    <s v="Y"/>
    <x v="1"/>
    <m/>
    <x v="0"/>
    <x v="2"/>
    <m/>
    <x v="0"/>
    <m/>
    <x v="0"/>
    <m/>
    <s v="1 - Not Started"/>
    <m/>
    <s v="InScope"/>
  </r>
  <r>
    <x v="0"/>
    <x v="3"/>
    <m/>
    <m/>
    <m/>
    <m/>
    <m/>
    <m/>
    <d v="2025-07-24T00:00:00"/>
    <m/>
    <x v="0"/>
    <s v="Manoj"/>
    <s v="Binoj/Harshit"/>
    <m/>
    <s v="Sprint1"/>
    <s v="Completed"/>
    <m/>
    <m/>
    <s v="PRJ_R2R_CHS4_C_874_AR"/>
    <m/>
    <m/>
    <m/>
    <m/>
    <m/>
    <m/>
    <m/>
    <s v="R2R"/>
    <s v="FI - Accounts receivable open item"/>
    <s v="DMC"/>
    <s v="3 - Done"/>
    <s v="Y"/>
    <x v="1"/>
    <m/>
    <x v="0"/>
    <x v="2"/>
    <m/>
    <x v="0"/>
    <m/>
    <x v="0"/>
    <m/>
    <s v="1 - Not Started"/>
    <m/>
    <s v="InScope"/>
  </r>
  <r>
    <x v="0"/>
    <x v="3"/>
    <m/>
    <m/>
    <m/>
    <m/>
    <m/>
    <m/>
    <d v="2025-07-25T00:00:00"/>
    <m/>
    <x v="0"/>
    <s v="Manoj"/>
    <s v="Binoj/Harshit"/>
    <m/>
    <s v="Sprint1"/>
    <s v="Completed"/>
    <m/>
    <m/>
    <s v="PRJ_R2R_CHS4_C_876_GL_Openitem_Balance_M0B"/>
    <m/>
    <m/>
    <m/>
    <m/>
    <m/>
    <m/>
    <m/>
    <s v="R2R"/>
    <s v="FI - G/L account balance and open/line item"/>
    <s v="DMC"/>
    <s v="3 - Done"/>
    <s v="Y"/>
    <x v="1"/>
    <m/>
    <x v="2"/>
    <x v="2"/>
    <m/>
    <x v="0"/>
    <m/>
    <x v="0"/>
    <m/>
    <s v="1 - Not Started"/>
    <m/>
    <s v="InScope"/>
  </r>
  <r>
    <x v="0"/>
    <x v="4"/>
    <m/>
    <m/>
    <m/>
    <m/>
    <m/>
    <m/>
    <d v="2025-07-31T00:00:00"/>
    <m/>
    <x v="0"/>
    <s v="Manoj"/>
    <s v="Binoj/Harshit"/>
    <m/>
    <s v="Sprint1"/>
    <s v="Completed"/>
    <m/>
    <m/>
    <s v="PRJ_R2R_CHS4_C_879_Asset_MD_"/>
    <m/>
    <m/>
    <m/>
    <m/>
    <m/>
    <m/>
    <s v="Connect with Suraj"/>
    <s v="R2R"/>
    <s v="Fixed asset - Master data"/>
    <s v="DMC"/>
    <s v="3 - Done"/>
    <s v="Y"/>
    <x v="1"/>
    <m/>
    <x v="2"/>
    <x v="2"/>
    <m/>
    <x v="0"/>
    <m/>
    <x v="0"/>
    <m/>
    <s v="1 - Not Started"/>
    <m/>
    <s v="InScope"/>
  </r>
  <r>
    <x v="0"/>
    <x v="4"/>
    <m/>
    <m/>
    <m/>
    <m/>
    <m/>
    <m/>
    <d v="2025-07-31T00:00:00"/>
    <m/>
    <x v="0"/>
    <s v="Manoj"/>
    <s v="Binoj/Harshit"/>
    <m/>
    <s v="Sprint1"/>
    <s v="Completed"/>
    <m/>
    <m/>
    <s v="PRJ_R2R_CHS4_C_878_Asset_TD_MOC"/>
    <m/>
    <m/>
    <m/>
    <m/>
    <m/>
    <m/>
    <s v="Connect with Suraj"/>
    <s v="R2R"/>
    <s v="Fixed asset (incl. balances and transactions)"/>
    <s v="DMC"/>
    <s v="3 - Done"/>
    <s v="Y"/>
    <x v="1"/>
    <m/>
    <x v="2"/>
    <x v="2"/>
    <m/>
    <x v="0"/>
    <m/>
    <x v="0"/>
    <m/>
    <s v="1 - Not Started"/>
    <m/>
    <s v="InScope"/>
  </r>
  <r>
    <x v="0"/>
    <x v="3"/>
    <m/>
    <m/>
    <m/>
    <m/>
    <m/>
    <m/>
    <d v="2025-07-24T00:00:00"/>
    <m/>
    <x v="7"/>
    <s v="Anu"/>
    <s v="Koustubh"/>
    <m/>
    <s v="Sprint1"/>
    <s v="Completed"/>
    <m/>
    <m/>
    <s v="N/A"/>
    <m/>
    <m/>
    <m/>
    <m/>
    <m/>
    <m/>
    <s v="No extract needed?"/>
    <s v="RET"/>
    <s v="Assortment Creation"/>
    <s v="DMC custom"/>
    <s v="1 - Not Started"/>
    <s v="Y"/>
    <x v="1"/>
    <m/>
    <x v="2"/>
    <x v="2"/>
    <m/>
    <x v="0"/>
    <m/>
    <x v="0"/>
    <m/>
    <s v="1 - Not Started"/>
    <m/>
    <s v="InScope"/>
  </r>
  <r>
    <x v="0"/>
    <x v="1"/>
    <m/>
    <m/>
    <s v="Complete"/>
    <m/>
    <m/>
    <m/>
    <d v="2025-07-14T00:00:00"/>
    <m/>
    <x v="0"/>
    <s v="Sona Das"/>
    <s v="Koustubh"/>
    <m/>
    <s v="Sprint1"/>
    <s v="Completed"/>
    <m/>
    <m/>
    <s v="PRJ_RET_CHS4_C_886_Merchandise Catergories_M13"/>
    <m/>
    <m/>
    <m/>
    <m/>
    <m/>
    <m/>
    <s v="Complete "/>
    <s v="MD"/>
    <s v="Material Group"/>
    <s v="DMC"/>
    <s v="3 - Done"/>
    <s v="Y"/>
    <x v="1"/>
    <m/>
    <x v="2"/>
    <x v="2"/>
    <m/>
    <x v="0"/>
    <m/>
    <x v="0"/>
    <m/>
    <s v="1 - Not Started"/>
    <m/>
    <s v="InScope"/>
  </r>
  <r>
    <x v="0"/>
    <x v="3"/>
    <m/>
    <m/>
    <s v="Complete"/>
    <m/>
    <m/>
    <m/>
    <d v="2025-07-25T00:00:00"/>
    <s v="ZPLM_LICUPC_UPLOAD"/>
    <x v="8"/>
    <s v="Sharon"/>
    <s v="Koustubh"/>
    <m/>
    <s v="Sprint1"/>
    <s v="Completed"/>
    <m/>
    <m/>
    <s v="N/A"/>
    <m/>
    <m/>
    <m/>
    <m/>
    <m/>
    <m/>
    <s v="Complete"/>
    <s v="P2P"/>
    <s v="Program to update UPC number for materials"/>
    <s v="Standard Prog"/>
    <s v="3 - Done"/>
    <s v="Y"/>
    <x v="1"/>
    <m/>
    <x v="2"/>
    <x v="0"/>
    <m/>
    <x v="0"/>
    <m/>
    <x v="0"/>
    <m/>
    <s v="1 - Not Started"/>
    <m/>
    <s v="InScope"/>
  </r>
  <r>
    <x v="0"/>
    <x v="3"/>
    <m/>
    <m/>
    <s v="Complete"/>
    <m/>
    <m/>
    <m/>
    <d v="2025-07-25T00:00:00"/>
    <m/>
    <x v="0"/>
    <s v="Sharon"/>
    <s v="Koustubh"/>
    <m/>
    <s v="Sprint1"/>
    <s v="Completed"/>
    <m/>
    <m/>
    <s v="N/A"/>
    <m/>
    <m/>
    <m/>
    <m/>
    <m/>
    <m/>
    <s v="Complete"/>
    <s v="P2P"/>
    <s v="Info Records for material group (manual) "/>
    <s v="DMC"/>
    <s v="3 - Done"/>
    <s v="Y"/>
    <x v="1"/>
    <m/>
    <x v="2"/>
    <x v="0"/>
    <m/>
    <x v="0"/>
    <m/>
    <x v="0"/>
    <m/>
    <s v="1 - Not Started"/>
    <m/>
    <s v="InScope"/>
  </r>
  <r>
    <x v="0"/>
    <x v="2"/>
    <m/>
    <m/>
    <m/>
    <m/>
    <m/>
    <m/>
    <d v="2025-07-18T00:00:00"/>
    <m/>
    <x v="0"/>
    <s v="Sharon"/>
    <s v="Koustubh"/>
    <m/>
    <s v="Sprint1"/>
    <s v="Completed"/>
    <m/>
    <m/>
    <s v="N/A"/>
    <m/>
    <m/>
    <m/>
    <m/>
    <m/>
    <m/>
    <s v="Zstyles: X from 2018, Z all ==&gt; ZAWA/Check with Kausthob"/>
    <s v="P2P"/>
    <s v="37 ZAWA materials,2 NLAG materials, 1 VERP (manual) (Materials Ext)"/>
    <s v="DMC"/>
    <s v="3 - Done"/>
    <s v="Y"/>
    <x v="1"/>
    <m/>
    <x v="0"/>
    <x v="0"/>
    <m/>
    <x v="0"/>
    <m/>
    <x v="0"/>
    <m/>
    <s v="1 - Not Started"/>
    <m/>
    <s v="InScope"/>
  </r>
  <r>
    <x v="0"/>
    <x v="3"/>
    <m/>
    <m/>
    <m/>
    <m/>
    <m/>
    <m/>
    <d v="2025-07-25T00:00:00"/>
    <s v="MASS_MEAN"/>
    <x v="5"/>
    <s v="Sharon"/>
    <s v="Koustubh"/>
    <m/>
    <s v="Sprint1"/>
    <s v="Completed"/>
    <m/>
    <m/>
    <s v="N/A"/>
    <m/>
    <m/>
    <m/>
    <m/>
    <m/>
    <m/>
    <s v="MEAN : Non licensed"/>
    <s v="P2P"/>
    <s v="UPC upload for Non-licensing product"/>
    <s v="Custom prog."/>
    <s v="3 - Done"/>
    <s v="Y"/>
    <x v="1"/>
    <m/>
    <x v="0"/>
    <x v="0"/>
    <m/>
    <x v="0"/>
    <m/>
    <x v="0"/>
    <m/>
    <s v="1 - Not Started"/>
    <m/>
    <s v="InScope"/>
  </r>
  <r>
    <x v="0"/>
    <x v="2"/>
    <m/>
    <m/>
    <s v="Complete"/>
    <m/>
    <m/>
    <m/>
    <d v="2025-07-19T00:00:00"/>
    <m/>
    <x v="5"/>
    <s v="Sona Das"/>
    <s v="Vishnu"/>
    <m/>
    <s v="Sprint1"/>
    <s v="Completed"/>
    <m/>
    <m/>
    <s v="N/A"/>
    <m/>
    <m/>
    <m/>
    <m/>
    <m/>
    <m/>
    <s v="Complete/concatenate texts"/>
    <s v="MD"/>
    <s v="Commodity code upload"/>
    <s v="Custom prog."/>
    <s v="2 - In progress"/>
    <s v="Y"/>
    <x v="1"/>
    <m/>
    <x v="0"/>
    <x v="0"/>
    <m/>
    <x v="0"/>
    <m/>
    <x v="0"/>
    <m/>
    <s v="1 - Not Started"/>
    <m/>
    <s v="InScope"/>
  </r>
  <r>
    <x v="0"/>
    <x v="1"/>
    <m/>
    <d v="2025-06-16T00:00:00"/>
    <m/>
    <m/>
    <m/>
    <m/>
    <d v="2025-07-13T00:00:00"/>
    <m/>
    <x v="0"/>
    <s v="Anu"/>
    <s v="Xiao Fu_x000a_"/>
    <m/>
    <s v="Sprint1"/>
    <s v="Completed"/>
    <m/>
    <m/>
    <s v="PRJ_MD_CHS4_C_895_Customer_EXT_ORG_M1B"/>
    <m/>
    <m/>
    <m/>
    <m/>
    <m/>
    <m/>
    <m/>
    <s v="RET"/>
    <s v="Customer - extend existing record by new org levels"/>
    <s v="DMC"/>
    <s v="3 - Done"/>
    <s v="Y"/>
    <x v="1"/>
    <m/>
    <x v="0"/>
    <x v="0"/>
    <m/>
    <x v="0"/>
    <m/>
    <x v="0"/>
    <m/>
    <s v="1 - Not Started"/>
    <m/>
    <s v="InScope"/>
  </r>
  <r>
    <x v="0"/>
    <x v="1"/>
    <m/>
    <m/>
    <m/>
    <m/>
    <m/>
    <m/>
    <d v="2025-07-13T00:00:00"/>
    <m/>
    <x v="0"/>
    <s v="Sharon"/>
    <s v="Xiao Fu_x000a_"/>
    <m/>
    <s v="Sprint1"/>
    <s v="Completed"/>
    <m/>
    <m/>
    <s v="PRJ_MD_CHS4_C_901_Supplier_Ext_M0J"/>
    <m/>
    <m/>
    <m/>
    <m/>
    <m/>
    <m/>
    <m/>
    <s v="RET"/>
    <s v="Supplier - extend existing record by new org levels"/>
    <s v="DMC"/>
    <s v="3 - Done"/>
    <s v="Y"/>
    <x v="1"/>
    <m/>
    <x v="0"/>
    <x v="0"/>
    <m/>
    <x v="0"/>
    <m/>
    <x v="0"/>
    <m/>
    <s v="1 - Not Started"/>
    <m/>
    <s v="InScope"/>
  </r>
  <r>
    <x v="0"/>
    <x v="2"/>
    <m/>
    <m/>
    <s v="N/A"/>
    <m/>
    <m/>
    <m/>
    <d v="2025-07-17T00:00:00"/>
    <m/>
    <x v="9"/>
    <s v="Manoj"/>
    <s v="Koustubh"/>
    <m/>
    <s v="Sprint1"/>
    <s v="Completed"/>
    <m/>
    <m/>
    <s v="PRJ_RET_CHS4_C_887_Materials_M14"/>
    <s v="Out of scope confimed by Koustubh on 12-05-2025"/>
    <m/>
    <m/>
    <m/>
    <m/>
    <m/>
    <s v="From PLM"/>
    <s v="P2P"/>
    <s v="Material Master (CHS4_C_887)"/>
    <s v="Interface"/>
    <s v="1 - Not Started"/>
    <s v="N"/>
    <x v="1"/>
    <m/>
    <x v="0"/>
    <x v="0"/>
    <m/>
    <x v="0"/>
    <m/>
    <x v="0"/>
    <m/>
    <s v="1 - Not Started"/>
    <m/>
    <s v="InScope"/>
  </r>
  <r>
    <x v="0"/>
    <x v="2"/>
    <m/>
    <m/>
    <s v="N/A"/>
    <m/>
    <m/>
    <m/>
    <d v="2025-07-19T00:00:00"/>
    <m/>
    <x v="9"/>
    <s v="Manoj"/>
    <s v="Koustubh"/>
    <m/>
    <s v="Sprint1"/>
    <s v="Completed"/>
    <m/>
    <m/>
    <s v="PRJ_RET_CHS4_C_888_Materials_ext_M15"/>
    <s v="Out of scope confimed by Koustubh on 12-05-2025"/>
    <m/>
    <m/>
    <m/>
    <m/>
    <m/>
    <s v="NA"/>
    <s v="P2P"/>
    <s v="Material Master - extend existing record by new org levels (CHS4_C_888)"/>
    <s v="Interface"/>
    <s v="1 - Not Started"/>
    <s v="N"/>
    <x v="1"/>
    <m/>
    <x v="0"/>
    <x v="0"/>
    <m/>
    <x v="0"/>
    <m/>
    <x v="0"/>
    <m/>
    <s v="1 - Not Started"/>
    <m/>
    <s v="InScope"/>
  </r>
  <r>
    <x v="0"/>
    <x v="2"/>
    <m/>
    <m/>
    <s v="N/A"/>
    <m/>
    <m/>
    <m/>
    <d v="2025-07-21T00:00:00"/>
    <m/>
    <x v="9"/>
    <s v="Manoj"/>
    <s v="Koustubh"/>
    <m/>
    <s v="Sprint1"/>
    <s v="Completed"/>
    <m/>
    <m/>
    <s v="PRJ_O2C_CHS4_C_896_Material_listingexclusion_M1C"/>
    <s v="Anil Confired on 29-05-2025 during DMC walk thru "/>
    <m/>
    <m/>
    <m/>
    <m/>
    <m/>
    <s v="NA"/>
    <s v="OTC"/>
    <s v="Material listing CHS4_C_896"/>
    <s v="Interface"/>
    <s v="1 - Not Started"/>
    <s v="N"/>
    <x v="1"/>
    <m/>
    <x v="0"/>
    <x v="0"/>
    <m/>
    <x v="0"/>
    <m/>
    <x v="0"/>
    <m/>
    <s v="1 - Not Started"/>
    <m/>
    <s v="InScope"/>
  </r>
  <r>
    <x v="0"/>
    <x v="3"/>
    <m/>
    <m/>
    <s v="N/A"/>
    <m/>
    <m/>
    <m/>
    <d v="2025-07-24T00:00:00"/>
    <m/>
    <x v="9"/>
    <s v="Manoj"/>
    <s v="Koustubh"/>
    <m/>
    <s v="Sprint1"/>
    <s v="Completed"/>
    <m/>
    <m/>
    <s v="PRJ_P2P_CHS4_C_902_PIR_M0K"/>
    <s v="Koustubh Kashalkar confirmed during DMC walk thru date June-03-2025"/>
    <m/>
    <m/>
    <m/>
    <m/>
    <m/>
    <s v="From PLM"/>
    <s v="P2P"/>
    <s v="MM - Purchasing info record with conditions"/>
    <s v="Interface"/>
    <s v="1 - Not Started"/>
    <s v="N"/>
    <x v="1"/>
    <m/>
    <x v="0"/>
    <x v="0"/>
    <m/>
    <x v="0"/>
    <m/>
    <x v="0"/>
    <m/>
    <s v="1 - Not Started"/>
    <m/>
    <s v="InScope"/>
  </r>
  <r>
    <x v="0"/>
    <x v="3"/>
    <m/>
    <m/>
    <s v="N/A"/>
    <m/>
    <m/>
    <m/>
    <d v="2025-07-24T00:00:00"/>
    <m/>
    <x v="9"/>
    <s v="Manoj"/>
    <s v="Koustubh"/>
    <m/>
    <s v="Sprint1"/>
    <s v="Completed"/>
    <m/>
    <m/>
    <s v="PRJ_P2P_CHS4_C_903_Condition_Price_purchase_M0L"/>
    <s v="Koustubh Kashalkar confirmed during DMC walk thru date June-03-2025"/>
    <m/>
    <m/>
    <m/>
    <m/>
    <m/>
    <s v="From PLM"/>
    <s v="P2P"/>
    <s v="Condition record for pricing in purchasing (restricted)"/>
    <s v="Interface"/>
    <s v="1 - Not Started"/>
    <s v="N"/>
    <x v="1"/>
    <m/>
    <x v="0"/>
    <x v="0"/>
    <m/>
    <x v="0"/>
    <m/>
    <x v="0"/>
    <m/>
    <s v="1 - Not Started"/>
    <m/>
    <s v="InScope"/>
  </r>
  <r>
    <x v="0"/>
    <x v="4"/>
    <m/>
    <m/>
    <m/>
    <m/>
    <m/>
    <m/>
    <d v="2025-08-01T00:00:00"/>
    <m/>
    <x v="0"/>
    <s v="Sharon"/>
    <s v="Koustubh"/>
    <m/>
    <s v="Sprint1"/>
    <s v="Completed"/>
    <m/>
    <m/>
    <s v="PRJ_P2P_CHS4_C_905_Material_inventory_balance_M0N"/>
    <m/>
    <m/>
    <m/>
    <m/>
    <m/>
    <m/>
    <s v="Need to map"/>
    <s v="P2P"/>
    <s v="Material inventory balance (AFS)"/>
    <s v="DMC"/>
    <s v="3 - Done"/>
    <s v="Y"/>
    <x v="1"/>
    <m/>
    <x v="0"/>
    <x v="0"/>
    <m/>
    <x v="0"/>
    <m/>
    <x v="0"/>
    <m/>
    <s v="1 - Not Started"/>
    <m/>
    <s v="InScope"/>
  </r>
  <r>
    <x v="0"/>
    <x v="3"/>
    <m/>
    <m/>
    <m/>
    <m/>
    <m/>
    <m/>
    <d v="2025-07-28T00:00:00"/>
    <m/>
    <x v="0"/>
    <s v="Anu"/>
    <s v="Sarah"/>
    <m/>
    <s v="Sprint1"/>
    <s v="Completed"/>
    <m/>
    <m/>
    <s v="PRJ_O2C_CHS4_C_898_Sales Order_M1E"/>
    <m/>
    <m/>
    <m/>
    <m/>
    <m/>
    <m/>
    <m/>
    <s v="OTC"/>
    <s v="SD - Sales order (only open SO) (SD Sales orders - VAS records and conditions)"/>
    <s v="DMC"/>
    <s v="3 - Done"/>
    <s v="Y"/>
    <x v="1"/>
    <m/>
    <x v="0"/>
    <x v="0"/>
    <m/>
    <x v="0"/>
    <m/>
    <x v="0"/>
    <m/>
    <s v="1 - Not Started"/>
    <m/>
    <s v="InScope"/>
  </r>
  <r>
    <x v="0"/>
    <x v="3"/>
    <m/>
    <m/>
    <m/>
    <m/>
    <m/>
    <m/>
    <d v="2025-07-28T00:00:00"/>
    <m/>
    <x v="0"/>
    <s v="Sharon"/>
    <s v="Koustubh"/>
    <m/>
    <s v="Sprint1"/>
    <s v="Completed"/>
    <m/>
    <m/>
    <s v="N/A"/>
    <m/>
    <m/>
    <m/>
    <m/>
    <m/>
    <m/>
    <m/>
    <s v="P2P"/>
    <s v="MM - Purchase order (only open PO) ( Vision)"/>
    <s v="DMC"/>
    <s v="3 - Done"/>
    <s v="Y"/>
    <x v="1"/>
    <m/>
    <x v="0"/>
    <x v="0"/>
    <m/>
    <x v="0"/>
    <m/>
    <x v="0"/>
    <m/>
    <s v="1 - Not Started"/>
    <m/>
    <s v="InScope"/>
  </r>
  <r>
    <x v="0"/>
    <x v="4"/>
    <m/>
    <m/>
    <m/>
    <m/>
    <m/>
    <m/>
    <d v="2025-07-31T00:00:00"/>
    <m/>
    <x v="1"/>
    <s v="Manoj"/>
    <s v="Binoj/Harshit"/>
    <m/>
    <s v="Sprint1"/>
    <s v="Completed"/>
    <m/>
    <m/>
    <s v="N/A"/>
    <m/>
    <m/>
    <m/>
    <m/>
    <m/>
    <m/>
    <s v="Not Part of Custom table migration?"/>
    <s v="R2R"/>
    <s v="ZINTINV1"/>
    <s v="Manual "/>
    <s v="1 - Not Started"/>
    <s v="Y"/>
    <x v="1"/>
    <m/>
    <x v="0"/>
    <x v="0"/>
    <m/>
    <x v="0"/>
    <m/>
    <x v="0"/>
    <m/>
    <s v="1 - Not Started"/>
    <m/>
    <s v="InScope"/>
  </r>
  <r>
    <x v="0"/>
    <x v="3"/>
    <m/>
    <m/>
    <m/>
    <m/>
    <m/>
    <m/>
    <d v="2025-07-28T00:00:00"/>
    <m/>
    <x v="0"/>
    <s v="Sharon"/>
    <s v="Koustubh"/>
    <m/>
    <s v="Sprint1"/>
    <s v="Completed"/>
    <m/>
    <m/>
    <s v="PRJ_P2P_CHS4_C_907_Purchase_order _M0G"/>
    <m/>
    <m/>
    <m/>
    <m/>
    <m/>
    <m/>
    <m/>
    <s v="P2P"/>
    <s v="MM - Purchase order (only open PO) (AFS)"/>
    <s v="DMC"/>
    <s v="3 - Done"/>
    <s v="Y"/>
    <x v="1"/>
    <m/>
    <x v="0"/>
    <x v="0"/>
    <m/>
    <x v="0"/>
    <m/>
    <x v="0"/>
    <m/>
    <s v="1 - Not Started"/>
    <m/>
    <s v="InScope"/>
  </r>
  <r>
    <x v="0"/>
    <x v="3"/>
    <m/>
    <m/>
    <m/>
    <m/>
    <m/>
    <m/>
    <d v="2025-07-26T00:00:00"/>
    <m/>
    <x v="0"/>
    <s v="Anu"/>
    <s v="Sarah"/>
    <m/>
    <s v="Sprint1"/>
    <s v="Completed"/>
    <m/>
    <m/>
    <s v="PRJ_O2C_CHS4_C_891_Con_pricing_M18"/>
    <m/>
    <m/>
    <m/>
    <m/>
    <m/>
    <m/>
    <m/>
    <s v="OTC"/>
    <s v="Condition record for pricing (general template)"/>
    <s v="DMC"/>
    <s v="3 - Done"/>
    <s v="Y"/>
    <x v="2"/>
    <m/>
    <x v="0"/>
    <x v="0"/>
    <m/>
    <x v="0"/>
    <m/>
    <x v="0"/>
    <m/>
    <s v="1 - Not Started"/>
    <m/>
    <s v="InScope"/>
  </r>
  <r>
    <x v="0"/>
    <x v="3"/>
    <m/>
    <m/>
    <m/>
    <m/>
    <m/>
    <m/>
    <d v="2025-07-26T00:00:00"/>
    <m/>
    <x v="0"/>
    <s v="Anu"/>
    <s v="Sarah"/>
    <m/>
    <s v="Sprint1"/>
    <s v="Completed"/>
    <m/>
    <m/>
    <s v="PRJ_O2C_CHS4_C_892_Con_pricing_res_M19"/>
    <m/>
    <m/>
    <m/>
    <m/>
    <m/>
    <m/>
    <m/>
    <s v="OTC"/>
    <s v="Condition record for pricing in sales (restricted)"/>
    <s v="DMC"/>
    <s v="3 - Done"/>
    <s v="Y"/>
    <x v="2"/>
    <m/>
    <x v="0"/>
    <x v="0"/>
    <m/>
    <x v="0"/>
    <m/>
    <x v="0"/>
    <m/>
    <s v="1 - Not Started"/>
    <m/>
    <s v="InScope"/>
  </r>
  <r>
    <x v="0"/>
    <x v="3"/>
    <m/>
    <m/>
    <m/>
    <m/>
    <m/>
    <m/>
    <d v="2025-07-26T00:00:00"/>
    <m/>
    <x v="4"/>
    <s v="Anu"/>
    <s v="Vishnu"/>
    <m/>
    <s v="Sprint1"/>
    <s v="Completed"/>
    <m/>
    <m/>
    <s v="N/A"/>
    <m/>
    <m/>
    <m/>
    <m/>
    <m/>
    <m/>
    <m/>
    <s v="RET"/>
    <s v="Retail Pricing upload from Vision"/>
    <s v="LSMW"/>
    <s v="1 - Not Started"/>
    <s v="N"/>
    <x v="2"/>
    <m/>
    <x v="0"/>
    <x v="0"/>
    <m/>
    <x v="0"/>
    <m/>
    <x v="0"/>
    <m/>
    <s v="1 - Not Started"/>
    <m/>
    <s v="InScope"/>
  </r>
  <r>
    <x v="0"/>
    <x v="4"/>
    <m/>
    <m/>
    <m/>
    <m/>
    <m/>
    <m/>
    <d v="2025-08-01T00:00:00"/>
    <m/>
    <x v="0"/>
    <s v="Sharon"/>
    <s v="Vishnu"/>
    <m/>
    <s v="Sprint1"/>
    <s v="Completed"/>
    <m/>
    <m/>
    <s v="N/A"/>
    <m/>
    <m/>
    <m/>
    <m/>
    <m/>
    <m/>
    <m/>
    <s v="RET"/>
    <s v="Store Inventory upload from Vision "/>
    <s v="DMC"/>
    <s v="3 - Done"/>
    <s v="Y"/>
    <x v="2"/>
    <m/>
    <x v="0"/>
    <x v="0"/>
    <m/>
    <x v="0"/>
    <m/>
    <x v="0"/>
    <m/>
    <s v="1 - Not Started"/>
    <m/>
    <s v="InScope"/>
  </r>
  <r>
    <x v="0"/>
    <x v="3"/>
    <m/>
    <m/>
    <m/>
    <m/>
    <m/>
    <m/>
    <d v="2025-07-27T00:00:00"/>
    <m/>
    <x v="5"/>
    <s v="Anu"/>
    <s v="Anil"/>
    <m/>
    <m/>
    <m/>
    <m/>
    <m/>
    <m/>
    <m/>
    <m/>
    <m/>
    <s v="VA03"/>
    <m/>
    <m/>
    <m/>
    <s v="OTC"/>
    <s v="VAS  Records "/>
    <s v="Custom prog."/>
    <s v="2 - In progress"/>
    <s v="Y"/>
    <x v="2"/>
    <m/>
    <x v="0"/>
    <x v="0"/>
    <m/>
    <x v="0"/>
    <m/>
    <x v="0"/>
    <m/>
    <s v="1 - Not Started"/>
    <m/>
    <s v="InScope"/>
  </r>
  <r>
    <x v="0"/>
    <x v="3"/>
    <m/>
    <m/>
    <m/>
    <m/>
    <m/>
    <m/>
    <d v="2025-07-27T00:00:00"/>
    <m/>
    <x v="5"/>
    <s v="Anu"/>
    <s v="Anil"/>
    <m/>
    <m/>
    <m/>
    <m/>
    <m/>
    <m/>
    <m/>
    <m/>
    <m/>
    <s v="VV11"/>
    <s v="NACH"/>
    <m/>
    <m/>
    <s v="OTC"/>
    <s v="Output Conditions Records "/>
    <s v="Custom prog."/>
    <s v="2 - In progress"/>
    <s v="Y"/>
    <x v="2"/>
    <m/>
    <x v="0"/>
    <x v="0"/>
    <m/>
    <x v="0"/>
    <m/>
    <x v="0"/>
    <m/>
    <s v="1 - Not Started"/>
    <m/>
    <s v="InScope"/>
  </r>
  <r>
    <x v="0"/>
    <x v="3"/>
    <m/>
    <m/>
    <m/>
    <m/>
    <m/>
    <m/>
    <d v="2025-07-27T00:00:00"/>
    <m/>
    <x v="5"/>
    <s v="Sharon"/>
    <s v="Koustubh"/>
    <m/>
    <m/>
    <m/>
    <m/>
    <m/>
    <m/>
    <m/>
    <m/>
    <m/>
    <m/>
    <m/>
    <m/>
    <m/>
    <s v="P2P"/>
    <s v="Output Conditions Records "/>
    <s v="Custom prog."/>
    <s v="2 - In progress"/>
    <s v="Y"/>
    <x v="2"/>
    <m/>
    <x v="0"/>
    <x v="0"/>
    <m/>
    <x v="0"/>
    <m/>
    <x v="0"/>
    <m/>
    <s v="1 - Not Started"/>
    <m/>
    <s v="InScope"/>
  </r>
  <r>
    <x v="0"/>
    <x v="3"/>
    <m/>
    <m/>
    <m/>
    <m/>
    <m/>
    <m/>
    <d v="2025-07-25T00:00:00"/>
    <m/>
    <x v="9"/>
    <s v="Manoj"/>
    <s v="Koustubh"/>
    <m/>
    <s v="Sprint1"/>
    <s v="Completed"/>
    <m/>
    <m/>
    <s v="PRJ_P2P_CHS4_C_909_Source list_M0O"/>
    <s v="Koustubh Kashalkar confirmed during DMC walk thru date June-03-2025"/>
    <m/>
    <m/>
    <m/>
    <m/>
    <m/>
    <s v="Extract from PLM"/>
    <s v="P2P"/>
    <s v="MM - Source list"/>
    <s v="Interface"/>
    <s v="1 - Not Started"/>
    <s v="N"/>
    <x v="2"/>
    <m/>
    <x v="0"/>
    <x v="0"/>
    <m/>
    <x v="0"/>
    <m/>
    <x v="0"/>
    <m/>
    <s v="1 - Not Started"/>
    <m/>
    <s v="InScope"/>
  </r>
  <r>
    <x v="0"/>
    <x v="3"/>
    <m/>
    <m/>
    <m/>
    <m/>
    <m/>
    <m/>
    <d v="2025-07-28T00:00:00"/>
    <m/>
    <x v="0"/>
    <s v="Anu"/>
    <s v="Sarah"/>
    <m/>
    <s v="Sprint1"/>
    <s v="Completed"/>
    <m/>
    <m/>
    <s v="PRJ_O2C_CHS4_C_897_Sales contract_M1D"/>
    <m/>
    <m/>
    <m/>
    <m/>
    <m/>
    <m/>
    <m/>
    <s v="OTC"/>
    <s v="SD - Sales contract"/>
    <s v="DMC"/>
    <s v="3 - Done"/>
    <s v="Y"/>
    <x v="1"/>
    <m/>
    <x v="0"/>
    <x v="0"/>
    <m/>
    <x v="0"/>
    <m/>
    <x v="0"/>
    <m/>
    <s v="1 - Not Started"/>
    <m/>
    <s v="InScope"/>
  </r>
  <r>
    <x v="0"/>
    <x v="2"/>
    <m/>
    <m/>
    <m/>
    <m/>
    <m/>
    <m/>
    <m/>
    <m/>
    <x v="0"/>
    <s v="Anu"/>
    <s v="Xiao Fu_x000a_"/>
    <m/>
    <s v="Sprint1"/>
    <s v="Completed"/>
    <m/>
    <m/>
    <s v="PRJ_MD_CHS4_C_894_Customer_EXT_Addrss"/>
    <m/>
    <m/>
    <m/>
    <m/>
    <m/>
    <m/>
    <m/>
    <s v="RET"/>
    <s v="Customer - extend existing record by multiple addresses"/>
    <s v="DMC"/>
    <s v="1 - Not Started"/>
    <s v="N"/>
    <x v="1"/>
    <m/>
    <x v="0"/>
    <x v="0"/>
    <m/>
    <x v="0"/>
    <m/>
    <x v="0"/>
    <m/>
    <s v="1 - Not Started"/>
    <m/>
    <s v="Descoped"/>
  </r>
  <r>
    <x v="0"/>
    <x v="2"/>
    <m/>
    <m/>
    <m/>
    <m/>
    <m/>
    <m/>
    <m/>
    <m/>
    <x v="0"/>
    <s v="Sharon"/>
    <s v="Xiao Fu_x000a_"/>
    <m/>
    <s v="Sprint1"/>
    <s v="Completed"/>
    <m/>
    <m/>
    <s v="PRJ_MD_CHS4_C_900_Supplier_Ext_address"/>
    <m/>
    <m/>
    <m/>
    <m/>
    <m/>
    <m/>
    <m/>
    <s v="RET"/>
    <s v="Supplier - extend existing record by multiple addresses"/>
    <s v="DMC"/>
    <s v="1 - Not Started"/>
    <s v="N"/>
    <x v="1"/>
    <m/>
    <x v="0"/>
    <x v="0"/>
    <m/>
    <x v="0"/>
    <m/>
    <x v="0"/>
    <m/>
    <s v="1 - Not Started"/>
    <m/>
    <s v="Descoped"/>
  </r>
  <r>
    <x v="0"/>
    <x v="2"/>
    <m/>
    <m/>
    <m/>
    <m/>
    <m/>
    <m/>
    <m/>
    <m/>
    <x v="0"/>
    <s v="Sona Das"/>
    <s v="Vishnu/Xiao"/>
    <m/>
    <s v="Sprint1"/>
    <s v="Completed"/>
    <m/>
    <m/>
    <s v="PRJ_MD_CHS4_C_865_BP_Customer_M06"/>
    <m/>
    <m/>
    <m/>
    <m/>
    <m/>
    <m/>
    <m/>
    <s v="RET"/>
    <s v="Convert AFS ECC Customer Master to S4 BP "/>
    <s v="DMC"/>
    <s v="1 - Not Started"/>
    <s v="N"/>
    <x v="1"/>
    <m/>
    <x v="0"/>
    <x v="0"/>
    <m/>
    <x v="0"/>
    <m/>
    <x v="0"/>
    <m/>
    <s v="1 - Not Started"/>
    <m/>
    <s v="Descoped"/>
  </r>
  <r>
    <x v="0"/>
    <x v="2"/>
    <m/>
    <m/>
    <m/>
    <m/>
    <m/>
    <m/>
    <m/>
    <m/>
    <x v="0"/>
    <s v="Sona Das"/>
    <s v="Vishnu/Xiao"/>
    <m/>
    <s v="Sprint1"/>
    <s v="Completed"/>
    <m/>
    <m/>
    <s v="PRJ_MD_CHS4_C_866_BP_supplier_M07"/>
    <m/>
    <m/>
    <m/>
    <m/>
    <m/>
    <m/>
    <m/>
    <s v="RET"/>
    <s v="Convert AFS ECC Vendor Master to S4 BP "/>
    <s v="DMC"/>
    <s v="1 - Not Started"/>
    <s v="N"/>
    <x v="1"/>
    <m/>
    <x v="0"/>
    <x v="0"/>
    <m/>
    <x v="0"/>
    <m/>
    <x v="0"/>
    <m/>
    <s v="1 - Not Started"/>
    <m/>
    <s v="Descoped"/>
  </r>
  <r>
    <x v="0"/>
    <x v="2"/>
    <m/>
    <m/>
    <m/>
    <m/>
    <m/>
    <m/>
    <m/>
    <m/>
    <x v="4"/>
    <s v="Manoj"/>
    <s v="Koustubh"/>
    <m/>
    <s v="Sprint1"/>
    <s v="Completed"/>
    <m/>
    <m/>
    <s v="PRJ_RET_CHS4_C_885_Merchandise Hierarchy_M12"/>
    <s v="Out of scope confimed by Koustubh on 12-05-2025.(Material heirarchy i snot used)"/>
    <m/>
    <m/>
    <m/>
    <m/>
    <m/>
    <m/>
    <s v="RET"/>
    <s v="Merchandise Hierarchy(CHS4_C_885)"/>
    <s v="LSMW"/>
    <s v="1 - Not Started"/>
    <s v="N"/>
    <x v="1"/>
    <m/>
    <x v="0"/>
    <x v="0"/>
    <m/>
    <x v="0"/>
    <m/>
    <x v="0"/>
    <m/>
    <s v="1 - Not Started"/>
    <m/>
    <s v="Descoped"/>
  </r>
  <r>
    <x v="0"/>
    <x v="3"/>
    <m/>
    <m/>
    <m/>
    <m/>
    <m/>
    <m/>
    <m/>
    <m/>
    <x v="4"/>
    <s v="Manoj"/>
    <s v="Koustubh"/>
    <m/>
    <s v="Sprint1"/>
    <s v="Completed"/>
    <m/>
    <m/>
    <s v="PRJ_RET_CHS4_C_889_Product_consumption_M16"/>
    <s v="Out of scope confimed by Koustubh on 12-05-2025"/>
    <m/>
    <m/>
    <m/>
    <m/>
    <m/>
    <m/>
    <s v="P2P"/>
    <s v="Product consumption(CHS4_C_889)"/>
    <s v="LSMW"/>
    <s v="1 - Not Started"/>
    <s v="N"/>
    <x v="1"/>
    <m/>
    <x v="0"/>
    <x v="0"/>
    <m/>
    <x v="0"/>
    <m/>
    <x v="0"/>
    <m/>
    <s v="1 - Not Started"/>
    <m/>
    <s v="Descoped"/>
  </r>
  <r>
    <x v="0"/>
    <x v="3"/>
    <m/>
    <m/>
    <m/>
    <m/>
    <m/>
    <m/>
    <m/>
    <m/>
    <x v="10"/>
    <m/>
    <s v="Koustubh"/>
    <m/>
    <s v="Sprint1"/>
    <s v="Completed"/>
    <m/>
    <m/>
    <s v="PRJ_RET_CHS4_C_890_Service_product_M17"/>
    <s v="Out of scope confimed by Koustubh on 12-05-2025"/>
    <m/>
    <m/>
    <m/>
    <m/>
    <m/>
    <m/>
    <s v="OTC"/>
    <s v="Service product(CHS4_C_890)"/>
    <n v="0"/>
    <s v="1 - Not Started"/>
    <s v="N"/>
    <x v="1"/>
    <m/>
    <x v="0"/>
    <x v="0"/>
    <m/>
    <x v="0"/>
    <m/>
    <x v="0"/>
    <m/>
    <s v="1 - Not Started"/>
    <m/>
    <s v="Descoped"/>
  </r>
  <r>
    <x v="0"/>
    <x v="3"/>
    <m/>
    <m/>
    <m/>
    <m/>
    <m/>
    <m/>
    <d v="2025-07-26T00:00:00"/>
    <m/>
    <x v="1"/>
    <s v="Manoj"/>
    <s v="Binoj/Harshit"/>
    <m/>
    <s v="Sprint1"/>
    <s v="Completed"/>
    <m/>
    <m/>
    <s v="N/A"/>
    <m/>
    <m/>
    <m/>
    <m/>
    <m/>
    <m/>
    <m/>
    <s v="R2R"/>
    <s v="Good Will Impairment Analysis"/>
    <s v="Manual "/>
    <s v="1 - Not Started"/>
    <s v="N"/>
    <x v="1"/>
    <m/>
    <x v="0"/>
    <x v="0"/>
    <m/>
    <x v="0"/>
    <m/>
    <x v="0"/>
    <m/>
    <s v="1 - Not Started"/>
    <m/>
    <s v="Descoped"/>
  </r>
  <r>
    <x v="0"/>
    <x v="3"/>
    <m/>
    <m/>
    <m/>
    <m/>
    <m/>
    <m/>
    <m/>
    <m/>
    <x v="4"/>
    <s v="Manoj"/>
    <s v="Koustubh"/>
    <m/>
    <s v="Sprint1"/>
    <s v="Completed"/>
    <m/>
    <m/>
    <s v="PRJ_P2P_CHS4_C_904_Material_ Forecast_ planning_M03"/>
    <s v="confirmed by Kustubh 7th052025"/>
    <m/>
    <m/>
    <m/>
    <m/>
    <m/>
    <m/>
    <s v="P2P"/>
    <s v="Material - Forecast planning(CHS4_C_904)"/>
    <s v="LSMW"/>
    <s v="1 - Not Started"/>
    <s v="N"/>
    <x v="1"/>
    <m/>
    <x v="0"/>
    <x v="0"/>
    <m/>
    <x v="0"/>
    <m/>
    <x v="0"/>
    <m/>
    <s v="1 - Not Started"/>
    <m/>
    <s v="Descoped"/>
  </r>
  <r>
    <x v="0"/>
    <x v="3"/>
    <m/>
    <m/>
    <m/>
    <m/>
    <m/>
    <m/>
    <m/>
    <m/>
    <x v="4"/>
    <s v="Manoj"/>
    <s v="Koustubh"/>
    <m/>
    <s v="Sprint1"/>
    <s v="Completed"/>
    <m/>
    <m/>
    <s v="PRJ_P2P_CHS4_C_910_Batch_Material_M0P"/>
    <s v="confirmed by Kustubh 7th052025 (Batch is not used by cole haan)"/>
    <m/>
    <m/>
    <m/>
    <m/>
    <m/>
    <m/>
    <s v="P2P"/>
    <s v="Batch unique at material and client level(CHS4_C_910)"/>
    <s v="LSMW"/>
    <s v="1 - Not Started"/>
    <s v="N"/>
    <x v="1"/>
    <m/>
    <x v="0"/>
    <x v="0"/>
    <m/>
    <x v="0"/>
    <m/>
    <x v="0"/>
    <m/>
    <s v="1 - Not Started"/>
    <m/>
    <s v="Descoped"/>
  </r>
  <r>
    <x v="0"/>
    <x v="3"/>
    <m/>
    <m/>
    <m/>
    <m/>
    <m/>
    <m/>
    <m/>
    <m/>
    <x v="4"/>
    <s v="Manoj"/>
    <s v="Koustubh"/>
    <m/>
    <s v="Sprint1"/>
    <s v="Completed"/>
    <m/>
    <m/>
    <s v="PRJ_P2P_CHS4_C_911_Batch_Plant_M0Q"/>
    <s v="confirmed by Kustubh 7th052025 (Batch is not used by cole haan)"/>
    <m/>
    <m/>
    <m/>
    <m/>
    <m/>
    <m/>
    <s v="P2P"/>
    <s v="Batch unique at plant level(CHS4_C_910)"/>
    <s v="LSMW"/>
    <s v="1 - Not Started"/>
    <s v="N"/>
    <x v="1"/>
    <m/>
    <x v="0"/>
    <x v="0"/>
    <m/>
    <x v="0"/>
    <m/>
    <x v="0"/>
    <m/>
    <s v="1 - Not Started"/>
    <m/>
    <s v="Descop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6">
  <location ref="F24:H31" firstHeaderRow="1" firstDataRow="2" firstDataCol="1" rowPageCount="1" colPageCount="1"/>
  <pivotFields count="27">
    <pivotField axis="axisRow" showAll="0">
      <items count="7">
        <item x="1"/>
        <item x="4"/>
        <item x="3"/>
        <item x="0"/>
        <item x="2"/>
        <item m="1" x="5"/>
        <item t="default"/>
      </items>
    </pivotField>
    <pivotField dataField="1" showAll="0"/>
    <pivotField showAll="0"/>
    <pivotField showAll="0"/>
    <pivotField showAll="0"/>
    <pivotField axis="axisPage" multipleItemSelectionAllowed="1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numFmtId="168"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m="1" x="2"/>
        <item m="1"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6"/>
  </colFields>
  <colItems count="2">
    <i>
      <x/>
    </i>
    <i t="grand">
      <x/>
    </i>
  </colItems>
  <pageFields count="1">
    <pageField fld="5" hier="-1"/>
  </pageFields>
  <dataFields count="1">
    <dataField name="Count of RICEFW ID" fld="1" subtotal="count" baseField="0" baseItem="0"/>
  </dataFields>
  <formats count="4">
    <format dxfId="95">
      <pivotArea outline="0" collapsedLevelsAreSubtotals="1" fieldPosition="0"/>
    </format>
    <format dxfId="94">
      <pivotArea dataOnly="0" labelOnly="1" grandCol="1" outline="0" fieldPosition="0"/>
    </format>
    <format dxfId="93">
      <pivotArea dataOnly="0" labelOnly="1" fieldPosition="0">
        <references count="1">
          <reference field="0" count="0"/>
        </references>
      </pivotArea>
    </format>
    <format dxfId="92">
      <pivotArea grandRow="1" grandCol="1" outline="0" collapsedLevelsAreSubtotals="1" fieldPosition="0"/>
    </format>
  </formats>
  <chartFormats count="3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8AD50-8DA5-466D-A0C6-5AFEE1E50109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B17" firstHeaderRow="1" firstDataRow="1" firstDataCol="1" rowPageCount="1" colPageCount="1"/>
  <pivotFields count="12">
    <pivotField name="Extraction Status" axis="axisRow" dataField="1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1" hier="-1"/>
  </pageFields>
  <dataFields count="1">
    <dataField name="Count of 1. Extract_x000d__x000a_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56BF2-E403-4826-B697-3B5434547C99}" name="PivotTable11" cacheId="2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eeks">
  <location ref="A80:E87" firstHeaderRow="1" firstDataRow="2" firstDataCol="1" rowPageCount="2" colPageCount="1"/>
  <pivotFields count="43">
    <pivotField axis="axisPage" multipleItemSelectionAllowed="1" showAll="0">
      <items count="2"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2">
        <item x="5"/>
        <item x="0"/>
        <item x="7"/>
        <item x="9"/>
        <item x="4"/>
        <item x="2"/>
        <item x="1"/>
        <item x="6"/>
        <item x="8"/>
        <item x="3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ost Load" axis="axisCol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8"/>
  </colFields>
  <colItems count="4">
    <i>
      <x/>
    </i>
    <i>
      <x v="1"/>
    </i>
    <i>
      <x v="2"/>
    </i>
    <i t="grand">
      <x/>
    </i>
  </colItems>
  <pageFields count="2">
    <pageField fld="0" hier="-1"/>
    <pageField fld="10" hier="-1"/>
  </pageFields>
  <dataFields count="1">
    <dataField name="Post Load Validation" fld="38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00913-0808-4D9A-9FF0-84618430D935}" name="PivotTable10" cacheId="2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eeks">
  <location ref="A59:E66" firstHeaderRow="1" firstDataRow="2" firstDataCol="1" rowPageCount="2" colPageCount="1"/>
  <pivotFields count="43">
    <pivotField axis="axisPage" multipleItemSelectionAllowed="1" showAll="0">
      <items count="2"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2">
        <item x="5"/>
        <item x="0"/>
        <item x="7"/>
        <item h="1" x="9"/>
        <item x="4"/>
        <item x="2"/>
        <item h="1" x="1"/>
        <item x="6"/>
        <item x="8"/>
        <item h="1" x="3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Data Load"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6"/>
  </colFields>
  <colItems count="4">
    <i>
      <x/>
    </i>
    <i>
      <x v="1"/>
    </i>
    <i>
      <x v="2"/>
    </i>
    <i t="grand">
      <x/>
    </i>
  </colItems>
  <pageFields count="2">
    <pageField fld="0" hier="-1"/>
    <pageField fld="10" hier="-1"/>
  </pageFields>
  <dataFields count="1">
    <dataField name="Data Load Status" fld="3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35892-F378-4949-A01A-F7C564ABD218}" name="PivotTable9" cacheId="2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eeks">
  <location ref="A41:E48" firstHeaderRow="1" firstDataRow="2" firstDataCol="1" rowPageCount="2" colPageCount="1"/>
  <pivotFields count="43">
    <pivotField axis="axisPage" multipleItemSelectionAllowed="1" showAll="0">
      <items count="2"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2">
        <item x="5"/>
        <item x="0"/>
        <item x="7"/>
        <item h="1" x="9"/>
        <item x="4"/>
        <item x="2"/>
        <item h="1" x="1"/>
        <item x="6"/>
        <item x="8"/>
        <item h="1" x="3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SimulationStatus"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4"/>
  </colFields>
  <colItems count="4">
    <i>
      <x/>
    </i>
    <i>
      <x v="1"/>
    </i>
    <i>
      <x v="2"/>
    </i>
    <i t="grand">
      <x/>
    </i>
  </colItems>
  <pageFields count="2">
    <pageField fld="0" hier="-1"/>
    <pageField fld="10" hier="-1"/>
  </pageFields>
  <dataFields count="1">
    <dataField name="Simulation Status" fld="34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E984B-89BE-4AFF-B37D-539A2B49FD1E}" name="PivotTable8" cacheId="2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eeks">
  <location ref="A22:E29" firstHeaderRow="1" firstDataRow="2" firstDataCol="1" rowPageCount="2" colPageCount="1"/>
  <pivotFields count="43">
    <pivotField axis="axisPage" multipleItemSelectionAllowed="1" showAll="0">
      <items count="2"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2">
        <item x="5"/>
        <item x="0"/>
        <item x="7"/>
        <item h="1" x="9"/>
        <item x="4"/>
        <item x="2"/>
        <item h="1" x="1"/>
        <item x="6"/>
        <item x="8"/>
        <item h="1" x="3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reloadStatus "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3"/>
  </colFields>
  <colItems count="4">
    <i>
      <x/>
    </i>
    <i>
      <x v="1"/>
    </i>
    <i>
      <x v="2"/>
    </i>
    <i t="grand">
      <x/>
    </i>
  </colItems>
  <pageFields count="2">
    <pageField fld="0" hier="-1"/>
    <pageField fld="10" hier="-1"/>
  </pageFields>
  <dataFields count="1">
    <dataField name="Preload Status" fld="3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CCB2F-BC8A-48AE-894E-4C9C4AFD4D81}" name="PivotTable6" cacheId="2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eeks">
  <location ref="A4:E11" firstHeaderRow="1" firstDataRow="2" firstDataCol="1" rowPageCount="2" colPageCount="1"/>
  <pivotFields count="43">
    <pivotField axis="axisPage" multipleItemSelectionAllowed="1" showAll="0">
      <items count="2"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2">
        <item x="5"/>
        <item x="0"/>
        <item x="7"/>
        <item h="1" x="9"/>
        <item x="4"/>
        <item x="2"/>
        <item h="1" x="1"/>
        <item x="6"/>
        <item x="8"/>
        <item h="1" x="3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ExtractionStatus"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1"/>
  </colFields>
  <colItems count="4">
    <i>
      <x/>
    </i>
    <i>
      <x v="1"/>
    </i>
    <i>
      <x v="2"/>
    </i>
    <i t="grand">
      <x/>
    </i>
  </colItems>
  <pageFields count="2">
    <pageField fld="0" hier="-1"/>
    <pageField fld="10" hier="-1"/>
  </pageFields>
  <dataFields count="1">
    <dataField name="Extraction_Status" fld="3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orkStream">
  <location ref="A3:G11" firstHeaderRow="1" firstDataRow="3" firstDataCol="1" rowPageCount="1" colPageCount="1"/>
  <pivotFields count="17">
    <pivotField axis="axisRow" showAll="0">
      <items count="7">
        <item x="1"/>
        <item x="4"/>
        <item h="1" x="5"/>
        <item x="0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0"/>
        <item m="1" x="3"/>
        <item x="2"/>
        <item t="default"/>
      </items>
    </pivotField>
    <pivotField dataField="1" showAll="0"/>
    <pivotField axis="axisPage" multipleItemSelectionAllowed="1" showAll="0">
      <items count="4">
        <item h="1" x="1"/>
        <item x="0"/>
        <item x="2"/>
        <item t="default"/>
      </items>
    </pivotField>
  </pivotFields>
  <rowFields count="1">
    <field x="0"/>
  </rowFields>
  <rowItems count="6">
    <i>
      <x/>
    </i>
    <i>
      <x v="1"/>
    </i>
    <i>
      <x v="3"/>
    </i>
    <i>
      <x v="4"/>
    </i>
    <i>
      <x v="5"/>
    </i>
    <i t="grand">
      <x/>
    </i>
  </rowItems>
  <colFields count="2">
    <field x="14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16" hier="-1"/>
  </pageFields>
  <dataFields count="2">
    <dataField name="Success Rate" fld="15" subtotal="average" baseField="0" baseItem="0"/>
    <dataField name="Count" fld="1" subtotal="count" baseField="0" baseItem="0"/>
  </dataFields>
  <formats count="8">
    <format dxfId="88">
      <pivotArea field="14" grandRow="1" outline="0" collapsedLevelsAreSubtotals="1" axis="axisCol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format>
    <format dxfId="87">
      <pivotArea grandRow="1" grandCol="1"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6">
      <pivotArea collapsedLevelsAreSubtotals="1" fieldPosition="0">
        <references count="3">
          <reference field="4294967294" count="1" selected="0">
            <x v="0"/>
          </reference>
          <reference field="0" count="0"/>
          <reference field="14" count="1" selected="0">
            <x v="0"/>
          </reference>
        </references>
      </pivotArea>
    </format>
    <format dxfId="85">
      <pivotArea collapsedLevelsAreSubtotals="1" fieldPosition="0">
        <references count="3">
          <reference field="4294967294" count="1" selected="0">
            <x v="0"/>
          </reference>
          <reference field="0" count="0"/>
          <reference field="14" count="1" selected="0">
            <x v="1"/>
          </reference>
        </references>
      </pivotArea>
    </format>
    <format dxfId="84">
      <pivotArea collapsedLevelsAreSubtotals="1" fieldPosition="0">
        <references count="3">
          <reference field="4294967294" count="1" selected="0">
            <x v="0"/>
          </reference>
          <reference field="0" count="0"/>
          <reference field="14" count="1" selected="0">
            <x v="2"/>
          </reference>
        </references>
      </pivotArea>
    </format>
    <format dxfId="83">
      <pivotArea field="0" grandCol="1" collapsedLevelsAreSubtotals="1" axis="axisRow" fieldPosition="0">
        <references count="2">
          <reference field="4294967294" count="1" selected="0">
            <x v="0"/>
          </reference>
          <reference field="0" count="0"/>
        </references>
      </pivotArea>
    </format>
    <format dxfId="82">
      <pivotArea field="14" grandRow="1" outline="0" collapsedLevelsAreSubtotals="1" axis="axisCol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format>
    <format dxfId="81">
      <pivotArea field="14" grandRow="1" outline="0" collapsedLevelsAreSubtotals="1" axis="axisCol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G26" firstHeaderRow="1" firstDataRow="2" firstDataCol="1" rowPageCount="1" colPageCount="1"/>
  <pivotFields count="17">
    <pivotField axis="axisCol" dataField="1" showAll="0">
      <items count="7">
        <item x="1"/>
        <item x="4"/>
        <item h="1" x="5"/>
        <item x="0"/>
        <item x="2"/>
        <item x="3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0"/>
  </colFields>
  <colItems count="6">
    <i>
      <x/>
    </i>
    <i>
      <x v="1"/>
    </i>
    <i>
      <x v="3"/>
    </i>
    <i>
      <x v="4"/>
    </i>
    <i>
      <x v="5"/>
    </i>
    <i t="grand">
      <x/>
    </i>
  </colItems>
  <pageFields count="1">
    <pageField fld="16" hier="-1"/>
  </pageFields>
  <dataFields count="1">
    <dataField name=" WorkStream" fld="0" subtotal="count" baseField="0" baseItem="0"/>
  </dataFields>
  <formats count="3">
    <format dxfId="91">
      <pivotArea type="all" dataOnly="0" outline="0" fieldPosition="0"/>
    </format>
    <format dxfId="90">
      <pivotArea field="5" grandCol="1" collapsedLevelsAreSubtotals="1" axis="axisRow" fieldPosition="0">
        <references count="1">
          <reference field="5" count="1">
            <x v="1"/>
          </reference>
        </references>
      </pivotArea>
    </format>
    <format dxfId="89">
      <pivotArea dataOnly="0" labelOnly="1" fieldPosition="0">
        <references count="1"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700000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F11" firstHeaderRow="1" firstDataRow="2" firstDataCol="2" rowPageCount="2" colPageCount="1"/>
  <pivotFields count="31">
    <pivotField axis="axisRow" dataField="1" compact="0" showAll="0" sortType="ascending" defaultSubtotal="0">
      <items count="6">
        <item sd="0" x="1"/>
        <item sd="0" m="1" x="5"/>
        <item sd="0" x="4"/>
        <item sd="0" x="3"/>
        <item sd="0" x="0"/>
        <item sd="0" x="2"/>
      </items>
    </pivotField>
    <pivotField compact="0" showAll="0" defaultSubtotal="0"/>
    <pivotField compact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 defaultSubtotal="0"/>
    <pivotField compact="0" showAll="0" defaultSubtotal="0"/>
    <pivotField axis="axisPage" compact="0" showAll="0" defaultSubtotal="0">
      <items count="2">
        <item h="1" x="1"/>
        <item x="0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axis="axisRow" compact="0" showAll="0" defaultSubtotal="0">
      <items count="21">
        <item x="19"/>
        <item sd="0" x="0"/>
        <item sd="0" x="1"/>
        <item sd="0" x="2"/>
        <item sd="0" x="3"/>
        <item sd="0" x="4"/>
        <item sd="0" x="5"/>
        <item sd="0" x="7"/>
        <item sd="0" x="8"/>
        <item sd="0" x="6"/>
        <item sd="0" x="9"/>
        <item sd="0" x="10"/>
        <item sd="0" x="14"/>
        <item sd="0" x="11"/>
        <item sd="0" x="12"/>
        <item sd="0" x="17"/>
        <item sd="0" x="18"/>
        <item sd="0" x="16"/>
        <item sd="0" x="13"/>
        <item sd="0" x="15"/>
        <item x="20"/>
      </items>
    </pivotField>
    <pivotField compact="0" showAll="0" defaultSubtotal="0"/>
    <pivotField compact="0" showAll="0" defaultSubtotal="0"/>
    <pivotField axis="axisCol" compact="0" showAll="0" defaultSubtotal="0">
      <items count="4">
        <item x="0"/>
        <item m="1" x="3"/>
        <item x="2"/>
        <item x="1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axis="axisPage" compact="0" multipleItemSelectionAllowed="1" showAll="0" defaultSubtotal="0">
      <items count="16">
        <item sd="0" x="0"/>
        <item sd="0" x="9"/>
        <item sd="0" x="4"/>
        <item sd="0" x="1"/>
        <item x="10"/>
        <item sd="0" x="2"/>
        <item sd="0" m="1" x="14"/>
        <item sd="0" x="5"/>
        <item sd="0" x="6"/>
        <item sd="0" x="8"/>
        <item sd="0" m="1" x="15"/>
        <item sd="0" x="3"/>
        <item sd="0" x="7"/>
        <item sd="0" m="1" x="12"/>
        <item sd="0" m="1" x="13"/>
        <item sd="0" m="1" x="11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</pivotFields>
  <rowFields count="2">
    <field x="0"/>
    <field x="12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5"/>
  </colFields>
  <colItems count="4">
    <i>
      <x/>
    </i>
    <i>
      <x v="2"/>
    </i>
    <i>
      <x v="3"/>
    </i>
    <i t="grand">
      <x/>
    </i>
  </colItems>
  <pageFields count="2">
    <pageField fld="5" item="1" hier="-1"/>
    <pageField fld="21" hier="-1"/>
  </pageFields>
  <dataFields count="1">
    <dataField name="Count of WorkStream" fld="0" subtotal="count" baseField="0" baseItem="0"/>
  </dataFields>
  <formats count="46">
    <format dxfId="80">
      <pivotArea field="5" type="button" dataOnly="0" labelOnly="1" outline="0" axis="axisPage" fieldPosition="0"/>
    </format>
    <format dxfId="79">
      <pivotArea type="origin" dataOnly="0" labelOnly="1" outline="0" fieldPosition="0"/>
    </format>
    <format dxfId="78">
      <pivotArea field="12" type="button" dataOnly="0" labelOnly="1" outline="0" axis="axisRow" fieldPosition="1"/>
    </format>
    <format dxfId="77">
      <pivotArea dataOnly="0" labelOnly="1" outline="0" fieldPosition="0">
        <references count="1">
          <reference field="12" count="1">
            <x v="1"/>
          </reference>
        </references>
      </pivotArea>
    </format>
    <format dxfId="76">
      <pivotArea dataOnly="0" labelOnly="1" outline="0" fieldPosition="0">
        <references count="1">
          <reference field="12" count="1" defaultSubtotal="1">
            <x v="1"/>
          </reference>
        </references>
      </pivotArea>
    </format>
    <format dxfId="75">
      <pivotArea dataOnly="0" labelOnly="1" outline="0" fieldPosition="0">
        <references count="1">
          <reference field="12" count="1">
            <x v="2"/>
          </reference>
        </references>
      </pivotArea>
    </format>
    <format dxfId="74">
      <pivotArea dataOnly="0" labelOnly="1" outline="0" fieldPosition="0">
        <references count="1">
          <reference field="12" count="1" defaultSubtotal="1">
            <x v="2"/>
          </reference>
        </references>
      </pivotArea>
    </format>
    <format dxfId="73">
      <pivotArea dataOnly="0" labelOnly="1" outline="0" fieldPosition="0">
        <references count="1">
          <reference field="12" count="1">
            <x v="3"/>
          </reference>
        </references>
      </pivotArea>
    </format>
    <format dxfId="72">
      <pivotArea dataOnly="0" labelOnly="1" outline="0" fieldPosition="0">
        <references count="1">
          <reference field="12" count="1" defaultSubtotal="1">
            <x v="3"/>
          </reference>
        </references>
      </pivotArea>
    </format>
    <format dxfId="71">
      <pivotArea dataOnly="0" labelOnly="1" outline="0" fieldPosition="0">
        <references count="1">
          <reference field="12" count="1">
            <x v="4"/>
          </reference>
        </references>
      </pivotArea>
    </format>
    <format dxfId="70">
      <pivotArea dataOnly="0" labelOnly="1" outline="0" fieldPosition="0">
        <references count="1">
          <reference field="12" count="1" defaultSubtotal="1">
            <x v="4"/>
          </reference>
        </references>
      </pivotArea>
    </format>
    <format dxfId="69">
      <pivotArea dataOnly="0" labelOnly="1" outline="0" fieldPosition="0">
        <references count="1">
          <reference field="12" count="1">
            <x v="5"/>
          </reference>
        </references>
      </pivotArea>
    </format>
    <format dxfId="68">
      <pivotArea dataOnly="0" labelOnly="1" outline="0" fieldPosition="0">
        <references count="1">
          <reference field="12" count="1" defaultSubtotal="1">
            <x v="5"/>
          </reference>
        </references>
      </pivotArea>
    </format>
    <format dxfId="67">
      <pivotArea dataOnly="0" labelOnly="1" outline="0" fieldPosition="0">
        <references count="1">
          <reference field="12" count="1">
            <x v="6"/>
          </reference>
        </references>
      </pivotArea>
    </format>
    <format dxfId="66">
      <pivotArea dataOnly="0" labelOnly="1" outline="0" fieldPosition="0">
        <references count="1">
          <reference field="12" count="1" defaultSubtotal="1">
            <x v="6"/>
          </reference>
        </references>
      </pivotArea>
    </format>
    <format dxfId="65">
      <pivotArea dataOnly="0" labelOnly="1" outline="0" fieldPosition="0">
        <references count="1">
          <reference field="12" count="1">
            <x v="7"/>
          </reference>
        </references>
      </pivotArea>
    </format>
    <format dxfId="64">
      <pivotArea dataOnly="0" labelOnly="1" outline="0" fieldPosition="0">
        <references count="1">
          <reference field="12" count="1" defaultSubtotal="1">
            <x v="7"/>
          </reference>
        </references>
      </pivotArea>
    </format>
    <format dxfId="63">
      <pivotArea dataOnly="0" labelOnly="1" outline="0" fieldPosition="0">
        <references count="1">
          <reference field="12" count="1">
            <x v="8"/>
          </reference>
        </references>
      </pivotArea>
    </format>
    <format dxfId="62">
      <pivotArea dataOnly="0" labelOnly="1" outline="0" fieldPosition="0">
        <references count="1">
          <reference field="12" count="1" defaultSubtotal="1">
            <x v="8"/>
          </reference>
        </references>
      </pivotArea>
    </format>
    <format dxfId="61">
      <pivotArea dataOnly="0" labelOnly="1" outline="0" fieldPosition="0">
        <references count="1">
          <reference field="12" count="1">
            <x v="9"/>
          </reference>
        </references>
      </pivotArea>
    </format>
    <format dxfId="60">
      <pivotArea dataOnly="0" labelOnly="1" outline="0" fieldPosition="0">
        <references count="1">
          <reference field="12" count="1" defaultSubtotal="1">
            <x v="9"/>
          </reference>
        </references>
      </pivotArea>
    </format>
    <format dxfId="59">
      <pivotArea dataOnly="0" labelOnly="1" outline="0" fieldPosition="0">
        <references count="1">
          <reference field="12" count="1">
            <x v="10"/>
          </reference>
        </references>
      </pivotArea>
    </format>
    <format dxfId="58">
      <pivotArea dataOnly="0" labelOnly="1" outline="0" fieldPosition="0">
        <references count="1">
          <reference field="12" count="1" defaultSubtotal="1">
            <x v="10"/>
          </reference>
        </references>
      </pivotArea>
    </format>
    <format dxfId="57">
      <pivotArea dataOnly="0" labelOnly="1" outline="0" fieldPosition="0">
        <references count="1">
          <reference field="12" count="1">
            <x v="11"/>
          </reference>
        </references>
      </pivotArea>
    </format>
    <format dxfId="56">
      <pivotArea dataOnly="0" labelOnly="1" outline="0" fieldPosition="0">
        <references count="1">
          <reference field="12" count="1" defaultSubtotal="1">
            <x v="11"/>
          </reference>
        </references>
      </pivotArea>
    </format>
    <format dxfId="55">
      <pivotArea dataOnly="0" labelOnly="1" outline="0" fieldPosition="0">
        <references count="1">
          <reference field="12" count="1">
            <x v="12"/>
          </reference>
        </references>
      </pivotArea>
    </format>
    <format dxfId="54">
      <pivotArea dataOnly="0" labelOnly="1" outline="0" fieldPosition="0">
        <references count="1">
          <reference field="12" count="1" defaultSubtotal="1">
            <x v="12"/>
          </reference>
        </references>
      </pivotArea>
    </format>
    <format dxfId="53">
      <pivotArea dataOnly="0" labelOnly="1" outline="0" fieldPosition="0">
        <references count="1">
          <reference field="12" count="1">
            <x v="13"/>
          </reference>
        </references>
      </pivotArea>
    </format>
    <format dxfId="52">
      <pivotArea dataOnly="0" labelOnly="1" outline="0" fieldPosition="0">
        <references count="1">
          <reference field="12" count="1" defaultSubtotal="1">
            <x v="13"/>
          </reference>
        </references>
      </pivotArea>
    </format>
    <format dxfId="51">
      <pivotArea dataOnly="0" labelOnly="1" outline="0" fieldPosition="0">
        <references count="1">
          <reference field="12" count="1">
            <x v="14"/>
          </reference>
        </references>
      </pivotArea>
    </format>
    <format dxfId="50">
      <pivotArea dataOnly="0" labelOnly="1" outline="0" fieldPosition="0">
        <references count="1">
          <reference field="12" count="1" defaultSubtotal="1">
            <x v="14"/>
          </reference>
        </references>
      </pivotArea>
    </format>
    <format dxfId="49">
      <pivotArea dataOnly="0" labelOnly="1" outline="0" fieldPosition="0">
        <references count="1">
          <reference field="12" count="1">
            <x v="15"/>
          </reference>
        </references>
      </pivotArea>
    </format>
    <format dxfId="48">
      <pivotArea dataOnly="0" labelOnly="1" outline="0" fieldPosition="0">
        <references count="1">
          <reference field="12" count="1" defaultSubtotal="1">
            <x v="15"/>
          </reference>
        </references>
      </pivotArea>
    </format>
    <format dxfId="47">
      <pivotArea dataOnly="0" labelOnly="1" outline="0" fieldPosition="0">
        <references count="1">
          <reference field="12" count="1">
            <x v="16"/>
          </reference>
        </references>
      </pivotArea>
    </format>
    <format dxfId="46">
      <pivotArea dataOnly="0" labelOnly="1" outline="0" fieldPosition="0">
        <references count="1">
          <reference field="12" count="1" defaultSubtotal="1">
            <x v="16"/>
          </reference>
        </references>
      </pivotArea>
    </format>
    <format dxfId="45">
      <pivotArea dataOnly="0" labelOnly="1" outline="0" fieldPosition="0">
        <references count="1">
          <reference field="12" count="1">
            <x v="17"/>
          </reference>
        </references>
      </pivotArea>
    </format>
    <format dxfId="44">
      <pivotArea dataOnly="0" labelOnly="1" outline="0" fieldPosition="0">
        <references count="1">
          <reference field="12" count="1" defaultSubtotal="1">
            <x v="17"/>
          </reference>
        </references>
      </pivotArea>
    </format>
    <format dxfId="43">
      <pivotArea dataOnly="0" labelOnly="1" outline="0" fieldPosition="0">
        <references count="1">
          <reference field="12" count="1">
            <x v="18"/>
          </reference>
        </references>
      </pivotArea>
    </format>
    <format dxfId="42">
      <pivotArea dataOnly="0" labelOnly="1" outline="0" fieldPosition="0">
        <references count="1">
          <reference field="12" count="1" defaultSubtotal="1">
            <x v="18"/>
          </reference>
        </references>
      </pivotArea>
    </format>
    <format dxfId="41">
      <pivotArea dataOnly="0" labelOnly="1" outline="0" fieldPosition="0">
        <references count="1">
          <reference field="12" count="1">
            <x v="19"/>
          </reference>
        </references>
      </pivotArea>
    </format>
    <format dxfId="40">
      <pivotArea dataOnly="0" labelOnly="1" grandRow="1" outline="0" fieldPosition="0"/>
    </format>
    <format dxfId="39">
      <pivotArea outline="0" fieldPosition="0">
        <references count="2">
          <reference field="12" count="6" selected="0">
            <x v="5"/>
            <x v="6"/>
            <x v="7"/>
            <x v="8"/>
            <x v="9"/>
            <x v="10"/>
          </reference>
          <reference field="15" count="1" selected="0">
            <x v="2"/>
          </reference>
        </references>
      </pivotArea>
    </format>
    <format dxfId="38">
      <pivotArea outline="0" fieldPosition="0">
        <references count="1">
          <reference field="12" count="10" selected="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7">
      <pivotArea dataOnly="0" labelOnly="1" outline="0" fieldPosition="0">
        <references count="1">
          <reference field="12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6">
      <pivotArea outline="0" fieldPosition="0">
        <references count="1">
          <reference field="12" count="9" selected="0"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35">
      <pivotArea dataOnly="0" labelOnly="1" outline="0" fieldPosition="0">
        <references count="1">
          <reference field="12" count="9"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F39:G50" firstHeaderRow="1" firstDataRow="1" firstDataCol="1" rowPageCount="1" colPageCount="1"/>
  <pivotFields count="27">
    <pivotField showAll="0"/>
    <pivotField dataField="1" showAll="0"/>
    <pivotField showAll="0"/>
    <pivotField showAll="0"/>
    <pivotField showAll="0"/>
    <pivotField axis="axisPage" multipleItemSelectionAllowed="1" showAll="0">
      <items count="3">
        <item h="1" m="1" x="1"/>
        <item x="0"/>
        <item t="default"/>
      </items>
    </pivotField>
    <pivotField showAll="0"/>
    <pivotField showAll="0"/>
    <pivotField showAll="0"/>
    <pivotField showAll="0"/>
    <pivotField showAll="0"/>
    <pivotField numFmtId="168"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0"/>
        <item x="7"/>
        <item m="1" x="14"/>
        <item m="1" x="12"/>
        <item m="1" x="15"/>
        <item m="1" x="13"/>
        <item m="1" x="11"/>
        <item x="1"/>
        <item x="2"/>
        <item m="1" x="10"/>
        <item x="5"/>
        <item x="6"/>
        <item x="8"/>
        <item x="9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21"/>
  </rowFields>
  <rowItems count="11">
    <i>
      <x/>
    </i>
    <i>
      <x v="1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5" hier="-1"/>
  </pageFields>
  <dataFields count="1">
    <dataField name="Count of RICEFW ID" fld="1" subtotal="count" baseField="0" baseItem="0"/>
  </dataFields>
  <formats count="1">
    <format dxfId="96">
      <pivotArea grandRow="1" outline="0" collapsedLevelsAreSubtotals="1" fieldPosition="0"/>
    </format>
  </format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1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1" count="1" selected="0">
            <x v="5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1" count="1" selected="0">
            <x v="6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B7:D51" firstHeaderRow="1" firstDataRow="1" firstDataCol="3" rowPageCount="1" colPageCount="1"/>
  <pivotFields count="27">
    <pivotField axis="axisRow" compact="0" outline="0" showAll="0" defaultSubtotal="0">
      <items count="6">
        <item n="MD" x="1"/>
        <item x="4"/>
        <item x="3"/>
        <item x="0"/>
        <item n="RET" x="2"/>
        <item m="1" x="5"/>
      </items>
    </pivotField>
    <pivotField axis="axisRow" compact="0" outline="0" showAll="0" defaultSubtotal="0">
      <items count="62">
        <item x="17"/>
        <item m="1" x="44"/>
        <item m="1" x="45"/>
        <item x="8"/>
        <item x="5"/>
        <item x="3"/>
        <item x="4"/>
        <item x="23"/>
        <item x="24"/>
        <item x="0"/>
        <item x="25"/>
        <item m="1" x="57"/>
        <item x="27"/>
        <item x="26"/>
        <item x="15"/>
        <item x="14"/>
        <item x="9"/>
        <item x="6"/>
        <item x="7"/>
        <item m="1" x="60"/>
        <item x="29"/>
        <item x="37"/>
        <item x="38"/>
        <item m="1" x="56"/>
        <item m="1" x="55"/>
        <item m="1" x="47"/>
        <item m="1" x="48"/>
        <item x="12"/>
        <item m="1" x="49"/>
        <item x="35"/>
        <item x="39"/>
        <item m="1" x="50"/>
        <item x="43"/>
        <item x="13"/>
        <item m="1" x="51"/>
        <item x="36"/>
        <item x="40"/>
        <item x="41"/>
        <item m="1" x="61"/>
        <item x="42"/>
        <item m="1" x="52"/>
        <item m="1" x="53"/>
        <item m="1" x="58"/>
        <item m="1" x="59"/>
        <item m="1" x="54"/>
        <item m="1" x="46"/>
        <item x="1"/>
        <item x="2"/>
        <item x="10"/>
        <item x="11"/>
        <item x="16"/>
        <item x="18"/>
        <item x="19"/>
        <item x="20"/>
        <item x="21"/>
        <item x="22"/>
        <item x="28"/>
        <item x="30"/>
        <item x="31"/>
        <item x="32"/>
        <item x="33"/>
        <item x="34"/>
      </items>
    </pivotField>
    <pivotField axis="axisRow" compact="0" outline="0" subtotalTop="0" showAll="0" defaultSubtotal="0">
      <items count="76">
        <item x="5"/>
        <item m="1" x="70"/>
        <item m="1" x="71"/>
        <item m="1" x="48"/>
        <item m="1" x="49"/>
        <item x="4"/>
        <item x="15"/>
        <item x="3"/>
        <item m="1" x="55"/>
        <item x="41"/>
        <item m="1" x="56"/>
        <item x="17"/>
        <item m="1" x="46"/>
        <item m="1" x="47"/>
        <item x="8"/>
        <item m="1" x="57"/>
        <item x="14"/>
        <item m="1" x="58"/>
        <item x="35"/>
        <item x="23"/>
        <item x="24"/>
        <item x="0"/>
        <item x="25"/>
        <item x="26"/>
        <item x="27"/>
        <item m="1" x="69"/>
        <item m="1" x="72"/>
        <item x="29"/>
        <item m="1" x="64"/>
        <item m="1" x="59"/>
        <item m="1" x="51"/>
        <item m="1" x="52"/>
        <item m="1" x="74"/>
        <item m="1" x="65"/>
        <item x="40"/>
        <item m="1" x="66"/>
        <item m="1" x="73"/>
        <item m="1" x="60"/>
        <item x="43"/>
        <item m="1" x="75"/>
        <item x="9"/>
        <item m="1" x="61"/>
        <item m="1" x="62"/>
        <item x="36"/>
        <item m="1" x="63"/>
        <item m="1" x="67"/>
        <item m="1" x="68"/>
        <item m="1" x="50"/>
        <item m="1" x="53"/>
        <item m="1" x="54"/>
        <item x="1"/>
        <item x="2"/>
        <item x="6"/>
        <item x="7"/>
        <item x="10"/>
        <item m="1" x="44"/>
        <item x="12"/>
        <item x="13"/>
        <item x="16"/>
        <item x="18"/>
        <item x="19"/>
        <item x="20"/>
        <item x="21"/>
        <item x="22"/>
        <item x="28"/>
        <item x="30"/>
        <item x="31"/>
        <item m="1" x="45"/>
        <item x="33"/>
        <item x="34"/>
        <item x="37"/>
        <item x="38"/>
        <item x="39"/>
        <item x="42"/>
        <item x="11"/>
        <item x="32"/>
      </items>
    </pivotField>
    <pivotField compact="0" outline="0" subtotalTop="0" showAll="0" defaultSubtotal="0"/>
    <pivotField compact="0" outline="0" subtotalTop="0" showAll="0" defaultSubtotal="0"/>
    <pivotField axis="axisPage" compact="0" outline="0" subtotalTop="0" multipleItemSelectionAllowed="1" showAll="0" defaultSubtotal="0">
      <items count="2">
        <item h="1" m="1" x="1"/>
        <item x="0"/>
      </items>
    </pivotField>
    <pivotField compact="0" outline="0" subtotalTop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68" outline="0" subtotalTop="0" showAll="0" defaultSubtotal="0"/>
    <pivotField compact="0" numFmtId="168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</pivotFields>
  <rowFields count="3">
    <field x="0"/>
    <field x="1"/>
    <field x="2"/>
  </rowFields>
  <rowItems count="44">
    <i>
      <x/>
      <x v="16"/>
      <x v="40"/>
    </i>
    <i r="1">
      <x v="17"/>
      <x v="52"/>
    </i>
    <i r="1">
      <x v="18"/>
      <x v="53"/>
    </i>
    <i r="1">
      <x v="20"/>
      <x v="27"/>
    </i>
    <i r="1">
      <x v="48"/>
      <x v="54"/>
    </i>
    <i r="1">
      <x v="53"/>
      <x v="61"/>
    </i>
    <i r="1">
      <x v="54"/>
      <x v="62"/>
    </i>
    <i r="1">
      <x v="55"/>
      <x v="63"/>
    </i>
    <i r="1">
      <x v="61"/>
      <x v="69"/>
    </i>
    <i>
      <x v="1"/>
      <x v="30"/>
      <x v="72"/>
    </i>
    <i r="1">
      <x v="32"/>
      <x v="38"/>
    </i>
    <i>
      <x v="2"/>
      <x v="21"/>
      <x v="70"/>
    </i>
    <i r="1">
      <x v="22"/>
      <x v="71"/>
    </i>
    <i r="1">
      <x v="36"/>
      <x v="34"/>
    </i>
    <i r="1">
      <x v="37"/>
      <x v="9"/>
    </i>
    <i r="1">
      <x v="39"/>
      <x v="73"/>
    </i>
    <i r="1">
      <x v="51"/>
      <x v="59"/>
    </i>
    <i r="1">
      <x v="52"/>
      <x v="60"/>
    </i>
    <i r="1">
      <x v="57"/>
      <x v="65"/>
    </i>
    <i r="1">
      <x v="58"/>
      <x v="66"/>
    </i>
    <i r="1">
      <x v="59"/>
      <x v="75"/>
    </i>
    <i r="1">
      <x v="60"/>
      <x v="68"/>
    </i>
    <i>
      <x v="3"/>
      <x v="4"/>
      <x/>
    </i>
    <i r="1">
      <x v="5"/>
      <x v="7"/>
    </i>
    <i r="1">
      <x v="6"/>
      <x v="5"/>
    </i>
    <i r="1">
      <x v="7"/>
      <x v="19"/>
    </i>
    <i r="1">
      <x v="8"/>
      <x v="20"/>
    </i>
    <i r="1">
      <x v="9"/>
      <x v="21"/>
    </i>
    <i r="1">
      <x v="10"/>
      <x v="22"/>
    </i>
    <i r="1">
      <x v="12"/>
      <x v="24"/>
    </i>
    <i r="1">
      <x v="13"/>
      <x v="23"/>
    </i>
    <i r="1">
      <x v="14"/>
      <x v="6"/>
    </i>
    <i r="1">
      <x v="15"/>
      <x v="16"/>
    </i>
    <i r="1">
      <x v="46"/>
      <x v="50"/>
    </i>
    <i r="1">
      <x v="47"/>
      <x v="51"/>
    </i>
    <i r="1">
      <x v="49"/>
      <x v="74"/>
    </i>
    <i r="1">
      <x v="50"/>
      <x v="58"/>
    </i>
    <i>
      <x v="4"/>
      <x/>
      <x v="11"/>
    </i>
    <i r="1">
      <x v="3"/>
      <x v="14"/>
    </i>
    <i r="1">
      <x v="27"/>
      <x v="56"/>
    </i>
    <i r="1">
      <x v="29"/>
      <x v="18"/>
    </i>
    <i r="1">
      <x v="33"/>
      <x v="57"/>
    </i>
    <i r="1">
      <x v="35"/>
      <x v="43"/>
    </i>
    <i r="1">
      <x v="56"/>
      <x v="64"/>
    </i>
  </rowItems>
  <colItems count="1">
    <i/>
  </colItems>
  <pageFields count="1">
    <pageField fld="5" hier="-1"/>
  </pageFields>
  <formats count="9">
    <format dxfId="105">
      <pivotArea type="all" dataOnly="0" outline="0" fieldPosition="0"/>
    </format>
    <format dxfId="104">
      <pivotArea field="0" type="button" dataOnly="0" labelOnly="1" outline="0" axis="axisRow" fieldPosition="0"/>
    </format>
    <format dxfId="103">
      <pivotArea field="1" type="button" dataOnly="0" labelOnly="1" outline="0" axis="axisRow" fieldPosition="1"/>
    </format>
    <format dxfId="102">
      <pivotArea dataOnly="0" labelOnly="1" outline="0" fieldPosition="0">
        <references count="1">
          <reference field="0" count="0"/>
        </references>
      </pivotArea>
    </format>
    <format dxfId="101">
      <pivotArea dataOnly="0" labelOnly="1" outline="0" fieldPosition="0">
        <references count="2">
          <reference field="0" count="1" selected="0">
            <x v="0"/>
          </reference>
          <reference field="1" count="10">
            <x v="0"/>
            <x v="1"/>
            <x v="2"/>
            <x v="3"/>
            <x v="27"/>
            <x v="28"/>
            <x v="29"/>
            <x v="33"/>
            <x v="34"/>
            <x v="35"/>
          </reference>
        </references>
      </pivotArea>
    </format>
    <format dxfId="100">
      <pivotArea dataOnly="0" labelOnly="1" outline="0" fieldPosition="0">
        <references count="2">
          <reference field="0" count="1" selected="0">
            <x v="1"/>
          </reference>
          <reference field="1" count="5">
            <x v="25"/>
            <x v="26"/>
            <x v="30"/>
            <x v="31"/>
            <x v="32"/>
          </reference>
        </references>
      </pivotArea>
    </format>
    <format dxfId="99">
      <pivotArea dataOnly="0" labelOnly="1" outline="0" fieldPosition="0">
        <references count="2">
          <reference field="0" count="1" selected="0">
            <x v="2"/>
          </reference>
          <reference field="1" count="8">
            <x v="36"/>
            <x v="37"/>
            <x v="38"/>
            <x v="39"/>
            <x v="40"/>
            <x v="41"/>
            <x v="42"/>
            <x v="43"/>
          </reference>
        </references>
      </pivotArea>
    </format>
    <format dxfId="98">
      <pivotArea dataOnly="0" labelOnly="1" outline="0" fieldPosition="0">
        <references count="2">
          <reference field="0" count="1" selected="0">
            <x v="3"/>
          </reference>
          <reference field="1" count="13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44"/>
          </reference>
        </references>
      </pivotArea>
    </format>
    <format dxfId="97">
      <pivotArea dataOnly="0" labelOnly="1" outline="0" fieldPosition="0">
        <references count="2">
          <reference field="0" count="1" selected="0">
            <x v="4"/>
          </reference>
          <reference field="1" count="9"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F10:G16" firstHeaderRow="1" firstDataRow="1" firstDataCol="1" rowPageCount="1" colPageCount="1"/>
  <pivotFields count="27">
    <pivotField axis="axisRow" showAll="0">
      <items count="7">
        <item x="1"/>
        <item x="4"/>
        <item x="3"/>
        <item x="0"/>
        <item x="2"/>
        <item m="1" x="5"/>
        <item t="default"/>
      </items>
    </pivotField>
    <pivotField dataField="1" showAll="0"/>
    <pivotField showAll="0"/>
    <pivotField showAll="0"/>
    <pivotField showAll="0"/>
    <pivotField axis="axisPage" multipleItemSelectionAllowed="1" showAll="0">
      <items count="3">
        <item h="1" m="1" x="1"/>
        <item x="0"/>
        <item t="default"/>
      </items>
    </pivotField>
    <pivotField showAll="0"/>
    <pivotField showAll="0"/>
    <pivotField showAll="0"/>
    <pivotField showAll="0"/>
    <pivotField showAll="0"/>
    <pivotField numFmtId="168"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5" hier="-1"/>
  </pageFields>
  <dataFields count="1">
    <dataField name="Count of RICEFW ID" fld="1" subtotal="count" baseField="0" baseItem="0"/>
  </dataFields>
  <formats count="1">
    <format dxfId="106">
      <pivotArea grandRow="1" outline="0" collapsedLevelsAreSubtotals="1" fieldPosition="0"/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 rowPageCount="1" colPageCount="1"/>
  <pivotFields count="31">
    <pivotField showAll="0"/>
    <pivotField dataField="1"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2">
        <item x="19"/>
        <item x="0"/>
        <item x="1"/>
        <item x="2"/>
        <item x="3"/>
        <item x="4"/>
        <item x="5"/>
        <item x="7"/>
        <item x="8"/>
        <item x="6"/>
        <item x="9"/>
        <item x="10"/>
        <item x="14"/>
        <item x="11"/>
        <item x="12"/>
        <item x="17"/>
        <item x="18"/>
        <item x="16"/>
        <item x="13"/>
        <item x="15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5" item="1" hier="-1"/>
  </pageFields>
  <dataFields count="1">
    <dataField name="Count of RICEFW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C722C-7AE1-4517-B375-05531840FA7E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0:B102" firstHeaderRow="1" firstDataRow="1" firstDataCol="1" rowPageCount="1" colPageCount="1"/>
  <pivotFields count="12">
    <pivotField name="Extraction Status" showAll="0"/>
    <pivotField showAll="0"/>
    <pivotField name="Preload Status" showAll="0"/>
    <pivotField name="Simulation Status" showAll="0"/>
    <pivotField showAll="0"/>
    <pivotField showAll="0"/>
    <pivotField showAll="0"/>
    <pivotField name="Post Load Validation Status" axis="axisRow" dataField="1" showAll="0">
      <items count="4">
        <item x="0"/>
        <item m="1" x="2"/>
        <item m="1" x="1"/>
        <item t="default"/>
      </items>
    </pivotField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</pivotFields>
  <rowFields count="1">
    <field x="7"/>
  </rowFields>
  <rowItems count="2">
    <i>
      <x/>
    </i>
    <i t="grand">
      <x/>
    </i>
  </rowItems>
  <colItems count="1">
    <i/>
  </colItems>
  <pageFields count="1">
    <pageField fld="11" hier="-1"/>
  </pageFields>
  <dataFields count="1">
    <dataField name="Count of 5. Post _x000d__x000a_Load _x000d__x000a_Validation_x000d__x000a_Statu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C55E1-9361-4305-AD03-A35E09447BE7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0:B82" firstHeaderRow="1" firstDataRow="1" firstDataCol="1" rowPageCount="1" colPageCount="1"/>
  <pivotFields count="12">
    <pivotField name="Extraction Status" showAll="0"/>
    <pivotField showAll="0"/>
    <pivotField name="Preload Status" showAll="0"/>
    <pivotField name="Simulation Status" showAll="0"/>
    <pivotField showAll="0"/>
    <pivotField name="Data Load Status" axis="axisRow" dataField="1" showAll="0">
      <items count="4">
        <item x="0"/>
        <item m="1" x="1"/>
        <item m="1" x="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</pivotFields>
  <rowFields count="1">
    <field x="5"/>
  </rowFields>
  <rowItems count="2">
    <i>
      <x/>
    </i>
    <i t="grand">
      <x/>
    </i>
  </rowItems>
  <colItems count="1">
    <i/>
  </colItems>
  <pageFields count="1">
    <pageField fld="11" hier="-1"/>
  </pageFields>
  <dataFields count="1">
    <dataField name="Count of 4. Data _x000d__x000a_Load_x000d__x000a_Statu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EFE2F-92AA-4403-93E0-159C4F3FFC49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4:B56" firstHeaderRow="1" firstDataRow="1" firstDataCol="1" rowPageCount="1" colPageCount="1"/>
  <pivotFields count="12">
    <pivotField name="Extraction Status" showAll="0"/>
    <pivotField showAll="0"/>
    <pivotField name="Preload Status" showAll="0"/>
    <pivotField name="Simulation Status" axis="axisRow" dataField="1" showAll="0">
      <items count="4">
        <item x="0"/>
        <item m="1" x="2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pageFields count="1">
    <pageField fld="11" hier="-1"/>
  </pageFields>
  <dataFields count="1">
    <dataField name="Count of 3. Simulation_x000d__x000a_Stat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8DFC6-168C-43CB-B07B-E79F770AADEC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1:B33" firstHeaderRow="1" firstDataRow="1" firstDataCol="1" rowPageCount="1" colPageCount="1"/>
  <pivotFields count="12">
    <pivotField name="Extraction Status" showAll="0"/>
    <pivotField showAll="0"/>
    <pivotField name="Preload Status" axis="axisRow" dataField="1" showAll="0">
      <items count="4">
        <item x="0"/>
        <item m="1" x="1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1">
    <pageField fld="11" hier="-1"/>
  </pageFields>
  <dataFields count="1">
    <dataField name="Count of 2. Preload _x000d__x000a_Validation _x000d__x000a_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11" dT="2025-05-06T11:34:01.09" personId="{B65FA5E7-7AC3-422C-ACE4-AF8A96CA83CC}" id="{9296F3DE-0CFA-40EA-BF6B-57D68DBFFA52}">
    <text xml:space="preserve">Site creation using LSMW </text>
  </threadedComment>
  <threadedComment ref="C12" dT="2025-05-13T09:06:38.81" personId="{A6F5896A-2926-4213-B554-8F599525834D}" id="{85207040-3809-4DCF-B075-D0D4EAAD7C4D}">
    <text>New object confirmed by Vishnu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17" dT="2025-05-06T11:34:01.09" personId="{B65FA5E7-7AC3-422C-ACE4-AF8A96CA83CC}" id="{9296F3DE-0CFA-40EB-BF6B-57D68DBFFA52}">
    <text xml:space="preserve">Site creation using LSMW </text>
  </threadedComment>
  <threadedComment ref="D46" dT="2025-05-13T09:06:38.81" personId="{A6F5896A-2926-4213-B554-8F599525834D}" id="{85207040-3809-4DD0-B075-D0D4EAAD7C4D}">
    <text>New object confirmed by Vishnu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lexus.sharepoint.com/:w:/r/applexus/sappractice/_layouts/15/Doc.aspx?sourcedoc=%7BA6031ED2-9A11-40CF-BE37-93EFB46054DF%7D&amp;file=Naming_Convention_Cole_Haan.docx&amp;action=default&amp;mobileredirect=true" TargetMode="External"/><Relationship Id="rId2" Type="http://schemas.openxmlformats.org/officeDocument/2006/relationships/hyperlink" Target="https://applexus.sharepoint.com/:w:/r/applexus/sappractice/_layouts/15/Doc.aspx?sourcedoc=%7BB4B5E457-001D-4146-858A-54248F6FCD4D%7D&amp;file=Cole%20Haan%20DataMigration%20-%20Strategy%20%26%20Approach%20Draft_v3_loadonlydoc_WIP.docx&amp;action=default&amp;mobileredirect=true&amp;wdOrigin=TEAMS-MAGLEV.p2p_ns.rwc&amp;wdExp=TEAMS-TREATMENT&amp;wdhostclicktime=1745561707376&amp;web=1" TargetMode="External"/><Relationship Id="rId1" Type="http://schemas.openxmlformats.org/officeDocument/2006/relationships/hyperlink" Target="https://applexus.sharepoint.com/sites/ColeHaanS4Transformation/Shared%20Documents/Forms/AllItems.aspx?csf=1&amp;web=1&amp;e=1tvbmP&amp;CID=0239b6e3%2D93c1%2D4c17%2D9da0%2D5c169f56bd0a&amp;FolderCTID=0x01200066156E2F5843F54BB8C6DFB29751EB0A&amp;id=%2Fsites%2FColeHaanS4Transformation%2FShared%20Documents%2FCole%20Haan%20S4HANA%2D%20Global%20Design%20and%20Retail%2F02%2E%20Analyze%5FGlobal%5FDesign%2F05%2EData%20Migration%2FDMC%20Templates&amp;viewid=4edc5bc1%2D8cfa%2D4fa2%2Da30e%2D0dcdb9ef56af" TargetMode="External"/><Relationship Id="rId4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B5:H51"/>
  <sheetViews>
    <sheetView showGridLines="0" topLeftCell="A3" zoomScale="85" zoomScaleNormal="85" workbookViewId="0">
      <selection activeCell="F8" sqref="F8"/>
    </sheetView>
  </sheetViews>
  <sheetFormatPr defaultColWidth="8.85546875" defaultRowHeight="15" x14ac:dyDescent="0.25"/>
  <cols>
    <col min="2" max="2" width="14.42578125" bestFit="1" customWidth="1"/>
    <col min="3" max="3" width="13.42578125" bestFit="1" customWidth="1"/>
    <col min="4" max="4" width="70.7109375" bestFit="1" customWidth="1"/>
    <col min="5" max="5" width="12" customWidth="1"/>
    <col min="6" max="6" width="15.42578125" bestFit="1" customWidth="1"/>
    <col min="7" max="7" width="18.5703125" bestFit="1" customWidth="1"/>
    <col min="8" max="8" width="11.42578125" bestFit="1" customWidth="1"/>
    <col min="9" max="9" width="7.7109375" customWidth="1"/>
    <col min="10" max="10" width="10.42578125" customWidth="1"/>
    <col min="11" max="11" width="4.140625" bestFit="1" customWidth="1"/>
    <col min="12" max="12" width="11.140625" bestFit="1" customWidth="1"/>
    <col min="13" max="14" width="11.7109375" bestFit="1" customWidth="1"/>
  </cols>
  <sheetData>
    <row r="5" spans="2:7" x14ac:dyDescent="0.25">
      <c r="B5" s="22" t="s">
        <v>0</v>
      </c>
      <c r="C5" s="5" t="s">
        <v>1</v>
      </c>
    </row>
    <row r="7" spans="2:7" ht="18.75" x14ac:dyDescent="0.3">
      <c r="B7" s="22" t="s">
        <v>2</v>
      </c>
      <c r="C7" s="22" t="s">
        <v>3</v>
      </c>
      <c r="D7" s="22" t="s">
        <v>4</v>
      </c>
      <c r="F7" s="31" t="s">
        <v>5</v>
      </c>
      <c r="G7" s="31"/>
    </row>
    <row r="8" spans="2:7" x14ac:dyDescent="0.25">
      <c r="B8" s="5" t="s">
        <v>6</v>
      </c>
      <c r="C8" s="5" t="s">
        <v>7</v>
      </c>
      <c r="D8" s="5" t="s">
        <v>8</v>
      </c>
      <c r="F8" s="20" t="s">
        <v>0</v>
      </c>
      <c r="G8" t="s">
        <v>1</v>
      </c>
    </row>
    <row r="9" spans="2:7" x14ac:dyDescent="0.25">
      <c r="B9" s="5"/>
      <c r="C9" s="5" t="s">
        <v>9</v>
      </c>
      <c r="D9" s="5" t="s">
        <v>10</v>
      </c>
    </row>
    <row r="10" spans="2:7" x14ac:dyDescent="0.25">
      <c r="B10" s="5"/>
      <c r="C10" s="5" t="s">
        <v>11</v>
      </c>
      <c r="D10" s="5" t="s">
        <v>12</v>
      </c>
      <c r="F10" s="20" t="s">
        <v>13</v>
      </c>
      <c r="G10" t="s">
        <v>14</v>
      </c>
    </row>
    <row r="11" spans="2:7" x14ac:dyDescent="0.25">
      <c r="B11" s="5"/>
      <c r="C11" s="5" t="s">
        <v>15</v>
      </c>
      <c r="D11" s="5" t="s">
        <v>16</v>
      </c>
      <c r="F11" s="21" t="s">
        <v>6</v>
      </c>
      <c r="G11">
        <v>9</v>
      </c>
    </row>
    <row r="12" spans="2:7" x14ac:dyDescent="0.25">
      <c r="B12" s="5"/>
      <c r="C12" s="5" t="s">
        <v>17</v>
      </c>
      <c r="D12" s="5" t="s">
        <v>18</v>
      </c>
      <c r="F12" s="21" t="s">
        <v>19</v>
      </c>
      <c r="G12">
        <v>2</v>
      </c>
    </row>
    <row r="13" spans="2:7" x14ac:dyDescent="0.25">
      <c r="B13" s="5"/>
      <c r="C13" s="5" t="s">
        <v>20</v>
      </c>
      <c r="D13" s="5" t="s">
        <v>21</v>
      </c>
      <c r="F13" s="21" t="s">
        <v>22</v>
      </c>
      <c r="G13">
        <v>11</v>
      </c>
    </row>
    <row r="14" spans="2:7" x14ac:dyDescent="0.25">
      <c r="B14" s="5"/>
      <c r="C14" s="5" t="s">
        <v>23</v>
      </c>
      <c r="D14" s="5" t="s">
        <v>24</v>
      </c>
      <c r="F14" s="21" t="s">
        <v>25</v>
      </c>
      <c r="G14">
        <v>15</v>
      </c>
    </row>
    <row r="15" spans="2:7" x14ac:dyDescent="0.25">
      <c r="B15" s="5"/>
      <c r="C15" s="5" t="s">
        <v>26</v>
      </c>
      <c r="D15" s="5" t="s">
        <v>27</v>
      </c>
      <c r="F15" s="21" t="s">
        <v>28</v>
      </c>
      <c r="G15">
        <v>7</v>
      </c>
    </row>
    <row r="16" spans="2:7" ht="15.75" x14ac:dyDescent="0.25">
      <c r="B16" s="5"/>
      <c r="C16" s="5" t="s">
        <v>29</v>
      </c>
      <c r="D16" s="5" t="s">
        <v>30</v>
      </c>
      <c r="F16" s="21" t="s">
        <v>31</v>
      </c>
      <c r="G16" s="189">
        <v>44</v>
      </c>
    </row>
    <row r="17" spans="2:8" x14ac:dyDescent="0.25">
      <c r="B17" s="5" t="s">
        <v>19</v>
      </c>
      <c r="C17" s="5" t="s">
        <v>32</v>
      </c>
      <c r="D17" s="5" t="s">
        <v>33</v>
      </c>
    </row>
    <row r="18" spans="2:8" x14ac:dyDescent="0.25">
      <c r="B18" s="5"/>
      <c r="C18" s="5" t="s">
        <v>34</v>
      </c>
      <c r="D18" s="5" t="s">
        <v>35</v>
      </c>
    </row>
    <row r="19" spans="2:8" x14ac:dyDescent="0.25">
      <c r="B19" s="5" t="s">
        <v>22</v>
      </c>
      <c r="C19" s="5" t="s">
        <v>36</v>
      </c>
      <c r="D19" s="5" t="s">
        <v>37</v>
      </c>
    </row>
    <row r="20" spans="2:8" x14ac:dyDescent="0.25">
      <c r="B20" s="5"/>
      <c r="C20" s="5" t="s">
        <v>38</v>
      </c>
      <c r="D20" s="5" t="s">
        <v>39</v>
      </c>
    </row>
    <row r="21" spans="2:8" ht="18.75" x14ac:dyDescent="0.3">
      <c r="B21" s="5"/>
      <c r="C21" s="5" t="s">
        <v>40</v>
      </c>
      <c r="D21" s="5" t="s">
        <v>41</v>
      </c>
      <c r="F21" s="31" t="s">
        <v>42</v>
      </c>
      <c r="G21" s="31"/>
    </row>
    <row r="22" spans="2:8" x14ac:dyDescent="0.25">
      <c r="B22" s="5"/>
      <c r="C22" s="5" t="s">
        <v>43</v>
      </c>
      <c r="D22" s="5" t="s">
        <v>44</v>
      </c>
      <c r="F22" s="20" t="s">
        <v>0</v>
      </c>
      <c r="G22" t="s">
        <v>1</v>
      </c>
    </row>
    <row r="23" spans="2:8" x14ac:dyDescent="0.25">
      <c r="B23" s="5"/>
      <c r="C23" s="5" t="s">
        <v>45</v>
      </c>
      <c r="D23" s="5" t="s">
        <v>46</v>
      </c>
    </row>
    <row r="24" spans="2:8" x14ac:dyDescent="0.25">
      <c r="B24" s="5"/>
      <c r="C24" s="5" t="s">
        <v>47</v>
      </c>
      <c r="D24" s="5" t="s">
        <v>48</v>
      </c>
      <c r="F24" s="20" t="s">
        <v>14</v>
      </c>
      <c r="G24" s="20" t="s">
        <v>49</v>
      </c>
    </row>
    <row r="25" spans="2:8" x14ac:dyDescent="0.25">
      <c r="B25" s="5"/>
      <c r="C25" s="5" t="s">
        <v>50</v>
      </c>
      <c r="D25" s="5" t="s">
        <v>51</v>
      </c>
      <c r="F25" s="20" t="s">
        <v>13</v>
      </c>
      <c r="G25" t="s">
        <v>52</v>
      </c>
      <c r="H25" s="23" t="s">
        <v>31</v>
      </c>
    </row>
    <row r="26" spans="2:8" x14ac:dyDescent="0.25">
      <c r="B26" s="5"/>
      <c r="C26" s="5" t="s">
        <v>53</v>
      </c>
      <c r="D26" s="5" t="s">
        <v>54</v>
      </c>
      <c r="F26" s="21" t="s">
        <v>6</v>
      </c>
      <c r="G26" s="23">
        <v>9</v>
      </c>
      <c r="H26" s="23">
        <v>9</v>
      </c>
    </row>
    <row r="27" spans="2:8" x14ac:dyDescent="0.25">
      <c r="B27" s="5"/>
      <c r="C27" s="5" t="s">
        <v>55</v>
      </c>
      <c r="D27" s="5" t="s">
        <v>56</v>
      </c>
      <c r="F27" s="21" t="s">
        <v>19</v>
      </c>
      <c r="G27" s="23">
        <v>2</v>
      </c>
      <c r="H27" s="23">
        <v>2</v>
      </c>
    </row>
    <row r="28" spans="2:8" x14ac:dyDescent="0.25">
      <c r="B28" s="5"/>
      <c r="C28" s="5" t="s">
        <v>57</v>
      </c>
      <c r="D28" s="5" t="s">
        <v>58</v>
      </c>
      <c r="F28" s="21" t="s">
        <v>22</v>
      </c>
      <c r="G28" s="23">
        <v>11</v>
      </c>
      <c r="H28" s="23">
        <v>11</v>
      </c>
    </row>
    <row r="29" spans="2:8" x14ac:dyDescent="0.25">
      <c r="B29" s="5"/>
      <c r="C29" s="5" t="s">
        <v>59</v>
      </c>
      <c r="D29" s="5" t="s">
        <v>60</v>
      </c>
      <c r="F29" s="21" t="s">
        <v>25</v>
      </c>
      <c r="G29" s="23">
        <v>15</v>
      </c>
      <c r="H29" s="23">
        <v>15</v>
      </c>
    </row>
    <row r="30" spans="2:8" x14ac:dyDescent="0.25">
      <c r="B30" s="5" t="s">
        <v>25</v>
      </c>
      <c r="C30" s="5" t="s">
        <v>61</v>
      </c>
      <c r="D30" s="5" t="s">
        <v>62</v>
      </c>
      <c r="F30" s="21" t="s">
        <v>28</v>
      </c>
      <c r="G30" s="23">
        <v>7</v>
      </c>
      <c r="H30" s="23">
        <v>7</v>
      </c>
    </row>
    <row r="31" spans="2:8" ht="15.75" x14ac:dyDescent="0.25">
      <c r="B31" s="5"/>
      <c r="C31" s="5" t="s">
        <v>63</v>
      </c>
      <c r="D31" s="5" t="s">
        <v>64</v>
      </c>
      <c r="F31" s="21" t="s">
        <v>31</v>
      </c>
      <c r="G31" s="23">
        <v>44</v>
      </c>
      <c r="H31" s="189">
        <v>44</v>
      </c>
    </row>
    <row r="32" spans="2:8" x14ac:dyDescent="0.25">
      <c r="B32" s="5"/>
      <c r="C32" s="5" t="s">
        <v>65</v>
      </c>
      <c r="D32" s="5" t="s">
        <v>66</v>
      </c>
    </row>
    <row r="33" spans="2:7" x14ac:dyDescent="0.25">
      <c r="B33" s="5"/>
      <c r="C33" s="5" t="s">
        <v>67</v>
      </c>
      <c r="D33" s="5" t="s">
        <v>68</v>
      </c>
    </row>
    <row r="34" spans="2:7" x14ac:dyDescent="0.25">
      <c r="B34" s="5"/>
      <c r="C34" s="5" t="s">
        <v>69</v>
      </c>
      <c r="D34" s="5" t="s">
        <v>70</v>
      </c>
    </row>
    <row r="35" spans="2:7" x14ac:dyDescent="0.25">
      <c r="B35" s="5"/>
      <c r="C35" s="5" t="s">
        <v>71</v>
      </c>
      <c r="D35" s="5" t="s">
        <v>72</v>
      </c>
    </row>
    <row r="36" spans="2:7" ht="18.75" x14ac:dyDescent="0.3">
      <c r="B36" s="5"/>
      <c r="C36" s="5" t="s">
        <v>73</v>
      </c>
      <c r="D36" s="5" t="s">
        <v>74</v>
      </c>
      <c r="F36" s="31" t="s">
        <v>75</v>
      </c>
      <c r="G36" s="31"/>
    </row>
    <row r="37" spans="2:7" x14ac:dyDescent="0.25">
      <c r="B37" s="5"/>
      <c r="C37" s="5" t="s">
        <v>76</v>
      </c>
      <c r="D37" s="5" t="s">
        <v>77</v>
      </c>
      <c r="F37" s="20" t="s">
        <v>0</v>
      </c>
      <c r="G37" t="s">
        <v>1</v>
      </c>
    </row>
    <row r="38" spans="2:7" x14ac:dyDescent="0.25">
      <c r="B38" s="5"/>
      <c r="C38" s="5" t="s">
        <v>78</v>
      </c>
      <c r="D38" s="5" t="s">
        <v>79</v>
      </c>
    </row>
    <row r="39" spans="2:7" x14ac:dyDescent="0.25">
      <c r="B39" s="5"/>
      <c r="C39" s="5" t="s">
        <v>80</v>
      </c>
      <c r="D39" s="5" t="s">
        <v>81</v>
      </c>
      <c r="F39" s="20" t="s">
        <v>13</v>
      </c>
      <c r="G39" t="s">
        <v>14</v>
      </c>
    </row>
    <row r="40" spans="2:7" x14ac:dyDescent="0.25">
      <c r="B40" s="5"/>
      <c r="C40" s="5" t="s">
        <v>82</v>
      </c>
      <c r="D40" s="5" t="s">
        <v>83</v>
      </c>
      <c r="F40" s="21" t="s">
        <v>84</v>
      </c>
      <c r="G40">
        <v>24</v>
      </c>
    </row>
    <row r="41" spans="2:7" x14ac:dyDescent="0.25">
      <c r="B41" s="5"/>
      <c r="C41" s="5" t="s">
        <v>85</v>
      </c>
      <c r="D41" s="5" t="s">
        <v>86</v>
      </c>
      <c r="F41" s="21" t="s">
        <v>87</v>
      </c>
      <c r="G41">
        <v>1</v>
      </c>
    </row>
    <row r="42" spans="2:7" x14ac:dyDescent="0.25">
      <c r="B42" s="5"/>
      <c r="C42" s="5" t="s">
        <v>88</v>
      </c>
      <c r="D42" s="5" t="s">
        <v>89</v>
      </c>
      <c r="F42" s="21" t="s">
        <v>90</v>
      </c>
      <c r="G42">
        <v>5</v>
      </c>
    </row>
    <row r="43" spans="2:7" x14ac:dyDescent="0.25">
      <c r="B43" s="5"/>
      <c r="C43" s="5" t="s">
        <v>91</v>
      </c>
      <c r="D43" s="5" t="s">
        <v>92</v>
      </c>
      <c r="F43" s="21" t="s">
        <v>93</v>
      </c>
      <c r="G43">
        <v>1</v>
      </c>
    </row>
    <row r="44" spans="2:7" x14ac:dyDescent="0.25">
      <c r="B44" s="5"/>
      <c r="C44" s="5" t="s">
        <v>94</v>
      </c>
      <c r="D44" s="5" t="s">
        <v>95</v>
      </c>
      <c r="F44" s="21" t="s">
        <v>96</v>
      </c>
      <c r="G44">
        <v>3</v>
      </c>
    </row>
    <row r="45" spans="2:7" x14ac:dyDescent="0.25">
      <c r="B45" s="5" t="s">
        <v>28</v>
      </c>
      <c r="C45" s="5" t="s">
        <v>97</v>
      </c>
      <c r="D45" s="5" t="s">
        <v>98</v>
      </c>
      <c r="F45" s="21" t="s">
        <v>99</v>
      </c>
      <c r="G45">
        <v>1</v>
      </c>
    </row>
    <row r="46" spans="2:7" x14ac:dyDescent="0.25">
      <c r="B46" s="5"/>
      <c r="C46" s="5" t="s">
        <v>100</v>
      </c>
      <c r="D46" s="5" t="s">
        <v>101</v>
      </c>
      <c r="F46" s="21" t="s">
        <v>102</v>
      </c>
      <c r="G46">
        <v>1</v>
      </c>
    </row>
    <row r="47" spans="2:7" x14ac:dyDescent="0.25">
      <c r="B47" s="5"/>
      <c r="C47" s="5" t="s">
        <v>103</v>
      </c>
      <c r="D47" s="5" t="s">
        <v>104</v>
      </c>
      <c r="F47" s="21" t="s">
        <v>105</v>
      </c>
      <c r="G47">
        <v>5</v>
      </c>
    </row>
    <row r="48" spans="2:7" x14ac:dyDescent="0.25">
      <c r="B48" s="5"/>
      <c r="C48" s="5" t="s">
        <v>106</v>
      </c>
      <c r="D48" s="5" t="s">
        <v>107</v>
      </c>
      <c r="F48" s="21" t="s">
        <v>108</v>
      </c>
      <c r="G48">
        <v>2</v>
      </c>
    </row>
    <row r="49" spans="2:7" x14ac:dyDescent="0.25">
      <c r="B49" s="5"/>
      <c r="C49" s="5" t="s">
        <v>109</v>
      </c>
      <c r="D49" s="5" t="s">
        <v>110</v>
      </c>
      <c r="F49" s="21" t="s">
        <v>111</v>
      </c>
      <c r="G49">
        <v>1</v>
      </c>
    </row>
    <row r="50" spans="2:7" ht="15.75" x14ac:dyDescent="0.25">
      <c r="B50" s="5"/>
      <c r="C50" s="5" t="s">
        <v>112</v>
      </c>
      <c r="D50" s="5" t="s">
        <v>113</v>
      </c>
      <c r="F50" s="21" t="s">
        <v>31</v>
      </c>
      <c r="G50" s="189">
        <v>44</v>
      </c>
    </row>
    <row r="51" spans="2:7" x14ac:dyDescent="0.25">
      <c r="B51" s="5"/>
      <c r="C51" s="5" t="s">
        <v>114</v>
      </c>
      <c r="D51" s="5" t="s">
        <v>115</v>
      </c>
    </row>
  </sheetData>
  <pageMargins left="0.7" right="0.7" top="0.75" bottom="0.75" header="0.3" footer="0.3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H103"/>
  <sheetViews>
    <sheetView workbookViewId="0">
      <selection activeCell="C59" sqref="C59"/>
    </sheetView>
  </sheetViews>
  <sheetFormatPr defaultColWidth="8.85546875" defaultRowHeight="15" x14ac:dyDescent="0.25"/>
  <cols>
    <col min="1" max="1" width="12.85546875" bestFit="1" customWidth="1"/>
    <col min="2" max="2" width="27.140625" customWidth="1"/>
    <col min="3" max="3" width="52" customWidth="1"/>
    <col min="4" max="4" width="15.140625" customWidth="1"/>
    <col min="5" max="5" width="16.85546875" customWidth="1"/>
    <col min="6" max="6" width="9.42578125" bestFit="1" customWidth="1"/>
  </cols>
  <sheetData>
    <row r="1" spans="1:8" ht="15.75" x14ac:dyDescent="0.25">
      <c r="A1" s="77" t="s">
        <v>2</v>
      </c>
      <c r="B1" s="78" t="s">
        <v>3</v>
      </c>
      <c r="C1" s="78" t="s">
        <v>4</v>
      </c>
      <c r="D1" s="78" t="s">
        <v>118</v>
      </c>
      <c r="E1" s="79" t="s">
        <v>386</v>
      </c>
      <c r="F1" s="79" t="s">
        <v>387</v>
      </c>
      <c r="G1" s="79" t="s">
        <v>388</v>
      </c>
    </row>
    <row r="2" spans="1:8" hidden="1" x14ac:dyDescent="0.25">
      <c r="A2" s="141" t="s">
        <v>25</v>
      </c>
      <c r="B2" s="142" t="s">
        <v>94</v>
      </c>
      <c r="C2" s="142" t="s">
        <v>95</v>
      </c>
      <c r="D2" s="142" t="s">
        <v>6</v>
      </c>
      <c r="E2" s="143"/>
      <c r="F2">
        <v>1</v>
      </c>
      <c r="G2">
        <f>VLOOKUP(B2,' Dev Tracker'!$B:$X,17,0)</f>
        <v>0</v>
      </c>
    </row>
    <row r="3" spans="1:8" ht="15.75" hidden="1" x14ac:dyDescent="0.25">
      <c r="A3" s="141" t="s">
        <v>25</v>
      </c>
      <c r="B3" s="85" t="s">
        <v>61</v>
      </c>
      <c r="C3" s="144" t="s">
        <v>62</v>
      </c>
      <c r="D3" s="142" t="s">
        <v>6</v>
      </c>
      <c r="E3" s="143"/>
      <c r="F3">
        <v>1</v>
      </c>
      <c r="G3" t="str">
        <f>VLOOKUP(B3,' Dev Tracker'!$B:$X,17,0)</f>
        <v>Complete</v>
      </c>
    </row>
    <row r="4" spans="1:8" s="92" customFormat="1" ht="15.75" x14ac:dyDescent="0.25">
      <c r="A4" s="88" t="s">
        <v>6</v>
      </c>
      <c r="B4" s="89" t="s">
        <v>312</v>
      </c>
      <c r="C4" s="90" t="s">
        <v>313</v>
      </c>
      <c r="D4" s="90" t="s">
        <v>6</v>
      </c>
      <c r="E4" s="91"/>
      <c r="F4" s="92">
        <v>2</v>
      </c>
      <c r="G4" s="92">
        <f>VLOOKUP(B4,' Dev Tracker'!$B:$X,17,0)</f>
        <v>0</v>
      </c>
    </row>
    <row r="5" spans="1:8" s="92" customFormat="1" ht="15.75" x14ac:dyDescent="0.25">
      <c r="A5" s="88" t="s">
        <v>6</v>
      </c>
      <c r="B5" s="89" t="s">
        <v>315</v>
      </c>
      <c r="C5" s="90" t="s">
        <v>316</v>
      </c>
      <c r="D5" s="90" t="s">
        <v>6</v>
      </c>
      <c r="E5" s="91"/>
      <c r="F5" s="92">
        <v>2</v>
      </c>
      <c r="G5" s="92">
        <f>VLOOKUP(B5,' Dev Tracker'!$B:$X,17,0)</f>
        <v>0</v>
      </c>
    </row>
    <row r="6" spans="1:8" ht="15.75" x14ac:dyDescent="0.25">
      <c r="A6" s="141" t="s">
        <v>28</v>
      </c>
      <c r="B6" s="85" t="s">
        <v>103</v>
      </c>
      <c r="C6" s="80" t="s">
        <v>104</v>
      </c>
      <c r="D6" s="144" t="s">
        <v>6</v>
      </c>
      <c r="E6" s="143"/>
      <c r="F6">
        <v>1</v>
      </c>
      <c r="G6">
        <f>VLOOKUP(B6,' Dev Tracker'!$B:$X,17,0)</f>
        <v>0</v>
      </c>
    </row>
    <row r="7" spans="1:8" ht="15.75" x14ac:dyDescent="0.25">
      <c r="A7" s="141" t="s">
        <v>28</v>
      </c>
      <c r="B7" s="85" t="s">
        <v>109</v>
      </c>
      <c r="C7" s="80" t="s">
        <v>110</v>
      </c>
      <c r="D7" s="144" t="s">
        <v>6</v>
      </c>
      <c r="E7" s="143"/>
      <c r="F7">
        <v>1</v>
      </c>
      <c r="G7">
        <f>VLOOKUP(B7,' Dev Tracker'!$B:$X,17,0)</f>
        <v>0</v>
      </c>
    </row>
    <row r="8" spans="1:8" ht="30" hidden="1" x14ac:dyDescent="0.25">
      <c r="A8" s="141" t="s">
        <v>25</v>
      </c>
      <c r="B8" s="85" t="s">
        <v>82</v>
      </c>
      <c r="C8" s="144" t="s">
        <v>83</v>
      </c>
      <c r="D8" s="142" t="s">
        <v>6</v>
      </c>
      <c r="E8" s="143"/>
      <c r="F8">
        <v>1</v>
      </c>
      <c r="G8">
        <f>VLOOKUP(B8,' Dev Tracker'!$B:$X,17,0)</f>
        <v>0</v>
      </c>
    </row>
    <row r="9" spans="1:8" ht="15.75" x14ac:dyDescent="0.25">
      <c r="A9" s="145" t="s">
        <v>28</v>
      </c>
      <c r="B9" s="85" t="s">
        <v>106</v>
      </c>
      <c r="C9" s="144" t="s">
        <v>107</v>
      </c>
      <c r="D9" s="146" t="s">
        <v>6</v>
      </c>
      <c r="E9" s="143"/>
      <c r="F9">
        <v>2</v>
      </c>
      <c r="G9">
        <f>VLOOKUP(B9,' Dev Tracker'!$B:$X,17,0)</f>
        <v>0</v>
      </c>
    </row>
    <row r="10" spans="1:8" ht="15.75" x14ac:dyDescent="0.25">
      <c r="A10" s="145" t="s">
        <v>28</v>
      </c>
      <c r="B10" s="85" t="s">
        <v>112</v>
      </c>
      <c r="C10" s="144" t="s">
        <v>113</v>
      </c>
      <c r="D10" s="146" t="s">
        <v>6</v>
      </c>
      <c r="E10" s="143"/>
      <c r="F10">
        <v>2</v>
      </c>
      <c r="G10">
        <f>VLOOKUP(B10,' Dev Tracker'!$B:$X,17,0)</f>
        <v>0</v>
      </c>
    </row>
    <row r="11" spans="1:8" ht="15.75" x14ac:dyDescent="0.25">
      <c r="A11" s="141" t="s">
        <v>6</v>
      </c>
      <c r="B11" s="85" t="s">
        <v>9</v>
      </c>
      <c r="C11" s="144" t="s">
        <v>10</v>
      </c>
      <c r="D11" s="142" t="s">
        <v>6</v>
      </c>
      <c r="E11" s="143"/>
      <c r="F11">
        <v>1</v>
      </c>
      <c r="G11" t="str">
        <f>VLOOKUP(B11,' Dev Tracker'!$B:$X,17,0)</f>
        <v>Complete</v>
      </c>
    </row>
    <row r="12" spans="1:8" ht="15.75" x14ac:dyDescent="0.25">
      <c r="A12" s="141" t="s">
        <v>6</v>
      </c>
      <c r="B12" s="85" t="s">
        <v>11</v>
      </c>
      <c r="C12" s="144" t="s">
        <v>12</v>
      </c>
      <c r="D12" s="142" t="s">
        <v>6</v>
      </c>
      <c r="E12" s="143"/>
      <c r="F12">
        <v>1</v>
      </c>
      <c r="G12" t="str">
        <f>VLOOKUP(B12,' Dev Tracker'!$B:$X,17,0)</f>
        <v>Complete</v>
      </c>
    </row>
    <row r="13" spans="1:8" ht="15.75" x14ac:dyDescent="0.25">
      <c r="A13" s="141" t="s">
        <v>6</v>
      </c>
      <c r="B13" s="85" t="s">
        <v>17</v>
      </c>
      <c r="C13" s="142" t="s">
        <v>18</v>
      </c>
      <c r="D13" s="142" t="s">
        <v>6</v>
      </c>
      <c r="E13" s="143"/>
      <c r="F13">
        <v>1</v>
      </c>
      <c r="G13">
        <f>VLOOKUP(B13,' Dev Tracker'!$B:$X,17,0)</f>
        <v>0</v>
      </c>
    </row>
    <row r="14" spans="1:8" ht="15.75" x14ac:dyDescent="0.25">
      <c r="A14" s="141" t="s">
        <v>6</v>
      </c>
      <c r="B14" s="85" t="s">
        <v>7</v>
      </c>
      <c r="C14" s="144" t="s">
        <v>8</v>
      </c>
      <c r="D14" s="142" t="s">
        <v>6</v>
      </c>
      <c r="E14" s="143"/>
      <c r="F14">
        <v>1</v>
      </c>
      <c r="G14">
        <f>VLOOKUP(B14,' Dev Tracker'!$B:$X,17,0)</f>
        <v>0</v>
      </c>
    </row>
    <row r="15" spans="1:8" ht="30" x14ac:dyDescent="0.25">
      <c r="A15" s="147" t="s">
        <v>28</v>
      </c>
      <c r="B15" s="85" t="s">
        <v>100</v>
      </c>
      <c r="C15" s="144" t="s">
        <v>389</v>
      </c>
      <c r="D15" s="144" t="s">
        <v>6</v>
      </c>
      <c r="E15" s="85" t="s">
        <v>7</v>
      </c>
      <c r="F15">
        <v>1</v>
      </c>
      <c r="G15">
        <f>VLOOKUP(B15,' Dev Tracker'!$B:$X,17,0)</f>
        <v>0</v>
      </c>
      <c r="H15" s="85"/>
    </row>
    <row r="16" spans="1:8" x14ac:dyDescent="0.25">
      <c r="A16" s="141" t="s">
        <v>6</v>
      </c>
      <c r="B16" s="142" t="s">
        <v>47</v>
      </c>
      <c r="C16" s="142" t="s">
        <v>48</v>
      </c>
      <c r="D16" s="142" t="s">
        <v>6</v>
      </c>
      <c r="E16" s="143"/>
      <c r="F16">
        <v>1</v>
      </c>
      <c r="G16" t="str">
        <f>VLOOKUP(B16,' Dev Tracker'!$B:$X,17,0)</f>
        <v>Complete</v>
      </c>
    </row>
    <row r="17" spans="1:7" x14ac:dyDescent="0.25">
      <c r="A17" s="141" t="s">
        <v>6</v>
      </c>
      <c r="B17" s="142" t="s">
        <v>50</v>
      </c>
      <c r="C17" s="142" t="s">
        <v>51</v>
      </c>
      <c r="D17" s="142" t="s">
        <v>6</v>
      </c>
      <c r="E17" s="143"/>
      <c r="F17">
        <v>1</v>
      </c>
      <c r="G17" t="str">
        <f>VLOOKUP(B17,' Dev Tracker'!$B:$X,17,0)</f>
        <v>Complete</v>
      </c>
    </row>
    <row r="18" spans="1:7" x14ac:dyDescent="0.25">
      <c r="A18" s="141" t="s">
        <v>6</v>
      </c>
      <c r="B18" s="142" t="s">
        <v>390</v>
      </c>
      <c r="C18" s="81" t="s">
        <v>391</v>
      </c>
      <c r="D18" s="142" t="s">
        <v>6</v>
      </c>
      <c r="E18" s="143"/>
      <c r="F18">
        <v>1</v>
      </c>
      <c r="G18" t="e">
        <f>VLOOKUP(B18,' Dev Tracker'!$B:$X,17,0)</f>
        <v>#N/A</v>
      </c>
    </row>
    <row r="19" spans="1:7" x14ac:dyDescent="0.25">
      <c r="A19" s="141" t="s">
        <v>6</v>
      </c>
      <c r="B19" s="142" t="s">
        <v>390</v>
      </c>
      <c r="C19" s="81" t="s">
        <v>392</v>
      </c>
      <c r="D19" s="142" t="s">
        <v>6</v>
      </c>
      <c r="E19" s="143"/>
      <c r="F19">
        <v>1</v>
      </c>
      <c r="G19" t="e">
        <f>VLOOKUP(B19,' Dev Tracker'!$B:$X,17,0)</f>
        <v>#N/A</v>
      </c>
    </row>
    <row r="20" spans="1:7" x14ac:dyDescent="0.25">
      <c r="A20" s="141" t="s">
        <v>6</v>
      </c>
      <c r="B20" s="142" t="s">
        <v>390</v>
      </c>
      <c r="C20" s="81" t="s">
        <v>393</v>
      </c>
      <c r="D20" s="142" t="s">
        <v>6</v>
      </c>
      <c r="E20" s="143"/>
      <c r="F20">
        <v>1</v>
      </c>
      <c r="G20" t="e">
        <f>VLOOKUP(B20,' Dev Tracker'!$B:$X,17,0)</f>
        <v>#N/A</v>
      </c>
    </row>
    <row r="21" spans="1:7" x14ac:dyDescent="0.25">
      <c r="A21" s="141" t="s">
        <v>6</v>
      </c>
      <c r="B21" s="142" t="s">
        <v>390</v>
      </c>
      <c r="C21" s="81" t="s">
        <v>394</v>
      </c>
      <c r="D21" s="142" t="s">
        <v>6</v>
      </c>
      <c r="E21" s="143"/>
      <c r="F21">
        <v>1</v>
      </c>
      <c r="G21" t="e">
        <f>VLOOKUP(B21,' Dev Tracker'!$B:$X,17,0)</f>
        <v>#N/A</v>
      </c>
    </row>
    <row r="22" spans="1:7" x14ac:dyDescent="0.25">
      <c r="A22" s="141" t="s">
        <v>6</v>
      </c>
      <c r="B22" s="142" t="s">
        <v>390</v>
      </c>
      <c r="C22" s="82" t="s">
        <v>395</v>
      </c>
      <c r="D22" s="142" t="s">
        <v>6</v>
      </c>
      <c r="E22" s="143"/>
      <c r="F22">
        <v>1</v>
      </c>
      <c r="G22" t="e">
        <f>VLOOKUP(B22,' Dev Tracker'!$B:$X,17,0)</f>
        <v>#N/A</v>
      </c>
    </row>
    <row r="23" spans="1:7" x14ac:dyDescent="0.25">
      <c r="A23" s="141" t="s">
        <v>6</v>
      </c>
      <c r="B23" s="142" t="s">
        <v>90</v>
      </c>
      <c r="C23" s="82" t="s">
        <v>396</v>
      </c>
      <c r="D23" s="142" t="s">
        <v>6</v>
      </c>
      <c r="E23" s="143"/>
      <c r="F23">
        <v>1</v>
      </c>
      <c r="G23" t="e">
        <f>VLOOKUP(B23,' Dev Tracker'!$B:$X,17,0)</f>
        <v>#N/A</v>
      </c>
    </row>
    <row r="24" spans="1:7" x14ac:dyDescent="0.25">
      <c r="A24" s="141" t="s">
        <v>6</v>
      </c>
      <c r="B24" s="142" t="s">
        <v>90</v>
      </c>
      <c r="C24" s="82" t="s">
        <v>397</v>
      </c>
      <c r="D24" s="142" t="s">
        <v>6</v>
      </c>
      <c r="E24" s="143"/>
      <c r="F24">
        <v>1</v>
      </c>
      <c r="G24" t="e">
        <f>VLOOKUP(B24,' Dev Tracker'!$B:$X,17,0)</f>
        <v>#N/A</v>
      </c>
    </row>
    <row r="25" spans="1:7" x14ac:dyDescent="0.25">
      <c r="A25" s="141" t="s">
        <v>6</v>
      </c>
      <c r="B25" s="142" t="s">
        <v>90</v>
      </c>
      <c r="C25" s="82" t="s">
        <v>398</v>
      </c>
      <c r="D25" s="142" t="s">
        <v>6</v>
      </c>
      <c r="E25" s="143"/>
      <c r="F25">
        <v>1</v>
      </c>
      <c r="G25" t="e">
        <f>VLOOKUP(B25,' Dev Tracker'!$B:$X,17,0)</f>
        <v>#N/A</v>
      </c>
    </row>
    <row r="26" spans="1:7" hidden="1" x14ac:dyDescent="0.25">
      <c r="A26" s="141" t="s">
        <v>25</v>
      </c>
      <c r="B26" s="142" t="s">
        <v>85</v>
      </c>
      <c r="C26" s="142" t="s">
        <v>86</v>
      </c>
      <c r="D26" s="142" t="s">
        <v>6</v>
      </c>
      <c r="E26" s="143"/>
      <c r="F26">
        <v>2</v>
      </c>
      <c r="G26" t="str">
        <f>VLOOKUP(B26,' Dev Tracker'!$B:$X,17,0)</f>
        <v>N/A</v>
      </c>
    </row>
    <row r="27" spans="1:7" ht="15.75" hidden="1" x14ac:dyDescent="0.25">
      <c r="A27" s="141" t="s">
        <v>25</v>
      </c>
      <c r="B27" s="85" t="s">
        <v>63</v>
      </c>
      <c r="C27" s="144" t="s">
        <v>64</v>
      </c>
      <c r="D27" s="142" t="s">
        <v>6</v>
      </c>
      <c r="E27" s="148" t="s">
        <v>85</v>
      </c>
      <c r="F27">
        <v>2</v>
      </c>
      <c r="G27" t="str">
        <f>VLOOKUP(B27,' Dev Tracker'!$B:$X,17,0)</f>
        <v>Complete</v>
      </c>
    </row>
    <row r="28" spans="1:7" hidden="1" x14ac:dyDescent="0.25">
      <c r="A28" s="141" t="s">
        <v>25</v>
      </c>
      <c r="B28" s="142" t="s">
        <v>88</v>
      </c>
      <c r="C28" s="142" t="s">
        <v>89</v>
      </c>
      <c r="D28" s="142" t="s">
        <v>6</v>
      </c>
      <c r="E28" s="143"/>
      <c r="F28">
        <v>2</v>
      </c>
      <c r="G28" t="str">
        <f>VLOOKUP(B28,' Dev Tracker'!$B:$X,17,0)</f>
        <v>N/A</v>
      </c>
    </row>
    <row r="29" spans="1:7" ht="15.75" hidden="1" x14ac:dyDescent="0.25">
      <c r="A29" s="141" t="s">
        <v>25</v>
      </c>
      <c r="B29" s="85" t="s">
        <v>65</v>
      </c>
      <c r="C29" s="144" t="s">
        <v>66</v>
      </c>
      <c r="D29" s="142" t="s">
        <v>6</v>
      </c>
      <c r="E29" s="148" t="s">
        <v>399</v>
      </c>
      <c r="F29">
        <v>2</v>
      </c>
      <c r="G29" t="str">
        <f>VLOOKUP(B29,' Dev Tracker'!$B:$X,17,0)</f>
        <v>Complete</v>
      </c>
    </row>
    <row r="30" spans="1:7" ht="15.75" hidden="1" x14ac:dyDescent="0.25">
      <c r="A30" s="141" t="s">
        <v>25</v>
      </c>
      <c r="B30" s="85" t="s">
        <v>71</v>
      </c>
      <c r="C30" s="144" t="s">
        <v>72</v>
      </c>
      <c r="D30" s="142" t="s">
        <v>6</v>
      </c>
      <c r="E30" s="143"/>
      <c r="F30">
        <v>1</v>
      </c>
      <c r="G30" t="str">
        <f>VLOOKUP(B30,' Dev Tracker'!$B:$X,17,0)</f>
        <v>Complete</v>
      </c>
    </row>
    <row r="31" spans="1:7" hidden="1" x14ac:dyDescent="0.25">
      <c r="A31" s="141" t="s">
        <v>25</v>
      </c>
      <c r="B31" s="142" t="s">
        <v>91</v>
      </c>
      <c r="C31" s="142" t="s">
        <v>378</v>
      </c>
      <c r="D31" s="142" t="s">
        <v>6</v>
      </c>
      <c r="E31" s="143"/>
      <c r="F31">
        <v>1</v>
      </c>
      <c r="G31">
        <f>VLOOKUP(B31,' Dev Tracker'!$B:$X,17,0)</f>
        <v>0</v>
      </c>
    </row>
    <row r="32" spans="1:7" ht="15.75" hidden="1" x14ac:dyDescent="0.25">
      <c r="A32" s="141" t="s">
        <v>25</v>
      </c>
      <c r="B32" s="85" t="s">
        <v>80</v>
      </c>
      <c r="C32" s="144" t="s">
        <v>81</v>
      </c>
      <c r="D32" s="142" t="s">
        <v>6</v>
      </c>
      <c r="E32" s="143"/>
      <c r="F32">
        <v>3</v>
      </c>
      <c r="G32" t="str">
        <f>VLOOKUP(B32,' Dev Tracker'!$B:$X,17,0)</f>
        <v>Complete</v>
      </c>
    </row>
    <row r="33" spans="1:7" ht="15.75" x14ac:dyDescent="0.25">
      <c r="A33" s="141" t="s">
        <v>6</v>
      </c>
      <c r="B33" s="85" t="s">
        <v>15</v>
      </c>
      <c r="C33" s="144" t="s">
        <v>16</v>
      </c>
      <c r="D33" s="142" t="s">
        <v>6</v>
      </c>
      <c r="E33" s="143"/>
      <c r="F33">
        <v>3</v>
      </c>
      <c r="G33" t="str">
        <f>VLOOKUP(B33,' Dev Tracker'!$B:$X,17,0)</f>
        <v>Complete</v>
      </c>
    </row>
    <row r="34" spans="1:7" x14ac:dyDescent="0.25">
      <c r="A34" s="141" t="s">
        <v>6</v>
      </c>
      <c r="B34" s="142" t="s">
        <v>59</v>
      </c>
      <c r="C34" s="144" t="s">
        <v>400</v>
      </c>
      <c r="D34" s="142" t="s">
        <v>6</v>
      </c>
      <c r="E34" s="143"/>
      <c r="F34">
        <v>3</v>
      </c>
      <c r="G34">
        <f>VLOOKUP(B34,' Dev Tracker'!$B:$X,17,0)</f>
        <v>0</v>
      </c>
    </row>
    <row r="35" spans="1:7" x14ac:dyDescent="0.25">
      <c r="A35" s="141" t="s">
        <v>6</v>
      </c>
      <c r="B35" s="142" t="s">
        <v>390</v>
      </c>
      <c r="C35" s="144" t="s">
        <v>401</v>
      </c>
      <c r="D35" s="142" t="s">
        <v>6</v>
      </c>
      <c r="E35" s="143"/>
      <c r="F35">
        <v>3</v>
      </c>
      <c r="G35" t="e">
        <f>VLOOKUP(B35,' Dev Tracker'!$B:$X,17,0)</f>
        <v>#N/A</v>
      </c>
    </row>
    <row r="36" spans="1:7" x14ac:dyDescent="0.25">
      <c r="A36" s="141" t="s">
        <v>6</v>
      </c>
      <c r="B36" s="142" t="s">
        <v>29</v>
      </c>
      <c r="C36" s="142" t="s">
        <v>30</v>
      </c>
      <c r="D36" s="142" t="s">
        <v>6</v>
      </c>
      <c r="E36" s="143"/>
      <c r="F36">
        <v>3</v>
      </c>
      <c r="G36" t="str">
        <f>VLOOKUP(B36,' Dev Tracker'!$B:$X,17,0)</f>
        <v>Complete</v>
      </c>
    </row>
    <row r="37" spans="1:7" x14ac:dyDescent="0.25">
      <c r="A37" s="141" t="s">
        <v>6</v>
      </c>
      <c r="B37" s="142" t="s">
        <v>402</v>
      </c>
      <c r="C37" s="142" t="s">
        <v>403</v>
      </c>
      <c r="D37" s="142" t="s">
        <v>6</v>
      </c>
      <c r="E37" s="143"/>
      <c r="F37">
        <v>3</v>
      </c>
      <c r="G37" t="e">
        <f>VLOOKUP(B37,' Dev Tracker'!$B:$X,17,0)</f>
        <v>#N/A</v>
      </c>
    </row>
    <row r="38" spans="1:7" x14ac:dyDescent="0.25">
      <c r="A38" s="141" t="s">
        <v>6</v>
      </c>
      <c r="B38" s="142" t="s">
        <v>23</v>
      </c>
      <c r="C38" s="142" t="s">
        <v>24</v>
      </c>
      <c r="D38" s="142" t="s">
        <v>6</v>
      </c>
      <c r="E38" s="143"/>
      <c r="F38">
        <v>3</v>
      </c>
      <c r="G38" t="str">
        <f>VLOOKUP(B38,' Dev Tracker'!$B:$X,17,0)</f>
        <v>Complete</v>
      </c>
    </row>
    <row r="39" spans="1:7" ht="15.75" x14ac:dyDescent="0.25">
      <c r="A39" s="149" t="s">
        <v>6</v>
      </c>
      <c r="B39" s="150" t="s">
        <v>36</v>
      </c>
      <c r="C39" s="86" t="s">
        <v>37</v>
      </c>
      <c r="D39" s="86" t="s">
        <v>6</v>
      </c>
      <c r="E39" s="143"/>
      <c r="F39">
        <v>3</v>
      </c>
    </row>
    <row r="40" spans="1:7" ht="30" x14ac:dyDescent="0.25">
      <c r="A40" s="149" t="s">
        <v>6</v>
      </c>
      <c r="B40" s="150" t="s">
        <v>38</v>
      </c>
      <c r="C40" s="86" t="s">
        <v>404</v>
      </c>
      <c r="D40" s="86" t="s">
        <v>6</v>
      </c>
      <c r="E40" s="143"/>
      <c r="F40">
        <v>3</v>
      </c>
    </row>
    <row r="41" spans="1:7" ht="15.75" x14ac:dyDescent="0.25">
      <c r="A41" s="149" t="s">
        <v>6</v>
      </c>
      <c r="B41" s="150" t="s">
        <v>32</v>
      </c>
      <c r="C41" s="86" t="s">
        <v>405</v>
      </c>
      <c r="D41" s="86" t="s">
        <v>6</v>
      </c>
      <c r="E41" s="143"/>
      <c r="F41">
        <v>3</v>
      </c>
    </row>
    <row r="42" spans="1:7" x14ac:dyDescent="0.25">
      <c r="A42" s="141" t="s">
        <v>6</v>
      </c>
      <c r="B42" s="142" t="s">
        <v>57</v>
      </c>
      <c r="C42" s="142" t="s">
        <v>382</v>
      </c>
      <c r="D42" s="142" t="s">
        <v>6</v>
      </c>
      <c r="E42" s="143"/>
      <c r="F42">
        <v>3</v>
      </c>
      <c r="G42">
        <f>VLOOKUP(B42,' Dev Tracker'!$B:$X,17,0)</f>
        <v>0</v>
      </c>
    </row>
    <row r="43" spans="1:7" ht="15.75" x14ac:dyDescent="0.25">
      <c r="A43" s="141" t="s">
        <v>6</v>
      </c>
      <c r="B43" s="85" t="s">
        <v>40</v>
      </c>
      <c r="C43" s="146" t="s">
        <v>406</v>
      </c>
      <c r="D43" s="144" t="s">
        <v>6</v>
      </c>
      <c r="E43" s="143"/>
      <c r="F43">
        <v>3</v>
      </c>
      <c r="G43" t="str">
        <f>VLOOKUP(B43,' Dev Tracker'!$B:$X,17,0)</f>
        <v>N/A</v>
      </c>
    </row>
    <row r="44" spans="1:7" x14ac:dyDescent="0.25">
      <c r="A44" s="141" t="s">
        <v>6</v>
      </c>
      <c r="B44" s="142" t="s">
        <v>55</v>
      </c>
      <c r="C44" s="144" t="s">
        <v>381</v>
      </c>
      <c r="D44" s="142" t="s">
        <v>6</v>
      </c>
      <c r="E44" s="143"/>
      <c r="F44">
        <v>3</v>
      </c>
      <c r="G44" t="str">
        <f>VLOOKUP(B44,' Dev Tracker'!$B:$X,17,0)</f>
        <v>Complete</v>
      </c>
    </row>
    <row r="45" spans="1:7" ht="30" x14ac:dyDescent="0.25">
      <c r="A45" s="141" t="s">
        <v>6</v>
      </c>
      <c r="B45" s="85" t="s">
        <v>43</v>
      </c>
      <c r="C45" s="146" t="s">
        <v>407</v>
      </c>
      <c r="D45" s="144" t="s">
        <v>6</v>
      </c>
      <c r="E45" s="143"/>
      <c r="F45">
        <v>3</v>
      </c>
      <c r="G45" t="str">
        <f>VLOOKUP(B45,' Dev Tracker'!$B:$X,17,0)</f>
        <v>N/A</v>
      </c>
    </row>
    <row r="46" spans="1:7" ht="15.75" x14ac:dyDescent="0.25">
      <c r="A46" s="141" t="s">
        <v>6</v>
      </c>
      <c r="B46" s="85" t="s">
        <v>296</v>
      </c>
      <c r="C46" s="146" t="s">
        <v>408</v>
      </c>
      <c r="D46" s="144" t="s">
        <v>6</v>
      </c>
      <c r="E46" s="143"/>
      <c r="F46">
        <v>3</v>
      </c>
      <c r="G46">
        <f>VLOOKUP(B46,' Dev Tracker'!$B:$X,17,0)</f>
        <v>0</v>
      </c>
    </row>
    <row r="47" spans="1:7" x14ac:dyDescent="0.25">
      <c r="A47" s="141" t="s">
        <v>6</v>
      </c>
      <c r="B47" s="142" t="s">
        <v>53</v>
      </c>
      <c r="C47" s="142" t="s">
        <v>54</v>
      </c>
      <c r="D47" s="142" t="s">
        <v>6</v>
      </c>
      <c r="E47" s="143"/>
      <c r="F47">
        <v>3</v>
      </c>
      <c r="G47" t="str">
        <f>VLOOKUP(B47,' Dev Tracker'!$B:$X,17,0)</f>
        <v>Complete</v>
      </c>
    </row>
    <row r="48" spans="1:7" x14ac:dyDescent="0.25">
      <c r="A48" s="141" t="s">
        <v>6</v>
      </c>
      <c r="B48" s="142" t="s">
        <v>26</v>
      </c>
      <c r="C48" s="142" t="s">
        <v>27</v>
      </c>
      <c r="D48" s="142" t="s">
        <v>6</v>
      </c>
      <c r="E48" s="143"/>
      <c r="F48">
        <v>3</v>
      </c>
      <c r="G48" t="str">
        <f>VLOOKUP(B48,' Dev Tracker'!$B:$X,17,0)</f>
        <v>Complete</v>
      </c>
    </row>
    <row r="49" spans="1:7" x14ac:dyDescent="0.25">
      <c r="A49" s="141" t="s">
        <v>28</v>
      </c>
      <c r="B49" s="142" t="s">
        <v>114</v>
      </c>
      <c r="C49" s="142" t="s">
        <v>115</v>
      </c>
      <c r="D49" s="142" t="s">
        <v>6</v>
      </c>
      <c r="E49" s="143"/>
      <c r="F49">
        <v>4</v>
      </c>
      <c r="G49">
        <f>VLOOKUP(B49,' Dev Tracker'!$B:$X,17,0)</f>
        <v>0</v>
      </c>
    </row>
    <row r="50" spans="1:7" ht="15.75" hidden="1" x14ac:dyDescent="0.25">
      <c r="A50" s="141" t="s">
        <v>19</v>
      </c>
      <c r="B50" s="85" t="s">
        <v>272</v>
      </c>
      <c r="C50" s="144" t="s">
        <v>273</v>
      </c>
      <c r="D50" s="142" t="s">
        <v>6</v>
      </c>
      <c r="E50" s="143"/>
      <c r="F50">
        <v>4</v>
      </c>
      <c r="G50">
        <f>VLOOKUP(B50,' Dev Tracker'!$B:$X,17,0)</f>
        <v>0</v>
      </c>
    </row>
    <row r="51" spans="1:7" ht="15.75" hidden="1" x14ac:dyDescent="0.25">
      <c r="A51" s="141" t="s">
        <v>19</v>
      </c>
      <c r="B51" s="85" t="s">
        <v>276</v>
      </c>
      <c r="C51" s="144" t="s">
        <v>277</v>
      </c>
      <c r="D51" s="142" t="s">
        <v>6</v>
      </c>
      <c r="E51" s="143"/>
      <c r="F51">
        <v>4</v>
      </c>
      <c r="G51">
        <f>VLOOKUP(B51,' Dev Tracker'!$B:$X,17,0)</f>
        <v>0</v>
      </c>
    </row>
    <row r="52" spans="1:7" x14ac:dyDescent="0.25">
      <c r="A52" s="141" t="s">
        <v>28</v>
      </c>
      <c r="B52" s="142" t="s">
        <v>281</v>
      </c>
      <c r="C52" s="142" t="s">
        <v>282</v>
      </c>
      <c r="D52" s="142" t="s">
        <v>6</v>
      </c>
      <c r="E52" s="143"/>
      <c r="F52">
        <v>4</v>
      </c>
      <c r="G52">
        <f>VLOOKUP(B52,' Dev Tracker'!$B:$X,17,0)</f>
        <v>0</v>
      </c>
    </row>
    <row r="53" spans="1:7" ht="15.75" hidden="1" x14ac:dyDescent="0.25">
      <c r="A53" s="141" t="s">
        <v>25</v>
      </c>
      <c r="B53" s="85" t="s">
        <v>78</v>
      </c>
      <c r="C53" s="144" t="s">
        <v>79</v>
      </c>
      <c r="D53" s="142" t="s">
        <v>6</v>
      </c>
      <c r="E53" s="143"/>
      <c r="F53">
        <v>3</v>
      </c>
      <c r="G53">
        <f>VLOOKUP(B53,' Dev Tracker'!$B:$X,17,0)</f>
        <v>0</v>
      </c>
    </row>
    <row r="54" spans="1:7" ht="15.75" hidden="1" x14ac:dyDescent="0.25">
      <c r="A54" s="141" t="s">
        <v>25</v>
      </c>
      <c r="B54" s="85" t="s">
        <v>328</v>
      </c>
      <c r="C54" s="144" t="s">
        <v>329</v>
      </c>
      <c r="D54" s="142" t="s">
        <v>6</v>
      </c>
      <c r="E54" s="143"/>
      <c r="F54">
        <v>3</v>
      </c>
      <c r="G54">
        <f>VLOOKUP(B54,' Dev Tracker'!$B:$X,17,0)</f>
        <v>0</v>
      </c>
    </row>
    <row r="55" spans="1:7" hidden="1" x14ac:dyDescent="0.25">
      <c r="A55" s="141" t="s">
        <v>25</v>
      </c>
      <c r="B55" s="142" t="s">
        <v>265</v>
      </c>
      <c r="C55" s="142" t="s">
        <v>266</v>
      </c>
      <c r="D55" s="142" t="s">
        <v>6</v>
      </c>
      <c r="E55" s="143"/>
      <c r="G55">
        <f>VLOOKUP(B55,' Dev Tracker'!$B:$X,17,0)</f>
        <v>0</v>
      </c>
    </row>
    <row r="56" spans="1:7" ht="15.75" hidden="1" x14ac:dyDescent="0.25">
      <c r="A56" s="141" t="s">
        <v>25</v>
      </c>
      <c r="B56" s="85" t="s">
        <v>67</v>
      </c>
      <c r="C56" s="144" t="s">
        <v>68</v>
      </c>
      <c r="D56" s="142" t="s">
        <v>216</v>
      </c>
      <c r="E56" s="143"/>
      <c r="F56">
        <v>4</v>
      </c>
      <c r="G56">
        <f>VLOOKUP(B56,' Dev Tracker'!$B:$X,17,0)</f>
        <v>0</v>
      </c>
    </row>
    <row r="57" spans="1:7" ht="15.75" hidden="1" x14ac:dyDescent="0.25">
      <c r="A57" s="141" t="s">
        <v>25</v>
      </c>
      <c r="B57" s="85" t="s">
        <v>69</v>
      </c>
      <c r="C57" s="144" t="s">
        <v>70</v>
      </c>
      <c r="D57" s="142" t="s">
        <v>216</v>
      </c>
      <c r="E57" s="143"/>
      <c r="F57">
        <v>4</v>
      </c>
      <c r="G57">
        <f>VLOOKUP(B57,' Dev Tracker'!$B:$X,17,0)</f>
        <v>0</v>
      </c>
    </row>
    <row r="58" spans="1:7" ht="15.75" hidden="1" x14ac:dyDescent="0.25">
      <c r="A58" s="141" t="s">
        <v>25</v>
      </c>
      <c r="B58" s="85" t="s">
        <v>73</v>
      </c>
      <c r="C58" s="144" t="s">
        <v>74</v>
      </c>
      <c r="D58" s="142" t="s">
        <v>216</v>
      </c>
      <c r="E58" s="143"/>
      <c r="F58">
        <v>4</v>
      </c>
      <c r="G58">
        <f>VLOOKUP(B58,' Dev Tracker'!$B:$X,17,0)</f>
        <v>0</v>
      </c>
    </row>
    <row r="59" spans="1:7" ht="15.75" hidden="1" x14ac:dyDescent="0.25">
      <c r="A59" s="141" t="s">
        <v>25</v>
      </c>
      <c r="B59" s="85" t="s">
        <v>76</v>
      </c>
      <c r="C59" s="144" t="s">
        <v>77</v>
      </c>
      <c r="D59" s="142" t="s">
        <v>216</v>
      </c>
      <c r="E59" s="143"/>
      <c r="F59">
        <v>4</v>
      </c>
      <c r="G59">
        <f>VLOOKUP(B59,' Dev Tracker'!$B:$X,17,0)</f>
        <v>0</v>
      </c>
    </row>
    <row r="60" spans="1:7" ht="15.75" hidden="1" x14ac:dyDescent="0.25">
      <c r="A60" s="141" t="s">
        <v>19</v>
      </c>
      <c r="B60" s="85" t="s">
        <v>301</v>
      </c>
      <c r="C60" s="144" t="s">
        <v>409</v>
      </c>
      <c r="D60" s="142" t="s">
        <v>216</v>
      </c>
      <c r="E60" s="143"/>
      <c r="F60">
        <v>10</v>
      </c>
      <c r="G60">
        <f>VLOOKUP(B60,' Dev Tracker'!$B:$X,17,0)</f>
        <v>0</v>
      </c>
    </row>
    <row r="61" spans="1:7" ht="15.75" hidden="1" x14ac:dyDescent="0.25">
      <c r="A61" s="141" t="s">
        <v>19</v>
      </c>
      <c r="B61" s="85" t="s">
        <v>34</v>
      </c>
      <c r="C61" s="151" t="s">
        <v>410</v>
      </c>
      <c r="D61" s="142" t="s">
        <v>216</v>
      </c>
      <c r="E61" s="143"/>
      <c r="F61">
        <v>10</v>
      </c>
      <c r="G61">
        <f>VLOOKUP(B61,' Dev Tracker'!$B:$X,17,0)</f>
        <v>0</v>
      </c>
    </row>
    <row r="62" spans="1:7" ht="15.75" hidden="1" x14ac:dyDescent="0.25">
      <c r="A62" s="141" t="s">
        <v>22</v>
      </c>
      <c r="B62" s="85" t="s">
        <v>268</v>
      </c>
      <c r="C62" s="144" t="s">
        <v>269</v>
      </c>
      <c r="D62" s="144" t="s">
        <v>216</v>
      </c>
      <c r="E62" s="143"/>
      <c r="F62">
        <v>10</v>
      </c>
      <c r="G62">
        <f>VLOOKUP(B62,' Dev Tracker'!$B:$X,17,0)</f>
        <v>0</v>
      </c>
    </row>
    <row r="63" spans="1:7" hidden="1" x14ac:dyDescent="0.25">
      <c r="A63" s="141" t="s">
        <v>22</v>
      </c>
      <c r="B63" s="142" t="s">
        <v>263</v>
      </c>
      <c r="C63" s="144" t="s">
        <v>264</v>
      </c>
      <c r="D63" s="142" t="s">
        <v>216</v>
      </c>
      <c r="E63" s="143"/>
      <c r="F63">
        <v>10</v>
      </c>
      <c r="G63">
        <f>VLOOKUP(B63,' Dev Tracker'!$B:$X,17,0)</f>
        <v>0</v>
      </c>
    </row>
    <row r="64" spans="1:7" ht="15.75" hidden="1" x14ac:dyDescent="0.25">
      <c r="A64" s="141" t="s">
        <v>22</v>
      </c>
      <c r="B64" s="85" t="s">
        <v>45</v>
      </c>
      <c r="C64" s="144" t="s">
        <v>411</v>
      </c>
      <c r="D64" s="144" t="s">
        <v>216</v>
      </c>
      <c r="E64" s="143"/>
      <c r="F64">
        <v>10</v>
      </c>
      <c r="G64">
        <f>VLOOKUP(B64,' Dev Tracker'!$B:$X,17,0)</f>
        <v>0</v>
      </c>
    </row>
    <row r="65" spans="1:7" hidden="1" x14ac:dyDescent="0.25">
      <c r="A65" s="152" t="s">
        <v>22</v>
      </c>
      <c r="B65" s="153" t="s">
        <v>284</v>
      </c>
      <c r="C65" s="153" t="s">
        <v>383</v>
      </c>
      <c r="D65" s="153" t="s">
        <v>216</v>
      </c>
      <c r="E65" s="143"/>
      <c r="F65">
        <v>10</v>
      </c>
      <c r="G65">
        <f>VLOOKUP(B65,' Dev Tracker'!$B:$X,17,0)</f>
        <v>0</v>
      </c>
    </row>
    <row r="66" spans="1:7" hidden="1" x14ac:dyDescent="0.25">
      <c r="A66" s="154" t="s">
        <v>19</v>
      </c>
      <c r="B66" s="15"/>
      <c r="C66" s="15" t="s">
        <v>385</v>
      </c>
      <c r="D66" s="15" t="s">
        <v>6</v>
      </c>
      <c r="F66">
        <v>4</v>
      </c>
      <c r="G66" t="e">
        <f>VLOOKUP(B66,' Dev Tracker'!$B:$X,17,0)</f>
        <v>#N/A</v>
      </c>
    </row>
    <row r="67" spans="1:7" hidden="1" x14ac:dyDescent="0.25">
      <c r="A67" s="154" t="s">
        <v>19</v>
      </c>
      <c r="B67" s="15"/>
      <c r="C67" s="15" t="s">
        <v>384</v>
      </c>
      <c r="D67" s="15" t="s">
        <v>6</v>
      </c>
      <c r="F67">
        <v>4</v>
      </c>
      <c r="G67" t="e">
        <f>VLOOKUP(B67,' Dev Tracker'!$B:$X,17,0)</f>
        <v>#N/A</v>
      </c>
    </row>
    <row r="102" spans="1:5" ht="30" x14ac:dyDescent="0.25">
      <c r="A102" s="145" t="s">
        <v>28</v>
      </c>
      <c r="B102" s="83" t="s">
        <v>305</v>
      </c>
      <c r="C102" s="146" t="s">
        <v>306</v>
      </c>
      <c r="D102" s="146" t="s">
        <v>6</v>
      </c>
      <c r="E102" s="143"/>
    </row>
    <row r="103" spans="1:5" ht="15.75" x14ac:dyDescent="0.25">
      <c r="A103" s="145" t="s">
        <v>28</v>
      </c>
      <c r="B103" s="83" t="s">
        <v>309</v>
      </c>
      <c r="C103" s="146" t="s">
        <v>310</v>
      </c>
      <c r="D103" s="146" t="s">
        <v>6</v>
      </c>
      <c r="E103" s="143"/>
    </row>
  </sheetData>
  <autoFilter ref="A1:F67" xr:uid="{00000000-0009-0000-0000-000006000000}">
    <filterColumn colId="0">
      <filters>
        <filter val="MD"/>
        <filter val="RET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C3:L6"/>
  <sheetViews>
    <sheetView workbookViewId="0">
      <selection activeCell="L3" sqref="L3"/>
    </sheetView>
  </sheetViews>
  <sheetFormatPr defaultColWidth="8.85546875" defaultRowHeight="15" x14ac:dyDescent="0.25"/>
  <cols>
    <col min="3" max="3" width="16.28515625" bestFit="1" customWidth="1"/>
    <col min="7" max="7" width="25.85546875" customWidth="1"/>
  </cols>
  <sheetData>
    <row r="3" spans="3:12" x14ac:dyDescent="0.25">
      <c r="C3" t="s">
        <v>412</v>
      </c>
      <c r="E3" t="s">
        <v>413</v>
      </c>
      <c r="H3" t="s">
        <v>52</v>
      </c>
      <c r="L3" t="s">
        <v>1</v>
      </c>
    </row>
    <row r="4" spans="3:12" x14ac:dyDescent="0.25">
      <c r="C4" t="s">
        <v>248</v>
      </c>
      <c r="E4" t="s">
        <v>414</v>
      </c>
      <c r="H4" t="s">
        <v>412</v>
      </c>
      <c r="L4" t="s">
        <v>415</v>
      </c>
    </row>
    <row r="5" spans="3:12" x14ac:dyDescent="0.25">
      <c r="C5" t="s">
        <v>416</v>
      </c>
      <c r="E5" t="s">
        <v>417</v>
      </c>
    </row>
    <row r="6" spans="3:12" x14ac:dyDescent="0.25">
      <c r="C6" t="s"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G15"/>
  <sheetViews>
    <sheetView topLeftCell="E12" workbookViewId="0">
      <selection activeCell="E12" sqref="E12"/>
    </sheetView>
  </sheetViews>
  <sheetFormatPr defaultColWidth="8.85546875" defaultRowHeight="15" x14ac:dyDescent="0.25"/>
  <cols>
    <col min="5" max="5" width="33.140625" bestFit="1" customWidth="1"/>
    <col min="6" max="6" width="27.42578125" customWidth="1"/>
    <col min="7" max="7" width="36.42578125" bestFit="1" customWidth="1"/>
  </cols>
  <sheetData>
    <row r="5" spans="3:7" x14ac:dyDescent="0.25">
      <c r="G5" t="s">
        <v>418</v>
      </c>
    </row>
    <row r="6" spans="3:7" x14ac:dyDescent="0.25">
      <c r="C6" t="s">
        <v>419</v>
      </c>
      <c r="D6">
        <v>300</v>
      </c>
      <c r="E6" t="s">
        <v>420</v>
      </c>
    </row>
    <row r="7" spans="3:7" x14ac:dyDescent="0.25">
      <c r="D7">
        <v>400</v>
      </c>
      <c r="E7" t="s">
        <v>421</v>
      </c>
      <c r="F7" t="s">
        <v>422</v>
      </c>
    </row>
    <row r="9" spans="3:7" x14ac:dyDescent="0.25">
      <c r="C9" t="s">
        <v>423</v>
      </c>
    </row>
    <row r="10" spans="3:7" x14ac:dyDescent="0.25">
      <c r="D10">
        <v>400</v>
      </c>
      <c r="E10" t="s">
        <v>424</v>
      </c>
      <c r="F10" t="s">
        <v>425</v>
      </c>
      <c r="G10" t="s">
        <v>426</v>
      </c>
    </row>
    <row r="11" spans="3:7" x14ac:dyDescent="0.25">
      <c r="D11">
        <v>410</v>
      </c>
      <c r="E11" t="s">
        <v>421</v>
      </c>
      <c r="F11" t="s">
        <v>427</v>
      </c>
    </row>
    <row r="12" spans="3:7" ht="60" x14ac:dyDescent="0.25">
      <c r="D12">
        <v>400</v>
      </c>
      <c r="E12" t="s">
        <v>421</v>
      </c>
      <c r="F12" t="s">
        <v>428</v>
      </c>
      <c r="G12" s="19" t="s">
        <v>429</v>
      </c>
    </row>
    <row r="13" spans="3:7" x14ac:dyDescent="0.25">
      <c r="D13">
        <v>420</v>
      </c>
      <c r="E13" t="s">
        <v>421</v>
      </c>
      <c r="F13" t="s">
        <v>430</v>
      </c>
    </row>
    <row r="15" spans="3:7" x14ac:dyDescent="0.25">
      <c r="C15" t="s">
        <v>431</v>
      </c>
      <c r="D15">
        <v>300</v>
      </c>
      <c r="E15" t="s">
        <v>424</v>
      </c>
      <c r="F15" t="s">
        <v>432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39997558519241921"/>
  </sheetPr>
  <dimension ref="A1:I19"/>
  <sheetViews>
    <sheetView topLeftCell="A12" workbookViewId="0">
      <selection activeCell="G19" sqref="G19"/>
    </sheetView>
  </sheetViews>
  <sheetFormatPr defaultColWidth="8.85546875" defaultRowHeight="15" customHeight="1" x14ac:dyDescent="0.25"/>
  <cols>
    <col min="1" max="1" width="11" style="5" customWidth="1"/>
    <col min="2" max="2" width="9" style="5" customWidth="1"/>
    <col min="3" max="3" width="11.85546875" style="8" customWidth="1"/>
    <col min="4" max="4" width="61.28515625" style="5" customWidth="1"/>
    <col min="5" max="5" width="17" style="5" customWidth="1"/>
    <col min="6" max="6" width="17.85546875" style="5" customWidth="1"/>
    <col min="7" max="7" width="17.85546875" style="9" customWidth="1"/>
    <col min="8" max="8" width="44.85546875" style="5" customWidth="1"/>
    <col min="9" max="9" width="66.42578125" style="5" customWidth="1"/>
  </cols>
  <sheetData>
    <row r="1" spans="1:9" s="2" customFormat="1" ht="26.1" customHeight="1" x14ac:dyDescent="0.3">
      <c r="A1" s="6" t="s">
        <v>433</v>
      </c>
      <c r="B1" s="6" t="s">
        <v>434</v>
      </c>
      <c r="C1" s="7" t="s">
        <v>435</v>
      </c>
      <c r="D1" s="6" t="s">
        <v>349</v>
      </c>
      <c r="E1" s="6" t="s">
        <v>436</v>
      </c>
      <c r="F1" s="6" t="s">
        <v>437</v>
      </c>
      <c r="G1" s="6" t="s">
        <v>438</v>
      </c>
      <c r="H1" s="6" t="s">
        <v>439</v>
      </c>
      <c r="I1" s="6" t="s">
        <v>440</v>
      </c>
    </row>
    <row r="2" spans="1:9" s="2" customFormat="1" ht="28.5" customHeight="1" x14ac:dyDescent="0.3">
      <c r="A2" s="5">
        <v>1</v>
      </c>
      <c r="B2" s="5"/>
      <c r="C2" s="8">
        <v>45770</v>
      </c>
      <c r="D2" s="5" t="s">
        <v>441</v>
      </c>
      <c r="E2" s="5" t="s">
        <v>166</v>
      </c>
      <c r="F2" s="5" t="s">
        <v>442</v>
      </c>
      <c r="G2" s="9">
        <v>45770</v>
      </c>
      <c r="H2" s="5" t="s">
        <v>52</v>
      </c>
      <c r="I2" s="16"/>
    </row>
    <row r="3" spans="1:9" x14ac:dyDescent="0.25">
      <c r="A3" s="5">
        <v>2</v>
      </c>
      <c r="C3" s="8">
        <v>45771</v>
      </c>
      <c r="D3" s="5" t="s">
        <v>443</v>
      </c>
      <c r="E3" s="5" t="s">
        <v>444</v>
      </c>
      <c r="F3" s="5" t="s">
        <v>445</v>
      </c>
      <c r="G3" s="9">
        <v>45772</v>
      </c>
      <c r="H3" s="5" t="s">
        <v>52</v>
      </c>
      <c r="I3" s="14" t="s">
        <v>446</v>
      </c>
    </row>
    <row r="4" spans="1:9" s="3" customFormat="1" x14ac:dyDescent="0.25">
      <c r="A4" s="5">
        <v>3</v>
      </c>
      <c r="B4" s="5"/>
      <c r="C4" s="12">
        <v>45771</v>
      </c>
      <c r="D4" s="11" t="s">
        <v>447</v>
      </c>
      <c r="E4" s="11" t="s">
        <v>166</v>
      </c>
      <c r="F4" s="11" t="s">
        <v>448</v>
      </c>
      <c r="G4" s="13"/>
      <c r="H4" s="11"/>
      <c r="I4" s="11"/>
    </row>
    <row r="5" spans="1:9" x14ac:dyDescent="0.25">
      <c r="A5" s="5">
        <v>4</v>
      </c>
      <c r="C5" s="8">
        <v>45771</v>
      </c>
      <c r="D5" s="5" t="s">
        <v>449</v>
      </c>
      <c r="E5" s="5" t="s">
        <v>448</v>
      </c>
      <c r="F5" s="5" t="s">
        <v>448</v>
      </c>
      <c r="G5" s="9">
        <v>45772</v>
      </c>
      <c r="H5" s="5" t="s">
        <v>52</v>
      </c>
    </row>
    <row r="6" spans="1:9" s="3" customFormat="1" ht="30" x14ac:dyDescent="0.25">
      <c r="A6" s="5">
        <v>5</v>
      </c>
      <c r="B6" s="5"/>
      <c r="C6" s="8">
        <v>45771</v>
      </c>
      <c r="D6" s="4" t="s">
        <v>450</v>
      </c>
      <c r="E6" s="4" t="s">
        <v>451</v>
      </c>
      <c r="F6" s="4" t="s">
        <v>448</v>
      </c>
      <c r="G6" s="9">
        <v>45772</v>
      </c>
      <c r="H6" s="4" t="s">
        <v>52</v>
      </c>
      <c r="I6" s="17" t="s">
        <v>452</v>
      </c>
    </row>
    <row r="7" spans="1:9" x14ac:dyDescent="0.25">
      <c r="A7" s="5">
        <v>6</v>
      </c>
      <c r="C7" s="8">
        <v>45771</v>
      </c>
      <c r="D7" s="5" t="s">
        <v>453</v>
      </c>
      <c r="E7" s="5" t="s">
        <v>166</v>
      </c>
      <c r="F7" s="5" t="s">
        <v>448</v>
      </c>
      <c r="G7" s="9">
        <v>45776</v>
      </c>
      <c r="H7" s="5" t="s">
        <v>52</v>
      </c>
    </row>
    <row r="8" spans="1:9" s="3" customFormat="1" x14ac:dyDescent="0.25">
      <c r="A8" s="5">
        <v>7</v>
      </c>
      <c r="B8" s="5"/>
      <c r="C8" s="8">
        <v>45771</v>
      </c>
      <c r="D8" s="4" t="s">
        <v>454</v>
      </c>
      <c r="E8" s="4" t="s">
        <v>451</v>
      </c>
      <c r="F8" s="4" t="s">
        <v>448</v>
      </c>
      <c r="G8" s="10">
        <v>45772</v>
      </c>
      <c r="H8" s="4"/>
      <c r="I8" s="5" t="s">
        <v>455</v>
      </c>
    </row>
    <row r="9" spans="1:9" ht="48.75" customHeight="1" x14ac:dyDescent="0.25">
      <c r="A9" s="5">
        <v>8</v>
      </c>
      <c r="C9" s="8">
        <v>45772</v>
      </c>
      <c r="D9" s="5" t="s">
        <v>456</v>
      </c>
      <c r="E9" s="1" t="s">
        <v>457</v>
      </c>
      <c r="F9" s="5" t="s">
        <v>448</v>
      </c>
      <c r="G9" s="9">
        <v>45775</v>
      </c>
      <c r="H9" s="5" t="s">
        <v>52</v>
      </c>
      <c r="I9" s="5" t="s">
        <v>458</v>
      </c>
    </row>
    <row r="10" spans="1:9" x14ac:dyDescent="0.25">
      <c r="A10" s="5">
        <v>9</v>
      </c>
      <c r="C10" s="8">
        <v>45772</v>
      </c>
      <c r="D10" s="5" t="s">
        <v>459</v>
      </c>
      <c r="E10" s="5" t="s">
        <v>203</v>
      </c>
      <c r="F10" s="5" t="s">
        <v>448</v>
      </c>
      <c r="G10" s="9">
        <v>45775</v>
      </c>
      <c r="H10" s="5" t="s">
        <v>52</v>
      </c>
      <c r="I10" s="5" t="s">
        <v>460</v>
      </c>
    </row>
    <row r="11" spans="1:9" x14ac:dyDescent="0.25">
      <c r="A11" s="5">
        <v>10</v>
      </c>
      <c r="C11" s="8">
        <v>45772</v>
      </c>
      <c r="D11" s="5" t="s">
        <v>461</v>
      </c>
      <c r="E11" s="5" t="s">
        <v>451</v>
      </c>
      <c r="F11" s="5" t="s">
        <v>448</v>
      </c>
      <c r="G11" s="10">
        <v>45772</v>
      </c>
      <c r="H11" s="5" t="s">
        <v>52</v>
      </c>
      <c r="I11" s="18" t="s">
        <v>462</v>
      </c>
    </row>
    <row r="12" spans="1:9" x14ac:dyDescent="0.25">
      <c r="A12" s="5">
        <v>11</v>
      </c>
      <c r="C12" s="8">
        <v>45772</v>
      </c>
      <c r="D12" s="5" t="s">
        <v>463</v>
      </c>
      <c r="E12" s="5" t="s">
        <v>451</v>
      </c>
      <c r="F12" s="5" t="s">
        <v>448</v>
      </c>
      <c r="G12" s="10">
        <v>45772</v>
      </c>
      <c r="H12" s="5" t="s">
        <v>52</v>
      </c>
      <c r="I12" s="5" t="s">
        <v>464</v>
      </c>
    </row>
    <row r="13" spans="1:9" ht="15" customHeight="1" x14ac:dyDescent="0.25">
      <c r="A13" s="5">
        <v>12</v>
      </c>
      <c r="C13" s="8">
        <v>45775</v>
      </c>
      <c r="D13" s="5" t="s">
        <v>465</v>
      </c>
      <c r="E13" s="5" t="s">
        <v>166</v>
      </c>
      <c r="F13" s="5" t="s">
        <v>448</v>
      </c>
      <c r="G13" s="9">
        <v>45777</v>
      </c>
      <c r="H13" s="5" t="s">
        <v>52</v>
      </c>
    </row>
    <row r="14" spans="1:9" ht="30" x14ac:dyDescent="0.25">
      <c r="A14" s="5">
        <v>13</v>
      </c>
      <c r="C14" s="8">
        <v>45775</v>
      </c>
      <c r="D14" s="84" t="s">
        <v>466</v>
      </c>
      <c r="E14" s="5" t="s">
        <v>467</v>
      </c>
      <c r="F14" s="5" t="s">
        <v>448</v>
      </c>
      <c r="G14" s="9">
        <v>45777</v>
      </c>
      <c r="H14" s="5" t="s">
        <v>52</v>
      </c>
      <c r="I14" s="5" t="s">
        <v>468</v>
      </c>
    </row>
    <row r="15" spans="1:9" ht="15" customHeight="1" x14ac:dyDescent="0.25">
      <c r="A15" s="5">
        <v>14</v>
      </c>
      <c r="C15" s="8">
        <v>45775</v>
      </c>
      <c r="D15" s="5" t="s">
        <v>469</v>
      </c>
      <c r="E15" s="5" t="s">
        <v>470</v>
      </c>
      <c r="F15" s="5" t="s">
        <v>448</v>
      </c>
      <c r="G15" s="9">
        <v>45776</v>
      </c>
      <c r="H15" s="5" t="s">
        <v>471</v>
      </c>
    </row>
    <row r="16" spans="1:9" ht="30" x14ac:dyDescent="0.25">
      <c r="A16" s="5">
        <v>15</v>
      </c>
      <c r="C16" s="8">
        <v>45775</v>
      </c>
      <c r="D16" s="1" t="s">
        <v>472</v>
      </c>
      <c r="E16" s="5" t="s">
        <v>448</v>
      </c>
      <c r="F16" s="5" t="s">
        <v>448</v>
      </c>
      <c r="G16" s="9">
        <v>45775</v>
      </c>
      <c r="I16" s="5" t="s">
        <v>473</v>
      </c>
    </row>
    <row r="17" spans="1:9" ht="15" customHeight="1" x14ac:dyDescent="0.25">
      <c r="A17" s="5">
        <v>16</v>
      </c>
      <c r="C17" s="8">
        <v>45775</v>
      </c>
      <c r="D17" s="5" t="s">
        <v>474</v>
      </c>
      <c r="E17" s="5" t="s">
        <v>166</v>
      </c>
      <c r="F17" s="5" t="s">
        <v>448</v>
      </c>
      <c r="G17" s="9">
        <v>45775</v>
      </c>
      <c r="H17" s="5" t="s">
        <v>52</v>
      </c>
      <c r="I17" s="5" t="s">
        <v>475</v>
      </c>
    </row>
    <row r="18" spans="1:9" ht="15" customHeight="1" x14ac:dyDescent="0.25">
      <c r="C18" s="8">
        <v>45782</v>
      </c>
      <c r="D18" s="1" t="s">
        <v>476</v>
      </c>
      <c r="E18" s="5" t="s">
        <v>203</v>
      </c>
      <c r="F18" s="5" t="s">
        <v>448</v>
      </c>
      <c r="G18" s="9">
        <v>45785</v>
      </c>
      <c r="H18" s="5" t="s">
        <v>471</v>
      </c>
    </row>
    <row r="19" spans="1:9" ht="15" customHeight="1" x14ac:dyDescent="0.25">
      <c r="D19" s="5" t="s">
        <v>477</v>
      </c>
      <c r="E19" s="5" t="s">
        <v>451</v>
      </c>
      <c r="F19" s="5" t="s">
        <v>448</v>
      </c>
      <c r="G19" s="9">
        <v>45785</v>
      </c>
      <c r="H19" s="5" t="s">
        <v>471</v>
      </c>
      <c r="I19" s="5" t="s">
        <v>478</v>
      </c>
    </row>
  </sheetData>
  <conditionalFormatting sqref="G1:G1048576">
    <cfRule type="expression" dxfId="13" priority="1">
      <formula>AND($H1="Completed")</formula>
    </cfRule>
  </conditionalFormatting>
  <conditionalFormatting sqref="G2:G10000">
    <cfRule type="expression" dxfId="12" priority="4">
      <formula>AND(ISNUMBER(G3), G3&lt;TODAY())</formula>
    </cfRule>
  </conditionalFormatting>
  <conditionalFormatting sqref="H1:H1048576">
    <cfRule type="cellIs" dxfId="11" priority="11" operator="equal">
      <formula>"Not Started"</formula>
    </cfRule>
    <cfRule type="cellIs" dxfId="10" priority="14" operator="equal">
      <formula>"On Hold"</formula>
    </cfRule>
    <cfRule type="cellIs" dxfId="9" priority="27" operator="equal">
      <formula>"Completed"</formula>
    </cfRule>
    <cfRule type="cellIs" dxfId="8" priority="28" operator="equal">
      <formula>"In-Progress"</formula>
    </cfRule>
  </conditionalFormatting>
  <conditionalFormatting sqref="H4">
    <cfRule type="cellIs" dxfId="7" priority="16" operator="equal">
      <formula>"Not Started"</formula>
    </cfRule>
  </conditionalFormatting>
  <conditionalFormatting sqref="H6">
    <cfRule type="cellIs" dxfId="6" priority="15" operator="equal">
      <formula>"Not Started"</formula>
    </cfRule>
  </conditionalFormatting>
  <dataValidations count="1">
    <dataValidation type="list" allowBlank="1" showInputMessage="1" showErrorMessage="1" sqref="H1:H1048576" xr:uid="{00000000-0002-0000-0900-000000000000}">
      <formula1>"In-Progress,Not Started,Completed,On Hold"</formula1>
    </dataValidation>
  </dataValidations>
  <hyperlinks>
    <hyperlink ref="I3" r:id="rId1" xr:uid="{00000000-0004-0000-0900-000000000000}"/>
    <hyperlink ref="I6" r:id="rId2" xr:uid="{00000000-0004-0000-0900-000001000000}"/>
    <hyperlink ref="I11" r:id="rId3" xr:uid="{00000000-0004-0000-0900-000002000000}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EW50"/>
  <sheetViews>
    <sheetView showGridLines="0" zoomScale="115" zoomScaleNormal="115" workbookViewId="0">
      <pane xSplit="4" ySplit="2" topLeftCell="E36" activePane="bottomRight" state="frozen"/>
      <selection pane="topRight" activeCell="E1" sqref="E1"/>
      <selection pane="bottomLeft" activeCell="A3" sqref="A3"/>
      <selection pane="bottomRight" activeCell="Z2" sqref="Z2:Z50"/>
    </sheetView>
  </sheetViews>
  <sheetFormatPr defaultColWidth="8.85546875" defaultRowHeight="15" x14ac:dyDescent="0.25"/>
  <cols>
    <col min="1" max="1" width="5" bestFit="1" customWidth="1"/>
    <col min="2" max="2" width="13.42578125" bestFit="1" customWidth="1"/>
    <col min="3" max="3" width="12.85546875" bestFit="1" customWidth="1"/>
    <col min="4" max="4" width="60.42578125" bestFit="1" customWidth="1"/>
    <col min="5" max="5" width="10.85546875" style="3" bestFit="1" customWidth="1"/>
    <col min="6" max="6" width="11" style="3" bestFit="1" customWidth="1"/>
    <col min="7" max="7" width="12.7109375" style="3" bestFit="1" customWidth="1"/>
    <col min="8" max="9" width="11.28515625" style="3" bestFit="1" customWidth="1"/>
    <col min="10" max="10" width="17.42578125" style="3" bestFit="1" customWidth="1"/>
    <col min="11" max="11" width="9.28515625" style="5" bestFit="1" customWidth="1"/>
    <col min="12" max="12" width="7.140625" bestFit="1" customWidth="1"/>
    <col min="13" max="13" width="15.140625" bestFit="1" customWidth="1"/>
    <col min="14" max="14" width="18" bestFit="1" customWidth="1"/>
    <col min="15" max="15" width="16.42578125" bestFit="1" customWidth="1"/>
    <col min="16" max="16" width="7.42578125" bestFit="1" customWidth="1"/>
    <col min="17" max="17" width="15" bestFit="1" customWidth="1"/>
    <col min="18" max="18" width="15.7109375" bestFit="1" customWidth="1"/>
    <col min="19" max="19" width="12.42578125" bestFit="1" customWidth="1"/>
    <col min="20" max="20" width="17.85546875" bestFit="1" customWidth="1"/>
    <col min="21" max="21" width="8.28515625" bestFit="1" customWidth="1"/>
    <col min="22" max="22" width="39.7109375" customWidth="1"/>
    <col min="23" max="23" width="5.42578125" bestFit="1" customWidth="1"/>
    <col min="24" max="24" width="7.42578125" bestFit="1" customWidth="1"/>
    <col min="25" max="25" width="18.42578125" style="3" bestFit="1" customWidth="1"/>
    <col min="26" max="26" width="14.42578125" style="3" bestFit="1" customWidth="1"/>
    <col min="27" max="144" width="8.7109375" style="3"/>
  </cols>
  <sheetData>
    <row r="1" spans="1:26" s="42" customFormat="1" ht="47.25" x14ac:dyDescent="0.25">
      <c r="A1" s="60" t="s">
        <v>479</v>
      </c>
      <c r="B1" s="61" t="s">
        <v>2</v>
      </c>
      <c r="C1" s="61" t="s">
        <v>3</v>
      </c>
      <c r="D1" s="61" t="s">
        <v>4</v>
      </c>
      <c r="E1" s="61" t="s">
        <v>0</v>
      </c>
      <c r="F1" s="64" t="s">
        <v>119</v>
      </c>
      <c r="G1" s="64" t="s">
        <v>121</v>
      </c>
      <c r="H1" s="64" t="s">
        <v>480</v>
      </c>
      <c r="I1" s="64" t="s">
        <v>481</v>
      </c>
      <c r="J1" s="64" t="s">
        <v>129</v>
      </c>
      <c r="K1" s="65" t="s">
        <v>482</v>
      </c>
      <c r="L1" s="63" t="s">
        <v>483</v>
      </c>
      <c r="M1" s="62" t="s">
        <v>484</v>
      </c>
      <c r="N1" s="63" t="s">
        <v>485</v>
      </c>
      <c r="O1" s="63" t="s">
        <v>486</v>
      </c>
      <c r="P1" s="66" t="s">
        <v>487</v>
      </c>
      <c r="Q1" s="66" t="s">
        <v>488</v>
      </c>
      <c r="R1" s="67" t="s">
        <v>489</v>
      </c>
      <c r="S1" s="64" t="s">
        <v>130</v>
      </c>
      <c r="T1" s="65" t="s">
        <v>490</v>
      </c>
      <c r="U1" s="65" t="s">
        <v>491</v>
      </c>
      <c r="V1" s="65" t="s">
        <v>492</v>
      </c>
      <c r="W1" s="65" t="s">
        <v>493</v>
      </c>
      <c r="X1" s="65" t="s">
        <v>494</v>
      </c>
      <c r="Y1" s="61" t="s">
        <v>134</v>
      </c>
      <c r="Z1" s="61" t="s">
        <v>135</v>
      </c>
    </row>
    <row r="2" spans="1:26" ht="15.75" x14ac:dyDescent="0.25">
      <c r="A2" s="59">
        <v>1</v>
      </c>
      <c r="B2" s="43" t="s">
        <v>28</v>
      </c>
      <c r="C2" s="43" t="s">
        <v>97</v>
      </c>
      <c r="D2" s="1" t="s">
        <v>98</v>
      </c>
      <c r="E2" s="4" t="s">
        <v>1</v>
      </c>
      <c r="F2" s="4">
        <v>1</v>
      </c>
      <c r="G2" s="4">
        <v>1</v>
      </c>
      <c r="H2" s="44">
        <v>45839</v>
      </c>
      <c r="I2" s="44"/>
      <c r="J2" s="35" t="s">
        <v>414</v>
      </c>
      <c r="K2" s="5" t="s">
        <v>451</v>
      </c>
      <c r="L2" s="45">
        <v>100</v>
      </c>
      <c r="M2" s="46">
        <v>2</v>
      </c>
      <c r="N2" s="45">
        <v>98</v>
      </c>
      <c r="O2" s="46">
        <f>L2-N2</f>
        <v>2</v>
      </c>
      <c r="P2" s="45">
        <v>98</v>
      </c>
      <c r="Q2" s="46">
        <f>L2-P2</f>
        <v>2</v>
      </c>
      <c r="R2" s="47">
        <f>IFERROR(P2/L2,"0")</f>
        <v>0.98</v>
      </c>
      <c r="S2" s="48" t="s">
        <v>412</v>
      </c>
      <c r="T2" s="48"/>
      <c r="U2" s="27" t="s">
        <v>84</v>
      </c>
      <c r="V2" s="24" t="s">
        <v>208</v>
      </c>
      <c r="W2" s="49"/>
      <c r="X2" s="49"/>
      <c r="Y2" s="4" t="s">
        <v>188</v>
      </c>
      <c r="Z2" s="4"/>
    </row>
    <row r="3" spans="1:26" ht="15.75" x14ac:dyDescent="0.25">
      <c r="A3" s="59">
        <v>2</v>
      </c>
      <c r="B3" s="43" t="s">
        <v>28</v>
      </c>
      <c r="C3" s="43" t="s">
        <v>312</v>
      </c>
      <c r="D3" s="1" t="s">
        <v>313</v>
      </c>
      <c r="E3" s="4" t="s">
        <v>1</v>
      </c>
      <c r="F3" s="4"/>
      <c r="G3" s="4"/>
      <c r="H3" s="44"/>
      <c r="I3" s="44"/>
      <c r="J3" s="35" t="s">
        <v>413</v>
      </c>
      <c r="K3" s="5" t="s">
        <v>451</v>
      </c>
      <c r="L3" s="45"/>
      <c r="M3" s="46"/>
      <c r="N3" s="45"/>
      <c r="O3" s="46"/>
      <c r="P3" s="45"/>
      <c r="Q3" s="46"/>
      <c r="R3" s="47" t="str">
        <f t="shared" ref="R3:R50" si="0">IFERROR(P3/L3,"0")</f>
        <v>0</v>
      </c>
      <c r="S3" s="48" t="s">
        <v>248</v>
      </c>
      <c r="T3" s="49"/>
      <c r="U3" s="27" t="s">
        <v>84</v>
      </c>
      <c r="V3" s="24" t="s">
        <v>314</v>
      </c>
      <c r="W3" s="49"/>
      <c r="X3" s="49"/>
      <c r="Y3" s="4" t="s">
        <v>188</v>
      </c>
      <c r="Z3" s="4"/>
    </row>
    <row r="4" spans="1:26" ht="15.75" x14ac:dyDescent="0.25">
      <c r="A4" s="59">
        <v>3</v>
      </c>
      <c r="B4" s="43" t="s">
        <v>28</v>
      </c>
      <c r="C4" s="43" t="s">
        <v>315</v>
      </c>
      <c r="D4" s="1" t="s">
        <v>316</v>
      </c>
      <c r="E4" s="4" t="s">
        <v>1</v>
      </c>
      <c r="F4" s="4"/>
      <c r="G4" s="4"/>
      <c r="H4" s="44"/>
      <c r="I4" s="44"/>
      <c r="J4" s="35" t="s">
        <v>413</v>
      </c>
      <c r="K4" s="5" t="s">
        <v>451</v>
      </c>
      <c r="L4" s="50"/>
      <c r="M4" s="50"/>
      <c r="N4" s="50"/>
      <c r="O4" s="50"/>
      <c r="P4" s="51"/>
      <c r="Q4" s="36"/>
      <c r="R4" s="47" t="str">
        <f t="shared" si="0"/>
        <v>0</v>
      </c>
      <c r="S4" s="48" t="s">
        <v>248</v>
      </c>
      <c r="T4" s="49"/>
      <c r="U4" s="27" t="s">
        <v>84</v>
      </c>
      <c r="V4" s="24" t="s">
        <v>317</v>
      </c>
      <c r="W4" s="49"/>
      <c r="X4" s="49"/>
      <c r="Y4" s="4" t="s">
        <v>188</v>
      </c>
      <c r="Z4" s="4"/>
    </row>
    <row r="5" spans="1:26" ht="15.75" x14ac:dyDescent="0.25">
      <c r="A5" s="59">
        <v>4</v>
      </c>
      <c r="B5" s="43" t="s">
        <v>28</v>
      </c>
      <c r="C5" s="43" t="s">
        <v>100</v>
      </c>
      <c r="D5" s="1" t="s">
        <v>101</v>
      </c>
      <c r="E5" s="4" t="s">
        <v>1</v>
      </c>
      <c r="F5" s="4"/>
      <c r="G5" s="4"/>
      <c r="H5" s="44"/>
      <c r="I5" s="44"/>
      <c r="J5" s="35" t="s">
        <v>413</v>
      </c>
      <c r="K5" s="5" t="s">
        <v>451</v>
      </c>
      <c r="L5" s="5"/>
      <c r="M5" s="5"/>
      <c r="N5" s="5"/>
      <c r="O5" s="5"/>
      <c r="P5" s="52"/>
      <c r="Q5" s="36"/>
      <c r="R5" s="47" t="str">
        <f t="shared" si="0"/>
        <v>0</v>
      </c>
      <c r="S5" s="48" t="s">
        <v>248</v>
      </c>
      <c r="T5" s="49"/>
      <c r="U5" s="27" t="s">
        <v>84</v>
      </c>
      <c r="V5" s="24" t="s">
        <v>189</v>
      </c>
      <c r="W5" s="49"/>
      <c r="X5" s="49"/>
      <c r="Y5" s="4" t="s">
        <v>188</v>
      </c>
      <c r="Z5" s="4"/>
    </row>
    <row r="6" spans="1:26" ht="15.75" x14ac:dyDescent="0.25">
      <c r="A6" s="59">
        <v>5</v>
      </c>
      <c r="B6" s="155" t="s">
        <v>25</v>
      </c>
      <c r="C6" s="43" t="s">
        <v>61</v>
      </c>
      <c r="D6" s="53" t="s">
        <v>62</v>
      </c>
      <c r="E6" s="4" t="s">
        <v>1</v>
      </c>
      <c r="F6" s="4"/>
      <c r="G6" s="4"/>
      <c r="H6" s="44"/>
      <c r="I6" s="44"/>
      <c r="J6" s="35" t="s">
        <v>413</v>
      </c>
      <c r="K6" s="5" t="s">
        <v>166</v>
      </c>
      <c r="L6" s="5"/>
      <c r="M6" s="5"/>
      <c r="N6" s="5"/>
      <c r="O6" s="5"/>
      <c r="P6" s="52"/>
      <c r="Q6" s="36"/>
      <c r="R6" s="47" t="str">
        <f t="shared" si="0"/>
        <v>0</v>
      </c>
      <c r="S6" s="48" t="s">
        <v>248</v>
      </c>
      <c r="T6" s="49"/>
      <c r="U6" s="27" t="s">
        <v>84</v>
      </c>
      <c r="V6" s="25" t="s">
        <v>180</v>
      </c>
      <c r="W6" s="49"/>
      <c r="X6" s="49"/>
      <c r="Y6" s="4" t="s">
        <v>167</v>
      </c>
      <c r="Z6" s="4"/>
    </row>
    <row r="7" spans="1:26" ht="15.75" x14ac:dyDescent="0.25">
      <c r="A7" s="59">
        <v>6</v>
      </c>
      <c r="B7" s="155" t="s">
        <v>25</v>
      </c>
      <c r="C7" s="43" t="s">
        <v>63</v>
      </c>
      <c r="D7" s="53" t="s">
        <v>64</v>
      </c>
      <c r="E7" s="4" t="s">
        <v>1</v>
      </c>
      <c r="F7" s="4"/>
      <c r="G7" s="4"/>
      <c r="H7" s="44"/>
      <c r="I7" s="44"/>
      <c r="J7" s="35" t="s">
        <v>413</v>
      </c>
      <c r="K7" s="5" t="s">
        <v>166</v>
      </c>
      <c r="L7" s="5"/>
      <c r="M7" s="5"/>
      <c r="N7" s="5"/>
      <c r="O7" s="5"/>
      <c r="P7" s="52"/>
      <c r="Q7" s="36"/>
      <c r="R7" s="47" t="str">
        <f t="shared" si="0"/>
        <v>0</v>
      </c>
      <c r="S7" s="48" t="s">
        <v>248</v>
      </c>
      <c r="T7" s="49"/>
      <c r="U7" s="27" t="s">
        <v>84</v>
      </c>
      <c r="V7" s="25" t="s">
        <v>177</v>
      </c>
      <c r="W7" s="49"/>
      <c r="X7" s="49"/>
      <c r="Y7" s="4" t="s">
        <v>167</v>
      </c>
      <c r="Z7" s="4"/>
    </row>
    <row r="8" spans="1:26" ht="15.75" x14ac:dyDescent="0.25">
      <c r="A8" s="59">
        <v>7</v>
      </c>
      <c r="B8" s="155" t="s">
        <v>25</v>
      </c>
      <c r="C8" s="43" t="s">
        <v>65</v>
      </c>
      <c r="D8" s="53" t="s">
        <v>66</v>
      </c>
      <c r="E8" s="4" t="s">
        <v>1</v>
      </c>
      <c r="F8" s="4"/>
      <c r="G8" s="4"/>
      <c r="H8" s="44"/>
      <c r="I8" s="44"/>
      <c r="J8" s="35" t="s">
        <v>413</v>
      </c>
      <c r="K8" s="5" t="s">
        <v>166</v>
      </c>
      <c r="L8" s="5"/>
      <c r="M8" s="5"/>
      <c r="N8" s="5"/>
      <c r="O8" s="5"/>
      <c r="P8" s="52"/>
      <c r="Q8" s="36"/>
      <c r="R8" s="47" t="str">
        <f t="shared" si="0"/>
        <v>0</v>
      </c>
      <c r="S8" s="48" t="s">
        <v>248</v>
      </c>
      <c r="T8" s="49"/>
      <c r="U8" s="27" t="s">
        <v>84</v>
      </c>
      <c r="V8" s="25" t="s">
        <v>179</v>
      </c>
      <c r="W8" s="49"/>
      <c r="X8" s="49"/>
      <c r="Y8" s="4" t="s">
        <v>167</v>
      </c>
      <c r="Z8" s="4"/>
    </row>
    <row r="9" spans="1:26" ht="15.75" x14ac:dyDescent="0.25">
      <c r="A9" s="59">
        <v>8</v>
      </c>
      <c r="B9" s="155" t="s">
        <v>25</v>
      </c>
      <c r="C9" s="43" t="s">
        <v>67</v>
      </c>
      <c r="D9" s="53" t="s">
        <v>68</v>
      </c>
      <c r="E9" s="4" t="s">
        <v>1</v>
      </c>
      <c r="F9" s="4"/>
      <c r="G9" s="4"/>
      <c r="H9" s="44"/>
      <c r="I9" s="44"/>
      <c r="J9" s="35" t="s">
        <v>413</v>
      </c>
      <c r="K9" s="5" t="s">
        <v>166</v>
      </c>
      <c r="L9" s="5"/>
      <c r="M9" s="5"/>
      <c r="N9" s="5"/>
      <c r="O9" s="5"/>
      <c r="P9" s="52"/>
      <c r="Q9" s="36"/>
      <c r="R9" s="47" t="str">
        <f t="shared" si="0"/>
        <v>0</v>
      </c>
      <c r="S9" s="48" t="s">
        <v>248</v>
      </c>
      <c r="T9" s="49"/>
      <c r="U9" s="27" t="s">
        <v>84</v>
      </c>
      <c r="V9" s="25" t="s">
        <v>218</v>
      </c>
      <c r="W9" s="49"/>
      <c r="X9" s="49"/>
      <c r="Y9" s="4" t="s">
        <v>167</v>
      </c>
      <c r="Z9" s="4"/>
    </row>
    <row r="10" spans="1:26" ht="15.75" x14ac:dyDescent="0.25">
      <c r="A10" s="59">
        <v>9</v>
      </c>
      <c r="B10" s="155" t="s">
        <v>25</v>
      </c>
      <c r="C10" s="43" t="s">
        <v>69</v>
      </c>
      <c r="D10" s="53" t="s">
        <v>70</v>
      </c>
      <c r="E10" s="4" t="s">
        <v>1</v>
      </c>
      <c r="F10" s="4"/>
      <c r="G10" s="4"/>
      <c r="H10" s="44"/>
      <c r="I10" s="44"/>
      <c r="J10" s="35" t="s">
        <v>413</v>
      </c>
      <c r="K10" s="5" t="s">
        <v>166</v>
      </c>
      <c r="L10" s="5"/>
      <c r="M10" s="5"/>
      <c r="N10" s="5"/>
      <c r="O10" s="5"/>
      <c r="P10" s="52"/>
      <c r="Q10" s="36"/>
      <c r="R10" s="47" t="str">
        <f t="shared" si="0"/>
        <v>0</v>
      </c>
      <c r="S10" s="48" t="s">
        <v>248</v>
      </c>
      <c r="T10" s="49"/>
      <c r="U10" s="27" t="s">
        <v>84</v>
      </c>
      <c r="V10" s="25" t="s">
        <v>220</v>
      </c>
      <c r="W10" s="49"/>
      <c r="X10" s="49"/>
      <c r="Y10" s="4" t="s">
        <v>167</v>
      </c>
      <c r="Z10" s="4"/>
    </row>
    <row r="11" spans="1:26" ht="15.75" x14ac:dyDescent="0.25">
      <c r="A11" s="59">
        <v>10</v>
      </c>
      <c r="B11" s="155" t="s">
        <v>25</v>
      </c>
      <c r="C11" s="43" t="s">
        <v>71</v>
      </c>
      <c r="D11" s="53" t="s">
        <v>72</v>
      </c>
      <c r="E11" s="4" t="s">
        <v>1</v>
      </c>
      <c r="F11" s="4"/>
      <c r="G11" s="4"/>
      <c r="H11" s="44"/>
      <c r="I11" s="44"/>
      <c r="J11" s="35" t="s">
        <v>413</v>
      </c>
      <c r="K11" s="5" t="s">
        <v>166</v>
      </c>
      <c r="L11" s="5"/>
      <c r="M11" s="5"/>
      <c r="N11" s="5"/>
      <c r="O11" s="5"/>
      <c r="P11" s="52"/>
      <c r="Q11" s="36"/>
      <c r="R11" s="47" t="str">
        <f t="shared" si="0"/>
        <v>0</v>
      </c>
      <c r="S11" s="48" t="s">
        <v>248</v>
      </c>
      <c r="T11" s="49"/>
      <c r="U11" s="27" t="s">
        <v>84</v>
      </c>
      <c r="V11" s="25" t="s">
        <v>169</v>
      </c>
      <c r="W11" s="49"/>
      <c r="X11" s="49"/>
      <c r="Y11" s="4" t="s">
        <v>167</v>
      </c>
      <c r="Z11" s="4"/>
    </row>
    <row r="12" spans="1:26" ht="30" x14ac:dyDescent="0.25">
      <c r="A12" s="59">
        <v>11</v>
      </c>
      <c r="B12" s="155" t="s">
        <v>25</v>
      </c>
      <c r="C12" s="43" t="s">
        <v>73</v>
      </c>
      <c r="D12" s="53" t="s">
        <v>74</v>
      </c>
      <c r="E12" s="4" t="s">
        <v>1</v>
      </c>
      <c r="F12" s="4"/>
      <c r="G12" s="4"/>
      <c r="H12" s="44"/>
      <c r="I12" s="44"/>
      <c r="J12" s="35" t="s">
        <v>413</v>
      </c>
      <c r="K12" s="5" t="s">
        <v>166</v>
      </c>
      <c r="L12" s="5"/>
      <c r="M12" s="5"/>
      <c r="N12" s="5"/>
      <c r="O12" s="5"/>
      <c r="P12" s="52"/>
      <c r="Q12" s="36"/>
      <c r="R12" s="47" t="str">
        <f t="shared" si="0"/>
        <v>0</v>
      </c>
      <c r="S12" s="48" t="s">
        <v>248</v>
      </c>
      <c r="T12" s="37"/>
      <c r="U12" s="27" t="s">
        <v>84</v>
      </c>
      <c r="V12" s="25" t="s">
        <v>222</v>
      </c>
      <c r="W12" s="49"/>
      <c r="X12" s="49"/>
      <c r="Y12" s="4" t="s">
        <v>167</v>
      </c>
      <c r="Z12" s="4"/>
    </row>
    <row r="13" spans="1:26" ht="15.75" x14ac:dyDescent="0.25">
      <c r="A13" s="59">
        <v>12</v>
      </c>
      <c r="B13" s="155" t="s">
        <v>25</v>
      </c>
      <c r="C13" s="43" t="s">
        <v>76</v>
      </c>
      <c r="D13" s="53" t="s">
        <v>77</v>
      </c>
      <c r="E13" s="4" t="s">
        <v>1</v>
      </c>
      <c r="F13" s="4"/>
      <c r="G13" s="4"/>
      <c r="H13" s="44"/>
      <c r="I13" s="44"/>
      <c r="J13" s="35" t="s">
        <v>413</v>
      </c>
      <c r="K13" s="5" t="s">
        <v>166</v>
      </c>
      <c r="L13" s="5"/>
      <c r="M13" s="5"/>
      <c r="N13" s="5"/>
      <c r="O13" s="5"/>
      <c r="P13" s="52"/>
      <c r="Q13" s="36"/>
      <c r="R13" s="47" t="str">
        <f t="shared" si="0"/>
        <v>0</v>
      </c>
      <c r="S13" s="48" t="s">
        <v>248</v>
      </c>
      <c r="T13" s="49"/>
      <c r="U13" s="27" t="s">
        <v>84</v>
      </c>
      <c r="V13" s="25" t="s">
        <v>227</v>
      </c>
      <c r="W13" s="49"/>
      <c r="X13" s="49"/>
      <c r="Y13" s="4" t="s">
        <v>167</v>
      </c>
      <c r="Z13" s="4"/>
    </row>
    <row r="14" spans="1:26" ht="15.75" x14ac:dyDescent="0.25">
      <c r="A14" s="59">
        <v>13</v>
      </c>
      <c r="B14" s="155" t="s">
        <v>25</v>
      </c>
      <c r="C14" s="43" t="s">
        <v>78</v>
      </c>
      <c r="D14" s="53" t="s">
        <v>79</v>
      </c>
      <c r="E14" s="4" t="s">
        <v>1</v>
      </c>
      <c r="F14" s="4"/>
      <c r="G14" s="4"/>
      <c r="H14" s="44"/>
      <c r="I14" s="44"/>
      <c r="J14" s="35" t="s">
        <v>413</v>
      </c>
      <c r="K14" s="5" t="s">
        <v>166</v>
      </c>
      <c r="L14" s="5"/>
      <c r="M14" s="5"/>
      <c r="N14" s="5"/>
      <c r="O14" s="5"/>
      <c r="P14" s="52"/>
      <c r="Q14" s="36"/>
      <c r="R14" s="47" t="str">
        <f t="shared" si="0"/>
        <v>0</v>
      </c>
      <c r="S14" s="48" t="s">
        <v>248</v>
      </c>
      <c r="T14" s="49"/>
      <c r="U14" s="27" t="s">
        <v>84</v>
      </c>
      <c r="V14" s="25" t="s">
        <v>224</v>
      </c>
      <c r="W14" s="49"/>
      <c r="X14" s="49"/>
      <c r="Y14" s="4" t="s">
        <v>167</v>
      </c>
      <c r="Z14" s="4"/>
    </row>
    <row r="15" spans="1:26" ht="15.75" x14ac:dyDescent="0.25">
      <c r="A15" s="59">
        <v>14</v>
      </c>
      <c r="B15" s="155" t="s">
        <v>25</v>
      </c>
      <c r="C15" s="43" t="s">
        <v>80</v>
      </c>
      <c r="D15" s="53" t="s">
        <v>81</v>
      </c>
      <c r="E15" s="4" t="s">
        <v>1</v>
      </c>
      <c r="F15" s="4"/>
      <c r="G15" s="4"/>
      <c r="H15" s="44"/>
      <c r="I15" s="44"/>
      <c r="J15" s="35" t="s">
        <v>413</v>
      </c>
      <c r="K15" s="5" t="s">
        <v>166</v>
      </c>
      <c r="L15" s="5"/>
      <c r="M15" s="5"/>
      <c r="N15" s="5"/>
      <c r="O15" s="5"/>
      <c r="P15" s="52"/>
      <c r="Q15" s="36"/>
      <c r="R15" s="47" t="str">
        <f t="shared" si="0"/>
        <v>0</v>
      </c>
      <c r="S15" s="48" t="s">
        <v>248</v>
      </c>
      <c r="T15" s="49"/>
      <c r="U15" s="27" t="s">
        <v>84</v>
      </c>
      <c r="V15" s="25" t="s">
        <v>207</v>
      </c>
      <c r="W15" s="49"/>
      <c r="X15" s="49"/>
      <c r="Y15" s="4" t="s">
        <v>167</v>
      </c>
      <c r="Z15" s="4"/>
    </row>
    <row r="16" spans="1:26" ht="15.75" x14ac:dyDescent="0.25">
      <c r="A16" s="59">
        <v>15</v>
      </c>
      <c r="B16" s="155" t="s">
        <v>25</v>
      </c>
      <c r="C16" s="43" t="s">
        <v>82</v>
      </c>
      <c r="D16" s="53" t="s">
        <v>83</v>
      </c>
      <c r="E16" s="4" t="s">
        <v>1</v>
      </c>
      <c r="F16" s="4"/>
      <c r="G16" s="4"/>
      <c r="H16" s="44"/>
      <c r="I16" s="44"/>
      <c r="J16" s="35" t="s">
        <v>413</v>
      </c>
      <c r="K16" s="5" t="s">
        <v>166</v>
      </c>
      <c r="L16" s="5"/>
      <c r="M16" s="5"/>
      <c r="N16" s="5"/>
      <c r="O16" s="5"/>
      <c r="P16" s="52"/>
      <c r="Q16" s="36"/>
      <c r="R16" s="47" t="str">
        <f t="shared" si="0"/>
        <v>0</v>
      </c>
      <c r="S16" s="48" t="s">
        <v>248</v>
      </c>
      <c r="T16" s="49"/>
      <c r="U16" s="27" t="s">
        <v>84</v>
      </c>
      <c r="V16" s="25" t="s">
        <v>206</v>
      </c>
      <c r="W16" s="49"/>
      <c r="X16" s="49"/>
      <c r="Y16" s="4" t="s">
        <v>167</v>
      </c>
      <c r="Z16" s="4"/>
    </row>
    <row r="17" spans="1:26" ht="15.75" x14ac:dyDescent="0.25">
      <c r="A17" s="59">
        <v>16</v>
      </c>
      <c r="B17" s="155" t="s">
        <v>6</v>
      </c>
      <c r="C17" s="43" t="s">
        <v>7</v>
      </c>
      <c r="D17" s="53" t="s">
        <v>8</v>
      </c>
      <c r="E17" s="4" t="s">
        <v>1</v>
      </c>
      <c r="F17" s="4"/>
      <c r="G17" s="4"/>
      <c r="H17" s="44"/>
      <c r="I17" s="44"/>
      <c r="J17" s="35" t="s">
        <v>413</v>
      </c>
      <c r="K17" s="5" t="s">
        <v>451</v>
      </c>
      <c r="L17" s="5"/>
      <c r="M17" s="5"/>
      <c r="N17" s="5"/>
      <c r="O17" s="5"/>
      <c r="P17" s="5"/>
      <c r="Q17" s="36"/>
      <c r="R17" s="47" t="str">
        <f t="shared" si="0"/>
        <v>0</v>
      </c>
      <c r="S17" s="48" t="s">
        <v>412</v>
      </c>
      <c r="T17" s="49"/>
      <c r="U17" s="27" t="s">
        <v>87</v>
      </c>
      <c r="V17" s="25" t="s">
        <v>191</v>
      </c>
      <c r="W17" s="49"/>
      <c r="X17" s="49"/>
      <c r="Y17" s="4" t="s">
        <v>182</v>
      </c>
      <c r="Z17" s="4"/>
    </row>
    <row r="18" spans="1:26" ht="15.75" x14ac:dyDescent="0.25">
      <c r="A18" s="59">
        <v>17</v>
      </c>
      <c r="B18" s="155" t="s">
        <v>6</v>
      </c>
      <c r="C18" s="43" t="s">
        <v>9</v>
      </c>
      <c r="D18" s="53" t="s">
        <v>495</v>
      </c>
      <c r="E18" s="4" t="s">
        <v>1</v>
      </c>
      <c r="F18" s="4"/>
      <c r="G18" s="4"/>
      <c r="H18" s="44"/>
      <c r="I18" s="44"/>
      <c r="J18" s="35" t="s">
        <v>413</v>
      </c>
      <c r="K18" s="5" t="s">
        <v>451</v>
      </c>
      <c r="L18" s="54"/>
      <c r="M18" s="54"/>
      <c r="N18" s="54"/>
      <c r="O18" s="54"/>
      <c r="P18" s="52"/>
      <c r="Q18" s="36"/>
      <c r="R18" s="47" t="str">
        <f t="shared" si="0"/>
        <v>0</v>
      </c>
      <c r="S18" s="48" t="s">
        <v>412</v>
      </c>
      <c r="T18" s="49"/>
      <c r="U18" s="27" t="s">
        <v>84</v>
      </c>
      <c r="V18" s="25" t="s">
        <v>183</v>
      </c>
      <c r="W18" s="49"/>
      <c r="X18" s="49"/>
      <c r="Y18" s="4" t="s">
        <v>182</v>
      </c>
      <c r="Z18" s="4"/>
    </row>
    <row r="19" spans="1:26" ht="45" x14ac:dyDescent="0.25">
      <c r="A19" s="59">
        <v>18</v>
      </c>
      <c r="B19" s="155" t="s">
        <v>6</v>
      </c>
      <c r="C19" s="43" t="s">
        <v>11</v>
      </c>
      <c r="D19" s="53" t="s">
        <v>496</v>
      </c>
      <c r="E19" s="4" t="s">
        <v>1</v>
      </c>
      <c r="F19" s="4"/>
      <c r="G19" s="4"/>
      <c r="H19" s="44"/>
      <c r="I19" s="44"/>
      <c r="J19" s="35" t="s">
        <v>413</v>
      </c>
      <c r="K19" s="5" t="s">
        <v>451</v>
      </c>
      <c r="L19" s="5"/>
      <c r="M19" s="5"/>
      <c r="N19" s="5"/>
      <c r="O19" s="5"/>
      <c r="P19" s="52"/>
      <c r="Q19" s="36"/>
      <c r="R19" s="47" t="str">
        <f t="shared" si="0"/>
        <v>0</v>
      </c>
      <c r="S19" s="48" t="s">
        <v>416</v>
      </c>
      <c r="T19" s="49"/>
      <c r="U19" s="27" t="s">
        <v>497</v>
      </c>
      <c r="V19" s="25" t="s">
        <v>498</v>
      </c>
      <c r="W19" s="49"/>
      <c r="X19" s="49"/>
      <c r="Y19" s="4" t="s">
        <v>182</v>
      </c>
      <c r="Z19" s="4"/>
    </row>
    <row r="20" spans="1:26" ht="30" x14ac:dyDescent="0.25">
      <c r="A20" s="59">
        <v>19</v>
      </c>
      <c r="B20" s="155" t="s">
        <v>6</v>
      </c>
      <c r="C20" s="43" t="s">
        <v>318</v>
      </c>
      <c r="D20" s="55" t="s">
        <v>499</v>
      </c>
      <c r="E20" s="4" t="s">
        <v>1</v>
      </c>
      <c r="F20" s="4"/>
      <c r="G20" s="4"/>
      <c r="H20" s="44"/>
      <c r="I20" s="44"/>
      <c r="J20" s="35" t="s">
        <v>413</v>
      </c>
      <c r="K20" s="5" t="s">
        <v>451</v>
      </c>
      <c r="L20" s="5"/>
      <c r="M20" s="5"/>
      <c r="N20" s="5"/>
      <c r="O20" s="5"/>
      <c r="P20" s="52"/>
      <c r="Q20" s="36"/>
      <c r="R20" s="47" t="str">
        <f t="shared" si="0"/>
        <v>0</v>
      </c>
      <c r="S20" s="48" t="s">
        <v>416</v>
      </c>
      <c r="T20" s="49"/>
      <c r="U20" s="27" t="s">
        <v>175</v>
      </c>
      <c r="V20" s="25" t="s">
        <v>320</v>
      </c>
      <c r="W20" s="49"/>
      <c r="X20" s="49"/>
      <c r="Y20" s="4" t="s">
        <v>212</v>
      </c>
      <c r="Z20" s="4"/>
    </row>
    <row r="21" spans="1:26" ht="30" x14ac:dyDescent="0.25">
      <c r="A21" s="59">
        <v>20</v>
      </c>
      <c r="B21" s="155" t="s">
        <v>6</v>
      </c>
      <c r="C21" s="43" t="s">
        <v>15</v>
      </c>
      <c r="D21" s="53" t="s">
        <v>16</v>
      </c>
      <c r="E21" s="4" t="s">
        <v>1</v>
      </c>
      <c r="F21" s="4"/>
      <c r="G21" s="4"/>
      <c r="H21" s="44"/>
      <c r="I21" s="44"/>
      <c r="J21" s="35" t="s">
        <v>413</v>
      </c>
      <c r="K21" s="5" t="s">
        <v>451</v>
      </c>
      <c r="L21" s="5"/>
      <c r="M21" s="5"/>
      <c r="N21" s="5"/>
      <c r="O21" s="5"/>
      <c r="P21" s="52"/>
      <c r="Q21" s="36"/>
      <c r="R21" s="47" t="str">
        <f t="shared" si="0"/>
        <v>0</v>
      </c>
      <c r="S21" s="48" t="s">
        <v>416</v>
      </c>
      <c r="T21" s="49"/>
      <c r="U21" s="27" t="s">
        <v>84</v>
      </c>
      <c r="V21" s="25" t="s">
        <v>231</v>
      </c>
      <c r="W21" s="49"/>
      <c r="X21" s="49"/>
      <c r="Y21" s="4" t="s">
        <v>212</v>
      </c>
      <c r="Z21" s="4"/>
    </row>
    <row r="22" spans="1:26" ht="30" x14ac:dyDescent="0.25">
      <c r="A22" s="59">
        <v>21</v>
      </c>
      <c r="B22" s="155" t="s">
        <v>6</v>
      </c>
      <c r="C22" s="43" t="s">
        <v>36</v>
      </c>
      <c r="D22" s="53" t="s">
        <v>500</v>
      </c>
      <c r="E22" s="4" t="s">
        <v>1</v>
      </c>
      <c r="F22" s="4"/>
      <c r="G22" s="4"/>
      <c r="H22" s="44"/>
      <c r="I22" s="44"/>
      <c r="J22" s="35" t="s">
        <v>413</v>
      </c>
      <c r="K22" s="5" t="s">
        <v>451</v>
      </c>
      <c r="L22" s="1"/>
      <c r="M22" s="1"/>
      <c r="N22" s="1"/>
      <c r="O22" s="1"/>
      <c r="P22" s="56"/>
      <c r="Q22" s="36"/>
      <c r="R22" s="47" t="str">
        <f t="shared" si="0"/>
        <v>0</v>
      </c>
      <c r="S22" s="48" t="s">
        <v>412</v>
      </c>
      <c r="T22" s="49"/>
      <c r="U22" s="27" t="s">
        <v>501</v>
      </c>
      <c r="V22" s="25" t="s">
        <v>243</v>
      </c>
      <c r="W22" s="49"/>
      <c r="X22" s="49"/>
      <c r="Y22" s="4" t="s">
        <v>212</v>
      </c>
      <c r="Z22" s="4"/>
    </row>
    <row r="23" spans="1:26" ht="30" x14ac:dyDescent="0.25">
      <c r="A23" s="59">
        <v>22</v>
      </c>
      <c r="B23" s="155" t="s">
        <v>6</v>
      </c>
      <c r="C23" s="43" t="s">
        <v>38</v>
      </c>
      <c r="D23" s="53" t="s">
        <v>502</v>
      </c>
      <c r="E23" s="4" t="s">
        <v>1</v>
      </c>
      <c r="F23" s="4"/>
      <c r="G23" s="4"/>
      <c r="H23" s="44"/>
      <c r="I23" s="44"/>
      <c r="J23" s="35" t="s">
        <v>413</v>
      </c>
      <c r="K23" s="5" t="s">
        <v>451</v>
      </c>
      <c r="L23" s="1"/>
      <c r="M23" s="1"/>
      <c r="N23" s="1"/>
      <c r="O23" s="1"/>
      <c r="P23" s="52"/>
      <c r="Q23" s="36"/>
      <c r="R23" s="47" t="str">
        <f t="shared" si="0"/>
        <v>0</v>
      </c>
      <c r="S23" s="48" t="s">
        <v>412</v>
      </c>
      <c r="T23" s="49"/>
      <c r="U23" s="27" t="s">
        <v>501</v>
      </c>
      <c r="V23" s="25" t="s">
        <v>246</v>
      </c>
      <c r="W23" s="49"/>
      <c r="X23" s="49"/>
      <c r="Y23" s="4" t="s">
        <v>212</v>
      </c>
      <c r="Z23" s="4"/>
    </row>
    <row r="24" spans="1:26" ht="30" x14ac:dyDescent="0.25">
      <c r="A24" s="59">
        <v>23</v>
      </c>
      <c r="B24" s="155" t="s">
        <v>6</v>
      </c>
      <c r="C24" s="43" t="s">
        <v>322</v>
      </c>
      <c r="D24" s="55" t="s">
        <v>503</v>
      </c>
      <c r="E24" s="4" t="s">
        <v>1</v>
      </c>
      <c r="F24" s="4"/>
      <c r="G24" s="4"/>
      <c r="H24" s="44"/>
      <c r="I24" s="44"/>
      <c r="J24" s="35" t="s">
        <v>413</v>
      </c>
      <c r="K24" s="5" t="s">
        <v>451</v>
      </c>
      <c r="L24" s="5"/>
      <c r="M24" s="5"/>
      <c r="N24" s="5"/>
      <c r="O24" s="5"/>
      <c r="P24" s="52"/>
      <c r="Q24" s="36"/>
      <c r="R24" s="47" t="str">
        <f t="shared" si="0"/>
        <v>0</v>
      </c>
      <c r="S24" s="48" t="s">
        <v>412</v>
      </c>
      <c r="T24" s="49"/>
      <c r="U24" s="27" t="s">
        <v>175</v>
      </c>
      <c r="V24" s="25" t="s">
        <v>324</v>
      </c>
      <c r="W24" s="49"/>
      <c r="X24" s="49"/>
      <c r="Y24" s="4" t="s">
        <v>212</v>
      </c>
      <c r="Z24" s="4"/>
    </row>
    <row r="25" spans="1:26" ht="30" x14ac:dyDescent="0.25">
      <c r="A25" s="59">
        <v>24</v>
      </c>
      <c r="B25" s="155" t="s">
        <v>6</v>
      </c>
      <c r="C25" s="43" t="s">
        <v>325</v>
      </c>
      <c r="D25" s="55" t="s">
        <v>504</v>
      </c>
      <c r="E25" s="4" t="s">
        <v>1</v>
      </c>
      <c r="F25" s="4"/>
      <c r="G25" s="4"/>
      <c r="H25" s="44"/>
      <c r="I25" s="44"/>
      <c r="J25" s="35" t="s">
        <v>413</v>
      </c>
      <c r="K25" s="5" t="s">
        <v>451</v>
      </c>
      <c r="L25" s="5"/>
      <c r="M25" s="5"/>
      <c r="N25" s="5"/>
      <c r="O25" s="5"/>
      <c r="P25" s="52"/>
      <c r="Q25" s="36"/>
      <c r="R25" s="47" t="str">
        <f t="shared" si="0"/>
        <v>0</v>
      </c>
      <c r="S25" s="48" t="s">
        <v>52</v>
      </c>
      <c r="T25" s="49"/>
      <c r="U25" s="27" t="s">
        <v>175</v>
      </c>
      <c r="V25" s="25" t="s">
        <v>327</v>
      </c>
      <c r="W25" s="49"/>
      <c r="X25" s="49"/>
      <c r="Y25" s="4" t="s">
        <v>212</v>
      </c>
      <c r="Z25" s="4"/>
    </row>
    <row r="26" spans="1:26" ht="15.75" x14ac:dyDescent="0.25">
      <c r="A26" s="59">
        <v>25</v>
      </c>
      <c r="B26" s="155" t="s">
        <v>19</v>
      </c>
      <c r="C26" s="43" t="s">
        <v>272</v>
      </c>
      <c r="D26" s="53" t="s">
        <v>273</v>
      </c>
      <c r="E26" s="4" t="s">
        <v>1</v>
      </c>
      <c r="F26" s="4"/>
      <c r="G26" s="4"/>
      <c r="H26" s="44"/>
      <c r="I26" s="44"/>
      <c r="J26" s="35" t="s">
        <v>413</v>
      </c>
      <c r="K26" s="5" t="s">
        <v>199</v>
      </c>
      <c r="L26" s="5"/>
      <c r="M26" s="5"/>
      <c r="N26" s="5"/>
      <c r="O26" s="5"/>
      <c r="P26" s="52"/>
      <c r="Q26" s="36"/>
      <c r="R26" s="47" t="str">
        <f t="shared" si="0"/>
        <v>0</v>
      </c>
      <c r="S26" s="48" t="s">
        <v>52</v>
      </c>
      <c r="T26" s="49"/>
      <c r="U26" s="27" t="s">
        <v>84</v>
      </c>
      <c r="V26" s="25" t="s">
        <v>275</v>
      </c>
      <c r="W26" s="49"/>
      <c r="X26" s="49"/>
      <c r="Y26" s="4" t="s">
        <v>261</v>
      </c>
      <c r="Z26" s="4"/>
    </row>
    <row r="27" spans="1:26" ht="30" x14ac:dyDescent="0.25">
      <c r="A27" s="59">
        <v>26</v>
      </c>
      <c r="B27" s="155" t="s">
        <v>19</v>
      </c>
      <c r="C27" s="43" t="s">
        <v>276</v>
      </c>
      <c r="D27" s="53" t="s">
        <v>277</v>
      </c>
      <c r="E27" s="4" t="s">
        <v>1</v>
      </c>
      <c r="F27" s="4"/>
      <c r="G27" s="4"/>
      <c r="H27" s="44"/>
      <c r="I27" s="44"/>
      <c r="J27" s="35" t="s">
        <v>413</v>
      </c>
      <c r="K27" s="5" t="s">
        <v>199</v>
      </c>
      <c r="L27" s="5"/>
      <c r="M27" s="5"/>
      <c r="N27" s="5"/>
      <c r="O27" s="5"/>
      <c r="P27" s="52"/>
      <c r="Q27" s="36"/>
      <c r="R27" s="47" t="str">
        <f t="shared" si="0"/>
        <v>0</v>
      </c>
      <c r="S27" s="48" t="s">
        <v>52</v>
      </c>
      <c r="T27" s="49"/>
      <c r="U27" s="27" t="s">
        <v>84</v>
      </c>
      <c r="V27" s="25" t="s">
        <v>280</v>
      </c>
      <c r="W27" s="49"/>
      <c r="X27" s="49"/>
      <c r="Y27" s="4" t="s">
        <v>261</v>
      </c>
      <c r="Z27" s="4"/>
    </row>
    <row r="28" spans="1:26" ht="30" x14ac:dyDescent="0.25">
      <c r="A28" s="59">
        <v>27</v>
      </c>
      <c r="B28" s="155" t="s">
        <v>28</v>
      </c>
      <c r="C28" s="43" t="s">
        <v>103</v>
      </c>
      <c r="D28" s="53" t="s">
        <v>505</v>
      </c>
      <c r="E28" s="4" t="s">
        <v>1</v>
      </c>
      <c r="F28" s="4"/>
      <c r="G28" s="4"/>
      <c r="H28" s="44"/>
      <c r="I28" s="44"/>
      <c r="J28" s="35" t="s">
        <v>413</v>
      </c>
      <c r="K28" s="5" t="s">
        <v>199</v>
      </c>
      <c r="L28" s="5"/>
      <c r="M28" s="5"/>
      <c r="N28" s="5"/>
      <c r="O28" s="5"/>
      <c r="P28" s="52"/>
      <c r="Q28" s="36"/>
      <c r="R28" s="47" t="str">
        <f t="shared" si="0"/>
        <v>0</v>
      </c>
      <c r="S28" s="48" t="s">
        <v>52</v>
      </c>
      <c r="T28" s="49"/>
      <c r="U28" s="27" t="s">
        <v>84</v>
      </c>
      <c r="V28" s="25" t="s">
        <v>201</v>
      </c>
      <c r="W28" s="49"/>
      <c r="X28" s="49"/>
      <c r="Y28" s="68" t="s">
        <v>506</v>
      </c>
      <c r="Z28" s="4"/>
    </row>
    <row r="29" spans="1:26" ht="30" x14ac:dyDescent="0.25">
      <c r="A29" s="59">
        <v>28</v>
      </c>
      <c r="B29" s="155" t="s">
        <v>28</v>
      </c>
      <c r="C29" s="43" t="s">
        <v>305</v>
      </c>
      <c r="D29" s="53" t="s">
        <v>306</v>
      </c>
      <c r="E29" s="4" t="s">
        <v>1</v>
      </c>
      <c r="F29" s="4"/>
      <c r="G29" s="4"/>
      <c r="H29" s="44"/>
      <c r="I29" s="44"/>
      <c r="J29" s="35" t="s">
        <v>413</v>
      </c>
      <c r="K29" s="5" t="s">
        <v>199</v>
      </c>
      <c r="L29" s="5"/>
      <c r="M29" s="5"/>
      <c r="N29" s="5"/>
      <c r="O29" s="5"/>
      <c r="P29" s="52"/>
      <c r="Q29" s="36"/>
      <c r="R29" s="47" t="str">
        <f t="shared" si="0"/>
        <v>0</v>
      </c>
      <c r="S29" s="48" t="s">
        <v>52</v>
      </c>
      <c r="T29" s="49"/>
      <c r="U29" s="27" t="s">
        <v>84</v>
      </c>
      <c r="V29" s="25" t="s">
        <v>308</v>
      </c>
      <c r="W29" s="49"/>
      <c r="X29" s="49"/>
      <c r="Y29" s="68" t="s">
        <v>506</v>
      </c>
      <c r="Z29" s="4"/>
    </row>
    <row r="30" spans="1:26" ht="30" x14ac:dyDescent="0.25">
      <c r="A30" s="59">
        <v>29</v>
      </c>
      <c r="B30" s="155" t="s">
        <v>28</v>
      </c>
      <c r="C30" s="43" t="s">
        <v>106</v>
      </c>
      <c r="D30" s="53" t="s">
        <v>107</v>
      </c>
      <c r="E30" s="4" t="s">
        <v>1</v>
      </c>
      <c r="F30" s="4"/>
      <c r="G30" s="4"/>
      <c r="H30" s="44"/>
      <c r="I30" s="44"/>
      <c r="J30" s="35" t="s">
        <v>413</v>
      </c>
      <c r="K30" s="5" t="s">
        <v>199</v>
      </c>
      <c r="L30" s="38"/>
      <c r="M30" s="38"/>
      <c r="N30" s="38"/>
      <c r="O30" s="38"/>
      <c r="P30" s="39"/>
      <c r="Q30" s="36"/>
      <c r="R30" s="47" t="str">
        <f t="shared" si="0"/>
        <v>0</v>
      </c>
      <c r="S30" s="48" t="s">
        <v>52</v>
      </c>
      <c r="T30" s="38"/>
      <c r="U30" s="27" t="s">
        <v>84</v>
      </c>
      <c r="V30" s="25" t="s">
        <v>239</v>
      </c>
      <c r="W30" s="40"/>
      <c r="X30" s="40"/>
      <c r="Y30" s="68" t="s">
        <v>506</v>
      </c>
      <c r="Z30" s="4"/>
    </row>
    <row r="31" spans="1:26" ht="30" x14ac:dyDescent="0.25">
      <c r="A31" s="59">
        <v>30</v>
      </c>
      <c r="B31" s="155" t="s">
        <v>19</v>
      </c>
      <c r="C31" s="43" t="s">
        <v>32</v>
      </c>
      <c r="D31" s="53" t="s">
        <v>507</v>
      </c>
      <c r="E31" s="4" t="s">
        <v>1</v>
      </c>
      <c r="F31" s="4"/>
      <c r="G31" s="4"/>
      <c r="H31" s="44"/>
      <c r="I31" s="44"/>
      <c r="J31" s="35" t="s">
        <v>413</v>
      </c>
      <c r="K31" s="5" t="s">
        <v>199</v>
      </c>
      <c r="L31" s="5"/>
      <c r="M31" s="5"/>
      <c r="N31" s="5"/>
      <c r="O31" s="5"/>
      <c r="P31" s="52"/>
      <c r="Q31" s="36"/>
      <c r="R31" s="47" t="str">
        <f t="shared" si="0"/>
        <v>0</v>
      </c>
      <c r="S31" s="48" t="s">
        <v>52</v>
      </c>
      <c r="T31" s="49"/>
      <c r="U31" s="27" t="s">
        <v>501</v>
      </c>
      <c r="V31" s="25" t="s">
        <v>250</v>
      </c>
      <c r="W31" s="49"/>
      <c r="X31" s="49"/>
      <c r="Y31" s="4" t="s">
        <v>261</v>
      </c>
      <c r="Z31" s="4"/>
    </row>
    <row r="32" spans="1:26" ht="15.75" x14ac:dyDescent="0.25">
      <c r="A32" s="59">
        <v>31</v>
      </c>
      <c r="B32" s="155" t="s">
        <v>19</v>
      </c>
      <c r="C32" s="43" t="s">
        <v>301</v>
      </c>
      <c r="D32" s="53" t="s">
        <v>302</v>
      </c>
      <c r="E32" s="4" t="s">
        <v>1</v>
      </c>
      <c r="F32" s="4"/>
      <c r="G32" s="4"/>
      <c r="H32" s="44"/>
      <c r="I32" s="44"/>
      <c r="J32" s="35" t="s">
        <v>413</v>
      </c>
      <c r="K32" s="5" t="s">
        <v>199</v>
      </c>
      <c r="L32" s="5"/>
      <c r="M32" s="5"/>
      <c r="N32" s="5"/>
      <c r="O32" s="5"/>
      <c r="P32" s="52"/>
      <c r="Q32" s="36"/>
      <c r="R32" s="47" t="str">
        <f t="shared" si="0"/>
        <v>0</v>
      </c>
      <c r="S32" s="48" t="s">
        <v>412</v>
      </c>
      <c r="T32" s="49"/>
      <c r="U32" s="27" t="s">
        <v>84</v>
      </c>
      <c r="V32" s="25" t="s">
        <v>304</v>
      </c>
      <c r="W32" s="49"/>
      <c r="X32" s="49"/>
      <c r="Y32" s="4" t="s">
        <v>261</v>
      </c>
      <c r="Z32" s="4"/>
    </row>
    <row r="33" spans="1:153" ht="30" x14ac:dyDescent="0.25">
      <c r="A33" s="59">
        <v>32</v>
      </c>
      <c r="B33" s="155" t="s">
        <v>19</v>
      </c>
      <c r="C33" s="43" t="s">
        <v>34</v>
      </c>
      <c r="D33" s="53" t="s">
        <v>35</v>
      </c>
      <c r="E33" s="4" t="s">
        <v>1</v>
      </c>
      <c r="F33" s="4"/>
      <c r="G33" s="4"/>
      <c r="H33" s="44"/>
      <c r="I33" s="44"/>
      <c r="J33" s="35" t="s">
        <v>413</v>
      </c>
      <c r="K33" s="5" t="s">
        <v>199</v>
      </c>
      <c r="L33" s="5"/>
      <c r="M33" s="5"/>
      <c r="N33" s="5"/>
      <c r="O33" s="5"/>
      <c r="P33" s="52"/>
      <c r="Q33" s="36"/>
      <c r="R33" s="47" t="str">
        <f t="shared" si="0"/>
        <v>0</v>
      </c>
      <c r="S33" s="48" t="s">
        <v>412</v>
      </c>
      <c r="T33" s="49"/>
      <c r="U33" s="27" t="s">
        <v>84</v>
      </c>
      <c r="V33" s="25" t="s">
        <v>262</v>
      </c>
      <c r="W33" s="49"/>
      <c r="X33" s="49"/>
      <c r="Y33" s="4" t="s">
        <v>261</v>
      </c>
      <c r="Z33" s="4"/>
    </row>
    <row r="34" spans="1:153" ht="30" x14ac:dyDescent="0.25">
      <c r="A34" s="59">
        <v>33</v>
      </c>
      <c r="B34" s="155" t="s">
        <v>28</v>
      </c>
      <c r="C34" s="43" t="s">
        <v>109</v>
      </c>
      <c r="D34" s="53" t="s">
        <v>508</v>
      </c>
      <c r="E34" s="4" t="s">
        <v>1</v>
      </c>
      <c r="F34" s="4"/>
      <c r="G34" s="4"/>
      <c r="H34" s="44"/>
      <c r="I34" s="44"/>
      <c r="J34" s="35" t="s">
        <v>413</v>
      </c>
      <c r="K34" s="5" t="s">
        <v>203</v>
      </c>
      <c r="L34" s="5"/>
      <c r="M34" s="5"/>
      <c r="N34" s="5"/>
      <c r="O34" s="5"/>
      <c r="P34" s="52"/>
      <c r="Q34" s="36"/>
      <c r="R34" s="47" t="str">
        <f t="shared" si="0"/>
        <v>0</v>
      </c>
      <c r="S34" s="48" t="s">
        <v>412</v>
      </c>
      <c r="T34" s="49"/>
      <c r="U34" s="27" t="s">
        <v>84</v>
      </c>
      <c r="V34" s="25" t="s">
        <v>204</v>
      </c>
      <c r="W34" s="49"/>
      <c r="X34" s="49"/>
      <c r="Y34" s="68" t="s">
        <v>506</v>
      </c>
      <c r="Z34" s="4"/>
    </row>
    <row r="35" spans="1:153" ht="30" x14ac:dyDescent="0.25">
      <c r="A35" s="59">
        <v>34</v>
      </c>
      <c r="B35" s="155" t="s">
        <v>28</v>
      </c>
      <c r="C35" s="43" t="s">
        <v>309</v>
      </c>
      <c r="D35" s="53" t="s">
        <v>310</v>
      </c>
      <c r="E35" s="4" t="s">
        <v>1</v>
      </c>
      <c r="F35" s="4"/>
      <c r="G35" s="4"/>
      <c r="H35" s="44"/>
      <c r="I35" s="44"/>
      <c r="J35" s="35" t="s">
        <v>413</v>
      </c>
      <c r="K35" s="5" t="s">
        <v>203</v>
      </c>
      <c r="L35" s="5"/>
      <c r="M35" s="5"/>
      <c r="N35" s="5"/>
      <c r="O35" s="5"/>
      <c r="P35" s="5"/>
      <c r="Q35" s="5"/>
      <c r="R35" s="47" t="str">
        <f t="shared" si="0"/>
        <v>0</v>
      </c>
      <c r="S35" s="48" t="s">
        <v>412</v>
      </c>
      <c r="T35" s="5"/>
      <c r="U35" s="27" t="s">
        <v>84</v>
      </c>
      <c r="V35" s="25" t="s">
        <v>311</v>
      </c>
      <c r="W35" s="5"/>
      <c r="X35" s="5"/>
      <c r="Y35" s="68" t="s">
        <v>506</v>
      </c>
      <c r="Z35" s="4"/>
    </row>
    <row r="36" spans="1:153" ht="30" x14ac:dyDescent="0.25">
      <c r="A36" s="59">
        <v>35</v>
      </c>
      <c r="B36" s="155" t="s">
        <v>28</v>
      </c>
      <c r="C36" s="43" t="s">
        <v>112</v>
      </c>
      <c r="D36" s="53" t="s">
        <v>113</v>
      </c>
      <c r="E36" s="4" t="s">
        <v>1</v>
      </c>
      <c r="F36" s="4"/>
      <c r="G36" s="4"/>
      <c r="H36" s="44"/>
      <c r="I36" s="44"/>
      <c r="J36" s="35" t="s">
        <v>413</v>
      </c>
      <c r="K36" s="5" t="s">
        <v>203</v>
      </c>
      <c r="L36" s="5"/>
      <c r="M36" s="5"/>
      <c r="N36" s="5"/>
      <c r="O36" s="5"/>
      <c r="P36" s="5"/>
      <c r="Q36" s="5"/>
      <c r="R36" s="47" t="str">
        <f t="shared" si="0"/>
        <v>0</v>
      </c>
      <c r="S36" s="48" t="s">
        <v>412</v>
      </c>
      <c r="T36" s="5"/>
      <c r="U36" s="27" t="s">
        <v>84</v>
      </c>
      <c r="V36" s="25" t="s">
        <v>240</v>
      </c>
      <c r="W36" s="5"/>
      <c r="X36" s="5"/>
      <c r="Y36" s="68" t="s">
        <v>506</v>
      </c>
      <c r="Z36" s="4"/>
    </row>
    <row r="37" spans="1:153" ht="15.75" x14ac:dyDescent="0.25">
      <c r="A37" s="59">
        <v>36</v>
      </c>
      <c r="B37" s="155" t="s">
        <v>22</v>
      </c>
      <c r="C37" s="43" t="s">
        <v>40</v>
      </c>
      <c r="D37" s="156" t="s">
        <v>41</v>
      </c>
      <c r="E37" s="4" t="s">
        <v>1</v>
      </c>
      <c r="F37" s="4"/>
      <c r="G37" s="4"/>
      <c r="H37" s="44"/>
      <c r="I37" s="44"/>
      <c r="J37" s="35" t="s">
        <v>413</v>
      </c>
      <c r="K37" s="5" t="s">
        <v>203</v>
      </c>
      <c r="L37" s="5"/>
      <c r="M37" s="5"/>
      <c r="N37" s="5"/>
      <c r="O37" s="5"/>
      <c r="P37" s="5"/>
      <c r="Q37" s="5"/>
      <c r="R37" s="47" t="str">
        <f t="shared" si="0"/>
        <v>0</v>
      </c>
      <c r="S37" s="48" t="s">
        <v>412</v>
      </c>
      <c r="T37" s="5"/>
      <c r="U37" s="27" t="s">
        <v>84</v>
      </c>
      <c r="V37" s="25" t="s">
        <v>253</v>
      </c>
      <c r="W37" s="5"/>
      <c r="X37" s="5"/>
      <c r="Y37" s="4" t="s">
        <v>212</v>
      </c>
      <c r="Z37" s="4"/>
    </row>
    <row r="38" spans="1:153" ht="30" x14ac:dyDescent="0.25">
      <c r="A38" s="59">
        <v>37</v>
      </c>
      <c r="B38" s="155" t="s">
        <v>22</v>
      </c>
      <c r="C38" s="43" t="s">
        <v>43</v>
      </c>
      <c r="D38" s="156" t="s">
        <v>44</v>
      </c>
      <c r="E38" s="4" t="s">
        <v>1</v>
      </c>
      <c r="F38" s="4"/>
      <c r="G38" s="4"/>
      <c r="H38" s="44"/>
      <c r="I38" s="44"/>
      <c r="J38" s="35" t="s">
        <v>413</v>
      </c>
      <c r="K38" s="5" t="s">
        <v>203</v>
      </c>
      <c r="L38" s="5"/>
      <c r="M38" s="5"/>
      <c r="N38" s="5"/>
      <c r="O38" s="5"/>
      <c r="P38" s="5"/>
      <c r="Q38" s="5"/>
      <c r="R38" s="47" t="str">
        <f t="shared" si="0"/>
        <v>0</v>
      </c>
      <c r="S38" s="48" t="s">
        <v>412</v>
      </c>
      <c r="T38" s="5"/>
      <c r="U38" s="27" t="s">
        <v>501</v>
      </c>
      <c r="V38" s="25" t="s">
        <v>256</v>
      </c>
      <c r="W38" s="5"/>
      <c r="X38" s="5"/>
      <c r="Y38" s="4" t="s">
        <v>212</v>
      </c>
      <c r="Z38" s="4"/>
    </row>
    <row r="39" spans="1:153" s="3" customFormat="1" ht="30" x14ac:dyDescent="0.25">
      <c r="A39" s="59">
        <v>38</v>
      </c>
      <c r="B39" s="157" t="s">
        <v>22</v>
      </c>
      <c r="C39" s="57" t="s">
        <v>330</v>
      </c>
      <c r="D39" s="58" t="s">
        <v>509</v>
      </c>
      <c r="E39" s="4" t="s">
        <v>1</v>
      </c>
      <c r="F39" s="4"/>
      <c r="G39" s="4"/>
      <c r="H39" s="44"/>
      <c r="I39" s="44"/>
      <c r="J39" s="35" t="s">
        <v>413</v>
      </c>
      <c r="K39" s="5" t="s">
        <v>203</v>
      </c>
      <c r="L39" s="4"/>
      <c r="M39" s="4"/>
      <c r="N39" s="4"/>
      <c r="O39" s="4"/>
      <c r="P39" s="4"/>
      <c r="Q39" s="4"/>
      <c r="R39" s="47" t="str">
        <f t="shared" si="0"/>
        <v>0</v>
      </c>
      <c r="S39" s="48" t="s">
        <v>412</v>
      </c>
      <c r="T39" s="4"/>
      <c r="U39" s="27" t="s">
        <v>175</v>
      </c>
      <c r="V39" s="26" t="s">
        <v>332</v>
      </c>
      <c r="W39" s="4"/>
      <c r="X39" s="4"/>
      <c r="Y39" s="4" t="s">
        <v>212</v>
      </c>
      <c r="Z39" s="4"/>
    </row>
    <row r="40" spans="1:153" ht="30" x14ac:dyDescent="0.25">
      <c r="A40" s="59">
        <v>39</v>
      </c>
      <c r="B40" s="155" t="s">
        <v>22</v>
      </c>
      <c r="C40" s="43" t="s">
        <v>45</v>
      </c>
      <c r="D40" s="53" t="s">
        <v>510</v>
      </c>
      <c r="E40" s="4" t="s">
        <v>1</v>
      </c>
      <c r="F40" s="4"/>
      <c r="G40" s="4"/>
      <c r="H40" s="44"/>
      <c r="I40" s="44"/>
      <c r="J40" s="35" t="s">
        <v>413</v>
      </c>
      <c r="K40" s="5" t="s">
        <v>203</v>
      </c>
      <c r="L40" s="5"/>
      <c r="M40" s="5"/>
      <c r="N40" s="5"/>
      <c r="O40" s="5"/>
      <c r="P40" s="5"/>
      <c r="Q40" s="5"/>
      <c r="R40" s="47" t="str">
        <f t="shared" si="0"/>
        <v>0</v>
      </c>
      <c r="S40" s="48" t="s">
        <v>412</v>
      </c>
      <c r="T40" s="5"/>
      <c r="U40" s="27" t="s">
        <v>501</v>
      </c>
      <c r="V40" s="25" t="s">
        <v>258</v>
      </c>
      <c r="W40" s="5"/>
      <c r="X40" s="5"/>
      <c r="Y40" s="4" t="s">
        <v>212</v>
      </c>
      <c r="Z40" s="4"/>
    </row>
    <row r="41" spans="1:153" ht="30" x14ac:dyDescent="0.25">
      <c r="A41" s="59">
        <v>40</v>
      </c>
      <c r="B41" s="155" t="s">
        <v>22</v>
      </c>
      <c r="C41" s="43" t="s">
        <v>268</v>
      </c>
      <c r="D41" s="53" t="s">
        <v>511</v>
      </c>
      <c r="E41" s="4" t="s">
        <v>1</v>
      </c>
      <c r="F41" s="4"/>
      <c r="G41" s="4"/>
      <c r="H41" s="44"/>
      <c r="I41" s="44"/>
      <c r="J41" s="35" t="s">
        <v>413</v>
      </c>
      <c r="K41" s="5" t="s">
        <v>203</v>
      </c>
      <c r="L41" s="5"/>
      <c r="M41" s="5"/>
      <c r="N41" s="5"/>
      <c r="O41" s="5"/>
      <c r="P41" s="5"/>
      <c r="Q41" s="5"/>
      <c r="R41" s="47" t="str">
        <f t="shared" si="0"/>
        <v>0</v>
      </c>
      <c r="S41" s="48" t="s">
        <v>412</v>
      </c>
      <c r="T41" s="5"/>
      <c r="U41" s="27" t="s">
        <v>84</v>
      </c>
      <c r="V41" s="25" t="s">
        <v>271</v>
      </c>
      <c r="W41" s="5"/>
      <c r="X41" s="5"/>
      <c r="Y41" s="4" t="s">
        <v>212</v>
      </c>
      <c r="Z41" s="4"/>
    </row>
    <row r="42" spans="1:153" ht="15.75" x14ac:dyDescent="0.25">
      <c r="A42" s="59">
        <v>41</v>
      </c>
      <c r="B42" s="155" t="s">
        <v>22</v>
      </c>
      <c r="C42" s="43" t="s">
        <v>296</v>
      </c>
      <c r="D42" s="53" t="s">
        <v>297</v>
      </c>
      <c r="E42" s="4" t="s">
        <v>1</v>
      </c>
      <c r="F42" s="4"/>
      <c r="G42" s="4"/>
      <c r="H42" s="44"/>
      <c r="I42" s="44"/>
      <c r="J42" s="35" t="s">
        <v>413</v>
      </c>
      <c r="K42" s="5" t="s">
        <v>203</v>
      </c>
      <c r="L42" s="5"/>
      <c r="M42" s="5"/>
      <c r="N42" s="5"/>
      <c r="O42" s="5"/>
      <c r="P42" s="5"/>
      <c r="Q42" s="5"/>
      <c r="R42" s="47" t="str">
        <f t="shared" si="0"/>
        <v>0</v>
      </c>
      <c r="S42" s="48" t="s">
        <v>412</v>
      </c>
      <c r="T42" s="5"/>
      <c r="U42" s="27" t="s">
        <v>84</v>
      </c>
      <c r="V42" s="25" t="s">
        <v>299</v>
      </c>
      <c r="W42" s="5"/>
      <c r="X42" s="5"/>
      <c r="Y42" s="4" t="s">
        <v>212</v>
      </c>
      <c r="Z42" s="4"/>
    </row>
    <row r="43" spans="1:153" ht="30" x14ac:dyDescent="0.25">
      <c r="A43" s="59">
        <v>42</v>
      </c>
      <c r="B43" s="155" t="s">
        <v>22</v>
      </c>
      <c r="C43" s="43" t="s">
        <v>334</v>
      </c>
      <c r="D43" s="55" t="s">
        <v>512</v>
      </c>
      <c r="E43" s="4" t="s">
        <v>1</v>
      </c>
      <c r="F43" s="4"/>
      <c r="G43" s="4"/>
      <c r="H43" s="44"/>
      <c r="I43" s="44"/>
      <c r="J43" s="35" t="s">
        <v>413</v>
      </c>
      <c r="K43" s="5" t="s">
        <v>203</v>
      </c>
      <c r="L43" s="5"/>
      <c r="M43" s="5"/>
      <c r="N43" s="5"/>
      <c r="O43" s="5"/>
      <c r="P43" s="5"/>
      <c r="Q43" s="5"/>
      <c r="R43" s="47" t="str">
        <f t="shared" si="0"/>
        <v>0</v>
      </c>
      <c r="S43" s="48" t="s">
        <v>412</v>
      </c>
      <c r="T43" s="5"/>
      <c r="U43" s="27" t="s">
        <v>175</v>
      </c>
      <c r="V43" s="25" t="s">
        <v>336</v>
      </c>
      <c r="W43" s="5"/>
      <c r="X43" s="5"/>
      <c r="Y43" s="4" t="s">
        <v>212</v>
      </c>
      <c r="Z43" s="4"/>
    </row>
    <row r="44" spans="1:153" ht="15.75" x14ac:dyDescent="0.25">
      <c r="A44" s="59">
        <v>43</v>
      </c>
      <c r="B44" s="155" t="s">
        <v>22</v>
      </c>
      <c r="C44" s="43" t="s">
        <v>513</v>
      </c>
      <c r="D44" s="55" t="s">
        <v>514</v>
      </c>
      <c r="E44" s="4" t="s">
        <v>1</v>
      </c>
      <c r="F44" s="4"/>
      <c r="G44" s="4"/>
      <c r="H44" s="44"/>
      <c r="I44" s="44"/>
      <c r="J44" s="35" t="s">
        <v>413</v>
      </c>
      <c r="K44" s="5" t="s">
        <v>203</v>
      </c>
      <c r="L44" s="5"/>
      <c r="M44" s="5"/>
      <c r="N44" s="5"/>
      <c r="O44" s="5"/>
      <c r="P44" s="5"/>
      <c r="Q44" s="5"/>
      <c r="R44" s="47" t="str">
        <f t="shared" si="0"/>
        <v>0</v>
      </c>
      <c r="S44" s="48" t="s">
        <v>412</v>
      </c>
      <c r="T44" s="5"/>
      <c r="U44" s="29" t="s">
        <v>175</v>
      </c>
      <c r="V44" s="28" t="s">
        <v>339</v>
      </c>
      <c r="W44" s="5"/>
      <c r="X44" s="5"/>
      <c r="Y44" s="4" t="s">
        <v>212</v>
      </c>
      <c r="Z44" s="4"/>
    </row>
    <row r="45" spans="1:153" ht="45" x14ac:dyDescent="0.25">
      <c r="A45" s="59">
        <v>44</v>
      </c>
      <c r="B45" s="155" t="s">
        <v>25</v>
      </c>
      <c r="C45" s="43" t="s">
        <v>328</v>
      </c>
      <c r="D45" s="53" t="s">
        <v>329</v>
      </c>
      <c r="E45" s="4" t="s">
        <v>1</v>
      </c>
      <c r="F45" s="4"/>
      <c r="G45" s="4"/>
      <c r="H45" s="44"/>
      <c r="I45" s="44"/>
      <c r="J45" s="35" t="s">
        <v>413</v>
      </c>
      <c r="K45" s="5" t="s">
        <v>166</v>
      </c>
      <c r="L45" s="5"/>
      <c r="M45" s="5"/>
      <c r="N45" s="5"/>
      <c r="O45" s="5"/>
      <c r="P45" s="5"/>
      <c r="Q45" s="5"/>
      <c r="R45" s="47" t="str">
        <f t="shared" si="0"/>
        <v>0</v>
      </c>
      <c r="S45" s="48" t="s">
        <v>412</v>
      </c>
      <c r="T45" s="5"/>
      <c r="U45" s="30" t="s">
        <v>497</v>
      </c>
      <c r="V45" s="5" t="s">
        <v>175</v>
      </c>
      <c r="W45" s="5"/>
      <c r="X45" s="5"/>
      <c r="Y45" s="4" t="s">
        <v>167</v>
      </c>
      <c r="Z45" s="4"/>
    </row>
    <row r="46" spans="1:153" s="34" customFormat="1" ht="15.75" x14ac:dyDescent="0.25">
      <c r="A46" s="59">
        <v>45</v>
      </c>
      <c r="B46" s="59" t="s">
        <v>6</v>
      </c>
      <c r="C46" s="43" t="s">
        <v>17</v>
      </c>
      <c r="D46" s="5" t="s">
        <v>515</v>
      </c>
      <c r="E46" s="4" t="s">
        <v>1</v>
      </c>
      <c r="F46" s="4"/>
      <c r="G46" s="4"/>
      <c r="H46" s="44"/>
      <c r="I46" s="44"/>
      <c r="J46" s="35" t="s">
        <v>413</v>
      </c>
      <c r="K46" s="5" t="s">
        <v>451</v>
      </c>
      <c r="L46" s="5"/>
      <c r="M46" s="5"/>
      <c r="N46" s="5"/>
      <c r="O46" s="5"/>
      <c r="P46" s="5"/>
      <c r="Q46" s="5"/>
      <c r="R46" s="47" t="str">
        <f t="shared" si="0"/>
        <v>0</v>
      </c>
      <c r="S46" s="48" t="s">
        <v>412</v>
      </c>
      <c r="T46" s="5"/>
      <c r="U46" s="30" t="s">
        <v>90</v>
      </c>
      <c r="V46" s="32" t="s">
        <v>287</v>
      </c>
      <c r="W46" s="5"/>
      <c r="X46" s="5"/>
      <c r="Y46" s="4" t="s">
        <v>182</v>
      </c>
      <c r="Z46" s="4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/>
      <c r="EP46"/>
      <c r="EQ46"/>
      <c r="ER46"/>
      <c r="ES46"/>
      <c r="ET46"/>
      <c r="EU46"/>
      <c r="EV46"/>
      <c r="EW46" s="33"/>
    </row>
    <row r="47" spans="1:153" s="15" customFormat="1" x14ac:dyDescent="0.25">
      <c r="A47" s="59">
        <v>46</v>
      </c>
      <c r="B47" s="155" t="s">
        <v>25</v>
      </c>
      <c r="C47" s="5"/>
      <c r="D47" s="5" t="s">
        <v>378</v>
      </c>
      <c r="E47" s="4" t="s">
        <v>1</v>
      </c>
      <c r="F47" s="4"/>
      <c r="G47" s="4"/>
      <c r="H47" s="44"/>
      <c r="I47" s="44"/>
      <c r="J47" s="35" t="s">
        <v>413</v>
      </c>
      <c r="K47" s="5"/>
      <c r="L47" s="5"/>
      <c r="M47" s="5"/>
      <c r="N47" s="5"/>
      <c r="O47" s="5"/>
      <c r="P47" s="5"/>
      <c r="Q47" s="5"/>
      <c r="R47" s="47" t="str">
        <f t="shared" si="0"/>
        <v>0</v>
      </c>
      <c r="S47" s="48" t="s">
        <v>412</v>
      </c>
      <c r="T47" s="5"/>
      <c r="U47" s="30" t="s">
        <v>90</v>
      </c>
      <c r="W47" s="5"/>
      <c r="X47" s="5"/>
      <c r="Y47" s="4"/>
      <c r="Z47" s="4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/>
      <c r="EP47"/>
      <c r="EQ47"/>
      <c r="ER47"/>
      <c r="ES47"/>
      <c r="ET47"/>
      <c r="EU47"/>
      <c r="EV47"/>
      <c r="EW47" s="41"/>
    </row>
    <row r="48" spans="1:153" s="15" customFormat="1" x14ac:dyDescent="0.25">
      <c r="A48" s="59">
        <v>47</v>
      </c>
      <c r="B48" s="155" t="s">
        <v>25</v>
      </c>
      <c r="C48" s="5"/>
      <c r="D48" s="5" t="s">
        <v>95</v>
      </c>
      <c r="E48" s="4" t="s">
        <v>1</v>
      </c>
      <c r="F48" s="4"/>
      <c r="G48" s="4"/>
      <c r="H48" s="44"/>
      <c r="I48" s="44"/>
      <c r="J48" s="35" t="s">
        <v>413</v>
      </c>
      <c r="K48" s="5"/>
      <c r="L48" s="5"/>
      <c r="M48" s="5"/>
      <c r="N48" s="5"/>
      <c r="O48" s="5"/>
      <c r="P48" s="5"/>
      <c r="Q48" s="5"/>
      <c r="R48" s="47" t="str">
        <f t="shared" si="0"/>
        <v>0</v>
      </c>
      <c r="S48" s="48" t="s">
        <v>412</v>
      </c>
      <c r="T48" s="5"/>
      <c r="U48" s="30" t="s">
        <v>90</v>
      </c>
      <c r="W48" s="5"/>
      <c r="X48" s="5"/>
      <c r="Y48" s="4"/>
      <c r="Z48" s="4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/>
      <c r="EP48"/>
      <c r="EQ48"/>
      <c r="ER48"/>
      <c r="ES48"/>
      <c r="ET48"/>
      <c r="EU48"/>
      <c r="EV48"/>
      <c r="EW48" s="41"/>
    </row>
    <row r="49" spans="1:153" s="15" customFormat="1" x14ac:dyDescent="0.25">
      <c r="A49" s="59">
        <v>48</v>
      </c>
      <c r="B49" s="155" t="s">
        <v>25</v>
      </c>
      <c r="C49" s="5"/>
      <c r="D49" s="5" t="s">
        <v>89</v>
      </c>
      <c r="E49" s="4" t="s">
        <v>1</v>
      </c>
      <c r="F49" s="4"/>
      <c r="G49" s="4"/>
      <c r="H49" s="44"/>
      <c r="I49" s="44"/>
      <c r="J49" s="35" t="s">
        <v>413</v>
      </c>
      <c r="K49" s="5"/>
      <c r="L49" s="5"/>
      <c r="M49" s="5"/>
      <c r="N49" s="5"/>
      <c r="O49" s="5"/>
      <c r="P49" s="5"/>
      <c r="Q49" s="5"/>
      <c r="R49" s="47" t="str">
        <f t="shared" si="0"/>
        <v>0</v>
      </c>
      <c r="S49" s="48" t="s">
        <v>412</v>
      </c>
      <c r="T49" s="5"/>
      <c r="U49" s="30" t="s">
        <v>90</v>
      </c>
      <c r="W49" s="5"/>
      <c r="X49" s="5"/>
      <c r="Y49" s="4"/>
      <c r="Z49" s="4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/>
      <c r="EP49"/>
      <c r="EQ49"/>
      <c r="ER49"/>
      <c r="ES49"/>
      <c r="ET49"/>
      <c r="EU49"/>
      <c r="EV49"/>
      <c r="EW49" s="41"/>
    </row>
    <row r="50" spans="1:153" s="15" customFormat="1" x14ac:dyDescent="0.25">
      <c r="A50" s="59">
        <v>49</v>
      </c>
      <c r="B50" s="155" t="s">
        <v>25</v>
      </c>
      <c r="C50" s="5"/>
      <c r="D50" s="5" t="s">
        <v>86</v>
      </c>
      <c r="E50" s="4" t="s">
        <v>1</v>
      </c>
      <c r="F50" s="4"/>
      <c r="G50" s="4"/>
      <c r="H50" s="44"/>
      <c r="I50" s="44">
        <v>45884</v>
      </c>
      <c r="J50" s="35" t="s">
        <v>413</v>
      </c>
      <c r="K50" s="5"/>
      <c r="L50" s="5"/>
      <c r="M50" s="5"/>
      <c r="N50" s="5"/>
      <c r="O50" s="5"/>
      <c r="P50" s="5"/>
      <c r="Q50" s="5"/>
      <c r="R50" s="47" t="str">
        <f t="shared" si="0"/>
        <v>0</v>
      </c>
      <c r="S50" s="48" t="s">
        <v>412</v>
      </c>
      <c r="T50" s="5"/>
      <c r="U50" s="30" t="s">
        <v>90</v>
      </c>
      <c r="W50" s="5"/>
      <c r="X50" s="5"/>
      <c r="Y50" s="4"/>
      <c r="Z50" s="4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/>
      <c r="EP50"/>
      <c r="EQ50"/>
      <c r="ER50"/>
      <c r="ES50"/>
      <c r="ET50"/>
      <c r="EU50"/>
      <c r="EV50"/>
      <c r="EW50" s="41"/>
    </row>
  </sheetData>
  <protectedRanges>
    <protectedRange sqref="N1:O1 L1" name="Range1"/>
  </protectedRanges>
  <conditionalFormatting sqref="J2:J50">
    <cfRule type="cellIs" dxfId="5" priority="4" operator="equal">
      <formula>"YES"</formula>
    </cfRule>
  </conditionalFormatting>
  <conditionalFormatting sqref="R2:T50">
    <cfRule type="containsText" dxfId="4" priority="5" operator="containsText" text="Pending">
      <formula>NOT(ISERROR(SEARCH("Pending",R2)))</formula>
    </cfRule>
    <cfRule type="cellIs" dxfId="3" priority="6" operator="greaterThan">
      <formula>0.7</formula>
    </cfRule>
  </conditionalFormatting>
  <conditionalFormatting sqref="S2:S50">
    <cfRule type="cellIs" dxfId="2" priority="1" operator="equal">
      <formula>"Not Started"</formula>
    </cfRule>
    <cfRule type="cellIs" dxfId="1" priority="2" operator="equal">
      <formula>"In Progress"</formula>
    </cfRule>
    <cfRule type="cellIs" dxfId="0" priority="3" operator="equal">
      <formula>"On Hold"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A00-000000000000}">
          <x14:formula1>
            <xm:f>Sheet2!$C$3:$C$6</xm:f>
          </x14:formula1>
          <xm:sqref>S2:S50</xm:sqref>
        </x14:dataValidation>
        <x14:dataValidation type="list" allowBlank="1" showInputMessage="1" showErrorMessage="1" xr:uid="{00000000-0002-0000-0A00-000001000000}">
          <x14:formula1>
            <xm:f>Sheet2!$L$3:$L$4</xm:f>
          </x14:formula1>
          <xm:sqref>E2:E50</xm:sqref>
        </x14:dataValidation>
        <x14:dataValidation type="list" allowBlank="1" showInputMessage="1" showErrorMessage="1" xr:uid="{00000000-0002-0000-0A00-000002000000}">
          <x14:formula1>
            <xm:f>Sheet2!$E$3:$E$5</xm:f>
          </x14:formula1>
          <xm:sqref>J2:K2 J3:J50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20"/>
  <sheetViews>
    <sheetView workbookViewId="0">
      <selection sqref="A1:A1048576"/>
    </sheetView>
  </sheetViews>
  <sheetFormatPr defaultColWidth="8.85546875" defaultRowHeight="15" x14ac:dyDescent="0.25"/>
  <cols>
    <col min="1" max="1" width="29.42578125" customWidth="1"/>
  </cols>
  <sheetData>
    <row r="1" spans="1:1" x14ac:dyDescent="0.25">
      <c r="A1" s="81" t="s">
        <v>516</v>
      </c>
    </row>
    <row r="2" spans="1:1" x14ac:dyDescent="0.25">
      <c r="A2" s="81" t="s">
        <v>517</v>
      </c>
    </row>
    <row r="3" spans="1:1" x14ac:dyDescent="0.25">
      <c r="A3" s="81" t="s">
        <v>518</v>
      </c>
    </row>
    <row r="4" spans="1:1" x14ac:dyDescent="0.25">
      <c r="A4" s="81" t="s">
        <v>519</v>
      </c>
    </row>
    <row r="5" spans="1:1" x14ac:dyDescent="0.25">
      <c r="A5" s="81" t="s">
        <v>520</v>
      </c>
    </row>
    <row r="6" spans="1:1" x14ac:dyDescent="0.25">
      <c r="A6" s="81" t="s">
        <v>391</v>
      </c>
    </row>
    <row r="7" spans="1:1" x14ac:dyDescent="0.25">
      <c r="A7" s="81" t="s">
        <v>392</v>
      </c>
    </row>
    <row r="8" spans="1:1" x14ac:dyDescent="0.25">
      <c r="A8" s="81" t="s">
        <v>393</v>
      </c>
    </row>
    <row r="9" spans="1:1" x14ac:dyDescent="0.25">
      <c r="A9" s="81" t="s">
        <v>394</v>
      </c>
    </row>
    <row r="10" spans="1:1" x14ac:dyDescent="0.25">
      <c r="A10" s="81" t="s">
        <v>521</v>
      </c>
    </row>
    <row r="11" spans="1:1" x14ac:dyDescent="0.25">
      <c r="A11" s="81" t="s">
        <v>522</v>
      </c>
    </row>
    <row r="12" spans="1:1" x14ac:dyDescent="0.25">
      <c r="A12" s="81" t="s">
        <v>523</v>
      </c>
    </row>
    <row r="13" spans="1:1" x14ac:dyDescent="0.25">
      <c r="A13" s="81" t="s">
        <v>524</v>
      </c>
    </row>
    <row r="14" spans="1:1" x14ac:dyDescent="0.25">
      <c r="A14" s="81" t="s">
        <v>525</v>
      </c>
    </row>
    <row r="15" spans="1:1" x14ac:dyDescent="0.25">
      <c r="A15" s="81" t="s">
        <v>526</v>
      </c>
    </row>
    <row r="16" spans="1:1" x14ac:dyDescent="0.25">
      <c r="A16" s="81" t="s">
        <v>527</v>
      </c>
    </row>
    <row r="17" spans="1:1" x14ac:dyDescent="0.25">
      <c r="A17" s="81" t="s">
        <v>528</v>
      </c>
    </row>
    <row r="18" spans="1:1" x14ac:dyDescent="0.25">
      <c r="A18" s="81" t="s">
        <v>529</v>
      </c>
    </row>
    <row r="19" spans="1:1" x14ac:dyDescent="0.25">
      <c r="A19" s="81" t="s">
        <v>395</v>
      </c>
    </row>
    <row r="20" spans="1:1" x14ac:dyDescent="0.25">
      <c r="A20" s="81" t="s">
        <v>401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1"/>
  <sheetViews>
    <sheetView workbookViewId="0">
      <selection activeCell="C9" sqref="C9"/>
    </sheetView>
  </sheetViews>
  <sheetFormatPr defaultRowHeight="15" x14ac:dyDescent="0.25"/>
  <cols>
    <col min="1" max="1" width="24.42578125" style="21" bestFit="1" customWidth="1"/>
    <col min="2" max="2" width="24.42578125" bestFit="1" customWidth="1"/>
    <col min="3" max="3" width="25.140625" bestFit="1" customWidth="1"/>
    <col min="4" max="4" width="7.42578125" bestFit="1" customWidth="1"/>
    <col min="5" max="5" width="4.7109375" bestFit="1" customWidth="1"/>
    <col min="6" max="7" width="11.7109375" bestFit="1" customWidth="1"/>
    <col min="8" max="8" width="9.5703125" bestFit="1" customWidth="1"/>
    <col min="9" max="9" width="11" bestFit="1" customWidth="1"/>
    <col min="10" max="10" width="7.42578125" bestFit="1" customWidth="1"/>
    <col min="11" max="11" width="9.7109375" bestFit="1" customWidth="1"/>
    <col min="12" max="12" width="7.42578125" bestFit="1" customWidth="1"/>
    <col min="13" max="13" width="9.42578125" bestFit="1" customWidth="1"/>
    <col min="14" max="14" width="11.7109375" bestFit="1" customWidth="1"/>
    <col min="15" max="15" width="8" bestFit="1" customWidth="1"/>
    <col min="16" max="16" width="9.7109375" bestFit="1" customWidth="1"/>
    <col min="17" max="17" width="10.85546875" bestFit="1" customWidth="1"/>
    <col min="18" max="18" width="11" bestFit="1" customWidth="1"/>
    <col min="19" max="19" width="9.42578125" bestFit="1" customWidth="1"/>
    <col min="20" max="20" width="11.7109375" bestFit="1" customWidth="1"/>
  </cols>
  <sheetData>
    <row r="1" spans="1:6" x14ac:dyDescent="0.25">
      <c r="A1" s="184" t="s">
        <v>0</v>
      </c>
      <c r="B1" t="s">
        <v>1</v>
      </c>
    </row>
    <row r="2" spans="1:6" x14ac:dyDescent="0.25">
      <c r="A2" s="20" t="s">
        <v>75</v>
      </c>
      <c r="B2" t="s">
        <v>530</v>
      </c>
    </row>
    <row r="3" spans="1:6" x14ac:dyDescent="0.25">
      <c r="A3"/>
    </row>
    <row r="4" spans="1:6" x14ac:dyDescent="0.25">
      <c r="A4" s="184" t="s">
        <v>531</v>
      </c>
      <c r="B4" s="21"/>
      <c r="C4" s="20" t="s">
        <v>127</v>
      </c>
    </row>
    <row r="5" spans="1:6" x14ac:dyDescent="0.25">
      <c r="A5" s="20" t="s">
        <v>2</v>
      </c>
      <c r="B5" s="184" t="s">
        <v>124</v>
      </c>
      <c r="C5" t="s">
        <v>165</v>
      </c>
      <c r="D5" t="s">
        <v>532</v>
      </c>
      <c r="E5" t="s">
        <v>175</v>
      </c>
      <c r="F5" t="s">
        <v>31</v>
      </c>
    </row>
    <row r="6" spans="1:6" x14ac:dyDescent="0.25">
      <c r="A6" t="s">
        <v>6</v>
      </c>
      <c r="C6">
        <v>6</v>
      </c>
      <c r="D6">
        <v>2</v>
      </c>
      <c r="F6">
        <v>8</v>
      </c>
    </row>
    <row r="7" spans="1:6" x14ac:dyDescent="0.25">
      <c r="A7" t="s">
        <v>213</v>
      </c>
      <c r="C7">
        <v>1</v>
      </c>
      <c r="D7">
        <v>6</v>
      </c>
      <c r="E7">
        <v>1</v>
      </c>
      <c r="F7">
        <v>8</v>
      </c>
    </row>
    <row r="8" spans="1:6" x14ac:dyDescent="0.25">
      <c r="A8" t="s">
        <v>22</v>
      </c>
      <c r="C8">
        <v>4</v>
      </c>
      <c r="D8">
        <v>7</v>
      </c>
      <c r="E8">
        <v>4</v>
      </c>
      <c r="F8">
        <v>15</v>
      </c>
    </row>
    <row r="9" spans="1:6" x14ac:dyDescent="0.25">
      <c r="A9" t="s">
        <v>25</v>
      </c>
      <c r="C9">
        <v>5</v>
      </c>
      <c r="D9">
        <v>9</v>
      </c>
      <c r="E9">
        <v>2</v>
      </c>
      <c r="F9">
        <v>16</v>
      </c>
    </row>
    <row r="10" spans="1:6" x14ac:dyDescent="0.25">
      <c r="A10" t="s">
        <v>28</v>
      </c>
      <c r="D10">
        <v>9</v>
      </c>
      <c r="F10">
        <v>9</v>
      </c>
    </row>
    <row r="11" spans="1:6" x14ac:dyDescent="0.25">
      <c r="A11" s="21" t="s">
        <v>31</v>
      </c>
      <c r="B11" s="21"/>
      <c r="C11">
        <v>16</v>
      </c>
      <c r="D11">
        <v>33</v>
      </c>
      <c r="E11">
        <v>7</v>
      </c>
      <c r="F11">
        <v>56</v>
      </c>
    </row>
    <row r="12" spans="1:6" x14ac:dyDescent="0.25">
      <c r="A12"/>
    </row>
    <row r="13" spans="1:6" x14ac:dyDescent="0.25">
      <c r="A13"/>
    </row>
    <row r="14" spans="1:6" x14ac:dyDescent="0.25">
      <c r="A14"/>
    </row>
    <row r="15" spans="1:6" x14ac:dyDescent="0.25">
      <c r="A15"/>
    </row>
    <row r="16" spans="1:6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topLeftCell="A13" workbookViewId="0">
      <selection activeCell="B17" sqref="B17"/>
    </sheetView>
  </sheetViews>
  <sheetFormatPr defaultColWidth="8.85546875" defaultRowHeight="15" x14ac:dyDescent="0.25"/>
  <cols>
    <col min="1" max="1" width="14.28515625" bestFit="1" customWidth="1"/>
    <col min="2" max="2" width="18.85546875" bestFit="1" customWidth="1"/>
    <col min="3" max="21" width="10.42578125" bestFit="1" customWidth="1"/>
    <col min="22" max="22" width="7.28515625" bestFit="1" customWidth="1"/>
    <col min="23" max="23" width="11.28515625" bestFit="1" customWidth="1"/>
  </cols>
  <sheetData>
    <row r="1" spans="1:2" x14ac:dyDescent="0.25">
      <c r="A1" s="20" t="s">
        <v>0</v>
      </c>
      <c r="B1" t="s">
        <v>1</v>
      </c>
    </row>
    <row r="3" spans="1:2" x14ac:dyDescent="0.25">
      <c r="A3" s="20" t="s">
        <v>13</v>
      </c>
      <c r="B3" t="s">
        <v>14</v>
      </c>
    </row>
    <row r="4" spans="1:2" x14ac:dyDescent="0.25">
      <c r="A4" s="99">
        <v>45839</v>
      </c>
      <c r="B4">
        <v>3</v>
      </c>
    </row>
    <row r="5" spans="1:2" x14ac:dyDescent="0.25">
      <c r="A5" s="99">
        <v>45840</v>
      </c>
      <c r="B5">
        <v>2</v>
      </c>
    </row>
    <row r="6" spans="1:2" x14ac:dyDescent="0.25">
      <c r="A6" s="99">
        <v>45841</v>
      </c>
      <c r="B6">
        <v>1</v>
      </c>
    </row>
    <row r="7" spans="1:2" x14ac:dyDescent="0.25">
      <c r="A7" s="99">
        <v>45845</v>
      </c>
      <c r="B7">
        <v>2</v>
      </c>
    </row>
    <row r="8" spans="1:2" x14ac:dyDescent="0.25">
      <c r="A8" s="99">
        <v>45846</v>
      </c>
      <c r="B8">
        <v>2</v>
      </c>
    </row>
    <row r="9" spans="1:2" x14ac:dyDescent="0.25">
      <c r="A9" s="99">
        <v>45847</v>
      </c>
      <c r="B9">
        <v>1</v>
      </c>
    </row>
    <row r="10" spans="1:2" x14ac:dyDescent="0.25">
      <c r="A10" s="99">
        <v>45848</v>
      </c>
      <c r="B10">
        <v>4</v>
      </c>
    </row>
    <row r="11" spans="1:2" x14ac:dyDescent="0.25">
      <c r="A11" s="99">
        <v>45849</v>
      </c>
      <c r="B11">
        <v>3</v>
      </c>
    </row>
    <row r="12" spans="1:2" x14ac:dyDescent="0.25">
      <c r="A12" s="99">
        <v>45852</v>
      </c>
      <c r="B12">
        <v>4</v>
      </c>
    </row>
    <row r="13" spans="1:2" x14ac:dyDescent="0.25">
      <c r="A13" s="99">
        <v>45853</v>
      </c>
      <c r="B13">
        <v>5</v>
      </c>
    </row>
    <row r="14" spans="1:2" x14ac:dyDescent="0.25">
      <c r="A14" s="99">
        <v>45854</v>
      </c>
      <c r="B14">
        <v>3</v>
      </c>
    </row>
    <row r="15" spans="1:2" x14ac:dyDescent="0.25">
      <c r="A15" s="99">
        <v>45856</v>
      </c>
      <c r="B15">
        <v>1</v>
      </c>
    </row>
    <row r="16" spans="1:2" x14ac:dyDescent="0.25">
      <c r="A16" s="99">
        <v>45859</v>
      </c>
      <c r="B16">
        <v>5</v>
      </c>
    </row>
    <row r="17" spans="1:2" x14ac:dyDescent="0.25">
      <c r="A17" s="99">
        <v>45860</v>
      </c>
      <c r="B17">
        <v>5</v>
      </c>
    </row>
    <row r="18" spans="1:2" x14ac:dyDescent="0.25">
      <c r="A18" s="99">
        <v>45861</v>
      </c>
      <c r="B18">
        <v>3</v>
      </c>
    </row>
    <row r="19" spans="1:2" x14ac:dyDescent="0.25">
      <c r="A19" s="99">
        <v>45862</v>
      </c>
      <c r="B19">
        <v>3</v>
      </c>
    </row>
    <row r="20" spans="1:2" x14ac:dyDescent="0.25">
      <c r="A20" s="99">
        <v>45863</v>
      </c>
      <c r="B20">
        <v>4</v>
      </c>
    </row>
    <row r="21" spans="1:2" x14ac:dyDescent="0.25">
      <c r="A21" s="99">
        <v>45866</v>
      </c>
      <c r="B21">
        <v>3</v>
      </c>
    </row>
    <row r="22" spans="1:2" x14ac:dyDescent="0.25">
      <c r="A22" s="99">
        <v>45867</v>
      </c>
      <c r="B22">
        <v>2</v>
      </c>
    </row>
    <row r="23" spans="1:2" x14ac:dyDescent="0.25">
      <c r="A23" s="21" t="s">
        <v>31</v>
      </c>
      <c r="B23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2AC9-F8D4-49E4-B490-2FEAFBA90367}">
  <dimension ref="A4:AJ109"/>
  <sheetViews>
    <sheetView topLeftCell="A4" workbookViewId="0">
      <selection activeCell="B20" sqref="B20"/>
    </sheetView>
  </sheetViews>
  <sheetFormatPr defaultRowHeight="15" x14ac:dyDescent="0.25"/>
  <cols>
    <col min="1" max="1" width="13.85546875" bestFit="1" customWidth="1"/>
    <col min="2" max="2" width="24" bestFit="1" customWidth="1"/>
  </cols>
  <sheetData>
    <row r="4" spans="1:36" x14ac:dyDescent="0.25"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X4">
        <v>1</v>
      </c>
      <c r="Y4">
        <v>2</v>
      </c>
      <c r="Z4">
        <v>3</v>
      </c>
      <c r="AA4">
        <v>4</v>
      </c>
      <c r="AB4">
        <v>5</v>
      </c>
      <c r="AC4">
        <v>6</v>
      </c>
      <c r="AE4">
        <v>1</v>
      </c>
      <c r="AF4">
        <v>2</v>
      </c>
      <c r="AG4">
        <v>3</v>
      </c>
      <c r="AH4">
        <v>4</v>
      </c>
      <c r="AI4">
        <v>5</v>
      </c>
      <c r="AJ4">
        <v>6</v>
      </c>
    </row>
    <row r="8" spans="1:36" x14ac:dyDescent="0.25">
      <c r="A8" s="21"/>
    </row>
    <row r="9" spans="1:36" x14ac:dyDescent="0.25">
      <c r="A9" s="21"/>
      <c r="B9" s="198"/>
    </row>
    <row r="10" spans="1:36" x14ac:dyDescent="0.25">
      <c r="A10" s="21"/>
      <c r="B10" s="192"/>
    </row>
    <row r="12" spans="1:36" x14ac:dyDescent="0.25">
      <c r="A12" s="20" t="s">
        <v>0</v>
      </c>
      <c r="B12" t="s">
        <v>1</v>
      </c>
    </row>
    <row r="14" spans="1:36" x14ac:dyDescent="0.25">
      <c r="A14" s="20" t="s">
        <v>13</v>
      </c>
      <c r="B14" t="s">
        <v>533</v>
      </c>
    </row>
    <row r="15" spans="1:36" x14ac:dyDescent="0.25">
      <c r="A15" s="21" t="s">
        <v>171</v>
      </c>
      <c r="B15">
        <v>50</v>
      </c>
    </row>
    <row r="16" spans="1:36" x14ac:dyDescent="0.25">
      <c r="A16" s="21" t="s">
        <v>170</v>
      </c>
      <c r="B16">
        <v>6</v>
      </c>
    </row>
    <row r="17" spans="1:2" x14ac:dyDescent="0.25">
      <c r="A17" s="21" t="s">
        <v>31</v>
      </c>
      <c r="B17">
        <v>56</v>
      </c>
    </row>
    <row r="20" spans="1:2" x14ac:dyDescent="0.25">
      <c r="A20" s="49" t="s">
        <v>535</v>
      </c>
      <c r="B20" s="199">
        <f>GETPIVOTDATA("Extraction Status",$A$14,"Extraction Status","1 - Not Started")/GETPIVOTDATA("Extraction Status",$A$14)</f>
        <v>0.8928571428571429</v>
      </c>
    </row>
    <row r="21" spans="1:2" x14ac:dyDescent="0.25">
      <c r="A21" s="49" t="s">
        <v>534</v>
      </c>
      <c r="B21" s="199">
        <v>0.11</v>
      </c>
    </row>
    <row r="22" spans="1:2" x14ac:dyDescent="0.25">
      <c r="A22" s="49" t="s">
        <v>537</v>
      </c>
      <c r="B22" s="199"/>
    </row>
    <row r="23" spans="1:2" x14ac:dyDescent="0.25">
      <c r="A23" s="49" t="s">
        <v>536</v>
      </c>
      <c r="B23" s="200">
        <v>1</v>
      </c>
    </row>
    <row r="29" spans="1:2" x14ac:dyDescent="0.25">
      <c r="A29" s="20" t="s">
        <v>0</v>
      </c>
      <c r="B29" t="s">
        <v>1</v>
      </c>
    </row>
    <row r="31" spans="1:2" x14ac:dyDescent="0.25">
      <c r="A31" s="20" t="s">
        <v>13</v>
      </c>
      <c r="B31" t="s">
        <v>538</v>
      </c>
    </row>
    <row r="32" spans="1:2" x14ac:dyDescent="0.25">
      <c r="A32" s="21" t="s">
        <v>171</v>
      </c>
      <c r="B32">
        <v>56</v>
      </c>
    </row>
    <row r="33" spans="1:2" x14ac:dyDescent="0.25">
      <c r="A33" s="21" t="s">
        <v>31</v>
      </c>
      <c r="B33">
        <v>56</v>
      </c>
    </row>
    <row r="37" spans="1:2" x14ac:dyDescent="0.25">
      <c r="A37" s="49" t="s">
        <v>535</v>
      </c>
      <c r="B37" s="199">
        <f>GETPIVOTDATA("Preload Status",$A$31,"Preload Status","1 - Not Started")/GETPIVOTDATA("Preload Status",$A$31)</f>
        <v>1</v>
      </c>
    </row>
    <row r="38" spans="1:2" x14ac:dyDescent="0.25">
      <c r="A38" s="49" t="s">
        <v>534</v>
      </c>
      <c r="B38" s="199"/>
    </row>
    <row r="39" spans="1:2" x14ac:dyDescent="0.25">
      <c r="A39" s="49" t="s">
        <v>537</v>
      </c>
      <c r="B39" s="199"/>
    </row>
    <row r="40" spans="1:2" x14ac:dyDescent="0.25">
      <c r="A40" s="49" t="s">
        <v>536</v>
      </c>
      <c r="B40" s="200">
        <v>1</v>
      </c>
    </row>
    <row r="52" spans="1:2" x14ac:dyDescent="0.25">
      <c r="A52" s="20" t="s">
        <v>0</v>
      </c>
      <c r="B52" t="s">
        <v>1</v>
      </c>
    </row>
    <row r="54" spans="1:2" x14ac:dyDescent="0.25">
      <c r="A54" s="20" t="s">
        <v>13</v>
      </c>
      <c r="B54" t="s">
        <v>539</v>
      </c>
    </row>
    <row r="55" spans="1:2" x14ac:dyDescent="0.25">
      <c r="A55" s="21" t="s">
        <v>171</v>
      </c>
      <c r="B55">
        <v>56</v>
      </c>
    </row>
    <row r="56" spans="1:2" x14ac:dyDescent="0.25">
      <c r="A56" s="21" t="s">
        <v>31</v>
      </c>
      <c r="B56">
        <v>56</v>
      </c>
    </row>
    <row r="60" spans="1:2" x14ac:dyDescent="0.25">
      <c r="A60" s="49" t="s">
        <v>535</v>
      </c>
      <c r="B60" s="199">
        <f>GETPIVOTDATA("Simulation Status",$A$54,"Simulation Status","1 - Not Started")/GETPIVOTDATA("Simulation Status",$A$54)</f>
        <v>1</v>
      </c>
    </row>
    <row r="61" spans="1:2" x14ac:dyDescent="0.25">
      <c r="A61" s="49" t="s">
        <v>534</v>
      </c>
      <c r="B61" s="199"/>
    </row>
    <row r="62" spans="1:2" x14ac:dyDescent="0.25">
      <c r="A62" s="49" t="s">
        <v>537</v>
      </c>
      <c r="B62" s="199"/>
    </row>
    <row r="63" spans="1:2" x14ac:dyDescent="0.25">
      <c r="A63" s="49" t="s">
        <v>536</v>
      </c>
      <c r="B63" s="200">
        <v>1</v>
      </c>
    </row>
    <row r="78" spans="1:2" x14ac:dyDescent="0.25">
      <c r="A78" s="20" t="s">
        <v>0</v>
      </c>
      <c r="B78" t="s">
        <v>1</v>
      </c>
    </row>
    <row r="80" spans="1:2" x14ac:dyDescent="0.25">
      <c r="A80" s="20" t="s">
        <v>13</v>
      </c>
      <c r="B80" t="s">
        <v>540</v>
      </c>
    </row>
    <row r="81" spans="1:2" x14ac:dyDescent="0.25">
      <c r="A81" s="21" t="s">
        <v>171</v>
      </c>
      <c r="B81">
        <v>56</v>
      </c>
    </row>
    <row r="82" spans="1:2" x14ac:dyDescent="0.25">
      <c r="A82" s="21" t="s">
        <v>31</v>
      </c>
      <c r="B82">
        <v>56</v>
      </c>
    </row>
    <row r="86" spans="1:2" x14ac:dyDescent="0.25">
      <c r="A86" s="49" t="s">
        <v>535</v>
      </c>
      <c r="B86" s="199">
        <f>GETPIVOTDATA("Data Load Status",$A$80,"Data Load Status","1 - Not Started")/GETPIVOTDATA("Data Load Status",$A$80)</f>
        <v>1</v>
      </c>
    </row>
    <row r="87" spans="1:2" x14ac:dyDescent="0.25">
      <c r="A87" s="49" t="s">
        <v>534</v>
      </c>
      <c r="B87" s="199"/>
    </row>
    <row r="88" spans="1:2" x14ac:dyDescent="0.25">
      <c r="A88" s="49" t="s">
        <v>537</v>
      </c>
      <c r="B88" s="199"/>
    </row>
    <row r="89" spans="1:2" x14ac:dyDescent="0.25">
      <c r="A89" s="49" t="s">
        <v>536</v>
      </c>
      <c r="B89" s="200">
        <v>1</v>
      </c>
    </row>
    <row r="98" spans="1:2" x14ac:dyDescent="0.25">
      <c r="A98" s="20" t="s">
        <v>0</v>
      </c>
      <c r="B98" t="s">
        <v>1</v>
      </c>
    </row>
    <row r="100" spans="1:2" x14ac:dyDescent="0.25">
      <c r="A100" s="20" t="s">
        <v>13</v>
      </c>
      <c r="B100" t="s">
        <v>541</v>
      </c>
    </row>
    <row r="101" spans="1:2" x14ac:dyDescent="0.25">
      <c r="A101" s="21" t="s">
        <v>171</v>
      </c>
      <c r="B101">
        <v>56</v>
      </c>
    </row>
    <row r="102" spans="1:2" x14ac:dyDescent="0.25">
      <c r="A102" s="21" t="s">
        <v>31</v>
      </c>
      <c r="B102">
        <v>56</v>
      </c>
    </row>
    <row r="106" spans="1:2" x14ac:dyDescent="0.25">
      <c r="A106" s="49" t="s">
        <v>535</v>
      </c>
      <c r="B106" s="199">
        <f>GETPIVOTDATA("Post Load Validation Status",$A$100,"Post Load Validation Status","1 - Not Started")/GETPIVOTDATA("Post Load Validation Status",$A$100)</f>
        <v>1</v>
      </c>
    </row>
    <row r="107" spans="1:2" x14ac:dyDescent="0.25">
      <c r="A107" s="49" t="s">
        <v>534</v>
      </c>
      <c r="B107" s="199"/>
    </row>
    <row r="108" spans="1:2" x14ac:dyDescent="0.25">
      <c r="A108" s="49" t="s">
        <v>537</v>
      </c>
      <c r="B108" s="199"/>
    </row>
    <row r="109" spans="1:2" x14ac:dyDescent="0.25">
      <c r="A109" s="49" t="s">
        <v>536</v>
      </c>
      <c r="B109" s="200">
        <v>1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FB91-5265-4550-957D-E8B61B231D5A}">
  <dimension ref="B1:N58"/>
  <sheetViews>
    <sheetView workbookViewId="0">
      <selection activeCell="M8" sqref="M8"/>
    </sheetView>
  </sheetViews>
  <sheetFormatPr defaultRowHeight="15" x14ac:dyDescent="0.25"/>
  <cols>
    <col min="2" max="2" width="24.28515625" style="132" bestFit="1" customWidth="1"/>
    <col min="3" max="3" width="24.28515625" style="202" customWidth="1"/>
    <col min="4" max="4" width="12.28515625" bestFit="1" customWidth="1"/>
    <col min="6" max="6" width="21.42578125" bestFit="1" customWidth="1"/>
    <col min="8" max="8" width="10.42578125" bestFit="1" customWidth="1"/>
    <col min="13" max="13" width="28.7109375" bestFit="1" customWidth="1"/>
  </cols>
  <sheetData>
    <row r="1" spans="2:14" ht="15.75" x14ac:dyDescent="0.25">
      <c r="B1" s="102" t="s">
        <v>124</v>
      </c>
      <c r="C1" s="201" t="s">
        <v>544</v>
      </c>
      <c r="D1" t="s">
        <v>542</v>
      </c>
      <c r="E1" t="s">
        <v>543</v>
      </c>
      <c r="F1" t="s">
        <v>545</v>
      </c>
      <c r="J1" s="160" t="s">
        <v>546</v>
      </c>
    </row>
    <row r="2" spans="2:14" x14ac:dyDescent="0.25">
      <c r="B2" s="107">
        <v>45839</v>
      </c>
      <c r="C2" s="203">
        <v>1</v>
      </c>
      <c r="D2">
        <f>WEEKNUM(B2,2)</f>
        <v>27</v>
      </c>
      <c r="E2">
        <f>MONTH(B2)</f>
        <v>7</v>
      </c>
      <c r="F2" s="204">
        <f>D2-WEEKNUM(DATE(YEAR(B2),E2,1),2)+1</f>
        <v>1</v>
      </c>
      <c r="G2">
        <f>YEAR(B2)</f>
        <v>2025</v>
      </c>
      <c r="H2" s="205">
        <f>DATE(YEAR(B2),E2,1)</f>
        <v>45839</v>
      </c>
      <c r="I2">
        <f>WEEKNUM(DATE(YEAR(B2),E2,1),2)</f>
        <v>27</v>
      </c>
      <c r="J2" s="160">
        <f>WEEKNUM(B2,2)-WEEKNUM(DATE(YEAR(B2),MONTH(B2),1),2)+1</f>
        <v>1</v>
      </c>
      <c r="K2" t="b">
        <f>J2=F2</f>
        <v>1</v>
      </c>
      <c r="M2" s="207" t="s">
        <v>549</v>
      </c>
      <c r="N2" s="160" t="s">
        <v>548</v>
      </c>
    </row>
    <row r="3" spans="2:14" x14ac:dyDescent="0.25">
      <c r="B3" s="107">
        <v>45839</v>
      </c>
      <c r="C3" s="203">
        <v>1</v>
      </c>
      <c r="D3">
        <f t="shared" ref="D3:D58" si="0">WEEKNUM(B3,2)</f>
        <v>27</v>
      </c>
      <c r="E3">
        <f t="shared" ref="E3:E58" si="1">MONTH(B3)</f>
        <v>7</v>
      </c>
      <c r="F3" s="204">
        <f t="shared" ref="F3:F58" si="2">D3-WEEKNUM(DATE(YEAR(B3),E3,1),2)+1</f>
        <v>1</v>
      </c>
      <c r="H3" s="205">
        <f t="shared" ref="H3:H58" si="3">DATE(YEAR(B3),E3,1)</f>
        <v>45839</v>
      </c>
      <c r="I3">
        <f t="shared" ref="I3:I58" si="4">WEEKNUM(DATE(YEAR(B3),E3,1),2)</f>
        <v>27</v>
      </c>
      <c r="J3" s="160">
        <f t="shared" ref="J3:J58" si="5">WEEKNUM(B3,2)-WEEKNUM(DATE(YEAR(B3),MONTH(B3),1),2)+1</f>
        <v>1</v>
      </c>
      <c r="K3" t="b">
        <f t="shared" ref="K3:K58" si="6">J3=F3</f>
        <v>1</v>
      </c>
    </row>
    <row r="4" spans="2:14" x14ac:dyDescent="0.25">
      <c r="B4" s="107">
        <v>45839</v>
      </c>
      <c r="C4" s="203">
        <v>1</v>
      </c>
      <c r="D4">
        <f t="shared" si="0"/>
        <v>27</v>
      </c>
      <c r="E4">
        <f t="shared" si="1"/>
        <v>7</v>
      </c>
      <c r="F4" s="204">
        <f t="shared" si="2"/>
        <v>1</v>
      </c>
      <c r="H4" s="205">
        <f t="shared" si="3"/>
        <v>45839</v>
      </c>
      <c r="I4">
        <f t="shared" si="4"/>
        <v>27</v>
      </c>
      <c r="J4" s="160">
        <f t="shared" si="5"/>
        <v>1</v>
      </c>
      <c r="K4" t="b">
        <f t="shared" si="6"/>
        <v>1</v>
      </c>
    </row>
    <row r="5" spans="2:14" x14ac:dyDescent="0.25">
      <c r="B5" s="107">
        <v>45840</v>
      </c>
      <c r="C5" s="203">
        <v>1</v>
      </c>
      <c r="D5">
        <f t="shared" si="0"/>
        <v>27</v>
      </c>
      <c r="E5">
        <f t="shared" si="1"/>
        <v>7</v>
      </c>
      <c r="F5" s="204">
        <f t="shared" si="2"/>
        <v>1</v>
      </c>
      <c r="H5" s="205">
        <f t="shared" si="3"/>
        <v>45839</v>
      </c>
      <c r="I5">
        <f t="shared" si="4"/>
        <v>27</v>
      </c>
      <c r="J5" s="160">
        <f t="shared" si="5"/>
        <v>1</v>
      </c>
      <c r="K5" t="b">
        <f t="shared" si="6"/>
        <v>1</v>
      </c>
    </row>
    <row r="6" spans="2:14" x14ac:dyDescent="0.25">
      <c r="B6" s="107">
        <v>45840</v>
      </c>
      <c r="C6" s="203">
        <v>1</v>
      </c>
      <c r="D6">
        <f t="shared" si="0"/>
        <v>27</v>
      </c>
      <c r="E6">
        <f t="shared" si="1"/>
        <v>7</v>
      </c>
      <c r="F6" s="204">
        <f t="shared" si="2"/>
        <v>1</v>
      </c>
      <c r="H6" s="205">
        <f t="shared" si="3"/>
        <v>45839</v>
      </c>
      <c r="I6">
        <f t="shared" si="4"/>
        <v>27</v>
      </c>
      <c r="J6" s="160">
        <f t="shared" si="5"/>
        <v>1</v>
      </c>
      <c r="K6" t="b">
        <f t="shared" si="6"/>
        <v>1</v>
      </c>
    </row>
    <row r="7" spans="2:14" x14ac:dyDescent="0.25">
      <c r="B7" s="107">
        <v>45841</v>
      </c>
      <c r="C7" s="203">
        <v>1</v>
      </c>
      <c r="D7">
        <f t="shared" si="0"/>
        <v>27</v>
      </c>
      <c r="E7">
        <f t="shared" si="1"/>
        <v>7</v>
      </c>
      <c r="F7" s="204">
        <f t="shared" si="2"/>
        <v>1</v>
      </c>
      <c r="H7" s="205">
        <f t="shared" si="3"/>
        <v>45839</v>
      </c>
      <c r="I7">
        <f t="shared" si="4"/>
        <v>27</v>
      </c>
      <c r="J7" s="160">
        <f t="shared" si="5"/>
        <v>1</v>
      </c>
      <c r="K7" t="b">
        <f t="shared" si="6"/>
        <v>1</v>
      </c>
    </row>
    <row r="8" spans="2:14" x14ac:dyDescent="0.25">
      <c r="B8" s="107">
        <v>45845</v>
      </c>
      <c r="C8" s="203">
        <v>1</v>
      </c>
      <c r="D8">
        <f t="shared" si="0"/>
        <v>28</v>
      </c>
      <c r="E8">
        <f t="shared" si="1"/>
        <v>7</v>
      </c>
      <c r="F8" s="204">
        <f t="shared" si="2"/>
        <v>2</v>
      </c>
      <c r="H8" s="205">
        <f t="shared" si="3"/>
        <v>45839</v>
      </c>
      <c r="I8">
        <f t="shared" si="4"/>
        <v>27</v>
      </c>
      <c r="J8" s="160">
        <f t="shared" si="5"/>
        <v>2</v>
      </c>
      <c r="K8" t="b">
        <f t="shared" si="6"/>
        <v>1</v>
      </c>
    </row>
    <row r="9" spans="2:14" x14ac:dyDescent="0.25">
      <c r="B9" s="107">
        <v>45845</v>
      </c>
      <c r="C9" s="203">
        <v>1</v>
      </c>
      <c r="D9">
        <f t="shared" si="0"/>
        <v>28</v>
      </c>
      <c r="E9">
        <f t="shared" si="1"/>
        <v>7</v>
      </c>
      <c r="F9" s="204">
        <f t="shared" si="2"/>
        <v>2</v>
      </c>
      <c r="H9" s="205">
        <f t="shared" si="3"/>
        <v>45839</v>
      </c>
      <c r="I9">
        <f t="shared" si="4"/>
        <v>27</v>
      </c>
      <c r="J9" s="160">
        <f t="shared" si="5"/>
        <v>2</v>
      </c>
      <c r="K9" t="b">
        <f t="shared" si="6"/>
        <v>1</v>
      </c>
    </row>
    <row r="10" spans="2:14" x14ac:dyDescent="0.25">
      <c r="B10" s="107">
        <v>45846</v>
      </c>
      <c r="C10" s="203">
        <v>1</v>
      </c>
      <c r="D10">
        <f t="shared" si="0"/>
        <v>28</v>
      </c>
      <c r="E10">
        <f t="shared" si="1"/>
        <v>7</v>
      </c>
      <c r="F10" s="204">
        <f t="shared" si="2"/>
        <v>2</v>
      </c>
      <c r="H10" s="205">
        <f t="shared" si="3"/>
        <v>45839</v>
      </c>
      <c r="I10">
        <f t="shared" si="4"/>
        <v>27</v>
      </c>
      <c r="J10" s="160">
        <f t="shared" si="5"/>
        <v>2</v>
      </c>
      <c r="K10" t="b">
        <f t="shared" si="6"/>
        <v>1</v>
      </c>
    </row>
    <row r="11" spans="2:14" x14ac:dyDescent="0.25">
      <c r="B11" s="107">
        <v>45846</v>
      </c>
      <c r="C11" s="203">
        <v>1</v>
      </c>
      <c r="D11">
        <f t="shared" si="0"/>
        <v>28</v>
      </c>
      <c r="E11">
        <f t="shared" si="1"/>
        <v>7</v>
      </c>
      <c r="F11" s="204">
        <f t="shared" si="2"/>
        <v>2</v>
      </c>
      <c r="H11" s="205">
        <f t="shared" si="3"/>
        <v>45839</v>
      </c>
      <c r="I11">
        <f t="shared" si="4"/>
        <v>27</v>
      </c>
      <c r="J11" s="160">
        <f t="shared" si="5"/>
        <v>2</v>
      </c>
      <c r="K11" t="b">
        <f t="shared" si="6"/>
        <v>1</v>
      </c>
    </row>
    <row r="12" spans="2:14" x14ac:dyDescent="0.25">
      <c r="B12" s="107">
        <v>45847</v>
      </c>
      <c r="C12" s="203">
        <v>1</v>
      </c>
      <c r="D12">
        <f t="shared" si="0"/>
        <v>28</v>
      </c>
      <c r="E12">
        <f t="shared" si="1"/>
        <v>7</v>
      </c>
      <c r="F12" s="204">
        <f t="shared" si="2"/>
        <v>2</v>
      </c>
      <c r="H12" s="205">
        <f t="shared" si="3"/>
        <v>45839</v>
      </c>
      <c r="I12">
        <f t="shared" si="4"/>
        <v>27</v>
      </c>
      <c r="J12" s="160">
        <f t="shared" si="5"/>
        <v>2</v>
      </c>
      <c r="K12" t="b">
        <f t="shared" si="6"/>
        <v>1</v>
      </c>
    </row>
    <row r="13" spans="2:14" x14ac:dyDescent="0.25">
      <c r="B13" s="107">
        <v>45852</v>
      </c>
      <c r="C13" s="203">
        <v>1</v>
      </c>
      <c r="D13">
        <f t="shared" si="0"/>
        <v>29</v>
      </c>
      <c r="E13">
        <f t="shared" si="1"/>
        <v>7</v>
      </c>
      <c r="F13" s="204">
        <f t="shared" si="2"/>
        <v>3</v>
      </c>
      <c r="H13" s="205">
        <f t="shared" si="3"/>
        <v>45839</v>
      </c>
      <c r="I13">
        <f t="shared" si="4"/>
        <v>27</v>
      </c>
      <c r="J13" s="160">
        <f t="shared" si="5"/>
        <v>3</v>
      </c>
      <c r="K13" t="b">
        <f t="shared" si="6"/>
        <v>1</v>
      </c>
    </row>
    <row r="14" spans="2:14" x14ac:dyDescent="0.25">
      <c r="B14" s="107">
        <v>45848</v>
      </c>
      <c r="C14" s="203">
        <v>1</v>
      </c>
      <c r="D14">
        <f t="shared" si="0"/>
        <v>28</v>
      </c>
      <c r="E14">
        <f t="shared" si="1"/>
        <v>7</v>
      </c>
      <c r="F14" s="204">
        <f t="shared" si="2"/>
        <v>2</v>
      </c>
      <c r="H14" s="205">
        <f t="shared" si="3"/>
        <v>45839</v>
      </c>
      <c r="I14">
        <f t="shared" si="4"/>
        <v>27</v>
      </c>
      <c r="J14" s="160">
        <f t="shared" si="5"/>
        <v>2</v>
      </c>
      <c r="K14" t="b">
        <f t="shared" si="6"/>
        <v>1</v>
      </c>
    </row>
    <row r="15" spans="2:14" x14ac:dyDescent="0.25">
      <c r="B15" s="107">
        <v>45848</v>
      </c>
      <c r="C15" s="203">
        <v>1</v>
      </c>
      <c r="D15">
        <f t="shared" si="0"/>
        <v>28</v>
      </c>
      <c r="E15">
        <f t="shared" si="1"/>
        <v>7</v>
      </c>
      <c r="F15" s="204">
        <f t="shared" si="2"/>
        <v>2</v>
      </c>
      <c r="H15" s="205">
        <f t="shared" si="3"/>
        <v>45839</v>
      </c>
      <c r="I15">
        <f t="shared" si="4"/>
        <v>27</v>
      </c>
      <c r="J15" s="160">
        <f t="shared" si="5"/>
        <v>2</v>
      </c>
      <c r="K15" t="b">
        <f t="shared" si="6"/>
        <v>1</v>
      </c>
    </row>
    <row r="16" spans="2:14" x14ac:dyDescent="0.25">
      <c r="B16" s="107">
        <v>45852</v>
      </c>
      <c r="C16" s="203">
        <v>1</v>
      </c>
      <c r="D16">
        <f t="shared" si="0"/>
        <v>29</v>
      </c>
      <c r="E16">
        <f t="shared" si="1"/>
        <v>7</v>
      </c>
      <c r="F16" s="204">
        <f t="shared" si="2"/>
        <v>3</v>
      </c>
      <c r="H16" s="205">
        <f t="shared" si="3"/>
        <v>45839</v>
      </c>
      <c r="I16">
        <f t="shared" si="4"/>
        <v>27</v>
      </c>
      <c r="J16" s="160">
        <f t="shared" si="5"/>
        <v>3</v>
      </c>
      <c r="K16" t="b">
        <f t="shared" si="6"/>
        <v>1</v>
      </c>
    </row>
    <row r="17" spans="2:11" x14ac:dyDescent="0.25">
      <c r="B17" s="107">
        <v>45852</v>
      </c>
      <c r="C17" s="203">
        <v>1</v>
      </c>
      <c r="D17">
        <f t="shared" si="0"/>
        <v>29</v>
      </c>
      <c r="E17">
        <f t="shared" si="1"/>
        <v>7</v>
      </c>
      <c r="F17" s="204">
        <f t="shared" si="2"/>
        <v>3</v>
      </c>
      <c r="H17" s="205">
        <f t="shared" si="3"/>
        <v>45839</v>
      </c>
      <c r="I17">
        <f t="shared" si="4"/>
        <v>27</v>
      </c>
      <c r="J17" s="160">
        <f t="shared" si="5"/>
        <v>3</v>
      </c>
      <c r="K17" t="b">
        <f t="shared" si="6"/>
        <v>1</v>
      </c>
    </row>
    <row r="18" spans="2:11" x14ac:dyDescent="0.25">
      <c r="B18" s="107">
        <v>45849</v>
      </c>
      <c r="C18" s="203">
        <v>1</v>
      </c>
      <c r="D18">
        <f t="shared" si="0"/>
        <v>28</v>
      </c>
      <c r="E18">
        <f t="shared" si="1"/>
        <v>7</v>
      </c>
      <c r="F18" s="204">
        <f t="shared" si="2"/>
        <v>2</v>
      </c>
      <c r="H18" s="205">
        <f t="shared" si="3"/>
        <v>45839</v>
      </c>
      <c r="I18">
        <f t="shared" si="4"/>
        <v>27</v>
      </c>
      <c r="J18" s="160">
        <f t="shared" si="5"/>
        <v>2</v>
      </c>
      <c r="K18" t="b">
        <f t="shared" si="6"/>
        <v>1</v>
      </c>
    </row>
    <row r="19" spans="2:11" x14ac:dyDescent="0.25">
      <c r="B19" s="107">
        <v>45849</v>
      </c>
      <c r="C19" s="203">
        <v>1</v>
      </c>
      <c r="D19">
        <f t="shared" si="0"/>
        <v>28</v>
      </c>
      <c r="E19">
        <f t="shared" si="1"/>
        <v>7</v>
      </c>
      <c r="F19" s="204">
        <f t="shared" si="2"/>
        <v>2</v>
      </c>
      <c r="H19" s="205">
        <f t="shared" si="3"/>
        <v>45839</v>
      </c>
      <c r="I19">
        <f t="shared" si="4"/>
        <v>27</v>
      </c>
      <c r="J19" s="160">
        <f t="shared" si="5"/>
        <v>2</v>
      </c>
      <c r="K19" t="b">
        <f t="shared" si="6"/>
        <v>1</v>
      </c>
    </row>
    <row r="20" spans="2:11" x14ac:dyDescent="0.25">
      <c r="B20" s="107">
        <v>45853</v>
      </c>
      <c r="C20" s="203">
        <v>1</v>
      </c>
      <c r="D20">
        <f t="shared" si="0"/>
        <v>29</v>
      </c>
      <c r="E20">
        <f t="shared" si="1"/>
        <v>7</v>
      </c>
      <c r="F20" s="204">
        <f t="shared" si="2"/>
        <v>3</v>
      </c>
      <c r="H20" s="205">
        <f t="shared" si="3"/>
        <v>45839</v>
      </c>
      <c r="I20">
        <f t="shared" si="4"/>
        <v>27</v>
      </c>
      <c r="J20" s="160">
        <f t="shared" si="5"/>
        <v>3</v>
      </c>
      <c r="K20" t="b">
        <f t="shared" si="6"/>
        <v>1</v>
      </c>
    </row>
    <row r="21" spans="2:11" x14ac:dyDescent="0.25">
      <c r="B21" s="107">
        <v>45853</v>
      </c>
      <c r="C21" s="203">
        <v>1</v>
      </c>
      <c r="D21">
        <f t="shared" si="0"/>
        <v>29</v>
      </c>
      <c r="E21">
        <f t="shared" si="1"/>
        <v>7</v>
      </c>
      <c r="F21" s="204">
        <f t="shared" si="2"/>
        <v>3</v>
      </c>
      <c r="H21" s="205">
        <f t="shared" si="3"/>
        <v>45839</v>
      </c>
      <c r="I21">
        <f t="shared" si="4"/>
        <v>27</v>
      </c>
      <c r="J21" s="160">
        <f t="shared" si="5"/>
        <v>3</v>
      </c>
      <c r="K21" t="b">
        <f t="shared" si="6"/>
        <v>1</v>
      </c>
    </row>
    <row r="22" spans="2:11" x14ac:dyDescent="0.25">
      <c r="B22" s="107">
        <v>45853</v>
      </c>
      <c r="C22" s="203">
        <v>1</v>
      </c>
      <c r="D22">
        <f t="shared" si="0"/>
        <v>29</v>
      </c>
      <c r="E22">
        <f t="shared" si="1"/>
        <v>7</v>
      </c>
      <c r="F22" s="204">
        <f t="shared" si="2"/>
        <v>3</v>
      </c>
      <c r="H22" s="205">
        <f t="shared" si="3"/>
        <v>45839</v>
      </c>
      <c r="I22">
        <f t="shared" si="4"/>
        <v>27</v>
      </c>
      <c r="J22" s="160">
        <f t="shared" si="5"/>
        <v>3</v>
      </c>
      <c r="K22" t="b">
        <f t="shared" si="6"/>
        <v>1</v>
      </c>
    </row>
    <row r="23" spans="2:11" x14ac:dyDescent="0.25">
      <c r="B23" s="107">
        <v>45853</v>
      </c>
      <c r="C23" s="203">
        <v>1</v>
      </c>
      <c r="D23">
        <f t="shared" si="0"/>
        <v>29</v>
      </c>
      <c r="E23">
        <f t="shared" si="1"/>
        <v>7</v>
      </c>
      <c r="F23" s="204">
        <f t="shared" si="2"/>
        <v>3</v>
      </c>
      <c r="H23" s="205">
        <f t="shared" si="3"/>
        <v>45839</v>
      </c>
      <c r="I23">
        <f t="shared" si="4"/>
        <v>27</v>
      </c>
      <c r="J23" s="160">
        <f t="shared" si="5"/>
        <v>3</v>
      </c>
      <c r="K23" t="b">
        <f t="shared" si="6"/>
        <v>1</v>
      </c>
    </row>
    <row r="24" spans="2:11" x14ac:dyDescent="0.25">
      <c r="B24" s="107">
        <v>45854</v>
      </c>
      <c r="C24" s="203">
        <v>1</v>
      </c>
      <c r="D24">
        <f t="shared" si="0"/>
        <v>29</v>
      </c>
      <c r="E24">
        <f t="shared" si="1"/>
        <v>7</v>
      </c>
      <c r="F24" s="204">
        <f t="shared" si="2"/>
        <v>3</v>
      </c>
      <c r="H24" s="205">
        <f t="shared" si="3"/>
        <v>45839</v>
      </c>
      <c r="I24">
        <f t="shared" si="4"/>
        <v>27</v>
      </c>
      <c r="J24" s="160">
        <f t="shared" si="5"/>
        <v>3</v>
      </c>
      <c r="K24" t="b">
        <f t="shared" si="6"/>
        <v>1</v>
      </c>
    </row>
    <row r="25" spans="2:11" x14ac:dyDescent="0.25">
      <c r="B25" s="107">
        <v>45859</v>
      </c>
      <c r="C25" s="203">
        <v>1</v>
      </c>
      <c r="D25">
        <f t="shared" si="0"/>
        <v>30</v>
      </c>
      <c r="E25">
        <f t="shared" si="1"/>
        <v>7</v>
      </c>
      <c r="F25" s="204">
        <f t="shared" si="2"/>
        <v>4</v>
      </c>
      <c r="H25" s="205">
        <f t="shared" si="3"/>
        <v>45839</v>
      </c>
      <c r="I25">
        <f t="shared" si="4"/>
        <v>27</v>
      </c>
      <c r="J25" s="160">
        <f t="shared" si="5"/>
        <v>4</v>
      </c>
      <c r="K25" t="b">
        <f t="shared" si="6"/>
        <v>1</v>
      </c>
    </row>
    <row r="26" spans="2:11" x14ac:dyDescent="0.25">
      <c r="B26" s="107">
        <v>45859</v>
      </c>
      <c r="C26" s="203">
        <v>1</v>
      </c>
      <c r="D26">
        <f t="shared" si="0"/>
        <v>30</v>
      </c>
      <c r="E26">
        <f t="shared" si="1"/>
        <v>7</v>
      </c>
      <c r="F26" s="204">
        <f t="shared" si="2"/>
        <v>4</v>
      </c>
      <c r="H26" s="205">
        <f t="shared" si="3"/>
        <v>45839</v>
      </c>
      <c r="I26">
        <f t="shared" si="4"/>
        <v>27</v>
      </c>
      <c r="J26" s="160">
        <f t="shared" si="5"/>
        <v>4</v>
      </c>
      <c r="K26" t="b">
        <f t="shared" si="6"/>
        <v>1</v>
      </c>
    </row>
    <row r="27" spans="2:11" x14ac:dyDescent="0.25">
      <c r="B27" s="107">
        <v>45860</v>
      </c>
      <c r="C27" s="203">
        <v>1</v>
      </c>
      <c r="D27">
        <f t="shared" si="0"/>
        <v>30</v>
      </c>
      <c r="E27">
        <f t="shared" si="1"/>
        <v>7</v>
      </c>
      <c r="F27" s="204">
        <f t="shared" si="2"/>
        <v>4</v>
      </c>
      <c r="H27" s="205">
        <f t="shared" si="3"/>
        <v>45839</v>
      </c>
      <c r="I27">
        <f t="shared" si="4"/>
        <v>27</v>
      </c>
      <c r="J27" s="160">
        <f t="shared" si="5"/>
        <v>4</v>
      </c>
      <c r="K27" t="b">
        <f t="shared" si="6"/>
        <v>1</v>
      </c>
    </row>
    <row r="28" spans="2:11" x14ac:dyDescent="0.25">
      <c r="B28" s="107">
        <v>45866</v>
      </c>
      <c r="C28" s="203">
        <v>1</v>
      </c>
      <c r="D28">
        <f t="shared" si="0"/>
        <v>31</v>
      </c>
      <c r="E28">
        <f t="shared" si="1"/>
        <v>7</v>
      </c>
      <c r="F28" s="204">
        <f t="shared" si="2"/>
        <v>5</v>
      </c>
      <c r="H28" s="205">
        <f t="shared" si="3"/>
        <v>45839</v>
      </c>
      <c r="I28">
        <f t="shared" si="4"/>
        <v>27</v>
      </c>
      <c r="J28" s="160">
        <f t="shared" si="5"/>
        <v>5</v>
      </c>
      <c r="K28" t="b">
        <f t="shared" si="6"/>
        <v>1</v>
      </c>
    </row>
    <row r="29" spans="2:11" x14ac:dyDescent="0.25">
      <c r="B29" s="107">
        <v>45866</v>
      </c>
      <c r="C29" s="203">
        <v>1</v>
      </c>
      <c r="D29">
        <f t="shared" si="0"/>
        <v>31</v>
      </c>
      <c r="E29">
        <f t="shared" si="1"/>
        <v>7</v>
      </c>
      <c r="F29" s="204">
        <f t="shared" si="2"/>
        <v>5</v>
      </c>
      <c r="H29" s="205">
        <f t="shared" si="3"/>
        <v>45839</v>
      </c>
      <c r="I29">
        <f t="shared" si="4"/>
        <v>27</v>
      </c>
      <c r="J29" s="160">
        <f t="shared" si="5"/>
        <v>5</v>
      </c>
      <c r="K29" t="b">
        <f t="shared" si="6"/>
        <v>1</v>
      </c>
    </row>
    <row r="30" spans="2:11" x14ac:dyDescent="0.25">
      <c r="B30" s="107">
        <v>45859</v>
      </c>
      <c r="C30" s="203">
        <v>1</v>
      </c>
      <c r="D30">
        <f t="shared" si="0"/>
        <v>30</v>
      </c>
      <c r="E30">
        <f t="shared" si="1"/>
        <v>7</v>
      </c>
      <c r="F30" s="204">
        <f t="shared" si="2"/>
        <v>4</v>
      </c>
      <c r="H30" s="205">
        <f t="shared" si="3"/>
        <v>45839</v>
      </c>
      <c r="I30">
        <f t="shared" si="4"/>
        <v>27</v>
      </c>
      <c r="J30" s="160">
        <f t="shared" si="5"/>
        <v>4</v>
      </c>
      <c r="K30" t="b">
        <f t="shared" si="6"/>
        <v>1</v>
      </c>
    </row>
    <row r="31" spans="2:11" x14ac:dyDescent="0.25">
      <c r="B31" s="107">
        <v>45849</v>
      </c>
      <c r="C31" s="203">
        <v>1</v>
      </c>
      <c r="D31">
        <f t="shared" si="0"/>
        <v>28</v>
      </c>
      <c r="E31">
        <f t="shared" si="1"/>
        <v>7</v>
      </c>
      <c r="F31" s="204">
        <f t="shared" si="2"/>
        <v>2</v>
      </c>
      <c r="H31" s="205">
        <f t="shared" si="3"/>
        <v>45839</v>
      </c>
      <c r="I31">
        <f t="shared" si="4"/>
        <v>27</v>
      </c>
      <c r="J31" s="160">
        <f t="shared" si="5"/>
        <v>2</v>
      </c>
      <c r="K31" t="b">
        <f t="shared" si="6"/>
        <v>1</v>
      </c>
    </row>
    <row r="32" spans="2:11" x14ac:dyDescent="0.25">
      <c r="B32" s="107">
        <v>45860</v>
      </c>
      <c r="C32" s="203">
        <v>1</v>
      </c>
      <c r="D32">
        <f t="shared" si="0"/>
        <v>30</v>
      </c>
      <c r="E32">
        <f t="shared" si="1"/>
        <v>7</v>
      </c>
      <c r="F32" s="204">
        <f t="shared" si="2"/>
        <v>4</v>
      </c>
      <c r="H32" s="205">
        <f t="shared" si="3"/>
        <v>45839</v>
      </c>
      <c r="I32">
        <f t="shared" si="4"/>
        <v>27</v>
      </c>
      <c r="J32" s="160">
        <f t="shared" si="5"/>
        <v>4</v>
      </c>
      <c r="K32" t="b">
        <f t="shared" si="6"/>
        <v>1</v>
      </c>
    </row>
    <row r="33" spans="2:11" x14ac:dyDescent="0.25">
      <c r="B33" s="107">
        <v>45860</v>
      </c>
      <c r="C33" s="203">
        <v>1</v>
      </c>
      <c r="D33">
        <f t="shared" si="0"/>
        <v>30</v>
      </c>
      <c r="E33">
        <f t="shared" si="1"/>
        <v>7</v>
      </c>
      <c r="F33" s="204">
        <f t="shared" si="2"/>
        <v>4</v>
      </c>
      <c r="H33" s="205">
        <f t="shared" si="3"/>
        <v>45839</v>
      </c>
      <c r="I33">
        <f t="shared" si="4"/>
        <v>27</v>
      </c>
      <c r="J33" s="160">
        <f t="shared" si="5"/>
        <v>4</v>
      </c>
      <c r="K33" t="b">
        <f t="shared" si="6"/>
        <v>1</v>
      </c>
    </row>
    <row r="34" spans="2:11" x14ac:dyDescent="0.25">
      <c r="B34" s="107">
        <v>45853</v>
      </c>
      <c r="C34" s="203">
        <v>1</v>
      </c>
      <c r="D34">
        <f t="shared" si="0"/>
        <v>29</v>
      </c>
      <c r="E34">
        <f t="shared" si="1"/>
        <v>7</v>
      </c>
      <c r="F34" s="204">
        <f t="shared" si="2"/>
        <v>3</v>
      </c>
      <c r="H34" s="205">
        <f t="shared" si="3"/>
        <v>45839</v>
      </c>
      <c r="I34">
        <f t="shared" si="4"/>
        <v>27</v>
      </c>
      <c r="J34" s="160">
        <f t="shared" si="5"/>
        <v>3</v>
      </c>
      <c r="K34" t="b">
        <f t="shared" si="6"/>
        <v>1</v>
      </c>
    </row>
    <row r="35" spans="2:11" x14ac:dyDescent="0.25">
      <c r="B35" s="107">
        <v>45860</v>
      </c>
      <c r="C35" s="203">
        <v>1</v>
      </c>
      <c r="D35">
        <f t="shared" si="0"/>
        <v>30</v>
      </c>
      <c r="E35">
        <f t="shared" si="1"/>
        <v>7</v>
      </c>
      <c r="F35" s="204">
        <f t="shared" si="2"/>
        <v>4</v>
      </c>
      <c r="H35" s="205">
        <f t="shared" si="3"/>
        <v>45839</v>
      </c>
      <c r="I35">
        <f t="shared" si="4"/>
        <v>27</v>
      </c>
      <c r="J35" s="160">
        <f t="shared" si="5"/>
        <v>4</v>
      </c>
      <c r="K35" t="b">
        <f t="shared" si="6"/>
        <v>1</v>
      </c>
    </row>
    <row r="36" spans="2:11" x14ac:dyDescent="0.25">
      <c r="B36" s="107">
        <v>45854</v>
      </c>
      <c r="C36" s="203">
        <v>1</v>
      </c>
      <c r="D36">
        <f t="shared" si="0"/>
        <v>29</v>
      </c>
      <c r="E36">
        <f t="shared" si="1"/>
        <v>7</v>
      </c>
      <c r="F36" s="204">
        <f t="shared" si="2"/>
        <v>3</v>
      </c>
      <c r="H36" s="205">
        <f t="shared" si="3"/>
        <v>45839</v>
      </c>
      <c r="I36">
        <f t="shared" si="4"/>
        <v>27</v>
      </c>
      <c r="J36" s="160">
        <f t="shared" si="5"/>
        <v>3</v>
      </c>
      <c r="K36" t="b">
        <f t="shared" si="6"/>
        <v>1</v>
      </c>
    </row>
    <row r="37" spans="2:11" x14ac:dyDescent="0.25">
      <c r="B37" s="116">
        <v>45848</v>
      </c>
      <c r="C37" s="203">
        <v>1</v>
      </c>
      <c r="D37">
        <f t="shared" si="0"/>
        <v>28</v>
      </c>
      <c r="E37">
        <f t="shared" si="1"/>
        <v>7</v>
      </c>
      <c r="F37" s="204">
        <f t="shared" si="2"/>
        <v>2</v>
      </c>
      <c r="H37" s="205">
        <f t="shared" si="3"/>
        <v>45839</v>
      </c>
      <c r="I37">
        <f t="shared" si="4"/>
        <v>27</v>
      </c>
      <c r="J37" s="160">
        <f t="shared" si="5"/>
        <v>2</v>
      </c>
      <c r="K37" t="b">
        <f t="shared" si="6"/>
        <v>1</v>
      </c>
    </row>
    <row r="38" spans="2:11" x14ac:dyDescent="0.25">
      <c r="B38" s="116">
        <v>45848</v>
      </c>
      <c r="C38" s="203">
        <v>1</v>
      </c>
      <c r="D38">
        <f t="shared" si="0"/>
        <v>28</v>
      </c>
      <c r="E38">
        <f t="shared" si="1"/>
        <v>7</v>
      </c>
      <c r="F38" s="204">
        <f t="shared" si="2"/>
        <v>2</v>
      </c>
      <c r="H38" s="205">
        <f t="shared" si="3"/>
        <v>45839</v>
      </c>
      <c r="I38">
        <f t="shared" si="4"/>
        <v>27</v>
      </c>
      <c r="J38" s="160">
        <f t="shared" si="5"/>
        <v>2</v>
      </c>
      <c r="K38" t="b">
        <f t="shared" si="6"/>
        <v>1</v>
      </c>
    </row>
    <row r="39" spans="2:11" x14ac:dyDescent="0.25">
      <c r="B39" s="107">
        <v>45852</v>
      </c>
      <c r="C39" s="203">
        <v>1</v>
      </c>
      <c r="D39">
        <f t="shared" si="0"/>
        <v>29</v>
      </c>
      <c r="E39">
        <f t="shared" si="1"/>
        <v>7</v>
      </c>
      <c r="F39" s="204">
        <f t="shared" si="2"/>
        <v>3</v>
      </c>
      <c r="H39" s="205">
        <f t="shared" si="3"/>
        <v>45839</v>
      </c>
      <c r="I39">
        <f t="shared" si="4"/>
        <v>27</v>
      </c>
      <c r="J39" s="160">
        <f t="shared" si="5"/>
        <v>3</v>
      </c>
      <c r="K39" t="b">
        <f t="shared" si="6"/>
        <v>1</v>
      </c>
    </row>
    <row r="40" spans="2:11" x14ac:dyDescent="0.25">
      <c r="B40" s="107">
        <v>45854</v>
      </c>
      <c r="C40" s="203">
        <v>1</v>
      </c>
      <c r="D40">
        <f t="shared" si="0"/>
        <v>29</v>
      </c>
      <c r="E40">
        <f t="shared" si="1"/>
        <v>7</v>
      </c>
      <c r="F40" s="204">
        <f t="shared" si="2"/>
        <v>3</v>
      </c>
      <c r="H40" s="205">
        <f t="shared" si="3"/>
        <v>45839</v>
      </c>
      <c r="I40">
        <f t="shared" si="4"/>
        <v>27</v>
      </c>
      <c r="J40" s="160">
        <f t="shared" si="5"/>
        <v>3</v>
      </c>
      <c r="K40" t="b">
        <f t="shared" si="6"/>
        <v>1</v>
      </c>
    </row>
    <row r="41" spans="2:11" x14ac:dyDescent="0.25">
      <c r="B41" s="107">
        <v>45856</v>
      </c>
      <c r="C41" s="203">
        <v>1</v>
      </c>
      <c r="D41">
        <f t="shared" si="0"/>
        <v>29</v>
      </c>
      <c r="E41">
        <f t="shared" si="1"/>
        <v>7</v>
      </c>
      <c r="F41" s="204">
        <f t="shared" si="2"/>
        <v>3</v>
      </c>
      <c r="H41" s="205">
        <f t="shared" si="3"/>
        <v>45839</v>
      </c>
      <c r="I41">
        <f t="shared" si="4"/>
        <v>27</v>
      </c>
      <c r="J41" s="160">
        <f t="shared" si="5"/>
        <v>3</v>
      </c>
      <c r="K41" t="b">
        <f t="shared" si="6"/>
        <v>1</v>
      </c>
    </row>
    <row r="42" spans="2:11" x14ac:dyDescent="0.25">
      <c r="B42" s="107">
        <v>45859</v>
      </c>
      <c r="C42" s="203">
        <v>1</v>
      </c>
      <c r="D42">
        <f t="shared" si="0"/>
        <v>30</v>
      </c>
      <c r="E42">
        <f t="shared" si="1"/>
        <v>7</v>
      </c>
      <c r="F42" s="204">
        <f t="shared" si="2"/>
        <v>4</v>
      </c>
      <c r="H42" s="205">
        <f t="shared" si="3"/>
        <v>45839</v>
      </c>
      <c r="I42">
        <f t="shared" si="4"/>
        <v>27</v>
      </c>
      <c r="J42" s="160">
        <f t="shared" si="5"/>
        <v>4</v>
      </c>
      <c r="K42" t="b">
        <f t="shared" si="6"/>
        <v>1</v>
      </c>
    </row>
    <row r="43" spans="2:11" x14ac:dyDescent="0.25">
      <c r="B43" s="125">
        <v>45859</v>
      </c>
      <c r="C43" s="203">
        <v>1</v>
      </c>
      <c r="D43">
        <f t="shared" si="0"/>
        <v>30</v>
      </c>
      <c r="E43">
        <f t="shared" si="1"/>
        <v>7</v>
      </c>
      <c r="F43" s="204">
        <f t="shared" si="2"/>
        <v>4</v>
      </c>
      <c r="H43" s="205">
        <f t="shared" si="3"/>
        <v>45839</v>
      </c>
      <c r="I43">
        <f t="shared" si="4"/>
        <v>27</v>
      </c>
      <c r="J43" s="160">
        <f t="shared" si="5"/>
        <v>4</v>
      </c>
      <c r="K43" t="b">
        <f t="shared" si="6"/>
        <v>1</v>
      </c>
    </row>
    <row r="44" spans="2:11" x14ac:dyDescent="0.25">
      <c r="B44" s="107">
        <v>45867</v>
      </c>
      <c r="C44" s="203">
        <v>1</v>
      </c>
      <c r="D44">
        <f t="shared" si="0"/>
        <v>31</v>
      </c>
      <c r="E44">
        <f t="shared" si="1"/>
        <v>7</v>
      </c>
      <c r="F44" s="204">
        <f t="shared" si="2"/>
        <v>5</v>
      </c>
      <c r="H44" s="205">
        <f t="shared" si="3"/>
        <v>45839</v>
      </c>
      <c r="I44">
        <f t="shared" si="4"/>
        <v>27</v>
      </c>
      <c r="J44" s="160">
        <f t="shared" si="5"/>
        <v>5</v>
      </c>
      <c r="K44" t="b">
        <f t="shared" si="6"/>
        <v>1</v>
      </c>
    </row>
    <row r="45" spans="2:11" x14ac:dyDescent="0.25">
      <c r="B45" s="107">
        <v>45863</v>
      </c>
      <c r="C45" s="203">
        <v>1</v>
      </c>
      <c r="D45">
        <f t="shared" si="0"/>
        <v>30</v>
      </c>
      <c r="E45">
        <f t="shared" si="1"/>
        <v>7</v>
      </c>
      <c r="F45" s="204">
        <f t="shared" si="2"/>
        <v>4</v>
      </c>
      <c r="H45" s="205">
        <f t="shared" si="3"/>
        <v>45839</v>
      </c>
      <c r="I45">
        <f t="shared" si="4"/>
        <v>27</v>
      </c>
      <c r="J45" s="160">
        <f t="shared" si="5"/>
        <v>4</v>
      </c>
      <c r="K45" t="b">
        <f t="shared" si="6"/>
        <v>1</v>
      </c>
    </row>
    <row r="46" spans="2:11" x14ac:dyDescent="0.25">
      <c r="B46" s="107">
        <v>45863</v>
      </c>
      <c r="C46" s="203">
        <v>1</v>
      </c>
      <c r="D46">
        <f t="shared" si="0"/>
        <v>30</v>
      </c>
      <c r="E46">
        <f t="shared" si="1"/>
        <v>7</v>
      </c>
      <c r="F46" s="204">
        <f t="shared" si="2"/>
        <v>4</v>
      </c>
      <c r="H46" s="205">
        <f t="shared" si="3"/>
        <v>45839</v>
      </c>
      <c r="I46">
        <f t="shared" si="4"/>
        <v>27</v>
      </c>
      <c r="J46" s="160">
        <f t="shared" si="5"/>
        <v>4</v>
      </c>
      <c r="K46" t="b">
        <f t="shared" si="6"/>
        <v>1</v>
      </c>
    </row>
    <row r="47" spans="2:11" x14ac:dyDescent="0.25">
      <c r="B47" s="107">
        <v>45866</v>
      </c>
      <c r="C47" s="203">
        <v>1</v>
      </c>
      <c r="D47">
        <f t="shared" si="0"/>
        <v>31</v>
      </c>
      <c r="E47">
        <f t="shared" si="1"/>
        <v>7</v>
      </c>
      <c r="F47" s="204">
        <f t="shared" si="2"/>
        <v>5</v>
      </c>
      <c r="H47" s="205">
        <f t="shared" si="3"/>
        <v>45839</v>
      </c>
      <c r="I47">
        <f t="shared" si="4"/>
        <v>27</v>
      </c>
      <c r="J47" s="160">
        <f t="shared" si="5"/>
        <v>5</v>
      </c>
      <c r="K47" t="b">
        <f t="shared" si="6"/>
        <v>1</v>
      </c>
    </row>
    <row r="48" spans="2:11" x14ac:dyDescent="0.25">
      <c r="B48" s="107">
        <v>45863</v>
      </c>
      <c r="C48" s="203">
        <v>1</v>
      </c>
      <c r="D48">
        <f t="shared" si="0"/>
        <v>30</v>
      </c>
      <c r="E48">
        <f t="shared" si="1"/>
        <v>7</v>
      </c>
      <c r="F48" s="204">
        <f t="shared" si="2"/>
        <v>4</v>
      </c>
      <c r="H48" s="205">
        <f t="shared" si="3"/>
        <v>45839</v>
      </c>
      <c r="I48">
        <f t="shared" si="4"/>
        <v>27</v>
      </c>
      <c r="J48" s="160">
        <f t="shared" si="5"/>
        <v>4</v>
      </c>
      <c r="K48" t="b">
        <f t="shared" si="6"/>
        <v>1</v>
      </c>
    </row>
    <row r="49" spans="2:11" x14ac:dyDescent="0.25">
      <c r="B49" s="107">
        <v>45861</v>
      </c>
      <c r="C49" s="203">
        <v>1</v>
      </c>
      <c r="D49">
        <f t="shared" si="0"/>
        <v>30</v>
      </c>
      <c r="E49">
        <f t="shared" si="1"/>
        <v>7</v>
      </c>
      <c r="F49" s="204">
        <f t="shared" si="2"/>
        <v>4</v>
      </c>
      <c r="H49" s="205">
        <f t="shared" si="3"/>
        <v>45839</v>
      </c>
      <c r="I49">
        <f t="shared" si="4"/>
        <v>27</v>
      </c>
      <c r="J49" s="160">
        <f t="shared" si="5"/>
        <v>4</v>
      </c>
      <c r="K49" t="b">
        <f t="shared" si="6"/>
        <v>1</v>
      </c>
    </row>
    <row r="50" spans="2:11" x14ac:dyDescent="0.25">
      <c r="B50" s="107">
        <v>45861</v>
      </c>
      <c r="C50" s="203">
        <v>1</v>
      </c>
      <c r="D50">
        <f t="shared" si="0"/>
        <v>30</v>
      </c>
      <c r="E50">
        <f t="shared" si="1"/>
        <v>7</v>
      </c>
      <c r="F50" s="204">
        <f t="shared" si="2"/>
        <v>4</v>
      </c>
      <c r="H50" s="205">
        <f t="shared" si="3"/>
        <v>45839</v>
      </c>
      <c r="I50">
        <f t="shared" si="4"/>
        <v>27</v>
      </c>
      <c r="J50" s="160">
        <f t="shared" si="5"/>
        <v>4</v>
      </c>
      <c r="K50" t="b">
        <f t="shared" si="6"/>
        <v>1</v>
      </c>
    </row>
    <row r="51" spans="2:11" x14ac:dyDescent="0.25">
      <c r="B51" s="107">
        <v>45861</v>
      </c>
      <c r="C51" s="203">
        <v>1</v>
      </c>
      <c r="D51">
        <f t="shared" si="0"/>
        <v>30</v>
      </c>
      <c r="E51">
        <f t="shared" si="1"/>
        <v>7</v>
      </c>
      <c r="F51" s="204">
        <f t="shared" si="2"/>
        <v>4</v>
      </c>
      <c r="H51" s="205">
        <f t="shared" si="3"/>
        <v>45839</v>
      </c>
      <c r="I51">
        <f t="shared" si="4"/>
        <v>27</v>
      </c>
      <c r="J51" s="160">
        <f t="shared" si="5"/>
        <v>4</v>
      </c>
      <c r="K51" t="b">
        <f t="shared" si="6"/>
        <v>1</v>
      </c>
    </row>
    <row r="52" spans="2:11" x14ac:dyDescent="0.25">
      <c r="B52" s="107">
        <v>45867</v>
      </c>
      <c r="C52" s="203">
        <v>1</v>
      </c>
      <c r="D52">
        <f t="shared" si="0"/>
        <v>31</v>
      </c>
      <c r="E52">
        <f t="shared" si="1"/>
        <v>7</v>
      </c>
      <c r="F52" s="204">
        <f t="shared" si="2"/>
        <v>5</v>
      </c>
      <c r="H52" s="205">
        <f t="shared" si="3"/>
        <v>45839</v>
      </c>
      <c r="I52">
        <f t="shared" si="4"/>
        <v>27</v>
      </c>
      <c r="J52" s="160">
        <f t="shared" si="5"/>
        <v>5</v>
      </c>
      <c r="K52" t="b">
        <f t="shared" si="6"/>
        <v>1</v>
      </c>
    </row>
    <row r="53" spans="2:11" x14ac:dyDescent="0.25">
      <c r="B53" s="107">
        <v>45862</v>
      </c>
      <c r="C53" s="203">
        <v>1</v>
      </c>
      <c r="D53">
        <f t="shared" si="0"/>
        <v>30</v>
      </c>
      <c r="E53">
        <f t="shared" si="1"/>
        <v>7</v>
      </c>
      <c r="F53" s="204">
        <f t="shared" si="2"/>
        <v>4</v>
      </c>
      <c r="H53" s="205">
        <f t="shared" si="3"/>
        <v>45839</v>
      </c>
      <c r="I53">
        <f t="shared" si="4"/>
        <v>27</v>
      </c>
      <c r="J53" s="160">
        <f t="shared" si="5"/>
        <v>4</v>
      </c>
      <c r="K53" t="b">
        <f t="shared" si="6"/>
        <v>1</v>
      </c>
    </row>
    <row r="54" spans="2:11" x14ac:dyDescent="0.25">
      <c r="B54" s="107">
        <v>45862</v>
      </c>
      <c r="C54" s="203">
        <v>1</v>
      </c>
      <c r="D54">
        <f t="shared" si="0"/>
        <v>30</v>
      </c>
      <c r="E54">
        <f t="shared" si="1"/>
        <v>7</v>
      </c>
      <c r="F54" s="204">
        <f t="shared" si="2"/>
        <v>4</v>
      </c>
      <c r="H54" s="205">
        <f t="shared" si="3"/>
        <v>45839</v>
      </c>
      <c r="I54">
        <f t="shared" si="4"/>
        <v>27</v>
      </c>
      <c r="J54" s="160">
        <f t="shared" si="5"/>
        <v>4</v>
      </c>
      <c r="K54" t="b">
        <f t="shared" si="6"/>
        <v>1</v>
      </c>
    </row>
    <row r="55" spans="2:11" x14ac:dyDescent="0.25">
      <c r="B55" s="107">
        <v>45862</v>
      </c>
      <c r="C55" s="203">
        <v>1</v>
      </c>
      <c r="D55">
        <f t="shared" si="0"/>
        <v>30</v>
      </c>
      <c r="E55">
        <f t="shared" si="1"/>
        <v>7</v>
      </c>
      <c r="F55" s="204">
        <f t="shared" si="2"/>
        <v>4</v>
      </c>
      <c r="H55" s="205">
        <f t="shared" si="3"/>
        <v>45839</v>
      </c>
      <c r="I55">
        <f t="shared" si="4"/>
        <v>27</v>
      </c>
      <c r="J55" s="160">
        <f t="shared" si="5"/>
        <v>4</v>
      </c>
      <c r="K55" t="b">
        <f t="shared" si="6"/>
        <v>1</v>
      </c>
    </row>
    <row r="56" spans="2:11" x14ac:dyDescent="0.25">
      <c r="B56" s="107">
        <v>45860</v>
      </c>
      <c r="C56" s="203">
        <v>1</v>
      </c>
      <c r="D56">
        <f t="shared" si="0"/>
        <v>30</v>
      </c>
      <c r="E56">
        <f t="shared" si="1"/>
        <v>7</v>
      </c>
      <c r="F56" s="204">
        <f t="shared" si="2"/>
        <v>4</v>
      </c>
      <c r="H56" s="205">
        <f t="shared" si="3"/>
        <v>45839</v>
      </c>
      <c r="I56">
        <f t="shared" si="4"/>
        <v>27</v>
      </c>
      <c r="J56" s="160">
        <f t="shared" si="5"/>
        <v>4</v>
      </c>
      <c r="K56" t="b">
        <f t="shared" si="6"/>
        <v>1</v>
      </c>
    </row>
    <row r="57" spans="2:11" x14ac:dyDescent="0.25">
      <c r="B57" s="107">
        <v>45884</v>
      </c>
      <c r="C57" s="203">
        <v>1</v>
      </c>
      <c r="D57">
        <f t="shared" si="0"/>
        <v>33</v>
      </c>
      <c r="E57">
        <f t="shared" si="1"/>
        <v>8</v>
      </c>
      <c r="F57" s="204">
        <f t="shared" si="2"/>
        <v>3</v>
      </c>
      <c r="H57" s="205">
        <f t="shared" si="3"/>
        <v>45870</v>
      </c>
      <c r="I57">
        <f t="shared" si="4"/>
        <v>31</v>
      </c>
      <c r="J57" s="160">
        <f t="shared" si="5"/>
        <v>3</v>
      </c>
      <c r="K57" t="b">
        <f t="shared" si="6"/>
        <v>1</v>
      </c>
    </row>
    <row r="58" spans="2:11" x14ac:dyDescent="0.25">
      <c r="D58">
        <f t="shared" si="0"/>
        <v>1</v>
      </c>
      <c r="E58">
        <f t="shared" si="1"/>
        <v>1</v>
      </c>
      <c r="F58" s="204">
        <f t="shared" si="2"/>
        <v>1</v>
      </c>
      <c r="H58" s="205">
        <f t="shared" si="3"/>
        <v>1</v>
      </c>
      <c r="I58">
        <f t="shared" si="4"/>
        <v>1</v>
      </c>
      <c r="J58" s="160">
        <f t="shared" si="5"/>
        <v>1</v>
      </c>
      <c r="K58" t="b">
        <f t="shared" si="6"/>
        <v>1</v>
      </c>
    </row>
  </sheetData>
  <autoFilter ref="A1:F57" xr:uid="{6694FB91-5265-4550-957D-E8B61B231D5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D468-F70B-45EE-A850-E9BFD28DACC3}">
  <dimension ref="A1:E94"/>
  <sheetViews>
    <sheetView workbookViewId="0">
      <selection activeCell="B14" sqref="B14"/>
    </sheetView>
  </sheetViews>
  <sheetFormatPr defaultRowHeight="15" x14ac:dyDescent="0.25"/>
  <cols>
    <col min="1" max="1" width="16.42578125" bestFit="1" customWidth="1"/>
    <col min="2" max="2" width="17.85546875" bestFit="1" customWidth="1"/>
    <col min="3" max="3" width="13.42578125" bestFit="1" customWidth="1"/>
    <col min="4" max="4" width="8.28515625" bestFit="1" customWidth="1"/>
    <col min="5" max="5" width="11.28515625" bestFit="1" customWidth="1"/>
    <col min="6" max="6" width="13.85546875" bestFit="1" customWidth="1"/>
    <col min="7" max="7" width="36.42578125" bestFit="1" customWidth="1"/>
    <col min="8" max="8" width="17.85546875" bestFit="1" customWidth="1"/>
    <col min="9" max="9" width="11.28515625" bestFit="1" customWidth="1"/>
    <col min="10" max="10" width="8.28515625" bestFit="1" customWidth="1"/>
    <col min="11" max="11" width="11.28515625" bestFit="1" customWidth="1"/>
    <col min="12" max="12" width="32" bestFit="1" customWidth="1"/>
    <col min="13" max="13" width="44.42578125" bestFit="1" customWidth="1"/>
    <col min="14" max="14" width="29" bestFit="1" customWidth="1"/>
    <col min="15" max="15" width="41.42578125" bestFit="1" customWidth="1"/>
  </cols>
  <sheetData>
    <row r="1" spans="1:5" x14ac:dyDescent="0.25">
      <c r="A1" s="20" t="s">
        <v>434</v>
      </c>
      <c r="B1" t="s">
        <v>550</v>
      </c>
    </row>
    <row r="2" spans="1:5" x14ac:dyDescent="0.25">
      <c r="A2" s="20" t="s">
        <v>75</v>
      </c>
      <c r="B2" t="s">
        <v>340</v>
      </c>
    </row>
    <row r="4" spans="1:5" x14ac:dyDescent="0.25">
      <c r="A4" s="20" t="s">
        <v>553</v>
      </c>
      <c r="B4" s="20" t="s">
        <v>49</v>
      </c>
    </row>
    <row r="5" spans="1:5" x14ac:dyDescent="0.25">
      <c r="A5" s="20" t="s">
        <v>558</v>
      </c>
      <c r="B5" t="s">
        <v>171</v>
      </c>
      <c r="C5" t="s">
        <v>172</v>
      </c>
      <c r="D5" t="s">
        <v>170</v>
      </c>
      <c r="E5" t="s">
        <v>31</v>
      </c>
    </row>
    <row r="6" spans="1:5" x14ac:dyDescent="0.25">
      <c r="A6" s="21">
        <v>1</v>
      </c>
      <c r="B6" s="204"/>
      <c r="C6" s="204"/>
      <c r="D6" s="204">
        <v>4</v>
      </c>
      <c r="E6" s="204">
        <v>4</v>
      </c>
    </row>
    <row r="7" spans="1:5" x14ac:dyDescent="0.25">
      <c r="A7" s="21">
        <v>2</v>
      </c>
      <c r="B7" s="204">
        <v>9</v>
      </c>
      <c r="C7" s="204"/>
      <c r="D7" s="204">
        <v>1</v>
      </c>
      <c r="E7" s="204">
        <v>10</v>
      </c>
    </row>
    <row r="8" spans="1:5" x14ac:dyDescent="0.25">
      <c r="A8" s="21">
        <v>3</v>
      </c>
      <c r="B8" s="204">
        <v>12</v>
      </c>
      <c r="C8" s="204"/>
      <c r="D8" s="204"/>
      <c r="E8" s="204">
        <v>12</v>
      </c>
    </row>
    <row r="9" spans="1:5" x14ac:dyDescent="0.25">
      <c r="A9" s="21">
        <v>4</v>
      </c>
      <c r="B9" s="204">
        <v>15</v>
      </c>
      <c r="C9" s="204">
        <v>6</v>
      </c>
      <c r="D9" s="204"/>
      <c r="E9" s="204">
        <v>21</v>
      </c>
    </row>
    <row r="10" spans="1:5" x14ac:dyDescent="0.25">
      <c r="A10" s="21">
        <v>5</v>
      </c>
      <c r="B10" s="204">
        <v>3</v>
      </c>
      <c r="C10" s="204">
        <v>1</v>
      </c>
      <c r="D10" s="204"/>
      <c r="E10" s="204">
        <v>4</v>
      </c>
    </row>
    <row r="11" spans="1:5" x14ac:dyDescent="0.25">
      <c r="A11" s="21" t="s">
        <v>31</v>
      </c>
      <c r="B11" s="204">
        <v>39</v>
      </c>
      <c r="C11" s="204">
        <v>7</v>
      </c>
      <c r="D11" s="204">
        <v>5</v>
      </c>
      <c r="E11" s="204">
        <v>51</v>
      </c>
    </row>
    <row r="13" spans="1:5" x14ac:dyDescent="0.25">
      <c r="A13" s="5" t="s">
        <v>412</v>
      </c>
      <c r="B13" s="199">
        <f>IF(ISERROR(GETPIVOTDATA("ExtractionStatus",$A$4,"ExtractionStatus","1 - Not Started")/GETPIVOTDATA("ExtractionStatus",$A$4)),0,GETPIVOTDATA("ExtractionStatus",$A$4,"ExtractionStatus","1 - Not Started")/GETPIVOTDATA("ExtractionStatus",$A$4))</f>
        <v>0.76470588235294112</v>
      </c>
    </row>
    <row r="14" spans="1:5" x14ac:dyDescent="0.25">
      <c r="A14" s="5" t="s">
        <v>211</v>
      </c>
      <c r="B14" s="199">
        <f>(IF(IF(ISERROR(GETPIVOTDATA("ExtractionStatus",$A$4,"ExtractionStatus","2 - In progress")/GETPIVOTDATA("ExtractionStatus",$A$4)),0,GETPIVOTDATA("ExtractionStatus",$A$4,"ExtractionStatus","2 - In progress")/GETPIVOTDATA("ExtractionStatus",$A$4))=0,"",(IF(ISERROR(GETPIVOTDATA("ExtractionStatus",$A$4,"ExtractionStatus","2 - In progress")/GETPIVOTDATA("ExtractionStatus",$A$4)),0,GETPIVOTDATA("ExtractionStatus",$A$4,"ExtractionStatus","2 - In progress")/GETPIVOTDATA("ExtractionStatus",$A$4)))))</f>
        <v>0.13725490196078433</v>
      </c>
    </row>
    <row r="15" spans="1:5" x14ac:dyDescent="0.25">
      <c r="A15" s="5" t="s">
        <v>551</v>
      </c>
      <c r="B15" s="199">
        <f>IF(ISERROR(GETPIVOTDATA("ExtractionStatus",$A$4,"ExtractionStatus","3 - Done")/GETPIVOTDATA("ExtractionStatus",$A$4)),0,GETPIVOTDATA("ExtractionStatus",$A$4,"ExtractionStatus","3 - Done")/GETPIVOTDATA("ExtractionStatus",$A$4))</f>
        <v>9.8039215686274508E-2</v>
      </c>
    </row>
    <row r="16" spans="1:5" x14ac:dyDescent="0.25">
      <c r="A16" s="5" t="s">
        <v>552</v>
      </c>
      <c r="B16" s="199">
        <v>1</v>
      </c>
    </row>
    <row r="19" spans="1:5" x14ac:dyDescent="0.25">
      <c r="A19" s="20" t="s">
        <v>434</v>
      </c>
      <c r="B19" t="s">
        <v>550</v>
      </c>
    </row>
    <row r="20" spans="1:5" x14ac:dyDescent="0.25">
      <c r="A20" s="20" t="s">
        <v>75</v>
      </c>
      <c r="B20" t="s">
        <v>340</v>
      </c>
    </row>
    <row r="22" spans="1:5" x14ac:dyDescent="0.25">
      <c r="A22" s="20" t="s">
        <v>554</v>
      </c>
      <c r="B22" s="20" t="s">
        <v>49</v>
      </c>
    </row>
    <row r="23" spans="1:5" x14ac:dyDescent="0.25">
      <c r="A23" s="20" t="s">
        <v>558</v>
      </c>
      <c r="B23" t="s">
        <v>171</v>
      </c>
      <c r="C23" t="s">
        <v>170</v>
      </c>
      <c r="D23" t="s">
        <v>172</v>
      </c>
      <c r="E23" t="s">
        <v>31</v>
      </c>
    </row>
    <row r="24" spans="1:5" x14ac:dyDescent="0.25">
      <c r="A24" s="21">
        <v>1</v>
      </c>
      <c r="B24" s="204">
        <v>2</v>
      </c>
      <c r="C24" s="204">
        <v>2</v>
      </c>
      <c r="D24" s="204"/>
      <c r="E24" s="204">
        <v>4</v>
      </c>
    </row>
    <row r="25" spans="1:5" x14ac:dyDescent="0.25">
      <c r="A25" s="21">
        <v>2</v>
      </c>
      <c r="B25" s="204">
        <v>3</v>
      </c>
      <c r="C25" s="204">
        <v>6</v>
      </c>
      <c r="D25" s="204">
        <v>1</v>
      </c>
      <c r="E25" s="204">
        <v>10</v>
      </c>
    </row>
    <row r="26" spans="1:5" x14ac:dyDescent="0.25">
      <c r="A26" s="21">
        <v>3</v>
      </c>
      <c r="B26" s="204">
        <v>11</v>
      </c>
      <c r="C26" s="204">
        <v>1</v>
      </c>
      <c r="D26" s="204"/>
      <c r="E26" s="204">
        <v>12</v>
      </c>
    </row>
    <row r="27" spans="1:5" x14ac:dyDescent="0.25">
      <c r="A27" s="21">
        <v>4</v>
      </c>
      <c r="B27" s="204">
        <v>17</v>
      </c>
      <c r="C27" s="204"/>
      <c r="D27" s="204">
        <v>4</v>
      </c>
      <c r="E27" s="204">
        <v>21</v>
      </c>
    </row>
    <row r="28" spans="1:5" x14ac:dyDescent="0.25">
      <c r="A28" s="21">
        <v>5</v>
      </c>
      <c r="B28" s="204">
        <v>2</v>
      </c>
      <c r="C28" s="204"/>
      <c r="D28" s="204">
        <v>2</v>
      </c>
      <c r="E28" s="204">
        <v>4</v>
      </c>
    </row>
    <row r="29" spans="1:5" x14ac:dyDescent="0.25">
      <c r="A29" s="21" t="s">
        <v>31</v>
      </c>
      <c r="B29" s="204">
        <v>35</v>
      </c>
      <c r="C29" s="204">
        <v>9</v>
      </c>
      <c r="D29" s="204">
        <v>7</v>
      </c>
      <c r="E29" s="204">
        <v>51</v>
      </c>
    </row>
    <row r="32" spans="1:5" x14ac:dyDescent="0.25">
      <c r="A32" s="5" t="s">
        <v>412</v>
      </c>
      <c r="B32" s="199">
        <f>IF(ISERROR(GETPIVOTDATA("PreloadStatus ",$A$22,"PreloadStatus ","1 - Not Started")/GETPIVOTDATA("PreloadStatus ",$A$22)),0,GETPIVOTDATA("PreloadStatus ",$A$22,"PreloadStatus ","1 - Not Started")/GETPIVOTDATA("PreloadStatus ",$A$22))</f>
        <v>0.68627450980392157</v>
      </c>
    </row>
    <row r="33" spans="1:5" x14ac:dyDescent="0.25">
      <c r="A33" s="5" t="s">
        <v>211</v>
      </c>
      <c r="B33" s="199">
        <f>IF(ISERROR(GETPIVOTDATA("PreloadStatus ",$A$22,"PreloadStatus ","2 - In progress")/GETPIVOTDATA("PreloadStatus ",$A$22)),0,GETPIVOTDATA("PreloadStatus ",$A$22,"PreloadStatus ","2 - In progress")/GETPIVOTDATA("PreloadStatus ",$A$22))</f>
        <v>0.13725490196078433</v>
      </c>
    </row>
    <row r="34" spans="1:5" x14ac:dyDescent="0.25">
      <c r="A34" s="5" t="s">
        <v>551</v>
      </c>
      <c r="B34" s="199">
        <f>IF(ISERROR(GETPIVOTDATA("PreloadStatus ",$A$22,"PreloadStatus ","3 - Done")/GETPIVOTDATA("PreloadStatus ",$A$22)),0,GETPIVOTDATA("PreloadStatus ",$A$22,"PreloadStatus ","3 - Done")/GETPIVOTDATA("PreloadStatus ",$A$22))</f>
        <v>0.17647058823529413</v>
      </c>
    </row>
    <row r="35" spans="1:5" x14ac:dyDescent="0.25">
      <c r="A35" s="5" t="s">
        <v>552</v>
      </c>
      <c r="B35" s="199">
        <v>1</v>
      </c>
    </row>
    <row r="38" spans="1:5" x14ac:dyDescent="0.25">
      <c r="A38" s="20" t="s">
        <v>434</v>
      </c>
      <c r="B38" t="s">
        <v>550</v>
      </c>
    </row>
    <row r="39" spans="1:5" x14ac:dyDescent="0.25">
      <c r="A39" s="20" t="s">
        <v>75</v>
      </c>
      <c r="B39" t="s">
        <v>340</v>
      </c>
    </row>
    <row r="41" spans="1:5" x14ac:dyDescent="0.25">
      <c r="A41" s="20" t="s">
        <v>555</v>
      </c>
      <c r="B41" s="20" t="s">
        <v>49</v>
      </c>
    </row>
    <row r="42" spans="1:5" x14ac:dyDescent="0.25">
      <c r="A42" s="20" t="s">
        <v>558</v>
      </c>
      <c r="B42" t="s">
        <v>171</v>
      </c>
      <c r="C42" t="s">
        <v>172</v>
      </c>
      <c r="D42" t="s">
        <v>170</v>
      </c>
      <c r="E42" t="s">
        <v>31</v>
      </c>
    </row>
    <row r="43" spans="1:5" x14ac:dyDescent="0.25">
      <c r="A43" s="21">
        <v>1</v>
      </c>
      <c r="B43" s="204">
        <v>2</v>
      </c>
      <c r="C43" s="204">
        <v>2</v>
      </c>
      <c r="D43" s="204"/>
      <c r="E43" s="204">
        <v>4</v>
      </c>
    </row>
    <row r="44" spans="1:5" x14ac:dyDescent="0.25">
      <c r="A44" s="21">
        <v>2</v>
      </c>
      <c r="B44" s="204">
        <v>3</v>
      </c>
      <c r="C44" s="204">
        <v>6</v>
      </c>
      <c r="D44" s="204">
        <v>1</v>
      </c>
      <c r="E44" s="204">
        <v>10</v>
      </c>
    </row>
    <row r="45" spans="1:5" x14ac:dyDescent="0.25">
      <c r="A45" s="21">
        <v>3</v>
      </c>
      <c r="B45" s="204">
        <v>11</v>
      </c>
      <c r="C45" s="204">
        <v>1</v>
      </c>
      <c r="D45" s="204"/>
      <c r="E45" s="204">
        <v>12</v>
      </c>
    </row>
    <row r="46" spans="1:5" x14ac:dyDescent="0.25">
      <c r="A46" s="21">
        <v>4</v>
      </c>
      <c r="B46" s="204">
        <v>17</v>
      </c>
      <c r="C46" s="204"/>
      <c r="D46" s="204">
        <v>4</v>
      </c>
      <c r="E46" s="204">
        <v>21</v>
      </c>
    </row>
    <row r="47" spans="1:5" x14ac:dyDescent="0.25">
      <c r="A47" s="21">
        <v>5</v>
      </c>
      <c r="B47" s="204">
        <v>2</v>
      </c>
      <c r="C47" s="204"/>
      <c r="D47" s="204">
        <v>2</v>
      </c>
      <c r="E47" s="204">
        <v>4</v>
      </c>
    </row>
    <row r="48" spans="1:5" x14ac:dyDescent="0.25">
      <c r="A48" s="21" t="s">
        <v>31</v>
      </c>
      <c r="B48" s="204">
        <v>35</v>
      </c>
      <c r="C48" s="204">
        <v>9</v>
      </c>
      <c r="D48" s="204">
        <v>7</v>
      </c>
      <c r="E48" s="204">
        <v>51</v>
      </c>
    </row>
    <row r="51" spans="1:5" x14ac:dyDescent="0.25">
      <c r="A51" s="5" t="s">
        <v>412</v>
      </c>
      <c r="B51" s="199">
        <f>IF(ISERROR(GETPIVOTDATA("SimulationStatus",$A$41,"SimulationStatus","1 - Not Started")/GETPIVOTDATA("SimulationStatus",$A$41)),0,GETPIVOTDATA("SimulationStatus",$A$41,"SimulationStatus","1 - Not Started")/GETPIVOTDATA("SimulationStatus",$A$41))</f>
        <v>0.68627450980392157</v>
      </c>
    </row>
    <row r="52" spans="1:5" x14ac:dyDescent="0.25">
      <c r="A52" s="5" t="s">
        <v>211</v>
      </c>
      <c r="B52" s="199">
        <f>IF(ISERROR(GETPIVOTDATA("SimulationStatus",$A$41,"SimulationStatus","2 - In progress")/GETPIVOTDATA("SimulationStatus",$A$41)),0,GETPIVOTDATA("SimulationStatus",$A$41,"SimulationStatus","2 - In progress")/GETPIVOTDATA("SimulationStatus",$A$41))</f>
        <v>0.17647058823529413</v>
      </c>
    </row>
    <row r="53" spans="1:5" x14ac:dyDescent="0.25">
      <c r="A53" s="5" t="s">
        <v>551</v>
      </c>
      <c r="B53" s="199">
        <f>IF(ISERROR(GETPIVOTDATA("SimulationStatus",$A$41,"SimulationStatus","3 - Done")/GETPIVOTDATA("SimulationStatus",$A$41)),0,GETPIVOTDATA("SimulationStatus",$A$41,"SimulationStatus","3 - Done")/GETPIVOTDATA("SimulationStatus",$A$41))</f>
        <v>0.13725490196078433</v>
      </c>
    </row>
    <row r="54" spans="1:5" x14ac:dyDescent="0.25">
      <c r="A54" s="5" t="s">
        <v>552</v>
      </c>
      <c r="B54" s="199">
        <v>1</v>
      </c>
    </row>
    <row r="56" spans="1:5" x14ac:dyDescent="0.25">
      <c r="A56" s="20" t="s">
        <v>434</v>
      </c>
      <c r="B56" t="s">
        <v>550</v>
      </c>
    </row>
    <row r="57" spans="1:5" x14ac:dyDescent="0.25">
      <c r="A57" s="20" t="s">
        <v>75</v>
      </c>
      <c r="B57" t="s">
        <v>340</v>
      </c>
    </row>
    <row r="59" spans="1:5" x14ac:dyDescent="0.25">
      <c r="A59" s="20" t="s">
        <v>557</v>
      </c>
      <c r="B59" s="20" t="s">
        <v>49</v>
      </c>
    </row>
    <row r="60" spans="1:5" x14ac:dyDescent="0.25">
      <c r="A60" s="20" t="s">
        <v>558</v>
      </c>
      <c r="B60" t="s">
        <v>171</v>
      </c>
      <c r="C60" t="s">
        <v>172</v>
      </c>
      <c r="D60" t="s">
        <v>170</v>
      </c>
      <c r="E60" t="s">
        <v>31</v>
      </c>
    </row>
    <row r="61" spans="1:5" x14ac:dyDescent="0.25">
      <c r="A61" s="21">
        <v>1</v>
      </c>
      <c r="B61" s="204">
        <v>4</v>
      </c>
      <c r="C61" s="204"/>
      <c r="D61" s="204"/>
      <c r="E61" s="204">
        <v>4</v>
      </c>
    </row>
    <row r="62" spans="1:5" x14ac:dyDescent="0.25">
      <c r="A62" s="21">
        <v>2</v>
      </c>
      <c r="B62" s="204">
        <v>4</v>
      </c>
      <c r="C62" s="204">
        <v>6</v>
      </c>
      <c r="D62" s="204"/>
      <c r="E62" s="204">
        <v>10</v>
      </c>
    </row>
    <row r="63" spans="1:5" x14ac:dyDescent="0.25">
      <c r="A63" s="21">
        <v>3</v>
      </c>
      <c r="B63" s="204">
        <v>8</v>
      </c>
      <c r="C63" s="204">
        <v>2</v>
      </c>
      <c r="D63" s="204">
        <v>2</v>
      </c>
      <c r="E63" s="204">
        <v>12</v>
      </c>
    </row>
    <row r="64" spans="1:5" x14ac:dyDescent="0.25">
      <c r="A64" s="21">
        <v>4</v>
      </c>
      <c r="B64" s="204">
        <v>21</v>
      </c>
      <c r="C64" s="204"/>
      <c r="D64" s="204"/>
      <c r="E64" s="204">
        <v>21</v>
      </c>
    </row>
    <row r="65" spans="1:5" x14ac:dyDescent="0.25">
      <c r="A65" s="21">
        <v>5</v>
      </c>
      <c r="B65" s="204">
        <v>4</v>
      </c>
      <c r="C65" s="204"/>
      <c r="D65" s="204"/>
      <c r="E65" s="204">
        <v>4</v>
      </c>
    </row>
    <row r="66" spans="1:5" x14ac:dyDescent="0.25">
      <c r="A66" s="21" t="s">
        <v>31</v>
      </c>
      <c r="B66" s="204">
        <v>41</v>
      </c>
      <c r="C66" s="204">
        <v>8</v>
      </c>
      <c r="D66" s="204">
        <v>2</v>
      </c>
      <c r="E66" s="204">
        <v>51</v>
      </c>
    </row>
    <row r="70" spans="1:5" x14ac:dyDescent="0.25">
      <c r="A70" s="5" t="s">
        <v>412</v>
      </c>
      <c r="B70" s="199">
        <f>IF(ISERROR(GETPIVOTDATA("Data Load",$A$59,"Data Load","1 - Not Started")/GETPIVOTDATA("Data Load",$A$59)),0,GETPIVOTDATA("Data Load",$A$59,"Data Load","1 - Not Started")/GETPIVOTDATA("Data Load",$A$59))</f>
        <v>0.80392156862745101</v>
      </c>
    </row>
    <row r="71" spans="1:5" x14ac:dyDescent="0.25">
      <c r="A71" s="5" t="s">
        <v>211</v>
      </c>
      <c r="B71" s="199">
        <f>IF(ISERROR(GETPIVOTDATA("Data Load",$A$59,"Data Load","2 - In progress")/GETPIVOTDATA("Data Load",$A$59)),0,GETPIVOTDATA("Data Load",$A$59,"Data Load","2 - In progress")/GETPIVOTDATA("Data Load",$A$59))</f>
        <v>0.15686274509803921</v>
      </c>
    </row>
    <row r="72" spans="1:5" x14ac:dyDescent="0.25">
      <c r="A72" s="5" t="s">
        <v>551</v>
      </c>
      <c r="B72" s="199">
        <f>IF(ISERROR(GETPIVOTDATA("Data Load",$A$59,"Data Load","3 - Done")/GETPIVOTDATA("Data Load",$A$59)),0,GETPIVOTDATA("Data Load",$A$59,"Data Load","3 - Done")/GETPIVOTDATA("Data Load",$A$59))</f>
        <v>3.9215686274509803E-2</v>
      </c>
    </row>
    <row r="73" spans="1:5" x14ac:dyDescent="0.25">
      <c r="A73" s="5" t="s">
        <v>552</v>
      </c>
      <c r="B73" s="199">
        <v>1</v>
      </c>
    </row>
    <row r="77" spans="1:5" x14ac:dyDescent="0.25">
      <c r="A77" s="20" t="s">
        <v>434</v>
      </c>
      <c r="B77" t="s">
        <v>550</v>
      </c>
    </row>
    <row r="78" spans="1:5" x14ac:dyDescent="0.25">
      <c r="A78" s="20" t="s">
        <v>75</v>
      </c>
      <c r="B78" t="s">
        <v>530</v>
      </c>
    </row>
    <row r="80" spans="1:5" x14ac:dyDescent="0.25">
      <c r="A80" s="20" t="s">
        <v>556</v>
      </c>
      <c r="B80" s="20" t="s">
        <v>49</v>
      </c>
    </row>
    <row r="81" spans="1:5" x14ac:dyDescent="0.25">
      <c r="A81" s="20" t="s">
        <v>558</v>
      </c>
      <c r="B81" t="s">
        <v>171</v>
      </c>
      <c r="C81" t="s">
        <v>170</v>
      </c>
      <c r="D81" t="s">
        <v>172</v>
      </c>
      <c r="E81" t="s">
        <v>31</v>
      </c>
    </row>
    <row r="82" spans="1:5" x14ac:dyDescent="0.25">
      <c r="A82" s="21">
        <v>1</v>
      </c>
      <c r="B82" s="204">
        <v>3</v>
      </c>
      <c r="C82" s="204"/>
      <c r="D82" s="204">
        <v>3</v>
      </c>
      <c r="E82" s="204">
        <v>6</v>
      </c>
    </row>
    <row r="83" spans="1:5" x14ac:dyDescent="0.25">
      <c r="A83" s="21">
        <v>2</v>
      </c>
      <c r="B83" s="204">
        <v>7</v>
      </c>
      <c r="C83" s="204">
        <v>5</v>
      </c>
      <c r="D83" s="204"/>
      <c r="E83" s="204">
        <v>12</v>
      </c>
    </row>
    <row r="84" spans="1:5" x14ac:dyDescent="0.25">
      <c r="A84" s="21">
        <v>3</v>
      </c>
      <c r="B84" s="204">
        <v>18</v>
      </c>
      <c r="C84" s="204"/>
      <c r="D84" s="204"/>
      <c r="E84" s="204">
        <v>18</v>
      </c>
    </row>
    <row r="85" spans="1:5" x14ac:dyDescent="0.25">
      <c r="A85" s="21">
        <v>4</v>
      </c>
      <c r="B85" s="204">
        <v>26</v>
      </c>
      <c r="C85" s="204"/>
      <c r="D85" s="204"/>
      <c r="E85" s="204">
        <v>26</v>
      </c>
    </row>
    <row r="86" spans="1:5" x14ac:dyDescent="0.25">
      <c r="A86" s="21">
        <v>5</v>
      </c>
      <c r="B86" s="204">
        <v>5</v>
      </c>
      <c r="C86" s="204"/>
      <c r="D86" s="204"/>
      <c r="E86" s="204">
        <v>5</v>
      </c>
    </row>
    <row r="87" spans="1:5" x14ac:dyDescent="0.25">
      <c r="A87" s="21" t="s">
        <v>31</v>
      </c>
      <c r="B87" s="204">
        <v>59</v>
      </c>
      <c r="C87" s="204">
        <v>5</v>
      </c>
      <c r="D87" s="204">
        <v>3</v>
      </c>
      <c r="E87" s="204">
        <v>67</v>
      </c>
    </row>
    <row r="91" spans="1:5" x14ac:dyDescent="0.25">
      <c r="A91" s="5" t="s">
        <v>412</v>
      </c>
      <c r="B91" s="199">
        <f>IF(ISERROR(GETPIVOTDATA("Post Load",$A$80,"Post Load","1 - Not Started")/GETPIVOTDATA("Post Load",$A$80)),0,GETPIVOTDATA("Post Load",$A$80,"Post Load","1 - Not Started")/GETPIVOTDATA("Post Load",$A$80))</f>
        <v>0.88059701492537312</v>
      </c>
    </row>
    <row r="92" spans="1:5" x14ac:dyDescent="0.25">
      <c r="A92" s="5" t="s">
        <v>211</v>
      </c>
      <c r="B92" s="199">
        <f>IF(ISERROR(GETPIVOTDATA("Post Load",$A$80,"Post Load","2 - In progress")/GETPIVOTDATA("Post Load",$A$80)),0,GETPIVOTDATA("Post Load",$A$80,"Post Load","2 - In progress")/GETPIVOTDATA("Post Load",$A$80))</f>
        <v>4.4776119402985072E-2</v>
      </c>
    </row>
    <row r="93" spans="1:5" x14ac:dyDescent="0.25">
      <c r="A93" s="5" t="s">
        <v>551</v>
      </c>
      <c r="B93" s="199">
        <f>IF(ISERROR(GETPIVOTDATA("Post Load",$A$80,"Post Load","3 - Done")/GETPIVOTDATA("Post Load",$A$80)),0,GETPIVOTDATA("Post Load",$A$80,"Post Load","3 - Done")/GETPIVOTDATA("Post Load",$A$80))</f>
        <v>7.4626865671641784E-2</v>
      </c>
    </row>
    <row r="94" spans="1:5" x14ac:dyDescent="0.25">
      <c r="A94" s="5" t="s">
        <v>552</v>
      </c>
      <c r="B94" s="199">
        <v>1</v>
      </c>
    </row>
  </sheetData>
  <pageMargins left="0.7" right="0.7" top="0.75" bottom="0.75" header="0.3" footer="0.3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BD68"/>
  <sheetViews>
    <sheetView showGridLines="0" tabSelected="1" zoomScale="80" zoomScaleNormal="80" workbookViewId="0">
      <pane ySplit="1" topLeftCell="A2" activePane="bottomLeft" state="frozen"/>
      <selection pane="bottomLeft"/>
    </sheetView>
  </sheetViews>
  <sheetFormatPr defaultColWidth="34.5703125" defaultRowHeight="18.75" x14ac:dyDescent="0.3"/>
  <cols>
    <col min="1" max="1" width="13.85546875" style="105" customWidth="1"/>
    <col min="2" max="2" width="17" style="105" customWidth="1"/>
    <col min="3" max="3" width="34.5703125" style="134"/>
    <col min="4" max="4" width="23.140625" style="105" hidden="1" customWidth="1"/>
    <col min="5" max="5" width="18.42578125" style="105" hidden="1" customWidth="1"/>
    <col min="6" max="6" width="19.140625" style="105" hidden="1" customWidth="1"/>
    <col min="7" max="7" width="18.42578125" style="105" hidden="1" customWidth="1"/>
    <col min="8" max="8" width="16.7109375" style="105" hidden="1" customWidth="1"/>
    <col min="9" max="10" width="34.5703125" style="105" customWidth="1"/>
    <col min="11" max="11" width="16.5703125" style="105" customWidth="1"/>
    <col min="12" max="12" width="34.5703125" style="131" customWidth="1"/>
    <col min="13" max="13" width="25.7109375" style="132" bestFit="1" customWidth="1"/>
    <col min="14" max="15" width="25.7109375" style="132" customWidth="1"/>
    <col min="16" max="16" width="14.7109375" style="105" customWidth="1"/>
    <col min="17" max="17" width="18.7109375" style="105" customWidth="1"/>
    <col min="18" max="18" width="16.7109375" style="105" customWidth="1"/>
    <col min="19" max="19" width="16.5703125" style="105" customWidth="1"/>
    <col min="20" max="20" width="22.42578125" style="105" customWidth="1"/>
    <col min="21" max="38" width="34.5703125" style="105" customWidth="1"/>
    <col min="39" max="39" width="34.5703125" style="186" customWidth="1"/>
    <col min="40" max="40" width="17.85546875" style="186" bestFit="1" customWidth="1"/>
    <col min="41" max="41" width="35" style="186" customWidth="1"/>
    <col min="42" max="42" width="18.140625" style="105" customWidth="1"/>
    <col min="43" max="43" width="20.140625" style="105" customWidth="1"/>
    <col min="44" max="44" width="16.85546875" style="105" customWidth="1"/>
    <col min="45" max="45" width="25.5703125" style="105" customWidth="1"/>
    <col min="46" max="47" width="19.140625" style="105" customWidth="1"/>
    <col min="48" max="48" width="18.85546875" style="105" customWidth="1"/>
    <col min="49" max="49" width="18.28515625" style="105" customWidth="1"/>
    <col min="50" max="50" width="19.28515625" style="105" customWidth="1"/>
    <col min="51" max="51" width="19.5703125" style="105" customWidth="1"/>
    <col min="52" max="52" width="20.5703125" style="105" customWidth="1"/>
    <col min="53" max="53" width="15.85546875" style="105" customWidth="1"/>
    <col min="54" max="54" width="26.85546875" style="105" customWidth="1"/>
    <col min="55" max="16384" width="34.5703125" style="105"/>
  </cols>
  <sheetData>
    <row r="1" spans="1:56" s="103" customFormat="1" ht="63" x14ac:dyDescent="0.25">
      <c r="A1" s="100" t="s">
        <v>2</v>
      </c>
      <c r="B1" s="100" t="s">
        <v>3</v>
      </c>
      <c r="C1" s="133" t="s">
        <v>4</v>
      </c>
      <c r="D1" s="100" t="s">
        <v>116</v>
      </c>
      <c r="E1" s="100" t="s">
        <v>117</v>
      </c>
      <c r="F1" s="100" t="s">
        <v>0</v>
      </c>
      <c r="G1" s="100" t="s">
        <v>118</v>
      </c>
      <c r="H1" s="100" t="s">
        <v>119</v>
      </c>
      <c r="I1" s="100" t="s">
        <v>120</v>
      </c>
      <c r="J1" s="100" t="s">
        <v>121</v>
      </c>
      <c r="K1" s="100" t="s">
        <v>122</v>
      </c>
      <c r="L1" s="101" t="s">
        <v>123</v>
      </c>
      <c r="M1" s="102" t="s">
        <v>124</v>
      </c>
      <c r="N1" s="102" t="s">
        <v>434</v>
      </c>
      <c r="O1" s="102" t="s">
        <v>547</v>
      </c>
      <c r="P1" s="100" t="s">
        <v>125</v>
      </c>
      <c r="Q1" s="100" t="s">
        <v>126</v>
      </c>
      <c r="R1" s="100" t="s">
        <v>127</v>
      </c>
      <c r="S1" s="100" t="s">
        <v>128</v>
      </c>
      <c r="T1" s="100" t="s">
        <v>129</v>
      </c>
      <c r="U1" s="100" t="s">
        <v>130</v>
      </c>
      <c r="V1" s="100" t="s">
        <v>131</v>
      </c>
      <c r="W1" s="100" t="s">
        <v>132</v>
      </c>
      <c r="X1" s="100" t="s">
        <v>75</v>
      </c>
      <c r="Y1" s="100" t="s">
        <v>133</v>
      </c>
      <c r="Z1" s="100" t="s">
        <v>134</v>
      </c>
      <c r="AA1" s="100" t="s">
        <v>135</v>
      </c>
      <c r="AB1" s="100" t="s">
        <v>136</v>
      </c>
      <c r="AC1" s="100" t="s">
        <v>137</v>
      </c>
      <c r="AD1" s="100" t="s">
        <v>138</v>
      </c>
      <c r="AE1" s="100" t="s">
        <v>139</v>
      </c>
      <c r="AF1" s="100" t="s">
        <v>140</v>
      </c>
      <c r="AG1" s="100" t="s">
        <v>141</v>
      </c>
      <c r="AH1" s="182" t="s">
        <v>142</v>
      </c>
      <c r="AI1" s="182" t="s">
        <v>143</v>
      </c>
      <c r="AJ1" s="180" t="s">
        <v>144</v>
      </c>
      <c r="AK1" s="180" t="s">
        <v>145</v>
      </c>
      <c r="AL1" s="181" t="s">
        <v>146</v>
      </c>
      <c r="AM1" s="106" t="s">
        <v>147</v>
      </c>
      <c r="AN1" s="191" t="s">
        <v>2</v>
      </c>
      <c r="AO1" s="191" t="s">
        <v>148</v>
      </c>
      <c r="AP1" s="191" t="s">
        <v>149</v>
      </c>
      <c r="AQ1" s="191" t="s">
        <v>150</v>
      </c>
      <c r="AR1" s="191" t="s">
        <v>151</v>
      </c>
      <c r="AS1" s="191" t="s">
        <v>152</v>
      </c>
      <c r="AT1" s="191" t="s">
        <v>153</v>
      </c>
      <c r="AU1" s="191" t="s">
        <v>154</v>
      </c>
      <c r="AV1" s="191" t="s">
        <v>155</v>
      </c>
      <c r="AW1" s="191" t="s">
        <v>156</v>
      </c>
      <c r="AX1" s="191" t="s">
        <v>157</v>
      </c>
      <c r="AY1" s="191" t="s">
        <v>158</v>
      </c>
      <c r="AZ1" s="191" t="s">
        <v>159</v>
      </c>
      <c r="BA1" s="191" t="s">
        <v>160</v>
      </c>
      <c r="BB1" s="193" t="s">
        <v>161</v>
      </c>
      <c r="BC1" s="193" t="s">
        <v>162</v>
      </c>
      <c r="BD1" s="103" t="s">
        <v>0</v>
      </c>
    </row>
    <row r="2" spans="1:56" x14ac:dyDescent="0.25">
      <c r="A2" s="104" t="s">
        <v>25</v>
      </c>
      <c r="B2" s="112" t="s">
        <v>71</v>
      </c>
      <c r="C2" s="135" t="s">
        <v>72</v>
      </c>
      <c r="D2" s="106" t="s">
        <v>52</v>
      </c>
      <c r="E2" s="106" t="s">
        <v>163</v>
      </c>
      <c r="F2" s="105" t="s">
        <v>1</v>
      </c>
      <c r="G2" s="105" t="s">
        <v>6</v>
      </c>
      <c r="H2" s="103">
        <v>1.1000000000000001</v>
      </c>
      <c r="I2" s="103" t="s">
        <v>164</v>
      </c>
      <c r="J2" s="103"/>
      <c r="K2" s="106"/>
      <c r="L2" s="107">
        <f>+M2-6</f>
        <v>45833</v>
      </c>
      <c r="M2" s="107">
        <v>45839</v>
      </c>
      <c r="N2" s="206" t="s">
        <v>550</v>
      </c>
      <c r="O2" s="206">
        <v>1</v>
      </c>
      <c r="P2" s="106"/>
      <c r="Q2" s="113">
        <v>45818</v>
      </c>
      <c r="R2" s="109" t="s">
        <v>165</v>
      </c>
      <c r="S2" s="103"/>
      <c r="T2" s="109"/>
      <c r="U2" s="103"/>
      <c r="V2" s="110">
        <f>+M2+1</f>
        <v>45840</v>
      </c>
      <c r="W2" s="106"/>
      <c r="X2" s="111" t="s">
        <v>84</v>
      </c>
      <c r="Y2" s="105" t="s">
        <v>166</v>
      </c>
      <c r="Z2" s="105" t="s">
        <v>167</v>
      </c>
      <c r="AB2" s="105" t="s">
        <v>168</v>
      </c>
      <c r="AC2" s="105" t="s">
        <v>52</v>
      </c>
      <c r="AF2" s="111" t="s">
        <v>169</v>
      </c>
      <c r="AM2" s="186" t="s">
        <v>165</v>
      </c>
      <c r="AN2" s="5" t="str">
        <f>A2</f>
        <v>R2R</v>
      </c>
      <c r="AO2" s="5" t="str">
        <f>C2</f>
        <v>FI - G/L account</v>
      </c>
      <c r="AP2" s="105" t="str">
        <f>X2</f>
        <v>DMC</v>
      </c>
      <c r="AQ2" s="105" t="s">
        <v>170</v>
      </c>
      <c r="AR2" s="105" t="s">
        <v>164</v>
      </c>
      <c r="AS2" s="105" t="s">
        <v>170</v>
      </c>
      <c r="AT2" s="105">
        <v>8561</v>
      </c>
      <c r="AU2" s="105" t="s">
        <v>171</v>
      </c>
      <c r="AV2" s="105" t="s">
        <v>171</v>
      </c>
      <c r="AX2" s="105" t="s">
        <v>171</v>
      </c>
      <c r="AZ2" s="105" t="s">
        <v>171</v>
      </c>
      <c r="BB2" s="105" t="s">
        <v>172</v>
      </c>
      <c r="BC2" s="190"/>
      <c r="BD2" s="105" t="str">
        <f>F2</f>
        <v>InScope</v>
      </c>
    </row>
    <row r="3" spans="1:56" x14ac:dyDescent="0.3">
      <c r="A3" s="104" t="s">
        <v>25</v>
      </c>
      <c r="B3" s="105" t="s">
        <v>85</v>
      </c>
      <c r="C3" s="134" t="s">
        <v>86</v>
      </c>
      <c r="D3" s="106" t="s">
        <v>173</v>
      </c>
      <c r="F3" s="105" t="s">
        <v>1</v>
      </c>
      <c r="G3" s="105" t="s">
        <v>6</v>
      </c>
      <c r="H3" s="103">
        <v>1.2</v>
      </c>
      <c r="I3" s="103" t="s">
        <v>174</v>
      </c>
      <c r="J3" s="103"/>
      <c r="K3" s="106"/>
      <c r="L3" s="107">
        <v>45833</v>
      </c>
      <c r="M3" s="107">
        <v>45839</v>
      </c>
      <c r="N3" s="206" t="s">
        <v>550</v>
      </c>
      <c r="O3" s="206">
        <v>1</v>
      </c>
      <c r="Q3" s="108">
        <v>45820</v>
      </c>
      <c r="R3" s="109" t="s">
        <v>175</v>
      </c>
      <c r="S3" s="103"/>
      <c r="T3" s="109"/>
      <c r="U3" s="103"/>
      <c r="V3" s="110">
        <f>+M3+1</f>
        <v>45840</v>
      </c>
      <c r="X3" s="111" t="s">
        <v>90</v>
      </c>
      <c r="Y3" s="105" t="s">
        <v>166</v>
      </c>
      <c r="Z3" s="105" t="s">
        <v>167</v>
      </c>
      <c r="AB3" s="105" t="s">
        <v>168</v>
      </c>
      <c r="AC3" s="105" t="s">
        <v>52</v>
      </c>
      <c r="AF3" s="105" t="s">
        <v>175</v>
      </c>
      <c r="AM3" s="186" t="s">
        <v>176</v>
      </c>
      <c r="AN3" s="5" t="str">
        <f t="shared" ref="AN3:AN65" si="0">A3</f>
        <v>R2R</v>
      </c>
      <c r="AO3" s="5" t="str">
        <f t="shared" ref="AO3:AO65" si="1">C3</f>
        <v xml:space="preserve">PC Hierarchy - Manual </v>
      </c>
      <c r="AP3" s="105" t="str">
        <f t="shared" ref="AP3:AP65" si="2">X3</f>
        <v xml:space="preserve">Manual </v>
      </c>
      <c r="AQ3" s="105" t="s">
        <v>171</v>
      </c>
      <c r="AR3" s="105" t="s">
        <v>174</v>
      </c>
      <c r="AS3" s="105" t="s">
        <v>170</v>
      </c>
      <c r="AU3" s="105" t="s">
        <v>171</v>
      </c>
      <c r="AV3" s="105" t="s">
        <v>171</v>
      </c>
      <c r="AX3" s="105" t="s">
        <v>171</v>
      </c>
      <c r="AZ3" s="105" t="s">
        <v>171</v>
      </c>
      <c r="BB3" s="105" t="s">
        <v>171</v>
      </c>
      <c r="BC3" s="190"/>
      <c r="BD3" s="105" t="str">
        <f t="shared" ref="BD3:BD65" si="3">F3</f>
        <v>InScope</v>
      </c>
    </row>
    <row r="4" spans="1:56" x14ac:dyDescent="0.3">
      <c r="A4" s="104" t="s">
        <v>25</v>
      </c>
      <c r="B4" s="105" t="s">
        <v>88</v>
      </c>
      <c r="C4" s="134" t="s">
        <v>89</v>
      </c>
      <c r="D4" s="106" t="s">
        <v>173</v>
      </c>
      <c r="F4" s="105" t="s">
        <v>1</v>
      </c>
      <c r="G4" s="105" t="s">
        <v>6</v>
      </c>
      <c r="H4" s="103">
        <v>1.3</v>
      </c>
      <c r="I4" s="103" t="s">
        <v>164</v>
      </c>
      <c r="J4" s="103"/>
      <c r="K4" s="106"/>
      <c r="L4" s="107">
        <v>45833</v>
      </c>
      <c r="M4" s="107">
        <v>45839</v>
      </c>
      <c r="N4" s="206" t="s">
        <v>550</v>
      </c>
      <c r="O4" s="206">
        <v>1</v>
      </c>
      <c r="Q4" s="108">
        <v>45820</v>
      </c>
      <c r="R4" s="109" t="s">
        <v>175</v>
      </c>
      <c r="S4" s="103"/>
      <c r="T4" s="109"/>
      <c r="U4" s="103"/>
      <c r="V4" s="110">
        <f>+M4+1</f>
        <v>45840</v>
      </c>
      <c r="X4" s="111" t="s">
        <v>90</v>
      </c>
      <c r="Y4" s="105" t="s">
        <v>166</v>
      </c>
      <c r="Z4" s="105" t="s">
        <v>167</v>
      </c>
      <c r="AB4" s="105" t="s">
        <v>168</v>
      </c>
      <c r="AC4" s="105" t="s">
        <v>52</v>
      </c>
      <c r="AF4" s="105" t="s">
        <v>175</v>
      </c>
      <c r="AM4" s="186" t="s">
        <v>176</v>
      </c>
      <c r="AN4" s="5" t="str">
        <f t="shared" si="0"/>
        <v>R2R</v>
      </c>
      <c r="AO4" s="5" t="str">
        <f t="shared" si="1"/>
        <v xml:space="preserve">Cost Center Hierarchy - Manual </v>
      </c>
      <c r="AP4" s="105" t="str">
        <f t="shared" si="2"/>
        <v xml:space="preserve">Manual </v>
      </c>
      <c r="AQ4" s="105" t="s">
        <v>171</v>
      </c>
      <c r="AR4" s="105" t="s">
        <v>174</v>
      </c>
      <c r="AS4" s="105" t="s">
        <v>170</v>
      </c>
      <c r="AU4" s="105" t="s">
        <v>171</v>
      </c>
      <c r="AV4" s="105" t="s">
        <v>171</v>
      </c>
      <c r="AX4" s="105" t="s">
        <v>171</v>
      </c>
      <c r="AZ4" s="105" t="s">
        <v>171</v>
      </c>
      <c r="BB4" s="105" t="s">
        <v>171</v>
      </c>
      <c r="BC4" s="190"/>
      <c r="BD4" s="105" t="str">
        <f t="shared" si="3"/>
        <v>InScope</v>
      </c>
    </row>
    <row r="5" spans="1:56" ht="30" x14ac:dyDescent="0.25">
      <c r="A5" s="104" t="s">
        <v>25</v>
      </c>
      <c r="B5" s="112" t="s">
        <v>63</v>
      </c>
      <c r="C5" s="135" t="s">
        <v>64</v>
      </c>
      <c r="D5" s="106" t="s">
        <v>52</v>
      </c>
      <c r="E5" s="106" t="s">
        <v>163</v>
      </c>
      <c r="F5" s="105" t="s">
        <v>1</v>
      </c>
      <c r="G5" s="105" t="s">
        <v>6</v>
      </c>
      <c r="H5" s="103">
        <v>1.4</v>
      </c>
      <c r="I5" s="103" t="s">
        <v>174</v>
      </c>
      <c r="J5" s="105" t="s">
        <v>85</v>
      </c>
      <c r="K5" s="106"/>
      <c r="L5" s="107">
        <v>45833</v>
      </c>
      <c r="M5" s="107">
        <v>45840</v>
      </c>
      <c r="N5" s="206" t="s">
        <v>550</v>
      </c>
      <c r="O5" s="206">
        <v>1</v>
      </c>
      <c r="P5" s="106"/>
      <c r="Q5" s="113">
        <v>45819</v>
      </c>
      <c r="R5" s="109" t="s">
        <v>165</v>
      </c>
      <c r="S5" s="103"/>
      <c r="T5" s="109"/>
      <c r="U5" s="103"/>
      <c r="V5" s="110">
        <f>+M5+1</f>
        <v>45841</v>
      </c>
      <c r="W5" s="106"/>
      <c r="X5" s="111" t="s">
        <v>84</v>
      </c>
      <c r="Y5" s="105" t="s">
        <v>166</v>
      </c>
      <c r="Z5" s="105" t="s">
        <v>167</v>
      </c>
      <c r="AB5" s="105" t="s">
        <v>168</v>
      </c>
      <c r="AC5" s="105" t="s">
        <v>52</v>
      </c>
      <c r="AF5" s="111" t="s">
        <v>177</v>
      </c>
      <c r="AM5" s="186" t="s">
        <v>165</v>
      </c>
      <c r="AN5" s="5" t="str">
        <f t="shared" si="0"/>
        <v>R2R</v>
      </c>
      <c r="AO5" s="5" t="str">
        <f t="shared" si="1"/>
        <v>CO - Profit center</v>
      </c>
      <c r="AP5" s="105" t="str">
        <f t="shared" si="2"/>
        <v>DMC</v>
      </c>
      <c r="AQ5" s="105" t="s">
        <v>170</v>
      </c>
      <c r="AR5" s="105" t="s">
        <v>164</v>
      </c>
      <c r="AS5" s="105" t="s">
        <v>170</v>
      </c>
      <c r="AT5" s="105">
        <v>926</v>
      </c>
      <c r="AU5" s="105" t="s">
        <v>171</v>
      </c>
      <c r="AV5" s="105" t="s">
        <v>171</v>
      </c>
      <c r="AX5" s="105" t="s">
        <v>171</v>
      </c>
      <c r="AZ5" s="105" t="s">
        <v>172</v>
      </c>
      <c r="BB5" s="105" t="s">
        <v>172</v>
      </c>
      <c r="BC5" s="190"/>
      <c r="BD5" s="105" t="str">
        <f t="shared" si="3"/>
        <v>InScope</v>
      </c>
    </row>
    <row r="6" spans="1:56" ht="30" x14ac:dyDescent="0.25">
      <c r="A6" s="104" t="s">
        <v>25</v>
      </c>
      <c r="B6" s="112" t="s">
        <v>65</v>
      </c>
      <c r="C6" s="135" t="s">
        <v>66</v>
      </c>
      <c r="D6" s="106" t="s">
        <v>52</v>
      </c>
      <c r="E6" s="106" t="s">
        <v>163</v>
      </c>
      <c r="F6" s="105" t="s">
        <v>1</v>
      </c>
      <c r="G6" s="105" t="s">
        <v>6</v>
      </c>
      <c r="H6" s="103">
        <v>1.5</v>
      </c>
      <c r="I6" s="103" t="s">
        <v>174</v>
      </c>
      <c r="J6" s="105" t="s">
        <v>178</v>
      </c>
      <c r="K6" s="106"/>
      <c r="L6" s="107">
        <v>45833</v>
      </c>
      <c r="M6" s="107">
        <v>45840</v>
      </c>
      <c r="N6" s="206" t="s">
        <v>550</v>
      </c>
      <c r="O6" s="206">
        <v>1</v>
      </c>
      <c r="P6" s="106"/>
      <c r="Q6" s="113">
        <v>45818</v>
      </c>
      <c r="R6" s="109" t="s">
        <v>165</v>
      </c>
      <c r="S6" s="103"/>
      <c r="T6" s="109"/>
      <c r="U6" s="103"/>
      <c r="V6" s="110">
        <f>+M6+1</f>
        <v>45841</v>
      </c>
      <c r="W6" s="106"/>
      <c r="X6" s="111" t="s">
        <v>84</v>
      </c>
      <c r="Y6" s="105" t="s">
        <v>166</v>
      </c>
      <c r="Z6" s="105" t="s">
        <v>167</v>
      </c>
      <c r="AB6" s="105" t="s">
        <v>168</v>
      </c>
      <c r="AC6" s="105" t="s">
        <v>52</v>
      </c>
      <c r="AF6" s="111" t="s">
        <v>179</v>
      </c>
      <c r="AM6" s="186" t="s">
        <v>165</v>
      </c>
      <c r="AN6" s="5" t="str">
        <f t="shared" si="0"/>
        <v>R2R</v>
      </c>
      <c r="AO6" s="5" t="str">
        <f t="shared" si="1"/>
        <v>CO - Cost center</v>
      </c>
      <c r="AP6" s="105" t="str">
        <f t="shared" si="2"/>
        <v>DMC</v>
      </c>
      <c r="AQ6" s="105" t="s">
        <v>170</v>
      </c>
      <c r="AR6" s="105" t="s">
        <v>164</v>
      </c>
      <c r="AS6" s="105" t="s">
        <v>170</v>
      </c>
      <c r="AT6" s="105">
        <v>804</v>
      </c>
      <c r="AU6" s="105" t="s">
        <v>170</v>
      </c>
      <c r="AV6" s="105" t="s">
        <v>172</v>
      </c>
      <c r="AX6" s="105" t="s">
        <v>171</v>
      </c>
      <c r="AZ6" s="105" t="s">
        <v>172</v>
      </c>
      <c r="BB6" s="105" t="s">
        <v>172</v>
      </c>
      <c r="BC6" s="190"/>
      <c r="BD6" s="105" t="str">
        <f t="shared" si="3"/>
        <v>InScope</v>
      </c>
    </row>
    <row r="7" spans="1:56" ht="30" x14ac:dyDescent="0.25">
      <c r="A7" s="104" t="s">
        <v>25</v>
      </c>
      <c r="B7" s="112" t="s">
        <v>61</v>
      </c>
      <c r="C7" s="135" t="s">
        <v>62</v>
      </c>
      <c r="D7" s="106" t="s">
        <v>52</v>
      </c>
      <c r="E7" s="106" t="s">
        <v>163</v>
      </c>
      <c r="F7" s="105" t="s">
        <v>1</v>
      </c>
      <c r="G7" s="105" t="s">
        <v>6</v>
      </c>
      <c r="H7" s="103">
        <v>1.6</v>
      </c>
      <c r="I7" s="103" t="s">
        <v>164</v>
      </c>
      <c r="J7" s="103"/>
      <c r="K7" s="106"/>
      <c r="L7" s="107">
        <v>45833</v>
      </c>
      <c r="M7" s="107">
        <v>45841</v>
      </c>
      <c r="N7" s="206" t="s">
        <v>550</v>
      </c>
      <c r="O7" s="206">
        <v>1</v>
      </c>
      <c r="P7" s="106"/>
      <c r="Q7" s="113">
        <v>45817</v>
      </c>
      <c r="R7" s="109" t="s">
        <v>165</v>
      </c>
      <c r="S7" s="103"/>
      <c r="T7" s="109"/>
      <c r="U7" s="103"/>
      <c r="V7" s="107">
        <v>45845</v>
      </c>
      <c r="W7" s="106"/>
      <c r="X7" s="111" t="s">
        <v>84</v>
      </c>
      <c r="Y7" s="105" t="s">
        <v>166</v>
      </c>
      <c r="Z7" s="105" t="s">
        <v>167</v>
      </c>
      <c r="AB7" s="105" t="s">
        <v>168</v>
      </c>
      <c r="AC7" s="105" t="s">
        <v>52</v>
      </c>
      <c r="AF7" s="111" t="s">
        <v>180</v>
      </c>
      <c r="AM7" s="186" t="s">
        <v>165</v>
      </c>
      <c r="AN7" s="5" t="str">
        <f t="shared" si="0"/>
        <v>R2R</v>
      </c>
      <c r="AO7" s="5" t="str">
        <f t="shared" si="1"/>
        <v>Bank Master</v>
      </c>
      <c r="AP7" s="105" t="str">
        <f t="shared" si="2"/>
        <v>DMC</v>
      </c>
      <c r="AQ7" s="105" t="s">
        <v>170</v>
      </c>
      <c r="AR7" s="105" t="s">
        <v>164</v>
      </c>
      <c r="AS7" s="105" t="s">
        <v>170</v>
      </c>
      <c r="AT7" s="105">
        <v>2459</v>
      </c>
      <c r="AU7" s="105" t="s">
        <v>170</v>
      </c>
      <c r="AV7" s="105" t="s">
        <v>172</v>
      </c>
      <c r="AX7" s="105" t="s">
        <v>171</v>
      </c>
      <c r="AZ7" s="105" t="s">
        <v>172</v>
      </c>
      <c r="BB7" s="105" t="s">
        <v>172</v>
      </c>
      <c r="BC7" s="190"/>
      <c r="BD7" s="105" t="str">
        <f t="shared" si="3"/>
        <v>InScope</v>
      </c>
    </row>
    <row r="8" spans="1:56" ht="30" x14ac:dyDescent="0.25">
      <c r="A8" s="104" t="s">
        <v>6</v>
      </c>
      <c r="B8" s="112" t="s">
        <v>9</v>
      </c>
      <c r="C8" s="135" t="s">
        <v>10</v>
      </c>
      <c r="D8" s="106" t="s">
        <v>52</v>
      </c>
      <c r="E8" s="106"/>
      <c r="F8" s="105" t="s">
        <v>1</v>
      </c>
      <c r="G8" s="105" t="s">
        <v>6</v>
      </c>
      <c r="H8" s="103">
        <v>2.1</v>
      </c>
      <c r="I8" s="103" t="s">
        <v>174</v>
      </c>
      <c r="J8" s="112" t="s">
        <v>11</v>
      </c>
      <c r="K8" s="106"/>
      <c r="L8" s="107">
        <f t="shared" ref="L8:L13" si="4">+M8-6</f>
        <v>45839</v>
      </c>
      <c r="M8" s="107">
        <v>45845</v>
      </c>
      <c r="N8" s="206" t="s">
        <v>550</v>
      </c>
      <c r="O8" s="206">
        <v>2</v>
      </c>
      <c r="P8" s="106"/>
      <c r="Q8" s="113">
        <v>45820</v>
      </c>
      <c r="R8" s="109" t="s">
        <v>165</v>
      </c>
      <c r="S8" s="103"/>
      <c r="T8" s="109"/>
      <c r="U8" s="103"/>
      <c r="V8" s="110">
        <f>+M8+1</f>
        <v>45846</v>
      </c>
      <c r="W8" s="106"/>
      <c r="X8" s="111" t="s">
        <v>84</v>
      </c>
      <c r="Y8" s="105" t="s">
        <v>181</v>
      </c>
      <c r="Z8" s="105" t="s">
        <v>182</v>
      </c>
      <c r="AB8" s="105" t="s">
        <v>168</v>
      </c>
      <c r="AC8" s="105" t="s">
        <v>52</v>
      </c>
      <c r="AF8" s="111" t="s">
        <v>183</v>
      </c>
      <c r="AM8" s="186" t="s">
        <v>184</v>
      </c>
      <c r="AN8" s="5" t="str">
        <f t="shared" si="0"/>
        <v>MD</v>
      </c>
      <c r="AO8" s="5" t="str">
        <f t="shared" si="1"/>
        <v>Site Characteristic</v>
      </c>
      <c r="AP8" s="105" t="str">
        <f t="shared" si="2"/>
        <v>DMC</v>
      </c>
      <c r="AQ8" s="105" t="s">
        <v>170</v>
      </c>
      <c r="AR8" s="105" t="s">
        <v>164</v>
      </c>
      <c r="AS8" s="105" t="s">
        <v>170</v>
      </c>
      <c r="AT8" s="105">
        <v>40</v>
      </c>
      <c r="AU8" s="105" t="s">
        <v>170</v>
      </c>
      <c r="AV8" s="105" t="s">
        <v>172</v>
      </c>
      <c r="AX8" s="105" t="s">
        <v>171</v>
      </c>
      <c r="AZ8" s="105" t="s">
        <v>170</v>
      </c>
      <c r="BB8" s="105" t="s">
        <v>172</v>
      </c>
      <c r="BC8" s="190"/>
      <c r="BD8" s="105" t="str">
        <f t="shared" si="3"/>
        <v>InScope</v>
      </c>
    </row>
    <row r="9" spans="1:56" x14ac:dyDescent="0.25">
      <c r="A9" s="104" t="s">
        <v>6</v>
      </c>
      <c r="B9" s="112" t="s">
        <v>11</v>
      </c>
      <c r="C9" s="135" t="s">
        <v>12</v>
      </c>
      <c r="D9" s="106" t="s">
        <v>173</v>
      </c>
      <c r="E9" s="106"/>
      <c r="F9" s="105" t="s">
        <v>1</v>
      </c>
      <c r="G9" s="105" t="s">
        <v>6</v>
      </c>
      <c r="H9" s="103">
        <v>2.1</v>
      </c>
      <c r="I9" s="103" t="s">
        <v>164</v>
      </c>
      <c r="J9" s="103"/>
      <c r="K9" s="106"/>
      <c r="L9" s="107">
        <f t="shared" si="4"/>
        <v>45839</v>
      </c>
      <c r="M9" s="107">
        <v>45845</v>
      </c>
      <c r="N9" s="206" t="s">
        <v>550</v>
      </c>
      <c r="O9" s="206">
        <v>2</v>
      </c>
      <c r="P9" s="106"/>
      <c r="Q9" s="113">
        <v>45820</v>
      </c>
      <c r="R9" s="109" t="s">
        <v>165</v>
      </c>
      <c r="S9" s="103"/>
      <c r="T9" s="109"/>
      <c r="U9" s="103"/>
      <c r="V9" s="110">
        <f>+M9+1</f>
        <v>45846</v>
      </c>
      <c r="W9" s="106"/>
      <c r="X9" s="111" t="s">
        <v>90</v>
      </c>
      <c r="Y9" s="105" t="s">
        <v>181</v>
      </c>
      <c r="Z9" s="105" t="s">
        <v>182</v>
      </c>
      <c r="AB9" s="105" t="s">
        <v>168</v>
      </c>
      <c r="AC9" s="105" t="s">
        <v>52</v>
      </c>
      <c r="AF9" s="111"/>
      <c r="AG9" s="105" t="s">
        <v>185</v>
      </c>
      <c r="AI9" s="175" t="s">
        <v>186</v>
      </c>
      <c r="AM9" s="186" t="s">
        <v>176</v>
      </c>
      <c r="AN9" s="5" t="str">
        <f t="shared" si="0"/>
        <v>MD</v>
      </c>
      <c r="AO9" s="5" t="str">
        <f t="shared" si="1"/>
        <v>Site Class</v>
      </c>
      <c r="AP9" s="105" t="str">
        <f t="shared" si="2"/>
        <v xml:space="preserve">Manual </v>
      </c>
      <c r="AQ9" s="105" t="s">
        <v>171</v>
      </c>
      <c r="AR9" s="105" t="s">
        <v>174</v>
      </c>
      <c r="AS9" s="105" t="s">
        <v>170</v>
      </c>
      <c r="AT9" s="105">
        <v>1</v>
      </c>
      <c r="AU9" s="105" t="s">
        <v>170</v>
      </c>
      <c r="AV9" s="105" t="s">
        <v>172</v>
      </c>
      <c r="AX9" s="105" t="s">
        <v>172</v>
      </c>
      <c r="AZ9" s="105" t="s">
        <v>170</v>
      </c>
      <c r="BB9" s="105" t="s">
        <v>172</v>
      </c>
      <c r="BC9" s="190"/>
      <c r="BD9" s="105" t="str">
        <f t="shared" si="3"/>
        <v>InScope</v>
      </c>
    </row>
    <row r="10" spans="1:56" ht="37.5" x14ac:dyDescent="0.3">
      <c r="A10" s="112" t="s">
        <v>28</v>
      </c>
      <c r="B10" s="112" t="s">
        <v>100</v>
      </c>
      <c r="C10" s="136" t="s">
        <v>101</v>
      </c>
      <c r="D10" s="103" t="s">
        <v>52</v>
      </c>
      <c r="E10" s="106" t="s">
        <v>187</v>
      </c>
      <c r="F10" s="105" t="s">
        <v>1</v>
      </c>
      <c r="G10" s="111" t="s">
        <v>6</v>
      </c>
      <c r="H10" s="103">
        <v>2.2000000000000002</v>
      </c>
      <c r="I10" s="103" t="s">
        <v>174</v>
      </c>
      <c r="J10" s="103" t="s">
        <v>63</v>
      </c>
      <c r="K10" s="106"/>
      <c r="L10" s="107">
        <f t="shared" si="4"/>
        <v>45840</v>
      </c>
      <c r="M10" s="107">
        <v>45846</v>
      </c>
      <c r="N10" s="206" t="s">
        <v>550</v>
      </c>
      <c r="O10" s="206">
        <v>2</v>
      </c>
      <c r="P10" s="103"/>
      <c r="Q10" s="114">
        <v>45820</v>
      </c>
      <c r="R10" s="109"/>
      <c r="S10" s="103"/>
      <c r="T10" s="109"/>
      <c r="U10" s="103"/>
      <c r="V10" s="103"/>
      <c r="W10" s="103"/>
      <c r="X10" s="111" t="s">
        <v>84</v>
      </c>
      <c r="Y10" s="105" t="s">
        <v>181</v>
      </c>
      <c r="Z10" s="105" t="s">
        <v>188</v>
      </c>
      <c r="AB10" s="105" t="s">
        <v>168</v>
      </c>
      <c r="AC10" s="105" t="s">
        <v>52</v>
      </c>
      <c r="AF10" s="111" t="s">
        <v>189</v>
      </c>
      <c r="AM10" s="186" t="s">
        <v>190</v>
      </c>
      <c r="AN10" s="5" t="str">
        <f t="shared" si="0"/>
        <v>RET</v>
      </c>
      <c r="AO10" s="5" t="str">
        <f t="shared" si="1"/>
        <v>Convert Vision Sites to S4 BP</v>
      </c>
      <c r="AP10" s="105" t="str">
        <f t="shared" si="2"/>
        <v>DMC</v>
      </c>
      <c r="AQ10" s="105" t="s">
        <v>170</v>
      </c>
      <c r="AR10" s="105" t="s">
        <v>164</v>
      </c>
      <c r="AS10" s="105" t="s">
        <v>171</v>
      </c>
      <c r="AU10" s="105" t="s">
        <v>170</v>
      </c>
      <c r="AV10" s="105" t="s">
        <v>172</v>
      </c>
      <c r="AX10" s="105" t="s">
        <v>172</v>
      </c>
      <c r="AZ10" s="105" t="s">
        <v>170</v>
      </c>
      <c r="BB10" s="105" t="s">
        <v>171</v>
      </c>
      <c r="BC10" s="190"/>
      <c r="BD10" s="105" t="str">
        <f t="shared" si="3"/>
        <v>InScope</v>
      </c>
    </row>
    <row r="11" spans="1:56" x14ac:dyDescent="0.25">
      <c r="A11" s="104" t="s">
        <v>6</v>
      </c>
      <c r="B11" s="112" t="s">
        <v>7</v>
      </c>
      <c r="C11" s="135" t="s">
        <v>8</v>
      </c>
      <c r="D11" s="106" t="s">
        <v>52</v>
      </c>
      <c r="E11" s="106"/>
      <c r="F11" s="105" t="s">
        <v>1</v>
      </c>
      <c r="G11" s="105" t="s">
        <v>6</v>
      </c>
      <c r="H11" s="103">
        <v>2.2000000000000002</v>
      </c>
      <c r="I11" s="103" t="s">
        <v>164</v>
      </c>
      <c r="J11" s="105" t="s">
        <v>85</v>
      </c>
      <c r="K11" s="106"/>
      <c r="L11" s="107">
        <f t="shared" si="4"/>
        <v>45840</v>
      </c>
      <c r="M11" s="107">
        <v>45846</v>
      </c>
      <c r="N11" s="206" t="s">
        <v>550</v>
      </c>
      <c r="O11" s="206">
        <v>2</v>
      </c>
      <c r="P11" s="106"/>
      <c r="Q11" s="113">
        <v>45820</v>
      </c>
      <c r="R11" s="109"/>
      <c r="S11" s="103"/>
      <c r="T11" s="109"/>
      <c r="U11" s="103"/>
      <c r="V11" s="110">
        <f t="shared" ref="V11:V16" si="5">+M11+1</f>
        <v>45847</v>
      </c>
      <c r="W11" s="106"/>
      <c r="X11" s="111" t="s">
        <v>93</v>
      </c>
      <c r="Y11" s="105" t="s">
        <v>181</v>
      </c>
      <c r="Z11" s="105" t="s">
        <v>182</v>
      </c>
      <c r="AB11" s="105" t="s">
        <v>168</v>
      </c>
      <c r="AC11" s="105" t="s">
        <v>52</v>
      </c>
      <c r="AF11" s="111" t="s">
        <v>191</v>
      </c>
      <c r="AI11" s="176" t="s">
        <v>186</v>
      </c>
      <c r="AM11" s="186" t="s">
        <v>192</v>
      </c>
      <c r="AN11" s="5" t="str">
        <f t="shared" si="0"/>
        <v>MD</v>
      </c>
      <c r="AO11" s="5" t="str">
        <f t="shared" si="1"/>
        <v>Sites and DCs</v>
      </c>
      <c r="AP11" s="105" t="str">
        <f t="shared" si="2"/>
        <v>LSMW and DMC</v>
      </c>
      <c r="AQ11" s="105" t="s">
        <v>171</v>
      </c>
      <c r="AR11" s="105" t="s">
        <v>164</v>
      </c>
      <c r="AS11" s="105" t="s">
        <v>171</v>
      </c>
      <c r="AU11" s="105" t="s">
        <v>170</v>
      </c>
      <c r="AV11" s="105" t="s">
        <v>172</v>
      </c>
      <c r="AX11" s="105" t="s">
        <v>172</v>
      </c>
      <c r="AZ11" s="105" t="s">
        <v>170</v>
      </c>
      <c r="BB11" s="105" t="s">
        <v>171</v>
      </c>
      <c r="BC11" s="190"/>
      <c r="BD11" s="105" t="str">
        <f t="shared" si="3"/>
        <v>InScope</v>
      </c>
    </row>
    <row r="12" spans="1:56" ht="31.5" x14ac:dyDescent="0.3">
      <c r="A12" s="105" t="s">
        <v>6</v>
      </c>
      <c r="B12" s="112" t="s">
        <v>17</v>
      </c>
      <c r="C12" s="134" t="s">
        <v>18</v>
      </c>
      <c r="D12" s="106" t="s">
        <v>52</v>
      </c>
      <c r="E12" s="106" t="s">
        <v>193</v>
      </c>
      <c r="F12" s="105" t="s">
        <v>1</v>
      </c>
      <c r="G12" s="105" t="s">
        <v>6</v>
      </c>
      <c r="H12" s="103">
        <v>2.2999999999999998</v>
      </c>
      <c r="I12" s="103" t="s">
        <v>174</v>
      </c>
      <c r="J12" s="115" t="s">
        <v>194</v>
      </c>
      <c r="L12" s="107">
        <f t="shared" si="4"/>
        <v>45841</v>
      </c>
      <c r="M12" s="107">
        <v>45847</v>
      </c>
      <c r="N12" s="206" t="s">
        <v>550</v>
      </c>
      <c r="O12" s="206">
        <v>2</v>
      </c>
      <c r="Q12" s="108">
        <v>45820</v>
      </c>
      <c r="R12" s="109"/>
      <c r="S12" s="103"/>
      <c r="T12" s="109"/>
      <c r="U12" s="103"/>
      <c r="V12" s="110">
        <f t="shared" si="5"/>
        <v>45848</v>
      </c>
      <c r="X12" s="111" t="s">
        <v>84</v>
      </c>
      <c r="Y12" s="105" t="s">
        <v>166</v>
      </c>
      <c r="Z12" s="105" t="s">
        <v>182</v>
      </c>
      <c r="AB12" s="105" t="s">
        <v>168</v>
      </c>
      <c r="AC12" s="105" t="s">
        <v>52</v>
      </c>
      <c r="AF12" s="105" t="s">
        <v>175</v>
      </c>
      <c r="AG12" s="105" t="s">
        <v>195</v>
      </c>
      <c r="AM12" s="186" t="s">
        <v>196</v>
      </c>
      <c r="AN12" s="5" t="str">
        <f t="shared" si="0"/>
        <v>MD</v>
      </c>
      <c r="AO12" s="5" t="str">
        <f t="shared" si="1"/>
        <v>Site Classification</v>
      </c>
      <c r="AP12" s="105" t="str">
        <f t="shared" si="2"/>
        <v>DMC</v>
      </c>
      <c r="AQ12" s="105" t="s">
        <v>170</v>
      </c>
      <c r="AR12" s="105" t="s">
        <v>164</v>
      </c>
      <c r="AS12" s="105" t="s">
        <v>171</v>
      </c>
      <c r="AU12" s="105" t="s">
        <v>170</v>
      </c>
      <c r="AV12" s="105" t="s">
        <v>172</v>
      </c>
      <c r="AX12" s="105" t="s">
        <v>172</v>
      </c>
      <c r="AZ12" s="105" t="s">
        <v>170</v>
      </c>
      <c r="BB12" s="105" t="s">
        <v>171</v>
      </c>
      <c r="BC12" s="190"/>
      <c r="BD12" s="105" t="str">
        <f t="shared" si="3"/>
        <v>InScope</v>
      </c>
    </row>
    <row r="13" spans="1:56" x14ac:dyDescent="0.3">
      <c r="A13" s="104" t="s">
        <v>25</v>
      </c>
      <c r="B13" s="105" t="s">
        <v>91</v>
      </c>
      <c r="C13" s="134" t="s">
        <v>92</v>
      </c>
      <c r="D13" s="106" t="s">
        <v>173</v>
      </c>
      <c r="F13" s="105" t="s">
        <v>1</v>
      </c>
      <c r="G13" s="105" t="s">
        <v>6</v>
      </c>
      <c r="H13" s="103">
        <v>2.4</v>
      </c>
      <c r="I13" s="103" t="s">
        <v>164</v>
      </c>
      <c r="J13" s="103"/>
      <c r="K13" s="106"/>
      <c r="L13" s="107">
        <f t="shared" si="4"/>
        <v>45846</v>
      </c>
      <c r="M13" s="107">
        <v>45852</v>
      </c>
      <c r="N13" s="206" t="s">
        <v>550</v>
      </c>
      <c r="O13" s="206">
        <v>3</v>
      </c>
      <c r="Q13" s="108">
        <v>45819</v>
      </c>
      <c r="R13" s="109"/>
      <c r="S13" s="103"/>
      <c r="T13" s="109"/>
      <c r="U13" s="103"/>
      <c r="V13" s="110">
        <f t="shared" si="5"/>
        <v>45853</v>
      </c>
      <c r="X13" s="111" t="s">
        <v>90</v>
      </c>
      <c r="Y13" s="105" t="s">
        <v>166</v>
      </c>
      <c r="Z13" s="105" t="s">
        <v>167</v>
      </c>
      <c r="AB13" s="105" t="s">
        <v>168</v>
      </c>
      <c r="AC13" s="105" t="s">
        <v>52</v>
      </c>
      <c r="AF13" s="105" t="s">
        <v>175</v>
      </c>
      <c r="AM13" s="186" t="s">
        <v>197</v>
      </c>
      <c r="AN13" s="5" t="str">
        <f t="shared" si="0"/>
        <v>R2R</v>
      </c>
      <c r="AO13" s="5" t="str">
        <f t="shared" si="1"/>
        <v>Exchange Rates - Manual CH</v>
      </c>
      <c r="AP13" s="105" t="str">
        <f t="shared" si="2"/>
        <v xml:space="preserve">Manual </v>
      </c>
      <c r="AQ13" s="105" t="s">
        <v>171</v>
      </c>
      <c r="AR13" s="105" t="s">
        <v>164</v>
      </c>
      <c r="AS13" s="105" t="s">
        <v>171</v>
      </c>
      <c r="AU13" s="105" t="s">
        <v>170</v>
      </c>
      <c r="AV13" s="105" t="s">
        <v>172</v>
      </c>
      <c r="AX13" s="105" t="s">
        <v>172</v>
      </c>
      <c r="AZ13" s="105" t="s">
        <v>171</v>
      </c>
      <c r="BB13" s="105" t="s">
        <v>171</v>
      </c>
      <c r="BC13" s="190"/>
      <c r="BD13" s="105" t="str">
        <f t="shared" si="3"/>
        <v>InScope</v>
      </c>
    </row>
    <row r="14" spans="1:56" ht="37.5" x14ac:dyDescent="0.25">
      <c r="A14" s="104" t="s">
        <v>28</v>
      </c>
      <c r="B14" s="112" t="s">
        <v>103</v>
      </c>
      <c r="C14" s="135" t="s">
        <v>104</v>
      </c>
      <c r="D14" s="103" t="s">
        <v>52</v>
      </c>
      <c r="E14" s="106" t="s">
        <v>187</v>
      </c>
      <c r="F14" s="105" t="s">
        <v>1</v>
      </c>
      <c r="G14" s="111" t="s">
        <v>6</v>
      </c>
      <c r="H14" s="103">
        <v>2.5</v>
      </c>
      <c r="I14" s="103" t="s">
        <v>174</v>
      </c>
      <c r="J14" s="115" t="s">
        <v>198</v>
      </c>
      <c r="K14" s="106"/>
      <c r="L14" s="107">
        <f>+M14-7</f>
        <v>45841</v>
      </c>
      <c r="M14" s="107">
        <v>45848</v>
      </c>
      <c r="N14" s="206" t="s">
        <v>550</v>
      </c>
      <c r="O14" s="206">
        <v>2</v>
      </c>
      <c r="P14" s="106"/>
      <c r="Q14" s="113">
        <v>45824</v>
      </c>
      <c r="R14" s="109"/>
      <c r="S14" s="103"/>
      <c r="T14" s="109"/>
      <c r="U14" s="103"/>
      <c r="V14" s="110">
        <f t="shared" si="5"/>
        <v>45849</v>
      </c>
      <c r="W14" s="106"/>
      <c r="X14" s="111" t="s">
        <v>84</v>
      </c>
      <c r="Y14" s="105" t="s">
        <v>199</v>
      </c>
      <c r="Z14" s="105" t="s">
        <v>200</v>
      </c>
      <c r="AB14" s="105" t="s">
        <v>168</v>
      </c>
      <c r="AC14" s="105" t="s">
        <v>52</v>
      </c>
      <c r="AF14" s="111" t="s">
        <v>201</v>
      </c>
      <c r="AH14" s="105" t="s">
        <v>202</v>
      </c>
      <c r="AN14" s="5" t="str">
        <f t="shared" si="0"/>
        <v>RET</v>
      </c>
      <c r="AO14" s="5" t="str">
        <f t="shared" si="1"/>
        <v>Customer (All Views and contact persons)</v>
      </c>
      <c r="AP14" s="105" t="str">
        <f t="shared" si="2"/>
        <v>DMC</v>
      </c>
      <c r="AQ14" s="105" t="s">
        <v>170</v>
      </c>
      <c r="AR14" s="105" t="s">
        <v>164</v>
      </c>
      <c r="AS14" s="105" t="s">
        <v>171</v>
      </c>
      <c r="AU14" s="105" t="s">
        <v>170</v>
      </c>
      <c r="AV14" s="105" t="s">
        <v>172</v>
      </c>
      <c r="AX14" s="105" t="s">
        <v>172</v>
      </c>
      <c r="AZ14" s="105" t="s">
        <v>171</v>
      </c>
      <c r="BB14" s="105" t="s">
        <v>171</v>
      </c>
      <c r="BC14" s="190"/>
      <c r="BD14" s="105" t="str">
        <f t="shared" si="3"/>
        <v>InScope</v>
      </c>
    </row>
    <row r="15" spans="1:56" s="109" customFormat="1" ht="30" x14ac:dyDescent="0.25">
      <c r="A15" s="104" t="s">
        <v>28</v>
      </c>
      <c r="B15" s="112" t="s">
        <v>109</v>
      </c>
      <c r="C15" s="135" t="s">
        <v>110</v>
      </c>
      <c r="D15" s="103" t="s">
        <v>52</v>
      </c>
      <c r="E15" s="106" t="s">
        <v>187</v>
      </c>
      <c r="F15" s="105" t="s">
        <v>1</v>
      </c>
      <c r="G15" s="111" t="s">
        <v>6</v>
      </c>
      <c r="H15" s="103">
        <v>2.6</v>
      </c>
      <c r="I15" s="103" t="s">
        <v>174</v>
      </c>
      <c r="J15" s="103" t="s">
        <v>198</v>
      </c>
      <c r="K15" s="106"/>
      <c r="L15" s="107">
        <f>+M15-7</f>
        <v>45841</v>
      </c>
      <c r="M15" s="107">
        <v>45848</v>
      </c>
      <c r="N15" s="206" t="s">
        <v>550</v>
      </c>
      <c r="O15" s="206">
        <v>2</v>
      </c>
      <c r="P15" s="106"/>
      <c r="Q15" s="113">
        <v>45825</v>
      </c>
      <c r="S15" s="103"/>
      <c r="U15" s="103"/>
      <c r="V15" s="110">
        <f t="shared" si="5"/>
        <v>45849</v>
      </c>
      <c r="W15" s="106"/>
      <c r="X15" s="111" t="s">
        <v>84</v>
      </c>
      <c r="Y15" s="105" t="s">
        <v>203</v>
      </c>
      <c r="Z15" s="105" t="s">
        <v>200</v>
      </c>
      <c r="AA15" s="105"/>
      <c r="AB15" s="105" t="s">
        <v>168</v>
      </c>
      <c r="AC15" s="105" t="s">
        <v>52</v>
      </c>
      <c r="AD15" s="105"/>
      <c r="AE15" s="105"/>
      <c r="AF15" s="111" t="s">
        <v>204</v>
      </c>
      <c r="AG15" s="105"/>
      <c r="AH15" s="109" t="s">
        <v>205</v>
      </c>
      <c r="AM15" s="187"/>
      <c r="AN15" s="5" t="str">
        <f t="shared" si="0"/>
        <v>RET</v>
      </c>
      <c r="AO15" s="5" t="str">
        <f t="shared" si="1"/>
        <v>Supplier(All Views)</v>
      </c>
      <c r="AP15" s="105" t="str">
        <f t="shared" si="2"/>
        <v>DMC</v>
      </c>
      <c r="AQ15" s="105" t="s">
        <v>170</v>
      </c>
      <c r="AR15" s="105" t="s">
        <v>164</v>
      </c>
      <c r="AS15" s="105" t="s">
        <v>171</v>
      </c>
      <c r="AU15" s="105" t="s">
        <v>170</v>
      </c>
      <c r="AV15" s="105" t="s">
        <v>172</v>
      </c>
      <c r="AX15" s="105" t="s">
        <v>172</v>
      </c>
      <c r="AZ15" s="105" t="s">
        <v>171</v>
      </c>
      <c r="BB15" s="105" t="s">
        <v>171</v>
      </c>
      <c r="BC15" s="190"/>
      <c r="BD15" s="105" t="str">
        <f t="shared" si="3"/>
        <v>InScope</v>
      </c>
    </row>
    <row r="16" spans="1:56" ht="56.25" x14ac:dyDescent="0.25">
      <c r="A16" s="104" t="s">
        <v>25</v>
      </c>
      <c r="B16" s="112" t="s">
        <v>82</v>
      </c>
      <c r="C16" s="174" t="s">
        <v>83</v>
      </c>
      <c r="D16" s="106" t="s">
        <v>52</v>
      </c>
      <c r="E16" s="106" t="s">
        <v>187</v>
      </c>
      <c r="F16" s="105" t="s">
        <v>1</v>
      </c>
      <c r="G16" s="105" t="s">
        <v>6</v>
      </c>
      <c r="H16" s="103">
        <v>2.7</v>
      </c>
      <c r="I16" s="103" t="s">
        <v>164</v>
      </c>
      <c r="J16" s="103"/>
      <c r="K16" s="106"/>
      <c r="L16" s="107">
        <f>+M16-6</f>
        <v>45846</v>
      </c>
      <c r="M16" s="107">
        <v>45852</v>
      </c>
      <c r="N16" s="206" t="s">
        <v>550</v>
      </c>
      <c r="O16" s="206">
        <v>3</v>
      </c>
      <c r="P16" s="106"/>
      <c r="Q16" s="106"/>
      <c r="R16" s="109"/>
      <c r="S16" s="103"/>
      <c r="T16" s="109"/>
      <c r="U16" s="103"/>
      <c r="V16" s="110">
        <f t="shared" si="5"/>
        <v>45853</v>
      </c>
      <c r="W16" s="106"/>
      <c r="X16" s="111" t="s">
        <v>84</v>
      </c>
      <c r="Y16" s="105" t="s">
        <v>166</v>
      </c>
      <c r="Z16" s="105" t="s">
        <v>167</v>
      </c>
      <c r="AB16" s="105" t="s">
        <v>168</v>
      </c>
      <c r="AC16" s="105" t="s">
        <v>52</v>
      </c>
      <c r="AF16" s="111" t="s">
        <v>206</v>
      </c>
      <c r="AN16" s="5" t="str">
        <f t="shared" si="0"/>
        <v>R2R</v>
      </c>
      <c r="AO16" s="5" t="str">
        <f t="shared" si="1"/>
        <v>Customer - extend existing record by credit management data</v>
      </c>
      <c r="AP16" s="105" t="str">
        <f t="shared" si="2"/>
        <v>DMC</v>
      </c>
      <c r="AQ16" s="105" t="s">
        <v>170</v>
      </c>
      <c r="AR16" s="105" t="s">
        <v>164</v>
      </c>
      <c r="AS16" s="105" t="s">
        <v>171</v>
      </c>
      <c r="AU16" s="105" t="s">
        <v>170</v>
      </c>
      <c r="AV16" s="105" t="s">
        <v>172</v>
      </c>
      <c r="AX16" s="105" t="s">
        <v>172</v>
      </c>
      <c r="AZ16" s="105" t="s">
        <v>171</v>
      </c>
      <c r="BB16" s="105" t="s">
        <v>171</v>
      </c>
      <c r="BC16" s="190"/>
      <c r="BD16" s="105" t="str">
        <f t="shared" si="3"/>
        <v>InScope</v>
      </c>
    </row>
    <row r="17" spans="1:56" ht="30" x14ac:dyDescent="0.25">
      <c r="A17" s="104" t="s">
        <v>25</v>
      </c>
      <c r="B17" s="112" t="s">
        <v>80</v>
      </c>
      <c r="C17" s="135" t="s">
        <v>81</v>
      </c>
      <c r="D17" s="106" t="s">
        <v>52</v>
      </c>
      <c r="E17" s="106" t="s">
        <v>187</v>
      </c>
      <c r="F17" s="105" t="s">
        <v>1</v>
      </c>
      <c r="G17" s="105" t="s">
        <v>6</v>
      </c>
      <c r="H17" s="103">
        <v>2.8</v>
      </c>
      <c r="I17" s="103" t="s">
        <v>174</v>
      </c>
      <c r="J17" s="103" t="s">
        <v>65</v>
      </c>
      <c r="K17" s="106"/>
      <c r="L17" s="107">
        <f>+M17-6</f>
        <v>45846</v>
      </c>
      <c r="M17" s="107">
        <v>45852</v>
      </c>
      <c r="N17" s="206" t="s">
        <v>550</v>
      </c>
      <c r="O17" s="206">
        <v>3</v>
      </c>
      <c r="P17" s="106"/>
      <c r="Q17" s="106"/>
      <c r="R17" s="109" t="s">
        <v>165</v>
      </c>
      <c r="S17" s="103"/>
      <c r="T17" s="109"/>
      <c r="U17" s="103"/>
      <c r="V17" s="110">
        <f t="shared" ref="V17:V57" si="6">+M17+3</f>
        <v>45855</v>
      </c>
      <c r="W17" s="106"/>
      <c r="X17" s="111" t="s">
        <v>84</v>
      </c>
      <c r="Y17" s="105" t="s">
        <v>166</v>
      </c>
      <c r="Z17" s="105" t="s">
        <v>167</v>
      </c>
      <c r="AB17" s="105" t="s">
        <v>168</v>
      </c>
      <c r="AC17" s="105" t="s">
        <v>52</v>
      </c>
      <c r="AF17" s="111" t="s">
        <v>207</v>
      </c>
      <c r="AM17" s="186" t="s">
        <v>165</v>
      </c>
      <c r="AN17" s="5" t="str">
        <f t="shared" si="0"/>
        <v>R2R</v>
      </c>
      <c r="AO17" s="5" t="str">
        <f t="shared" si="1"/>
        <v>CO - Internal order</v>
      </c>
      <c r="AP17" s="105" t="str">
        <f t="shared" si="2"/>
        <v>DMC</v>
      </c>
      <c r="AQ17" s="105" t="s">
        <v>170</v>
      </c>
      <c r="AR17" s="105" t="s">
        <v>164</v>
      </c>
      <c r="AS17" s="105" t="s">
        <v>171</v>
      </c>
      <c r="AU17" s="105" t="s">
        <v>171</v>
      </c>
      <c r="AV17" s="105" t="s">
        <v>171</v>
      </c>
      <c r="AX17" s="105" t="s">
        <v>172</v>
      </c>
      <c r="AZ17" s="105" t="s">
        <v>171</v>
      </c>
      <c r="BB17" s="105" t="s">
        <v>171</v>
      </c>
      <c r="BC17" s="190"/>
      <c r="BD17" s="105" t="str">
        <f t="shared" si="3"/>
        <v>InScope</v>
      </c>
    </row>
    <row r="18" spans="1:56" x14ac:dyDescent="0.3">
      <c r="A18" s="104" t="s">
        <v>25</v>
      </c>
      <c r="B18" s="105" t="s">
        <v>94</v>
      </c>
      <c r="C18" s="134" t="s">
        <v>95</v>
      </c>
      <c r="D18" s="106" t="s">
        <v>173</v>
      </c>
      <c r="F18" s="105" t="s">
        <v>1</v>
      </c>
      <c r="G18" s="105" t="s">
        <v>6</v>
      </c>
      <c r="H18" s="103">
        <v>3.1</v>
      </c>
      <c r="I18" s="103" t="s">
        <v>164</v>
      </c>
      <c r="J18" s="103"/>
      <c r="K18" s="106"/>
      <c r="L18" s="107">
        <f>+M18-4</f>
        <v>45845</v>
      </c>
      <c r="M18" s="107">
        <v>45849</v>
      </c>
      <c r="N18" s="206" t="s">
        <v>550</v>
      </c>
      <c r="O18" s="206">
        <v>2</v>
      </c>
      <c r="R18" s="109"/>
      <c r="S18" s="103"/>
      <c r="T18" s="109"/>
      <c r="U18" s="103"/>
      <c r="V18" s="110">
        <f t="shared" si="6"/>
        <v>45852</v>
      </c>
      <c r="X18" s="111" t="s">
        <v>108</v>
      </c>
      <c r="Y18" s="105" t="s">
        <v>166</v>
      </c>
      <c r="Z18" s="105" t="s">
        <v>167</v>
      </c>
      <c r="AB18" s="105" t="s">
        <v>168</v>
      </c>
      <c r="AC18" s="105" t="s">
        <v>52</v>
      </c>
      <c r="AF18" s="105" t="s">
        <v>175</v>
      </c>
      <c r="AN18" s="5" t="str">
        <f t="shared" si="0"/>
        <v>R2R</v>
      </c>
      <c r="AO18" s="5" t="str">
        <f t="shared" si="1"/>
        <v xml:space="preserve">ALL - TVARVC entries </v>
      </c>
      <c r="AP18" s="105" t="str">
        <f t="shared" si="2"/>
        <v>TR</v>
      </c>
      <c r="AQ18" s="105" t="s">
        <v>171</v>
      </c>
      <c r="AR18" s="105" t="s">
        <v>174</v>
      </c>
      <c r="AS18" s="105" t="s">
        <v>171</v>
      </c>
      <c r="AU18" s="105" t="s">
        <v>171</v>
      </c>
      <c r="AV18" s="105" t="s">
        <v>171</v>
      </c>
      <c r="AX18" s="105" t="s">
        <v>172</v>
      </c>
      <c r="AZ18" s="105" t="s">
        <v>171</v>
      </c>
      <c r="BB18" s="105" t="s">
        <v>171</v>
      </c>
      <c r="BC18" s="190"/>
      <c r="BD18" s="105" t="str">
        <f t="shared" si="3"/>
        <v>InScope</v>
      </c>
    </row>
    <row r="19" spans="1:56" ht="37.5" x14ac:dyDescent="0.3">
      <c r="A19" s="112" t="s">
        <v>28</v>
      </c>
      <c r="B19" s="112" t="s">
        <v>97</v>
      </c>
      <c r="C19" s="136" t="s">
        <v>98</v>
      </c>
      <c r="D19" s="103" t="s">
        <v>52</v>
      </c>
      <c r="E19" s="106" t="s">
        <v>187</v>
      </c>
      <c r="F19" s="105" t="s">
        <v>1</v>
      </c>
      <c r="G19" s="111" t="s">
        <v>6</v>
      </c>
      <c r="H19" s="103">
        <v>3.2</v>
      </c>
      <c r="I19" s="103" t="s">
        <v>174</v>
      </c>
      <c r="J19" s="103" t="s">
        <v>7</v>
      </c>
      <c r="K19" s="106"/>
      <c r="L19" s="107">
        <f>+M19-4</f>
        <v>45845</v>
      </c>
      <c r="M19" s="107">
        <v>45849</v>
      </c>
      <c r="N19" s="206" t="s">
        <v>550</v>
      </c>
      <c r="O19" s="206">
        <v>2</v>
      </c>
      <c r="P19" s="103"/>
      <c r="Q19" s="103"/>
      <c r="R19" s="109"/>
      <c r="S19" s="103"/>
      <c r="T19" s="109"/>
      <c r="U19" s="103"/>
      <c r="V19" s="110">
        <f t="shared" si="6"/>
        <v>45852</v>
      </c>
      <c r="W19" s="103"/>
      <c r="X19" s="111" t="s">
        <v>84</v>
      </c>
      <c r="Y19" s="105" t="s">
        <v>181</v>
      </c>
      <c r="Z19" s="105" t="s">
        <v>188</v>
      </c>
      <c r="AB19" s="105" t="s">
        <v>168</v>
      </c>
      <c r="AC19" s="105" t="s">
        <v>52</v>
      </c>
      <c r="AF19" s="111" t="s">
        <v>208</v>
      </c>
      <c r="AM19" s="186" t="s">
        <v>209</v>
      </c>
      <c r="AN19" s="5" t="str">
        <f t="shared" si="0"/>
        <v>RET</v>
      </c>
      <c r="AO19" s="5" t="str">
        <f t="shared" si="1"/>
        <v>Convert AFS ECC BP to S4 BP </v>
      </c>
      <c r="AP19" s="105" t="str">
        <f t="shared" si="2"/>
        <v>DMC</v>
      </c>
      <c r="AQ19" s="105" t="s">
        <v>170</v>
      </c>
      <c r="AR19" s="105" t="s">
        <v>164</v>
      </c>
      <c r="AS19" s="105" t="s">
        <v>171</v>
      </c>
      <c r="AU19" s="105" t="s">
        <v>171</v>
      </c>
      <c r="AV19" s="105" t="s">
        <v>171</v>
      </c>
      <c r="AX19" s="105" t="s">
        <v>172</v>
      </c>
      <c r="AZ19" s="105" t="s">
        <v>171</v>
      </c>
      <c r="BB19" s="105" t="s">
        <v>171</v>
      </c>
      <c r="BC19" s="190"/>
      <c r="BD19" s="105" t="str">
        <f t="shared" si="3"/>
        <v>InScope</v>
      </c>
    </row>
    <row r="20" spans="1:56" ht="21" customHeight="1" x14ac:dyDescent="0.3">
      <c r="A20" s="104" t="s">
        <v>22</v>
      </c>
      <c r="B20" s="105" t="s">
        <v>47</v>
      </c>
      <c r="C20" s="134" t="s">
        <v>48</v>
      </c>
      <c r="D20" s="106" t="s">
        <v>173</v>
      </c>
      <c r="F20" s="105" t="s">
        <v>1</v>
      </c>
      <c r="G20" s="105" t="s">
        <v>6</v>
      </c>
      <c r="H20" s="103">
        <v>3.3</v>
      </c>
      <c r="I20" s="103" t="s">
        <v>164</v>
      </c>
      <c r="J20" s="103"/>
      <c r="L20" s="107">
        <f t="shared" ref="L20:L27" si="7">+M20-6</f>
        <v>45847</v>
      </c>
      <c r="M20" s="107">
        <v>45853</v>
      </c>
      <c r="N20" s="206" t="s">
        <v>550</v>
      </c>
      <c r="O20" s="206">
        <v>3</v>
      </c>
      <c r="R20" s="105" t="s">
        <v>165</v>
      </c>
      <c r="V20" s="110">
        <f t="shared" si="6"/>
        <v>45856</v>
      </c>
      <c r="X20" s="111" t="s">
        <v>87</v>
      </c>
      <c r="Y20" s="105" t="s">
        <v>203</v>
      </c>
      <c r="Z20" s="105" t="s">
        <v>210</v>
      </c>
      <c r="AB20" s="105" t="s">
        <v>168</v>
      </c>
      <c r="AC20" s="105" t="s">
        <v>52</v>
      </c>
      <c r="AF20" s="105" t="s">
        <v>175</v>
      </c>
      <c r="AM20" t="s">
        <v>165</v>
      </c>
      <c r="AN20" s="5" t="str">
        <f t="shared" si="0"/>
        <v>P2P</v>
      </c>
      <c r="AO20" s="5" t="str">
        <f t="shared" si="1"/>
        <v>Fabric content</v>
      </c>
      <c r="AP20" s="105" t="str">
        <f t="shared" si="2"/>
        <v>LSMW</v>
      </c>
      <c r="AQ20" s="105" t="s">
        <v>170</v>
      </c>
      <c r="AR20" s="105" t="s">
        <v>174</v>
      </c>
      <c r="AS20" s="105" t="s">
        <v>171</v>
      </c>
      <c r="AU20" s="105" t="s">
        <v>171</v>
      </c>
      <c r="AV20" s="105" t="s">
        <v>171</v>
      </c>
      <c r="AX20" s="105" t="s">
        <v>170</v>
      </c>
      <c r="AZ20" s="105" t="s">
        <v>171</v>
      </c>
      <c r="BB20" s="105" t="s">
        <v>171</v>
      </c>
      <c r="BC20" s="190"/>
      <c r="BD20" s="105" t="str">
        <f t="shared" si="3"/>
        <v>InScope</v>
      </c>
    </row>
    <row r="21" spans="1:56" x14ac:dyDescent="0.3">
      <c r="A21" s="104" t="s">
        <v>22</v>
      </c>
      <c r="B21" s="105" t="s">
        <v>50</v>
      </c>
      <c r="C21" s="134" t="s">
        <v>51</v>
      </c>
      <c r="D21" s="106" t="s">
        <v>173</v>
      </c>
      <c r="F21" s="105" t="s">
        <v>1</v>
      </c>
      <c r="G21" s="105" t="s">
        <v>6</v>
      </c>
      <c r="H21" s="103">
        <v>3.4</v>
      </c>
      <c r="I21" s="103" t="s">
        <v>164</v>
      </c>
      <c r="J21" s="103"/>
      <c r="L21" s="107">
        <f t="shared" si="7"/>
        <v>45847</v>
      </c>
      <c r="M21" s="107">
        <v>45853</v>
      </c>
      <c r="N21" s="206" t="s">
        <v>550</v>
      </c>
      <c r="O21" s="206">
        <v>3</v>
      </c>
      <c r="R21" s="105" t="s">
        <v>165</v>
      </c>
      <c r="V21" s="110">
        <f t="shared" si="6"/>
        <v>45856</v>
      </c>
      <c r="X21" s="111" t="s">
        <v>108</v>
      </c>
      <c r="Y21" s="105" t="s">
        <v>203</v>
      </c>
      <c r="Z21" s="105" t="s">
        <v>210</v>
      </c>
      <c r="AB21" s="105" t="s">
        <v>168</v>
      </c>
      <c r="AC21" s="105" t="s">
        <v>52</v>
      </c>
      <c r="AF21" s="105" t="s">
        <v>175</v>
      </c>
      <c r="AM21" s="186" t="s">
        <v>165</v>
      </c>
      <c r="AN21" s="5" t="str">
        <f t="shared" si="0"/>
        <v>P2P</v>
      </c>
      <c r="AO21" s="5" t="str">
        <f t="shared" si="1"/>
        <v>Franchise </v>
      </c>
      <c r="AP21" s="105" t="str">
        <f t="shared" si="2"/>
        <v>TR</v>
      </c>
      <c r="AQ21" s="105" t="s">
        <v>171</v>
      </c>
      <c r="AR21" s="105" t="s">
        <v>174</v>
      </c>
      <c r="AS21" s="105" t="s">
        <v>171</v>
      </c>
      <c r="AU21" s="105" t="s">
        <v>171</v>
      </c>
      <c r="AV21" s="105" t="s">
        <v>171</v>
      </c>
      <c r="AX21" s="105" t="s">
        <v>170</v>
      </c>
      <c r="AZ21" s="105" t="s">
        <v>171</v>
      </c>
      <c r="BB21" s="105" t="s">
        <v>171</v>
      </c>
      <c r="BC21" s="190"/>
      <c r="BD21" s="105" t="str">
        <f t="shared" si="3"/>
        <v>InScope</v>
      </c>
    </row>
    <row r="22" spans="1:56" x14ac:dyDescent="0.25">
      <c r="A22" s="105" t="s">
        <v>6</v>
      </c>
      <c r="B22" s="105" t="s">
        <v>20</v>
      </c>
      <c r="C22" s="174" t="s">
        <v>21</v>
      </c>
      <c r="D22" s="106" t="s">
        <v>211</v>
      </c>
      <c r="F22" s="105" t="s">
        <v>1</v>
      </c>
      <c r="G22" s="105" t="s">
        <v>6</v>
      </c>
      <c r="H22" s="103">
        <v>3.5</v>
      </c>
      <c r="I22" s="103" t="s">
        <v>164</v>
      </c>
      <c r="J22" s="103"/>
      <c r="L22" s="107">
        <f t="shared" si="7"/>
        <v>45847</v>
      </c>
      <c r="M22" s="107">
        <v>45853</v>
      </c>
      <c r="N22" s="206" t="s">
        <v>550</v>
      </c>
      <c r="O22" s="206">
        <v>3</v>
      </c>
      <c r="Q22" s="159"/>
      <c r="R22" s="105" t="s">
        <v>165</v>
      </c>
      <c r="V22" s="110">
        <f t="shared" si="6"/>
        <v>45856</v>
      </c>
      <c r="X22" s="177" t="s">
        <v>90</v>
      </c>
      <c r="Y22" s="105" t="s">
        <v>181</v>
      </c>
      <c r="Z22" s="105" t="s">
        <v>212</v>
      </c>
      <c r="AB22" s="105" t="s">
        <v>168</v>
      </c>
      <c r="AC22" s="105" t="s">
        <v>52</v>
      </c>
      <c r="AF22" s="105" t="s">
        <v>175</v>
      </c>
      <c r="AM22" s="186" t="s">
        <v>165</v>
      </c>
      <c r="AN22" s="5" t="str">
        <f t="shared" si="0"/>
        <v>MD</v>
      </c>
      <c r="AO22" s="5" t="str">
        <f t="shared" si="1"/>
        <v>Season Master creation</v>
      </c>
      <c r="AP22" s="105" t="str">
        <f t="shared" si="2"/>
        <v xml:space="preserve">Manual </v>
      </c>
      <c r="AQ22" s="105" t="s">
        <v>171</v>
      </c>
      <c r="AR22" s="105" t="s">
        <v>164</v>
      </c>
      <c r="AS22" s="105" t="s">
        <v>171</v>
      </c>
      <c r="AU22" s="105" t="s">
        <v>171</v>
      </c>
      <c r="AV22" s="105" t="s">
        <v>171</v>
      </c>
      <c r="AX22" s="105" t="s">
        <v>170</v>
      </c>
      <c r="AZ22" s="105" t="s">
        <v>171</v>
      </c>
      <c r="BB22" s="105" t="s">
        <v>171</v>
      </c>
      <c r="BC22" s="190"/>
      <c r="BD22" s="105" t="str">
        <f t="shared" si="3"/>
        <v>InScope</v>
      </c>
    </row>
    <row r="23" spans="1:56" x14ac:dyDescent="0.25">
      <c r="A23" s="105" t="s">
        <v>213</v>
      </c>
      <c r="B23" s="105" t="s">
        <v>23</v>
      </c>
      <c r="C23" s="179" t="s">
        <v>24</v>
      </c>
      <c r="D23" s="106" t="s">
        <v>211</v>
      </c>
      <c r="F23" s="105" t="s">
        <v>1</v>
      </c>
      <c r="G23" s="105" t="s">
        <v>6</v>
      </c>
      <c r="H23" s="103">
        <v>3.6</v>
      </c>
      <c r="I23" s="103" t="s">
        <v>174</v>
      </c>
      <c r="J23" s="105" t="s">
        <v>23</v>
      </c>
      <c r="L23" s="107">
        <f t="shared" si="7"/>
        <v>45847</v>
      </c>
      <c r="M23" s="107">
        <v>45853</v>
      </c>
      <c r="N23" s="206" t="s">
        <v>550</v>
      </c>
      <c r="O23" s="206">
        <v>3</v>
      </c>
      <c r="R23" s="105" t="s">
        <v>165</v>
      </c>
      <c r="V23" s="110">
        <f t="shared" si="6"/>
        <v>45856</v>
      </c>
      <c r="W23" s="188" t="s">
        <v>214</v>
      </c>
      <c r="X23" s="105" t="s">
        <v>96</v>
      </c>
      <c r="Y23" s="105" t="s">
        <v>181</v>
      </c>
      <c r="Z23" s="105" t="s">
        <v>182</v>
      </c>
      <c r="AB23" s="105" t="s">
        <v>168</v>
      </c>
      <c r="AC23" s="105" t="s">
        <v>52</v>
      </c>
      <c r="AF23" s="105" t="s">
        <v>175</v>
      </c>
      <c r="AM23" s="186" t="s">
        <v>165</v>
      </c>
      <c r="AN23" s="5" t="str">
        <f t="shared" si="0"/>
        <v>OTC</v>
      </c>
      <c r="AO23" s="5" t="str">
        <f t="shared" si="1"/>
        <v>Season date upload </v>
      </c>
      <c r="AP23" s="105" t="str">
        <f t="shared" si="2"/>
        <v>Custom prog.</v>
      </c>
      <c r="AQ23" s="105" t="s">
        <v>172</v>
      </c>
      <c r="AR23" s="105" t="s">
        <v>164</v>
      </c>
      <c r="AS23" s="105" t="s">
        <v>171</v>
      </c>
      <c r="AU23" s="105" t="s">
        <v>171</v>
      </c>
      <c r="AV23" s="105" t="s">
        <v>171</v>
      </c>
      <c r="AX23" s="105" t="s">
        <v>170</v>
      </c>
      <c r="AZ23" s="105" t="s">
        <v>171</v>
      </c>
      <c r="BB23" s="105" t="s">
        <v>171</v>
      </c>
      <c r="BC23" s="190"/>
      <c r="BD23" s="105" t="str">
        <f t="shared" si="3"/>
        <v>InScope</v>
      </c>
    </row>
    <row r="24" spans="1:56" x14ac:dyDescent="0.25">
      <c r="A24" s="105" t="s">
        <v>6</v>
      </c>
      <c r="B24" s="105" t="s">
        <v>26</v>
      </c>
      <c r="C24" s="137" t="s">
        <v>27</v>
      </c>
      <c r="D24" s="106" t="s">
        <v>211</v>
      </c>
      <c r="F24" s="105" t="s">
        <v>1</v>
      </c>
      <c r="G24" s="105" t="s">
        <v>6</v>
      </c>
      <c r="H24" s="103">
        <v>3.7</v>
      </c>
      <c r="I24" s="103" t="s">
        <v>174</v>
      </c>
      <c r="J24" s="106" t="s">
        <v>215</v>
      </c>
      <c r="L24" s="107">
        <f t="shared" si="7"/>
        <v>45848</v>
      </c>
      <c r="M24" s="107">
        <v>45854</v>
      </c>
      <c r="N24" s="206" t="s">
        <v>550</v>
      </c>
      <c r="O24" s="206">
        <v>3</v>
      </c>
      <c r="R24" s="105" t="s">
        <v>165</v>
      </c>
      <c r="V24" s="110">
        <f t="shared" si="6"/>
        <v>45857</v>
      </c>
      <c r="X24" s="105" t="s">
        <v>99</v>
      </c>
      <c r="Y24" s="105" t="s">
        <v>181</v>
      </c>
      <c r="Z24" s="105" t="s">
        <v>182</v>
      </c>
      <c r="AB24" s="105" t="s">
        <v>168</v>
      </c>
      <c r="AC24" s="105" t="s">
        <v>52</v>
      </c>
      <c r="AF24" s="105" t="s">
        <v>175</v>
      </c>
      <c r="AM24" s="186" t="s">
        <v>184</v>
      </c>
      <c r="AN24" s="5" t="str">
        <f t="shared" si="0"/>
        <v>MD</v>
      </c>
      <c r="AO24" s="5" t="str">
        <f t="shared" si="1"/>
        <v>Add Season BU (MARC-ZZLABOR) update to this list </v>
      </c>
      <c r="AP24" s="105" t="str">
        <f t="shared" si="2"/>
        <v>Mass</v>
      </c>
      <c r="AQ24" s="105" t="s">
        <v>171</v>
      </c>
      <c r="AR24" s="105" t="s">
        <v>164</v>
      </c>
      <c r="AS24" s="105" t="s">
        <v>171</v>
      </c>
      <c r="AU24" s="105" t="s">
        <v>171</v>
      </c>
      <c r="AV24" s="105" t="s">
        <v>171</v>
      </c>
      <c r="AX24" s="105" t="s">
        <v>171</v>
      </c>
      <c r="AZ24" s="105" t="s">
        <v>171</v>
      </c>
      <c r="BB24" s="105" t="s">
        <v>171</v>
      </c>
      <c r="BC24" s="190"/>
      <c r="BD24" s="105" t="str">
        <f t="shared" si="3"/>
        <v>InScope</v>
      </c>
    </row>
    <row r="25" spans="1:56" ht="37.5" x14ac:dyDescent="0.25">
      <c r="A25" s="104" t="s">
        <v>25</v>
      </c>
      <c r="B25" s="112" t="s">
        <v>67</v>
      </c>
      <c r="C25" s="135" t="s">
        <v>68</v>
      </c>
      <c r="D25" s="106" t="s">
        <v>52</v>
      </c>
      <c r="E25" s="106" t="s">
        <v>187</v>
      </c>
      <c r="F25" s="105" t="s">
        <v>1</v>
      </c>
      <c r="G25" s="105" t="s">
        <v>216</v>
      </c>
      <c r="H25" s="103">
        <v>4.0999999999999996</v>
      </c>
      <c r="I25" s="103" t="s">
        <v>174</v>
      </c>
      <c r="J25" s="103" t="s">
        <v>217</v>
      </c>
      <c r="K25" s="106"/>
      <c r="L25" s="107">
        <f t="shared" si="7"/>
        <v>45853</v>
      </c>
      <c r="M25" s="107">
        <v>45859</v>
      </c>
      <c r="N25" s="206" t="s">
        <v>550</v>
      </c>
      <c r="O25" s="206">
        <v>4</v>
      </c>
      <c r="V25" s="110">
        <f t="shared" si="6"/>
        <v>45862</v>
      </c>
      <c r="W25" s="106"/>
      <c r="X25" s="111" t="s">
        <v>84</v>
      </c>
      <c r="Y25" s="105" t="s">
        <v>166</v>
      </c>
      <c r="Z25" s="105" t="s">
        <v>167</v>
      </c>
      <c r="AB25" s="105" t="s">
        <v>168</v>
      </c>
      <c r="AC25" s="105" t="s">
        <v>52</v>
      </c>
      <c r="AF25" s="111" t="s">
        <v>218</v>
      </c>
      <c r="AN25" s="5" t="str">
        <f t="shared" si="0"/>
        <v>R2R</v>
      </c>
      <c r="AO25" s="5" t="str">
        <f t="shared" si="1"/>
        <v>FI - Accounts payable open item</v>
      </c>
      <c r="AP25" s="105" t="str">
        <f t="shared" si="2"/>
        <v>DMC</v>
      </c>
      <c r="AQ25" s="105" t="s">
        <v>170</v>
      </c>
      <c r="AR25" s="105" t="s">
        <v>164</v>
      </c>
      <c r="AS25" s="105" t="s">
        <v>171</v>
      </c>
      <c r="AU25" s="105" t="s">
        <v>171</v>
      </c>
      <c r="AV25" s="105" t="s">
        <v>170</v>
      </c>
      <c r="AX25" s="105" t="s">
        <v>171</v>
      </c>
      <c r="AZ25" s="105" t="s">
        <v>171</v>
      </c>
      <c r="BB25" s="105" t="s">
        <v>171</v>
      </c>
      <c r="BC25" s="190"/>
      <c r="BD25" s="105" t="str">
        <f t="shared" si="3"/>
        <v>InScope</v>
      </c>
    </row>
    <row r="26" spans="1:56" ht="37.5" x14ac:dyDescent="0.25">
      <c r="A26" s="104" t="s">
        <v>25</v>
      </c>
      <c r="B26" s="112" t="s">
        <v>69</v>
      </c>
      <c r="C26" s="135" t="s">
        <v>70</v>
      </c>
      <c r="D26" s="106" t="s">
        <v>52</v>
      </c>
      <c r="E26" s="106" t="s">
        <v>187</v>
      </c>
      <c r="F26" s="105" t="s">
        <v>1</v>
      </c>
      <c r="G26" s="105" t="s">
        <v>216</v>
      </c>
      <c r="H26" s="103">
        <v>4.2</v>
      </c>
      <c r="I26" s="103" t="s">
        <v>174</v>
      </c>
      <c r="J26" s="103" t="s">
        <v>219</v>
      </c>
      <c r="K26" s="106"/>
      <c r="L26" s="107">
        <f t="shared" si="7"/>
        <v>45853</v>
      </c>
      <c r="M26" s="107">
        <v>45859</v>
      </c>
      <c r="N26" s="206" t="s">
        <v>550</v>
      </c>
      <c r="O26" s="206">
        <v>4</v>
      </c>
      <c r="V26" s="110">
        <f t="shared" si="6"/>
        <v>45862</v>
      </c>
      <c r="W26" s="106"/>
      <c r="X26" s="111" t="s">
        <v>84</v>
      </c>
      <c r="Y26" s="105" t="s">
        <v>166</v>
      </c>
      <c r="Z26" s="105" t="s">
        <v>167</v>
      </c>
      <c r="AB26" s="105" t="s">
        <v>168</v>
      </c>
      <c r="AC26" s="105" t="s">
        <v>52</v>
      </c>
      <c r="AF26" s="111" t="s">
        <v>220</v>
      </c>
      <c r="AN26" s="5" t="str">
        <f t="shared" si="0"/>
        <v>R2R</v>
      </c>
      <c r="AO26" s="5" t="str">
        <f t="shared" si="1"/>
        <v>FI - Accounts receivable open item</v>
      </c>
      <c r="AP26" s="105" t="str">
        <f t="shared" si="2"/>
        <v>DMC</v>
      </c>
      <c r="AQ26" s="105" t="s">
        <v>170</v>
      </c>
      <c r="AR26" s="105" t="s">
        <v>164</v>
      </c>
      <c r="AS26" s="105" t="s">
        <v>171</v>
      </c>
      <c r="AU26" s="105" t="s">
        <v>171</v>
      </c>
      <c r="AV26" s="105" t="s">
        <v>170</v>
      </c>
      <c r="AX26" s="105" t="s">
        <v>171</v>
      </c>
      <c r="AZ26" s="105" t="s">
        <v>171</v>
      </c>
      <c r="BB26" s="105" t="s">
        <v>171</v>
      </c>
      <c r="BC26" s="190"/>
      <c r="BD26" s="105" t="str">
        <f t="shared" si="3"/>
        <v>InScope</v>
      </c>
    </row>
    <row r="27" spans="1:56" ht="37.5" x14ac:dyDescent="0.25">
      <c r="A27" s="104" t="s">
        <v>25</v>
      </c>
      <c r="B27" s="112" t="s">
        <v>73</v>
      </c>
      <c r="C27" s="135" t="s">
        <v>74</v>
      </c>
      <c r="D27" s="106" t="s">
        <v>52</v>
      </c>
      <c r="E27" s="106" t="s">
        <v>187</v>
      </c>
      <c r="F27" s="105" t="s">
        <v>1</v>
      </c>
      <c r="G27" s="105" t="s">
        <v>216</v>
      </c>
      <c r="H27" s="103">
        <v>4.3</v>
      </c>
      <c r="I27" s="103" t="s">
        <v>174</v>
      </c>
      <c r="J27" s="127" t="s">
        <v>221</v>
      </c>
      <c r="K27" s="106"/>
      <c r="L27" s="107">
        <f t="shared" si="7"/>
        <v>45854</v>
      </c>
      <c r="M27" s="107">
        <v>45860</v>
      </c>
      <c r="N27" s="206" t="s">
        <v>550</v>
      </c>
      <c r="O27" s="206">
        <v>4</v>
      </c>
      <c r="P27" s="106"/>
      <c r="Q27" s="106"/>
      <c r="R27" s="109"/>
      <c r="S27" s="103"/>
      <c r="T27" s="109"/>
      <c r="U27" s="103"/>
      <c r="V27" s="110">
        <f t="shared" si="6"/>
        <v>45863</v>
      </c>
      <c r="W27" s="106"/>
      <c r="X27" s="111" t="s">
        <v>84</v>
      </c>
      <c r="Y27" s="105" t="s">
        <v>166</v>
      </c>
      <c r="Z27" s="105" t="s">
        <v>167</v>
      </c>
      <c r="AB27" s="105" t="s">
        <v>168</v>
      </c>
      <c r="AC27" s="105" t="s">
        <v>52</v>
      </c>
      <c r="AF27" s="111" t="s">
        <v>222</v>
      </c>
      <c r="AN27" s="5" t="str">
        <f t="shared" si="0"/>
        <v>R2R</v>
      </c>
      <c r="AO27" s="5" t="str">
        <f t="shared" si="1"/>
        <v>FI - G/L account balance and open/line item</v>
      </c>
      <c r="AP27" s="105" t="str">
        <f t="shared" si="2"/>
        <v>DMC</v>
      </c>
      <c r="AQ27" s="105" t="s">
        <v>170</v>
      </c>
      <c r="AR27" s="105" t="s">
        <v>164</v>
      </c>
      <c r="AS27" s="105" t="s">
        <v>171</v>
      </c>
      <c r="AU27" s="105" t="s">
        <v>172</v>
      </c>
      <c r="AV27" s="105" t="s">
        <v>170</v>
      </c>
      <c r="AX27" s="105" t="s">
        <v>171</v>
      </c>
      <c r="AZ27" s="105" t="s">
        <v>171</v>
      </c>
      <c r="BB27" s="105" t="s">
        <v>171</v>
      </c>
      <c r="BC27" s="190"/>
      <c r="BD27" s="105" t="str">
        <f t="shared" si="3"/>
        <v>InScope</v>
      </c>
    </row>
    <row r="28" spans="1:56" x14ac:dyDescent="0.25">
      <c r="A28" s="104" t="s">
        <v>25</v>
      </c>
      <c r="B28" s="112" t="s">
        <v>78</v>
      </c>
      <c r="C28" s="135" t="s">
        <v>79</v>
      </c>
      <c r="D28" s="106" t="s">
        <v>52</v>
      </c>
      <c r="E28" s="106" t="s">
        <v>187</v>
      </c>
      <c r="F28" s="105" t="s">
        <v>1</v>
      </c>
      <c r="G28" s="105" t="s">
        <v>6</v>
      </c>
      <c r="H28" s="103">
        <v>4.4000000000000004</v>
      </c>
      <c r="I28" s="103" t="s">
        <v>174</v>
      </c>
      <c r="J28" s="106" t="s">
        <v>223</v>
      </c>
      <c r="K28" s="106"/>
      <c r="L28" s="107">
        <f>+M28-4</f>
        <v>45862</v>
      </c>
      <c r="M28" s="107">
        <v>45866</v>
      </c>
      <c r="N28" s="206" t="s">
        <v>550</v>
      </c>
      <c r="O28" s="206">
        <v>5</v>
      </c>
      <c r="P28" s="106"/>
      <c r="Q28" s="106"/>
      <c r="R28" s="109"/>
      <c r="S28" s="103"/>
      <c r="T28" s="109"/>
      <c r="U28" s="103"/>
      <c r="V28" s="110">
        <f t="shared" si="6"/>
        <v>45869</v>
      </c>
      <c r="W28" s="106"/>
      <c r="X28" s="111" t="s">
        <v>84</v>
      </c>
      <c r="Y28" s="105" t="s">
        <v>166</v>
      </c>
      <c r="Z28" s="105" t="s">
        <v>167</v>
      </c>
      <c r="AB28" s="105" t="s">
        <v>168</v>
      </c>
      <c r="AC28" s="105" t="s">
        <v>52</v>
      </c>
      <c r="AF28" s="111" t="s">
        <v>224</v>
      </c>
      <c r="AM28" s="186" t="s">
        <v>225</v>
      </c>
      <c r="AN28" s="5" t="str">
        <f t="shared" si="0"/>
        <v>R2R</v>
      </c>
      <c r="AO28" s="5" t="str">
        <f t="shared" si="1"/>
        <v>Fixed asset - Master data</v>
      </c>
      <c r="AP28" s="105" t="str">
        <f t="shared" si="2"/>
        <v>DMC</v>
      </c>
      <c r="AQ28" s="105" t="s">
        <v>170</v>
      </c>
      <c r="AR28" s="105" t="s">
        <v>164</v>
      </c>
      <c r="AS28" s="105" t="s">
        <v>171</v>
      </c>
      <c r="AU28" s="105" t="s">
        <v>172</v>
      </c>
      <c r="AV28" s="105" t="s">
        <v>170</v>
      </c>
      <c r="AX28" s="105" t="s">
        <v>171</v>
      </c>
      <c r="AZ28" s="105" t="s">
        <v>171</v>
      </c>
      <c r="BB28" s="105" t="s">
        <v>171</v>
      </c>
      <c r="BC28" s="190"/>
      <c r="BD28" s="105" t="str">
        <f t="shared" si="3"/>
        <v>InScope</v>
      </c>
    </row>
    <row r="29" spans="1:56" ht="37.5" x14ac:dyDescent="0.25">
      <c r="A29" s="104" t="s">
        <v>25</v>
      </c>
      <c r="B29" s="112" t="s">
        <v>76</v>
      </c>
      <c r="C29" s="135" t="s">
        <v>77</v>
      </c>
      <c r="D29" s="106" t="s">
        <v>52</v>
      </c>
      <c r="E29" s="106" t="s">
        <v>187</v>
      </c>
      <c r="F29" s="105" t="s">
        <v>1</v>
      </c>
      <c r="G29" s="105" t="s">
        <v>216</v>
      </c>
      <c r="H29" s="103">
        <v>4.5</v>
      </c>
      <c r="I29" s="103" t="s">
        <v>174</v>
      </c>
      <c r="J29" s="106" t="s">
        <v>226</v>
      </c>
      <c r="K29" s="106"/>
      <c r="L29" s="107">
        <f>+M29-4</f>
        <v>45862</v>
      </c>
      <c r="M29" s="107">
        <v>45866</v>
      </c>
      <c r="N29" s="206" t="s">
        <v>550</v>
      </c>
      <c r="O29" s="206">
        <v>5</v>
      </c>
      <c r="P29" s="106"/>
      <c r="Q29" s="106"/>
      <c r="R29" s="109"/>
      <c r="S29" s="103"/>
      <c r="T29" s="109"/>
      <c r="U29" s="103"/>
      <c r="V29" s="110">
        <f t="shared" si="6"/>
        <v>45869</v>
      </c>
      <c r="W29" s="106"/>
      <c r="X29" s="111" t="s">
        <v>84</v>
      </c>
      <c r="Y29" s="105" t="s">
        <v>166</v>
      </c>
      <c r="Z29" s="105" t="s">
        <v>167</v>
      </c>
      <c r="AB29" s="105" t="s">
        <v>168</v>
      </c>
      <c r="AC29" s="105" t="s">
        <v>52</v>
      </c>
      <c r="AF29" s="111" t="s">
        <v>227</v>
      </c>
      <c r="AM29" s="186" t="s">
        <v>225</v>
      </c>
      <c r="AN29" s="5" t="str">
        <f t="shared" si="0"/>
        <v>R2R</v>
      </c>
      <c r="AO29" s="5" t="str">
        <f t="shared" si="1"/>
        <v>Fixed asset (incl. balances and transactions)</v>
      </c>
      <c r="AP29" s="105" t="str">
        <f t="shared" si="2"/>
        <v>DMC</v>
      </c>
      <c r="AQ29" s="105" t="s">
        <v>170</v>
      </c>
      <c r="AR29" s="105" t="s">
        <v>164</v>
      </c>
      <c r="AS29" s="105" t="s">
        <v>171</v>
      </c>
      <c r="AU29" s="105" t="s">
        <v>172</v>
      </c>
      <c r="AV29" s="105" t="s">
        <v>170</v>
      </c>
      <c r="AX29" s="105" t="s">
        <v>171</v>
      </c>
      <c r="AZ29" s="105" t="s">
        <v>171</v>
      </c>
      <c r="BB29" s="105" t="s">
        <v>171</v>
      </c>
      <c r="BC29" s="190"/>
      <c r="BD29" s="105" t="str">
        <f t="shared" si="3"/>
        <v>InScope</v>
      </c>
    </row>
    <row r="30" spans="1:56" x14ac:dyDescent="0.3">
      <c r="A30" s="105" t="s">
        <v>28</v>
      </c>
      <c r="B30" s="105" t="s">
        <v>114</v>
      </c>
      <c r="C30" s="134" t="s">
        <v>115</v>
      </c>
      <c r="D30" s="106" t="s">
        <v>211</v>
      </c>
      <c r="F30" s="105" t="s">
        <v>1</v>
      </c>
      <c r="G30" s="105" t="s">
        <v>6</v>
      </c>
      <c r="H30" s="103">
        <v>4.5999999999999996</v>
      </c>
      <c r="I30" s="103" t="s">
        <v>174</v>
      </c>
      <c r="J30" s="106" t="s">
        <v>228</v>
      </c>
      <c r="L30" s="107">
        <f>+M30-6</f>
        <v>45853</v>
      </c>
      <c r="M30" s="107">
        <v>45859</v>
      </c>
      <c r="N30" s="206" t="s">
        <v>550</v>
      </c>
      <c r="O30" s="206">
        <v>4</v>
      </c>
      <c r="V30" s="110">
        <f t="shared" si="6"/>
        <v>45862</v>
      </c>
      <c r="X30" s="105" t="s">
        <v>229</v>
      </c>
      <c r="Y30" s="105" t="s">
        <v>199</v>
      </c>
      <c r="Z30" s="105" t="s">
        <v>212</v>
      </c>
      <c r="AB30" s="105" t="s">
        <v>168</v>
      </c>
      <c r="AC30" s="105" t="s">
        <v>52</v>
      </c>
      <c r="AF30" s="105" t="s">
        <v>175</v>
      </c>
      <c r="AM30" s="186" t="s">
        <v>230</v>
      </c>
      <c r="AN30" s="5" t="str">
        <f t="shared" si="0"/>
        <v>RET</v>
      </c>
      <c r="AO30" s="5" t="str">
        <f t="shared" si="1"/>
        <v>Assortment Creation</v>
      </c>
      <c r="AP30" s="105" t="str">
        <f t="shared" si="2"/>
        <v>DMC custom</v>
      </c>
      <c r="AQ30" s="105" t="s">
        <v>171</v>
      </c>
      <c r="AR30" s="105" t="s">
        <v>164</v>
      </c>
      <c r="AS30" s="105" t="s">
        <v>171</v>
      </c>
      <c r="AU30" s="105" t="s">
        <v>172</v>
      </c>
      <c r="AV30" s="105" t="s">
        <v>170</v>
      </c>
      <c r="AX30" s="105" t="s">
        <v>171</v>
      </c>
      <c r="AZ30" s="105" t="s">
        <v>171</v>
      </c>
      <c r="BB30" s="105" t="s">
        <v>171</v>
      </c>
      <c r="BC30" s="190"/>
      <c r="BD30" s="105" t="str">
        <f t="shared" si="3"/>
        <v>InScope</v>
      </c>
    </row>
    <row r="31" spans="1:56" ht="30" x14ac:dyDescent="0.25">
      <c r="A31" s="104" t="s">
        <v>6</v>
      </c>
      <c r="B31" s="112" t="s">
        <v>15</v>
      </c>
      <c r="C31" s="135" t="s">
        <v>16</v>
      </c>
      <c r="D31" s="106" t="s">
        <v>52</v>
      </c>
      <c r="E31" s="106" t="s">
        <v>193</v>
      </c>
      <c r="F31" s="105" t="s">
        <v>1</v>
      </c>
      <c r="G31" s="105" t="s">
        <v>6</v>
      </c>
      <c r="H31" s="103">
        <v>5.0999999999999996</v>
      </c>
      <c r="I31" s="103" t="s">
        <v>164</v>
      </c>
      <c r="J31" s="103"/>
      <c r="K31" s="106"/>
      <c r="L31" s="107">
        <f>+M31-8</f>
        <v>45841</v>
      </c>
      <c r="M31" s="107">
        <v>45849</v>
      </c>
      <c r="N31" s="206" t="s">
        <v>550</v>
      </c>
      <c r="O31" s="206">
        <v>2</v>
      </c>
      <c r="P31" s="106"/>
      <c r="Q31" s="106"/>
      <c r="R31" s="109" t="s">
        <v>165</v>
      </c>
      <c r="S31" s="103"/>
      <c r="T31" s="109"/>
      <c r="U31" s="103"/>
      <c r="V31" s="110">
        <f t="shared" si="6"/>
        <v>45852</v>
      </c>
      <c r="W31" s="106"/>
      <c r="X31" s="111" t="s">
        <v>84</v>
      </c>
      <c r="Y31" s="105" t="s">
        <v>181</v>
      </c>
      <c r="Z31" s="105" t="s">
        <v>212</v>
      </c>
      <c r="AB31" s="105" t="s">
        <v>168</v>
      </c>
      <c r="AC31" s="105" t="s">
        <v>52</v>
      </c>
      <c r="AF31" s="111" t="s">
        <v>231</v>
      </c>
      <c r="AM31" s="186" t="s">
        <v>232</v>
      </c>
      <c r="AN31" s="5" t="str">
        <f t="shared" si="0"/>
        <v>MD</v>
      </c>
      <c r="AO31" s="5" t="str">
        <f t="shared" si="1"/>
        <v>Material Group</v>
      </c>
      <c r="AP31" s="105" t="str">
        <f t="shared" si="2"/>
        <v>DMC</v>
      </c>
      <c r="AQ31" s="105" t="s">
        <v>170</v>
      </c>
      <c r="AR31" s="105" t="s">
        <v>164</v>
      </c>
      <c r="AS31" s="105" t="s">
        <v>171</v>
      </c>
      <c r="AU31" s="105" t="s">
        <v>172</v>
      </c>
      <c r="AV31" s="105" t="s">
        <v>170</v>
      </c>
      <c r="AX31" s="105" t="s">
        <v>171</v>
      </c>
      <c r="AZ31" s="105" t="s">
        <v>171</v>
      </c>
      <c r="BB31" s="105" t="s">
        <v>171</v>
      </c>
      <c r="BC31" s="190"/>
      <c r="BD31" s="105" t="str">
        <f t="shared" si="3"/>
        <v>InScope</v>
      </c>
    </row>
    <row r="32" spans="1:56" x14ac:dyDescent="0.3">
      <c r="A32" s="105" t="s">
        <v>22</v>
      </c>
      <c r="B32" s="105" t="s">
        <v>53</v>
      </c>
      <c r="C32" s="185" t="s">
        <v>54</v>
      </c>
      <c r="D32" s="106" t="s">
        <v>211</v>
      </c>
      <c r="F32" s="105" t="s">
        <v>1</v>
      </c>
      <c r="G32" s="105" t="s">
        <v>6</v>
      </c>
      <c r="H32" s="103">
        <v>5.1100000000000003</v>
      </c>
      <c r="I32" s="103" t="s">
        <v>174</v>
      </c>
      <c r="J32" s="158" t="s">
        <v>36</v>
      </c>
      <c r="L32" s="107">
        <f>+M32-7</f>
        <v>45853</v>
      </c>
      <c r="M32" s="107">
        <v>45860</v>
      </c>
      <c r="N32" s="206" t="s">
        <v>550</v>
      </c>
      <c r="O32" s="206">
        <v>4</v>
      </c>
      <c r="R32" s="105" t="s">
        <v>165</v>
      </c>
      <c r="V32" s="110">
        <f t="shared" si="6"/>
        <v>45863</v>
      </c>
      <c r="W32" s="186" t="s">
        <v>233</v>
      </c>
      <c r="X32" s="105" t="s">
        <v>102</v>
      </c>
      <c r="Y32" s="105" t="s">
        <v>203</v>
      </c>
      <c r="Z32" s="105" t="s">
        <v>212</v>
      </c>
      <c r="AB32" s="105" t="s">
        <v>168</v>
      </c>
      <c r="AC32" s="105" t="s">
        <v>52</v>
      </c>
      <c r="AF32" s="105" t="s">
        <v>175</v>
      </c>
      <c r="AM32" s="186" t="s">
        <v>165</v>
      </c>
      <c r="AN32" s="5" t="str">
        <f t="shared" si="0"/>
        <v>P2P</v>
      </c>
      <c r="AO32" s="5" t="str">
        <f t="shared" si="1"/>
        <v>Program to update UPC number for materials</v>
      </c>
      <c r="AP32" s="105" t="str">
        <f>X32</f>
        <v>Standard Prog</v>
      </c>
      <c r="AQ32" s="105" t="s">
        <v>170</v>
      </c>
      <c r="AR32" s="105" t="s">
        <v>164</v>
      </c>
      <c r="AS32" s="105" t="s">
        <v>171</v>
      </c>
      <c r="AU32" s="105" t="s">
        <v>172</v>
      </c>
      <c r="AV32" s="105" t="s">
        <v>171</v>
      </c>
      <c r="AX32" s="105" t="s">
        <v>171</v>
      </c>
      <c r="AZ32" s="105" t="s">
        <v>171</v>
      </c>
      <c r="BB32" s="105" t="s">
        <v>171</v>
      </c>
      <c r="BC32" s="190"/>
      <c r="BD32" s="105" t="str">
        <f t="shared" si="3"/>
        <v>InScope</v>
      </c>
    </row>
    <row r="33" spans="1:56" ht="37.5" x14ac:dyDescent="0.25">
      <c r="A33" s="105" t="s">
        <v>22</v>
      </c>
      <c r="B33" s="105" t="s">
        <v>55</v>
      </c>
      <c r="C33" s="174" t="s">
        <v>56</v>
      </c>
      <c r="D33" s="106" t="s">
        <v>211</v>
      </c>
      <c r="F33" s="105" t="s">
        <v>1</v>
      </c>
      <c r="G33" s="105" t="s">
        <v>6</v>
      </c>
      <c r="H33" s="103">
        <v>5.12</v>
      </c>
      <c r="I33" s="103" t="s">
        <v>174</v>
      </c>
      <c r="J33" s="103" t="s">
        <v>109</v>
      </c>
      <c r="L33" s="107">
        <f>+M33-7</f>
        <v>45853</v>
      </c>
      <c r="M33" s="107">
        <v>45860</v>
      </c>
      <c r="N33" s="206" t="s">
        <v>550</v>
      </c>
      <c r="O33" s="206">
        <v>4</v>
      </c>
      <c r="R33" s="105" t="s">
        <v>165</v>
      </c>
      <c r="V33" s="110">
        <f t="shared" si="6"/>
        <v>45863</v>
      </c>
      <c r="X33" s="105" t="s">
        <v>84</v>
      </c>
      <c r="Y33" s="105" t="s">
        <v>203</v>
      </c>
      <c r="Z33" s="105" t="s">
        <v>212</v>
      </c>
      <c r="AB33" s="105" t="s">
        <v>168</v>
      </c>
      <c r="AC33" s="105" t="s">
        <v>52</v>
      </c>
      <c r="AF33" s="105" t="s">
        <v>175</v>
      </c>
      <c r="AM33" s="186" t="s">
        <v>165</v>
      </c>
      <c r="AN33" s="5" t="str">
        <f t="shared" si="0"/>
        <v>P2P</v>
      </c>
      <c r="AO33" s="5" t="str">
        <f t="shared" si="1"/>
        <v xml:space="preserve">Info Records for material group (manual) </v>
      </c>
      <c r="AP33" s="105" t="str">
        <f t="shared" si="2"/>
        <v>DMC</v>
      </c>
      <c r="AQ33" s="105" t="s">
        <v>170</v>
      </c>
      <c r="AR33" s="105" t="s">
        <v>164</v>
      </c>
      <c r="AS33" s="105" t="s">
        <v>171</v>
      </c>
      <c r="AU33" s="105" t="s">
        <v>172</v>
      </c>
      <c r="AV33" s="105" t="s">
        <v>171</v>
      </c>
      <c r="AX33" s="105" t="s">
        <v>171</v>
      </c>
      <c r="AZ33" s="105" t="s">
        <v>171</v>
      </c>
      <c r="BB33" s="105" t="s">
        <v>171</v>
      </c>
      <c r="BC33" s="190"/>
      <c r="BD33" s="105" t="str">
        <f t="shared" si="3"/>
        <v>InScope</v>
      </c>
    </row>
    <row r="34" spans="1:56" ht="30.75" x14ac:dyDescent="0.3">
      <c r="A34" s="105" t="s">
        <v>22</v>
      </c>
      <c r="B34" s="105" t="s">
        <v>57</v>
      </c>
      <c r="C34" s="185" t="s">
        <v>58</v>
      </c>
      <c r="D34" s="106" t="s">
        <v>211</v>
      </c>
      <c r="F34" s="105" t="s">
        <v>1</v>
      </c>
      <c r="G34" s="105" t="s">
        <v>6</v>
      </c>
      <c r="H34" s="103">
        <v>5.13</v>
      </c>
      <c r="I34" s="103" t="s">
        <v>174</v>
      </c>
      <c r="J34" s="103" t="s">
        <v>234</v>
      </c>
      <c r="L34" s="107">
        <f>+M34-6</f>
        <v>45847</v>
      </c>
      <c r="M34" s="107">
        <v>45853</v>
      </c>
      <c r="N34" s="206" t="s">
        <v>550</v>
      </c>
      <c r="O34" s="206">
        <v>3</v>
      </c>
      <c r="P34" s="106"/>
      <c r="Q34" s="106"/>
      <c r="R34" s="109"/>
      <c r="S34" s="103"/>
      <c r="T34" s="109"/>
      <c r="U34" s="103"/>
      <c r="V34" s="110">
        <f t="shared" si="6"/>
        <v>45856</v>
      </c>
      <c r="X34" s="105" t="s">
        <v>84</v>
      </c>
      <c r="Y34" s="105" t="s">
        <v>203</v>
      </c>
      <c r="Z34" s="105" t="s">
        <v>212</v>
      </c>
      <c r="AB34" s="105" t="s">
        <v>168</v>
      </c>
      <c r="AC34" s="105" t="s">
        <v>52</v>
      </c>
      <c r="AF34" s="105" t="s">
        <v>175</v>
      </c>
      <c r="AM34" s="186" t="s">
        <v>235</v>
      </c>
      <c r="AN34" s="5" t="str">
        <f t="shared" si="0"/>
        <v>P2P</v>
      </c>
      <c r="AO34" s="5" t="str">
        <f t="shared" si="1"/>
        <v>37 ZAWA materials,2 NLAG materials, 1 VERP (manual) (Materials Ext)</v>
      </c>
      <c r="AP34" s="105" t="str">
        <f t="shared" si="2"/>
        <v>DMC</v>
      </c>
      <c r="AQ34" s="105" t="s">
        <v>170</v>
      </c>
      <c r="AR34" s="105" t="s">
        <v>164</v>
      </c>
      <c r="AS34" s="105" t="s">
        <v>171</v>
      </c>
      <c r="AU34" s="105" t="s">
        <v>171</v>
      </c>
      <c r="AV34" s="105" t="s">
        <v>171</v>
      </c>
      <c r="AX34" s="105" t="s">
        <v>171</v>
      </c>
      <c r="AZ34" s="105" t="s">
        <v>171</v>
      </c>
      <c r="BB34" s="105" t="s">
        <v>171</v>
      </c>
      <c r="BC34" s="190"/>
      <c r="BD34" s="105" t="str">
        <f t="shared" si="3"/>
        <v>InScope</v>
      </c>
    </row>
    <row r="35" spans="1:56" ht="37.5" x14ac:dyDescent="0.25">
      <c r="A35" s="105" t="s">
        <v>22</v>
      </c>
      <c r="B35" s="105" t="s">
        <v>59</v>
      </c>
      <c r="C35" s="174" t="s">
        <v>60</v>
      </c>
      <c r="D35" s="106" t="s">
        <v>211</v>
      </c>
      <c r="F35" s="105" t="s">
        <v>1</v>
      </c>
      <c r="G35" s="105" t="s">
        <v>6</v>
      </c>
      <c r="H35" s="103">
        <v>5.14</v>
      </c>
      <c r="I35" s="103" t="s">
        <v>174</v>
      </c>
      <c r="J35" s="103" t="s">
        <v>36</v>
      </c>
      <c r="L35" s="107">
        <f>+M35-7</f>
        <v>45853</v>
      </c>
      <c r="M35" s="107">
        <v>45860</v>
      </c>
      <c r="N35" s="206" t="s">
        <v>550</v>
      </c>
      <c r="O35" s="206">
        <v>4</v>
      </c>
      <c r="V35" s="110">
        <f t="shared" si="6"/>
        <v>45863</v>
      </c>
      <c r="W35" s="188" t="s">
        <v>236</v>
      </c>
      <c r="X35" s="105" t="s">
        <v>96</v>
      </c>
      <c r="Y35" s="105" t="s">
        <v>203</v>
      </c>
      <c r="Z35" s="105" t="s">
        <v>212</v>
      </c>
      <c r="AB35" s="105" t="s">
        <v>168</v>
      </c>
      <c r="AC35" s="105" t="s">
        <v>52</v>
      </c>
      <c r="AF35" s="105" t="s">
        <v>175</v>
      </c>
      <c r="AM35" s="186" t="s">
        <v>237</v>
      </c>
      <c r="AN35" s="5" t="str">
        <f t="shared" si="0"/>
        <v>P2P</v>
      </c>
      <c r="AO35" s="5" t="str">
        <f t="shared" si="1"/>
        <v>UPC upload for Non-licensing product</v>
      </c>
      <c r="AP35" s="105" t="str">
        <f t="shared" si="2"/>
        <v>Custom prog.</v>
      </c>
      <c r="AQ35" s="105" t="s">
        <v>170</v>
      </c>
      <c r="AR35" s="105" t="s">
        <v>164</v>
      </c>
      <c r="AS35" s="105" t="s">
        <v>171</v>
      </c>
      <c r="AU35" s="105" t="s">
        <v>171</v>
      </c>
      <c r="AV35" s="105" t="s">
        <v>171</v>
      </c>
      <c r="AX35" s="105" t="s">
        <v>171</v>
      </c>
      <c r="AZ35" s="105" t="s">
        <v>171</v>
      </c>
      <c r="BB35" s="105" t="s">
        <v>171</v>
      </c>
      <c r="BC35" s="190"/>
      <c r="BD35" s="105" t="str">
        <f t="shared" si="3"/>
        <v>InScope</v>
      </c>
    </row>
    <row r="36" spans="1:56" ht="18" customHeight="1" x14ac:dyDescent="0.25">
      <c r="A36" s="105" t="s">
        <v>6</v>
      </c>
      <c r="B36" s="105" t="s">
        <v>29</v>
      </c>
      <c r="C36" s="137" t="s">
        <v>30</v>
      </c>
      <c r="D36" s="106" t="s">
        <v>211</v>
      </c>
      <c r="F36" s="105" t="s">
        <v>1</v>
      </c>
      <c r="G36" s="105" t="s">
        <v>6</v>
      </c>
      <c r="H36" s="178">
        <v>5.15</v>
      </c>
      <c r="I36" s="103" t="s">
        <v>164</v>
      </c>
      <c r="J36" s="103"/>
      <c r="L36" s="107">
        <f t="shared" ref="L36:L47" si="8">+M36-6</f>
        <v>45848</v>
      </c>
      <c r="M36" s="107">
        <v>45854</v>
      </c>
      <c r="N36" s="206" t="s">
        <v>550</v>
      </c>
      <c r="O36" s="206">
        <v>3</v>
      </c>
      <c r="R36" s="105" t="s">
        <v>165</v>
      </c>
      <c r="V36" s="110">
        <f t="shared" si="6"/>
        <v>45857</v>
      </c>
      <c r="W36" s="186"/>
      <c r="X36" s="105" t="s">
        <v>96</v>
      </c>
      <c r="Y36" s="105" t="s">
        <v>181</v>
      </c>
      <c r="Z36" s="105" t="s">
        <v>182</v>
      </c>
      <c r="AB36" s="105" t="s">
        <v>168</v>
      </c>
      <c r="AC36" s="105" t="s">
        <v>52</v>
      </c>
      <c r="AF36" s="105" t="s">
        <v>175</v>
      </c>
      <c r="AM36" s="186" t="s">
        <v>238</v>
      </c>
      <c r="AN36" s="5" t="str">
        <f t="shared" si="0"/>
        <v>MD</v>
      </c>
      <c r="AO36" s="5" t="str">
        <f t="shared" si="1"/>
        <v>Commodity code upload</v>
      </c>
      <c r="AP36" s="105" t="str">
        <f t="shared" si="2"/>
        <v>Custom prog.</v>
      </c>
      <c r="AQ36" s="105" t="s">
        <v>172</v>
      </c>
      <c r="AR36" s="105" t="s">
        <v>164</v>
      </c>
      <c r="AS36" s="105" t="s">
        <v>171</v>
      </c>
      <c r="AU36" s="105" t="s">
        <v>171</v>
      </c>
      <c r="AV36" s="105" t="s">
        <v>171</v>
      </c>
      <c r="AX36" s="105" t="s">
        <v>171</v>
      </c>
      <c r="AZ36" s="105" t="s">
        <v>171</v>
      </c>
      <c r="BB36" s="105" t="s">
        <v>171</v>
      </c>
      <c r="BC36" s="190"/>
      <c r="BD36" s="105" t="str">
        <f t="shared" si="3"/>
        <v>InScope</v>
      </c>
    </row>
    <row r="37" spans="1:56" ht="37.5" x14ac:dyDescent="0.25">
      <c r="A37" s="104" t="s">
        <v>28</v>
      </c>
      <c r="B37" s="112" t="s">
        <v>106</v>
      </c>
      <c r="C37" s="135" t="s">
        <v>107</v>
      </c>
      <c r="D37" s="103" t="s">
        <v>52</v>
      </c>
      <c r="E37" s="106" t="s">
        <v>187</v>
      </c>
      <c r="F37" s="105" t="s">
        <v>1</v>
      </c>
      <c r="G37" s="111" t="s">
        <v>6</v>
      </c>
      <c r="H37" s="103">
        <v>5.2</v>
      </c>
      <c r="I37" s="103" t="s">
        <v>174</v>
      </c>
      <c r="J37" s="112" t="s">
        <v>103</v>
      </c>
      <c r="K37" s="106"/>
      <c r="L37" s="116">
        <f t="shared" si="8"/>
        <v>45842</v>
      </c>
      <c r="M37" s="116">
        <v>45848</v>
      </c>
      <c r="N37" s="206" t="s">
        <v>550</v>
      </c>
      <c r="O37" s="206">
        <v>2</v>
      </c>
      <c r="P37" s="117"/>
      <c r="Q37" s="113">
        <v>45824</v>
      </c>
      <c r="R37" s="118"/>
      <c r="S37" s="119"/>
      <c r="T37" s="118"/>
      <c r="U37" s="119"/>
      <c r="V37" s="120">
        <f t="shared" si="6"/>
        <v>45851</v>
      </c>
      <c r="W37" s="106"/>
      <c r="X37" s="111" t="s">
        <v>84</v>
      </c>
      <c r="Y37" s="105" t="s">
        <v>199</v>
      </c>
      <c r="Z37" s="105" t="s">
        <v>200</v>
      </c>
      <c r="AB37" s="105" t="s">
        <v>168</v>
      </c>
      <c r="AC37" s="105" t="s">
        <v>52</v>
      </c>
      <c r="AF37" s="111" t="s">
        <v>239</v>
      </c>
      <c r="AN37" s="5" t="str">
        <f t="shared" si="0"/>
        <v>RET</v>
      </c>
      <c r="AO37" s="5" t="str">
        <f t="shared" si="1"/>
        <v>Customer - extend existing record by new org levels</v>
      </c>
      <c r="AP37" s="105" t="str">
        <f t="shared" si="2"/>
        <v>DMC</v>
      </c>
      <c r="AQ37" s="105" t="s">
        <v>170</v>
      </c>
      <c r="AR37" s="105" t="s">
        <v>164</v>
      </c>
      <c r="AS37" s="105" t="s">
        <v>171</v>
      </c>
      <c r="AU37" s="105" t="s">
        <v>171</v>
      </c>
      <c r="AV37" s="105" t="s">
        <v>171</v>
      </c>
      <c r="AX37" s="105" t="s">
        <v>171</v>
      </c>
      <c r="AZ37" s="105" t="s">
        <v>171</v>
      </c>
      <c r="BB37" s="105" t="s">
        <v>171</v>
      </c>
      <c r="BC37" s="190"/>
      <c r="BD37" s="105" t="str">
        <f t="shared" si="3"/>
        <v>InScope</v>
      </c>
    </row>
    <row r="38" spans="1:56" ht="37.5" x14ac:dyDescent="0.25">
      <c r="A38" s="104" t="s">
        <v>28</v>
      </c>
      <c r="B38" s="112" t="s">
        <v>112</v>
      </c>
      <c r="C38" s="135" t="s">
        <v>113</v>
      </c>
      <c r="D38" s="103" t="s">
        <v>52</v>
      </c>
      <c r="E38" s="106" t="s">
        <v>187</v>
      </c>
      <c r="F38" s="105" t="s">
        <v>1</v>
      </c>
      <c r="G38" s="111" t="s">
        <v>6</v>
      </c>
      <c r="H38" s="103">
        <v>5.3</v>
      </c>
      <c r="I38" s="103" t="s">
        <v>174</v>
      </c>
      <c r="J38" s="112" t="s">
        <v>109</v>
      </c>
      <c r="K38" s="106"/>
      <c r="L38" s="116">
        <f t="shared" si="8"/>
        <v>45842</v>
      </c>
      <c r="M38" s="116">
        <v>45848</v>
      </c>
      <c r="N38" s="206" t="s">
        <v>550</v>
      </c>
      <c r="O38" s="206">
        <v>2</v>
      </c>
      <c r="P38" s="117"/>
      <c r="Q38" s="117"/>
      <c r="R38" s="118"/>
      <c r="S38" s="119"/>
      <c r="T38" s="118"/>
      <c r="U38" s="119"/>
      <c r="V38" s="120">
        <f t="shared" si="6"/>
        <v>45851</v>
      </c>
      <c r="W38" s="106"/>
      <c r="X38" s="111" t="s">
        <v>84</v>
      </c>
      <c r="Y38" s="105" t="s">
        <v>203</v>
      </c>
      <c r="Z38" s="105" t="s">
        <v>200</v>
      </c>
      <c r="AB38" s="105" t="s">
        <v>168</v>
      </c>
      <c r="AC38" s="105" t="s">
        <v>52</v>
      </c>
      <c r="AF38" s="111" t="s">
        <v>240</v>
      </c>
      <c r="AN38" s="5" t="str">
        <f t="shared" si="0"/>
        <v>RET</v>
      </c>
      <c r="AO38" s="5" t="str">
        <f t="shared" si="1"/>
        <v>Supplier - extend existing record by new org levels</v>
      </c>
      <c r="AP38" s="105" t="str">
        <f t="shared" si="2"/>
        <v>DMC</v>
      </c>
      <c r="AQ38" s="105" t="s">
        <v>170</v>
      </c>
      <c r="AR38" s="105" t="s">
        <v>164</v>
      </c>
      <c r="AS38" s="105" t="s">
        <v>171</v>
      </c>
      <c r="AU38" s="105" t="s">
        <v>171</v>
      </c>
      <c r="AV38" s="105" t="s">
        <v>171</v>
      </c>
      <c r="AX38" s="105" t="s">
        <v>171</v>
      </c>
      <c r="AZ38" s="105" t="s">
        <v>171</v>
      </c>
      <c r="BB38" s="105" t="s">
        <v>171</v>
      </c>
      <c r="BC38" s="190"/>
      <c r="BD38" s="105" t="str">
        <f t="shared" si="3"/>
        <v>InScope</v>
      </c>
    </row>
    <row r="39" spans="1:56" ht="37.5" x14ac:dyDescent="0.25">
      <c r="A39" s="104" t="s">
        <v>22</v>
      </c>
      <c r="B39" s="112" t="s">
        <v>36</v>
      </c>
      <c r="C39" s="135" t="s">
        <v>37</v>
      </c>
      <c r="D39" s="111" t="s">
        <v>241</v>
      </c>
      <c r="E39" s="106"/>
      <c r="F39" s="111" t="s">
        <v>1</v>
      </c>
      <c r="G39" s="111" t="s">
        <v>6</v>
      </c>
      <c r="H39" s="103">
        <v>5.5</v>
      </c>
      <c r="I39" s="103" t="s">
        <v>174</v>
      </c>
      <c r="J39" s="103" t="s">
        <v>242</v>
      </c>
      <c r="K39" s="106"/>
      <c r="L39" s="107">
        <f t="shared" si="8"/>
        <v>45846</v>
      </c>
      <c r="M39" s="107">
        <v>45852</v>
      </c>
      <c r="N39" s="206" t="s">
        <v>550</v>
      </c>
      <c r="O39" s="206">
        <v>3</v>
      </c>
      <c r="P39" s="106"/>
      <c r="Q39" s="106"/>
      <c r="R39" s="109" t="s">
        <v>175</v>
      </c>
      <c r="S39" s="103"/>
      <c r="T39" s="109"/>
      <c r="U39" s="103"/>
      <c r="V39" s="110">
        <f t="shared" si="6"/>
        <v>45855</v>
      </c>
      <c r="W39" s="106"/>
      <c r="X39" s="111" t="s">
        <v>105</v>
      </c>
      <c r="Y39" s="105" t="s">
        <v>166</v>
      </c>
      <c r="Z39" s="105" t="s">
        <v>212</v>
      </c>
      <c r="AB39" s="105" t="s">
        <v>168</v>
      </c>
      <c r="AC39" s="105" t="s">
        <v>52</v>
      </c>
      <c r="AF39" s="111" t="s">
        <v>243</v>
      </c>
      <c r="AG39" s="105" t="s">
        <v>244</v>
      </c>
      <c r="AM39" s="186" t="s">
        <v>245</v>
      </c>
      <c r="AN39" s="5" t="str">
        <f t="shared" si="0"/>
        <v>P2P</v>
      </c>
      <c r="AO39" s="5" t="str">
        <f t="shared" si="1"/>
        <v>Material Master (CHS4_C_887)</v>
      </c>
      <c r="AP39" s="105" t="str">
        <f t="shared" si="2"/>
        <v>Interface</v>
      </c>
      <c r="AQ39" s="105" t="s">
        <v>171</v>
      </c>
      <c r="AR39" s="105" t="s">
        <v>174</v>
      </c>
      <c r="AS39" s="105" t="s">
        <v>171</v>
      </c>
      <c r="AU39" s="105" t="s">
        <v>171</v>
      </c>
      <c r="AV39" s="105" t="s">
        <v>171</v>
      </c>
      <c r="AX39" s="105" t="s">
        <v>171</v>
      </c>
      <c r="AZ39" s="105" t="s">
        <v>171</v>
      </c>
      <c r="BB39" s="105" t="s">
        <v>171</v>
      </c>
      <c r="BC39" s="190"/>
      <c r="BD39" s="105" t="str">
        <f t="shared" si="3"/>
        <v>InScope</v>
      </c>
    </row>
    <row r="40" spans="1:56" ht="56.25" x14ac:dyDescent="0.25">
      <c r="A40" s="104" t="s">
        <v>22</v>
      </c>
      <c r="B40" s="112" t="s">
        <v>38</v>
      </c>
      <c r="C40" s="135" t="s">
        <v>39</v>
      </c>
      <c r="D40" s="111" t="s">
        <v>241</v>
      </c>
      <c r="E40" s="106"/>
      <c r="F40" s="111" t="s">
        <v>1</v>
      </c>
      <c r="G40" s="111" t="s">
        <v>6</v>
      </c>
      <c r="H40" s="103">
        <v>5.6</v>
      </c>
      <c r="I40" s="103" t="s">
        <v>174</v>
      </c>
      <c r="J40" s="103" t="s">
        <v>36</v>
      </c>
      <c r="K40" s="106"/>
      <c r="L40" s="107">
        <f t="shared" si="8"/>
        <v>45848</v>
      </c>
      <c r="M40" s="107">
        <v>45854</v>
      </c>
      <c r="N40" s="206" t="s">
        <v>550</v>
      </c>
      <c r="O40" s="206">
        <v>3</v>
      </c>
      <c r="P40" s="106"/>
      <c r="Q40" s="106"/>
      <c r="R40" s="109" t="s">
        <v>175</v>
      </c>
      <c r="S40" s="103"/>
      <c r="T40" s="109"/>
      <c r="U40" s="103"/>
      <c r="V40" s="110">
        <f t="shared" si="6"/>
        <v>45857</v>
      </c>
      <c r="W40" s="106"/>
      <c r="X40" s="111" t="s">
        <v>105</v>
      </c>
      <c r="Y40" s="105" t="s">
        <v>166</v>
      </c>
      <c r="Z40" s="105" t="s">
        <v>212</v>
      </c>
      <c r="AB40" s="105" t="s">
        <v>168</v>
      </c>
      <c r="AC40" s="105" t="s">
        <v>52</v>
      </c>
      <c r="AF40" s="111" t="s">
        <v>246</v>
      </c>
      <c r="AG40" s="105" t="s">
        <v>244</v>
      </c>
      <c r="AM40" s="186" t="s">
        <v>247</v>
      </c>
      <c r="AN40" s="5" t="str">
        <f t="shared" si="0"/>
        <v>P2P</v>
      </c>
      <c r="AO40" s="5" t="str">
        <f t="shared" si="1"/>
        <v>Material Master - extend existing record by new org levels (CHS4_C_888)</v>
      </c>
      <c r="AP40" s="105" t="str">
        <f t="shared" si="2"/>
        <v>Interface</v>
      </c>
      <c r="AQ40" s="105" t="s">
        <v>171</v>
      </c>
      <c r="AR40" s="105" t="s">
        <v>174</v>
      </c>
      <c r="AS40" s="105" t="s">
        <v>171</v>
      </c>
      <c r="AU40" s="105" t="s">
        <v>171</v>
      </c>
      <c r="AV40" s="105" t="s">
        <v>171</v>
      </c>
      <c r="AX40" s="105" t="s">
        <v>171</v>
      </c>
      <c r="AZ40" s="105" t="s">
        <v>171</v>
      </c>
      <c r="BB40" s="105" t="s">
        <v>171</v>
      </c>
      <c r="BC40" s="190"/>
      <c r="BD40" s="105" t="str">
        <f t="shared" si="3"/>
        <v>InScope</v>
      </c>
    </row>
    <row r="41" spans="1:56" ht="37.5" x14ac:dyDescent="0.25">
      <c r="A41" s="105" t="s">
        <v>213</v>
      </c>
      <c r="B41" s="112" t="s">
        <v>32</v>
      </c>
      <c r="C41" s="135" t="s">
        <v>33</v>
      </c>
      <c r="D41" s="103" t="s">
        <v>248</v>
      </c>
      <c r="E41" s="113"/>
      <c r="F41" s="111" t="s">
        <v>1</v>
      </c>
      <c r="G41" s="111" t="s">
        <v>6</v>
      </c>
      <c r="H41" s="103">
        <v>5.7</v>
      </c>
      <c r="I41" s="103" t="s">
        <v>174</v>
      </c>
      <c r="J41" s="103" t="s">
        <v>249</v>
      </c>
      <c r="K41" s="106"/>
      <c r="L41" s="107">
        <f t="shared" si="8"/>
        <v>45850</v>
      </c>
      <c r="M41" s="107">
        <v>45856</v>
      </c>
      <c r="N41" s="206" t="s">
        <v>550</v>
      </c>
      <c r="O41" s="206">
        <v>3</v>
      </c>
      <c r="P41" s="106"/>
      <c r="Q41" s="106"/>
      <c r="R41" s="109" t="s">
        <v>175</v>
      </c>
      <c r="S41" s="103"/>
      <c r="T41" s="109"/>
      <c r="U41" s="103"/>
      <c r="V41" s="110">
        <f t="shared" si="6"/>
        <v>45859</v>
      </c>
      <c r="W41" s="106"/>
      <c r="X41" s="111" t="s">
        <v>105</v>
      </c>
      <c r="Y41" s="105" t="s">
        <v>166</v>
      </c>
      <c r="Z41" s="105" t="s">
        <v>212</v>
      </c>
      <c r="AB41" s="105" t="s">
        <v>168</v>
      </c>
      <c r="AC41" s="105" t="s">
        <v>52</v>
      </c>
      <c r="AF41" s="111" t="s">
        <v>250</v>
      </c>
      <c r="AG41" s="105" t="s">
        <v>251</v>
      </c>
      <c r="AM41" s="186" t="s">
        <v>247</v>
      </c>
      <c r="AN41" s="5" t="str">
        <f t="shared" si="0"/>
        <v>OTC</v>
      </c>
      <c r="AO41" s="5" t="str">
        <f t="shared" si="1"/>
        <v>Material listing CHS4_C_896</v>
      </c>
      <c r="AP41" s="105" t="str">
        <f t="shared" si="2"/>
        <v>Interface</v>
      </c>
      <c r="AQ41" s="105" t="s">
        <v>171</v>
      </c>
      <c r="AR41" s="105" t="s">
        <v>174</v>
      </c>
      <c r="AS41" s="105" t="s">
        <v>171</v>
      </c>
      <c r="AU41" s="105" t="s">
        <v>171</v>
      </c>
      <c r="AV41" s="105" t="s">
        <v>171</v>
      </c>
      <c r="AX41" s="105" t="s">
        <v>171</v>
      </c>
      <c r="AZ41" s="105" t="s">
        <v>171</v>
      </c>
      <c r="BB41" s="105" t="s">
        <v>171</v>
      </c>
      <c r="BC41" s="190"/>
      <c r="BD41" s="105" t="str">
        <f t="shared" si="3"/>
        <v>InScope</v>
      </c>
    </row>
    <row r="42" spans="1:56" ht="37.5" x14ac:dyDescent="0.25">
      <c r="A42" s="104" t="s">
        <v>22</v>
      </c>
      <c r="B42" s="112" t="s">
        <v>40</v>
      </c>
      <c r="C42" s="138" t="s">
        <v>41</v>
      </c>
      <c r="D42" s="111" t="s">
        <v>241</v>
      </c>
      <c r="F42" s="106" t="s">
        <v>1</v>
      </c>
      <c r="G42" s="106" t="s">
        <v>6</v>
      </c>
      <c r="H42" s="103">
        <v>5.8</v>
      </c>
      <c r="I42" s="103" t="s">
        <v>174</v>
      </c>
      <c r="J42" s="103" t="s">
        <v>252</v>
      </c>
      <c r="K42" s="126"/>
      <c r="L42" s="107">
        <f t="shared" si="8"/>
        <v>45853</v>
      </c>
      <c r="M42" s="107">
        <v>45859</v>
      </c>
      <c r="N42" s="206" t="s">
        <v>550</v>
      </c>
      <c r="O42" s="206">
        <v>4</v>
      </c>
      <c r="P42" s="126"/>
      <c r="Q42" s="126"/>
      <c r="R42" s="109" t="s">
        <v>175</v>
      </c>
      <c r="S42" s="103"/>
      <c r="T42" s="109"/>
      <c r="U42" s="103"/>
      <c r="V42" s="110">
        <f t="shared" si="6"/>
        <v>45862</v>
      </c>
      <c r="W42" s="126"/>
      <c r="X42" s="111" t="s">
        <v>105</v>
      </c>
      <c r="Y42" s="105" t="s">
        <v>166</v>
      </c>
      <c r="Z42" s="105" t="s">
        <v>212</v>
      </c>
      <c r="AB42" s="105" t="s">
        <v>168</v>
      </c>
      <c r="AC42" s="105" t="s">
        <v>52</v>
      </c>
      <c r="AF42" s="111" t="s">
        <v>253</v>
      </c>
      <c r="AG42" s="105" t="s">
        <v>254</v>
      </c>
      <c r="AM42" s="186" t="s">
        <v>245</v>
      </c>
      <c r="AN42" s="5" t="str">
        <f t="shared" si="0"/>
        <v>P2P</v>
      </c>
      <c r="AO42" s="5" t="str">
        <f t="shared" si="1"/>
        <v>MM - Purchasing info record with conditions</v>
      </c>
      <c r="AP42" s="105" t="str">
        <f t="shared" si="2"/>
        <v>Interface</v>
      </c>
      <c r="AQ42" s="105" t="s">
        <v>171</v>
      </c>
      <c r="AR42" s="105" t="s">
        <v>174</v>
      </c>
      <c r="AS42" s="105" t="s">
        <v>171</v>
      </c>
      <c r="AU42" s="105" t="s">
        <v>171</v>
      </c>
      <c r="AV42" s="105" t="s">
        <v>171</v>
      </c>
      <c r="AX42" s="105" t="s">
        <v>171</v>
      </c>
      <c r="AZ42" s="105" t="s">
        <v>171</v>
      </c>
      <c r="BB42" s="105" t="s">
        <v>171</v>
      </c>
      <c r="BC42" s="190"/>
      <c r="BD42" s="105" t="str">
        <f t="shared" si="3"/>
        <v>InScope</v>
      </c>
    </row>
    <row r="43" spans="1:56" ht="56.25" x14ac:dyDescent="0.25">
      <c r="A43" s="121" t="s">
        <v>22</v>
      </c>
      <c r="B43" s="122" t="s">
        <v>43</v>
      </c>
      <c r="C43" s="135" t="s">
        <v>44</v>
      </c>
      <c r="D43" s="123" t="s">
        <v>241</v>
      </c>
      <c r="E43" s="109"/>
      <c r="F43" s="124" t="s">
        <v>1</v>
      </c>
      <c r="G43" s="124" t="s">
        <v>6</v>
      </c>
      <c r="H43" s="124">
        <v>5.9</v>
      </c>
      <c r="I43" s="124" t="s">
        <v>174</v>
      </c>
      <c r="J43" s="124" t="s">
        <v>255</v>
      </c>
      <c r="K43" s="123"/>
      <c r="L43" s="125">
        <f t="shared" si="8"/>
        <v>45853</v>
      </c>
      <c r="M43" s="125">
        <v>45859</v>
      </c>
      <c r="N43" s="206" t="s">
        <v>550</v>
      </c>
      <c r="O43" s="206">
        <v>4</v>
      </c>
      <c r="P43" s="123"/>
      <c r="Q43" s="123"/>
      <c r="R43" s="109" t="s">
        <v>175</v>
      </c>
      <c r="S43" s="124"/>
      <c r="T43" s="109"/>
      <c r="U43" s="124"/>
      <c r="V43" s="125">
        <f t="shared" si="6"/>
        <v>45862</v>
      </c>
      <c r="W43" s="123"/>
      <c r="X43" s="123" t="s">
        <v>105</v>
      </c>
      <c r="Y43" s="109" t="s">
        <v>166</v>
      </c>
      <c r="Z43" s="109" t="s">
        <v>212</v>
      </c>
      <c r="AA43" s="109"/>
      <c r="AB43" s="109" t="s">
        <v>168</v>
      </c>
      <c r="AC43" s="109" t="s">
        <v>52</v>
      </c>
      <c r="AD43" s="109"/>
      <c r="AE43" s="109"/>
      <c r="AF43" s="123" t="s">
        <v>256</v>
      </c>
      <c r="AG43" s="109" t="s">
        <v>254</v>
      </c>
      <c r="AM43" s="186" t="s">
        <v>245</v>
      </c>
      <c r="AN43" s="5" t="str">
        <f t="shared" si="0"/>
        <v>P2P</v>
      </c>
      <c r="AO43" s="5" t="str">
        <f t="shared" si="1"/>
        <v>Condition record for pricing in purchasing (restricted)</v>
      </c>
      <c r="AP43" s="105" t="str">
        <f t="shared" si="2"/>
        <v>Interface</v>
      </c>
      <c r="AQ43" s="105" t="s">
        <v>171</v>
      </c>
      <c r="AR43" s="105" t="s">
        <v>174</v>
      </c>
      <c r="AS43" s="105" t="s">
        <v>171</v>
      </c>
      <c r="AU43" s="105" t="s">
        <v>171</v>
      </c>
      <c r="AV43" s="105" t="s">
        <v>171</v>
      </c>
      <c r="AX43" s="105" t="s">
        <v>171</v>
      </c>
      <c r="AZ43" s="105" t="s">
        <v>171</v>
      </c>
      <c r="BB43" s="105" t="s">
        <v>171</v>
      </c>
      <c r="BC43" s="190"/>
      <c r="BD43" s="105" t="str">
        <f t="shared" si="3"/>
        <v>InScope</v>
      </c>
    </row>
    <row r="44" spans="1:56" ht="37.5" x14ac:dyDescent="0.25">
      <c r="A44" s="104" t="s">
        <v>22</v>
      </c>
      <c r="B44" s="112" t="s">
        <v>45</v>
      </c>
      <c r="C44" s="135" t="s">
        <v>46</v>
      </c>
      <c r="D44" s="106" t="s">
        <v>52</v>
      </c>
      <c r="E44" s="106" t="s">
        <v>193</v>
      </c>
      <c r="F44" s="105" t="s">
        <v>1</v>
      </c>
      <c r="G44" s="106" t="s">
        <v>216</v>
      </c>
      <c r="H44" s="103">
        <v>6.1</v>
      </c>
      <c r="I44" s="103" t="s">
        <v>174</v>
      </c>
      <c r="J44" s="106" t="s">
        <v>257</v>
      </c>
      <c r="K44" s="106"/>
      <c r="L44" s="107">
        <f t="shared" si="8"/>
        <v>45861</v>
      </c>
      <c r="M44" s="107">
        <v>45867</v>
      </c>
      <c r="N44" s="206" t="s">
        <v>550</v>
      </c>
      <c r="O44" s="206">
        <v>5</v>
      </c>
      <c r="V44" s="110">
        <f t="shared" si="6"/>
        <v>45870</v>
      </c>
      <c r="W44" s="106"/>
      <c r="X44" s="111" t="s">
        <v>84</v>
      </c>
      <c r="Y44" s="105" t="s">
        <v>203</v>
      </c>
      <c r="Z44" s="105" t="s">
        <v>212</v>
      </c>
      <c r="AB44" s="105" t="s">
        <v>168</v>
      </c>
      <c r="AC44" s="105" t="s">
        <v>52</v>
      </c>
      <c r="AF44" s="111" t="s">
        <v>258</v>
      </c>
      <c r="AM44" s="186" t="s">
        <v>259</v>
      </c>
      <c r="AN44" s="5" t="str">
        <f t="shared" si="0"/>
        <v>P2P</v>
      </c>
      <c r="AO44" s="5" t="str">
        <f t="shared" si="1"/>
        <v>Material inventory balance (AFS)</v>
      </c>
      <c r="AP44" s="105" t="str">
        <f t="shared" si="2"/>
        <v>DMC</v>
      </c>
      <c r="AQ44" s="105" t="s">
        <v>170</v>
      </c>
      <c r="AR44" s="105" t="s">
        <v>164</v>
      </c>
      <c r="AS44" s="105" t="s">
        <v>171</v>
      </c>
      <c r="AU44" s="105" t="s">
        <v>171</v>
      </c>
      <c r="AV44" s="105" t="s">
        <v>171</v>
      </c>
      <c r="AX44" s="105" t="s">
        <v>171</v>
      </c>
      <c r="AZ44" s="105" t="s">
        <v>171</v>
      </c>
      <c r="BB44" s="105" t="s">
        <v>171</v>
      </c>
      <c r="BC44" s="190"/>
      <c r="BD44" s="105" t="str">
        <f t="shared" si="3"/>
        <v>InScope</v>
      </c>
    </row>
    <row r="45" spans="1:56" ht="56.25" x14ac:dyDescent="0.25">
      <c r="A45" s="105" t="s">
        <v>213</v>
      </c>
      <c r="B45" s="112" t="s">
        <v>34</v>
      </c>
      <c r="C45" s="135" t="s">
        <v>35</v>
      </c>
      <c r="D45" s="106" t="s">
        <v>52</v>
      </c>
      <c r="E45" s="106" t="s">
        <v>260</v>
      </c>
      <c r="F45" s="105" t="s">
        <v>1</v>
      </c>
      <c r="G45" s="105" t="s">
        <v>216</v>
      </c>
      <c r="H45" s="105">
        <v>6.11</v>
      </c>
      <c r="I45" s="105" t="s">
        <v>174</v>
      </c>
      <c r="J45" s="103" t="s">
        <v>252</v>
      </c>
      <c r="K45" s="106"/>
      <c r="L45" s="107">
        <f t="shared" si="8"/>
        <v>45857</v>
      </c>
      <c r="M45" s="107">
        <v>45863</v>
      </c>
      <c r="N45" s="206" t="s">
        <v>550</v>
      </c>
      <c r="O45" s="206">
        <v>4</v>
      </c>
      <c r="V45" s="110">
        <f t="shared" si="6"/>
        <v>45866</v>
      </c>
      <c r="W45" s="106"/>
      <c r="X45" s="111" t="s">
        <v>84</v>
      </c>
      <c r="Y45" s="105" t="s">
        <v>199</v>
      </c>
      <c r="Z45" s="105" t="s">
        <v>261</v>
      </c>
      <c r="AB45" s="105" t="s">
        <v>168</v>
      </c>
      <c r="AC45" s="105" t="s">
        <v>52</v>
      </c>
      <c r="AF45" s="111" t="s">
        <v>262</v>
      </c>
      <c r="AN45" s="5" t="str">
        <f t="shared" si="0"/>
        <v>OTC</v>
      </c>
      <c r="AO45" s="5" t="str">
        <f t="shared" si="1"/>
        <v>SD - Sales order (only open SO) (SD Sales orders - VAS records and conditions)</v>
      </c>
      <c r="AP45" s="105" t="str">
        <f t="shared" si="2"/>
        <v>DMC</v>
      </c>
      <c r="AQ45" s="105" t="s">
        <v>170</v>
      </c>
      <c r="AR45" s="105" t="s">
        <v>164</v>
      </c>
      <c r="AS45" s="105" t="s">
        <v>171</v>
      </c>
      <c r="AU45" s="105" t="s">
        <v>171</v>
      </c>
      <c r="AV45" s="105" t="s">
        <v>171</v>
      </c>
      <c r="AX45" s="105" t="s">
        <v>171</v>
      </c>
      <c r="AZ45" s="105" t="s">
        <v>171</v>
      </c>
      <c r="BB45" s="105" t="s">
        <v>171</v>
      </c>
      <c r="BC45" s="190"/>
      <c r="BD45" s="105" t="str">
        <f t="shared" si="3"/>
        <v>InScope</v>
      </c>
    </row>
    <row r="46" spans="1:56" ht="37.5" x14ac:dyDescent="0.25">
      <c r="A46" s="105" t="s">
        <v>22</v>
      </c>
      <c r="B46" s="105" t="s">
        <v>263</v>
      </c>
      <c r="C46" s="183" t="s">
        <v>264</v>
      </c>
      <c r="D46" s="106" t="s">
        <v>211</v>
      </c>
      <c r="F46" s="105" t="s">
        <v>1</v>
      </c>
      <c r="G46" s="105" t="s">
        <v>216</v>
      </c>
      <c r="H46" s="103">
        <v>6.12</v>
      </c>
      <c r="I46" s="103" t="s">
        <v>174</v>
      </c>
      <c r="J46" s="103" t="s">
        <v>252</v>
      </c>
      <c r="L46" s="107">
        <f t="shared" si="8"/>
        <v>45857</v>
      </c>
      <c r="M46" s="107">
        <v>45863</v>
      </c>
      <c r="N46" s="206" t="s">
        <v>550</v>
      </c>
      <c r="O46" s="206">
        <v>4</v>
      </c>
      <c r="V46" s="110">
        <f t="shared" si="6"/>
        <v>45866</v>
      </c>
      <c r="X46" s="105" t="s">
        <v>84</v>
      </c>
      <c r="Y46" s="105" t="s">
        <v>203</v>
      </c>
      <c r="Z46" s="105" t="s">
        <v>212</v>
      </c>
      <c r="AB46" s="105" t="s">
        <v>168</v>
      </c>
      <c r="AC46" s="105" t="s">
        <v>52</v>
      </c>
      <c r="AF46" s="105" t="s">
        <v>175</v>
      </c>
      <c r="AN46" s="5" t="str">
        <f t="shared" si="0"/>
        <v>P2P</v>
      </c>
      <c r="AO46" s="5" t="str">
        <f t="shared" si="1"/>
        <v>MM - Purchase order (only open PO) ( Vision)</v>
      </c>
      <c r="AP46" s="105" t="str">
        <f t="shared" si="2"/>
        <v>DMC</v>
      </c>
      <c r="AQ46" s="105" t="s">
        <v>170</v>
      </c>
      <c r="AR46" s="105" t="s">
        <v>164</v>
      </c>
      <c r="AS46" s="105" t="s">
        <v>171</v>
      </c>
      <c r="AU46" s="105" t="s">
        <v>171</v>
      </c>
      <c r="AV46" s="105" t="s">
        <v>171</v>
      </c>
      <c r="AX46" s="105" t="s">
        <v>171</v>
      </c>
      <c r="AZ46" s="105" t="s">
        <v>171</v>
      </c>
      <c r="BB46" s="105" t="s">
        <v>171</v>
      </c>
      <c r="BC46" s="190"/>
      <c r="BD46" s="105" t="str">
        <f t="shared" si="3"/>
        <v>InScope</v>
      </c>
    </row>
    <row r="47" spans="1:56" x14ac:dyDescent="0.3">
      <c r="A47" s="104" t="s">
        <v>25</v>
      </c>
      <c r="B47" s="105" t="s">
        <v>265</v>
      </c>
      <c r="C47" s="134" t="s">
        <v>266</v>
      </c>
      <c r="D47" s="106" t="s">
        <v>173</v>
      </c>
      <c r="F47" s="105" t="s">
        <v>1</v>
      </c>
      <c r="G47" s="105" t="s">
        <v>6</v>
      </c>
      <c r="H47" s="103">
        <v>6.13</v>
      </c>
      <c r="I47" s="105" t="s">
        <v>174</v>
      </c>
      <c r="J47" s="112" t="s">
        <v>34</v>
      </c>
      <c r="L47" s="107">
        <f t="shared" si="8"/>
        <v>45860</v>
      </c>
      <c r="M47" s="107">
        <v>45866</v>
      </c>
      <c r="N47" s="206" t="s">
        <v>550</v>
      </c>
      <c r="O47" s="206">
        <v>5</v>
      </c>
      <c r="V47" s="110">
        <f t="shared" si="6"/>
        <v>45869</v>
      </c>
      <c r="X47" s="111" t="s">
        <v>90</v>
      </c>
      <c r="Y47" s="105" t="s">
        <v>166</v>
      </c>
      <c r="Z47" s="105" t="s">
        <v>167</v>
      </c>
      <c r="AB47" s="105" t="s">
        <v>168</v>
      </c>
      <c r="AC47" s="105" t="s">
        <v>52</v>
      </c>
      <c r="AF47" s="105" t="s">
        <v>175</v>
      </c>
      <c r="AM47" s="186" t="s">
        <v>267</v>
      </c>
      <c r="AN47" s="5" t="str">
        <f t="shared" si="0"/>
        <v>R2R</v>
      </c>
      <c r="AO47" s="5" t="str">
        <f t="shared" si="1"/>
        <v>ZINTINV1</v>
      </c>
      <c r="AP47" s="105" t="str">
        <f t="shared" si="2"/>
        <v xml:space="preserve">Manual </v>
      </c>
      <c r="AQ47" s="105" t="s">
        <v>171</v>
      </c>
      <c r="AR47" s="105" t="s">
        <v>164</v>
      </c>
      <c r="AS47" s="105" t="s">
        <v>171</v>
      </c>
      <c r="AU47" s="105" t="s">
        <v>171</v>
      </c>
      <c r="AV47" s="105" t="s">
        <v>171</v>
      </c>
      <c r="AX47" s="105" t="s">
        <v>171</v>
      </c>
      <c r="AZ47" s="105" t="s">
        <v>171</v>
      </c>
      <c r="BB47" s="105" t="s">
        <v>171</v>
      </c>
      <c r="BC47" s="190"/>
      <c r="BD47" s="105" t="str">
        <f t="shared" si="3"/>
        <v>InScope</v>
      </c>
    </row>
    <row r="48" spans="1:56" ht="37.5" x14ac:dyDescent="0.25">
      <c r="A48" s="104" t="s">
        <v>22</v>
      </c>
      <c r="B48" s="112" t="s">
        <v>268</v>
      </c>
      <c r="C48" s="135" t="s">
        <v>269</v>
      </c>
      <c r="D48" s="106" t="s">
        <v>52</v>
      </c>
      <c r="E48" s="106" t="s">
        <v>260</v>
      </c>
      <c r="F48" s="105" t="s">
        <v>1</v>
      </c>
      <c r="G48" s="106" t="s">
        <v>216</v>
      </c>
      <c r="H48" s="103">
        <v>6.2</v>
      </c>
      <c r="I48" s="103" t="s">
        <v>174</v>
      </c>
      <c r="J48" s="103" t="s">
        <v>270</v>
      </c>
      <c r="K48" s="106"/>
      <c r="L48" s="107">
        <f>+M48-7</f>
        <v>45856</v>
      </c>
      <c r="M48" s="107">
        <v>45863</v>
      </c>
      <c r="N48" s="206" t="s">
        <v>550</v>
      </c>
      <c r="O48" s="206">
        <v>4</v>
      </c>
      <c r="V48" s="110">
        <f t="shared" si="6"/>
        <v>45866</v>
      </c>
      <c r="W48" s="106"/>
      <c r="X48" s="111" t="s">
        <v>84</v>
      </c>
      <c r="Y48" s="105" t="s">
        <v>203</v>
      </c>
      <c r="Z48" s="105" t="s">
        <v>212</v>
      </c>
      <c r="AB48" s="105" t="s">
        <v>168</v>
      </c>
      <c r="AC48" s="105" t="s">
        <v>52</v>
      </c>
      <c r="AF48" s="111" t="s">
        <v>271</v>
      </c>
      <c r="AN48" s="5" t="str">
        <f t="shared" si="0"/>
        <v>P2P</v>
      </c>
      <c r="AO48" s="5" t="str">
        <f t="shared" si="1"/>
        <v>MM - Purchase order (only open PO) (AFS)</v>
      </c>
      <c r="AP48" s="105" t="str">
        <f t="shared" si="2"/>
        <v>DMC</v>
      </c>
      <c r="AQ48" s="105" t="s">
        <v>170</v>
      </c>
      <c r="AR48" s="105" t="s">
        <v>164</v>
      </c>
      <c r="AS48" s="105" t="s">
        <v>171</v>
      </c>
      <c r="AU48" s="105" t="s">
        <v>171</v>
      </c>
      <c r="AV48" s="105" t="s">
        <v>171</v>
      </c>
      <c r="AX48" s="105" t="s">
        <v>171</v>
      </c>
      <c r="AZ48" s="105" t="s">
        <v>171</v>
      </c>
      <c r="BB48" s="105" t="s">
        <v>171</v>
      </c>
      <c r="BC48" s="190"/>
      <c r="BD48" s="105" t="str">
        <f t="shared" si="3"/>
        <v>InScope</v>
      </c>
    </row>
    <row r="49" spans="1:56" ht="37.5" x14ac:dyDescent="0.25">
      <c r="A49" s="105" t="s">
        <v>213</v>
      </c>
      <c r="B49" s="112" t="s">
        <v>272</v>
      </c>
      <c r="C49" s="135" t="s">
        <v>273</v>
      </c>
      <c r="D49" s="106" t="s">
        <v>52</v>
      </c>
      <c r="E49" s="106" t="s">
        <v>260</v>
      </c>
      <c r="F49" s="105" t="s">
        <v>1</v>
      </c>
      <c r="G49" s="105" t="s">
        <v>6</v>
      </c>
      <c r="H49" s="103">
        <v>6.3</v>
      </c>
      <c r="I49" s="103" t="s">
        <v>174</v>
      </c>
      <c r="J49" s="106" t="s">
        <v>274</v>
      </c>
      <c r="K49" s="106"/>
      <c r="L49" s="107">
        <f t="shared" ref="L49:L55" si="9">+M49-6</f>
        <v>45855</v>
      </c>
      <c r="M49" s="107">
        <v>45861</v>
      </c>
      <c r="N49" s="206" t="s">
        <v>550</v>
      </c>
      <c r="O49" s="206">
        <v>4</v>
      </c>
      <c r="V49" s="110">
        <f t="shared" si="6"/>
        <v>45864</v>
      </c>
      <c r="W49" s="106"/>
      <c r="X49" s="111" t="s">
        <v>84</v>
      </c>
      <c r="Y49" s="105" t="s">
        <v>199</v>
      </c>
      <c r="Z49" s="105" t="s">
        <v>261</v>
      </c>
      <c r="AB49" s="105" t="s">
        <v>168</v>
      </c>
      <c r="AC49" s="105" t="s">
        <v>52</v>
      </c>
      <c r="AF49" s="111" t="s">
        <v>275</v>
      </c>
      <c r="AN49" s="5" t="str">
        <f t="shared" si="0"/>
        <v>OTC</v>
      </c>
      <c r="AO49" s="5" t="str">
        <f t="shared" si="1"/>
        <v>Condition record for pricing (general template)</v>
      </c>
      <c r="AP49" s="105" t="str">
        <f t="shared" si="2"/>
        <v>DMC</v>
      </c>
      <c r="AQ49" s="105" t="s">
        <v>170</v>
      </c>
      <c r="AR49" s="105" t="s">
        <v>164</v>
      </c>
      <c r="AS49" s="105" t="s">
        <v>172</v>
      </c>
      <c r="AU49" s="105" t="s">
        <v>171</v>
      </c>
      <c r="AV49" s="105" t="s">
        <v>171</v>
      </c>
      <c r="AX49" s="105" t="s">
        <v>171</v>
      </c>
      <c r="AZ49" s="105" t="s">
        <v>171</v>
      </c>
      <c r="BB49" s="105" t="s">
        <v>171</v>
      </c>
      <c r="BC49" s="190"/>
      <c r="BD49" s="105" t="str">
        <f t="shared" si="3"/>
        <v>InScope</v>
      </c>
    </row>
    <row r="50" spans="1:56" ht="37.5" x14ac:dyDescent="0.25">
      <c r="A50" s="105" t="s">
        <v>213</v>
      </c>
      <c r="B50" s="112" t="s">
        <v>276</v>
      </c>
      <c r="C50" s="135" t="s">
        <v>277</v>
      </c>
      <c r="D50" s="106" t="s">
        <v>52</v>
      </c>
      <c r="E50" s="106" t="s">
        <v>260</v>
      </c>
      <c r="F50" s="105" t="s">
        <v>1</v>
      </c>
      <c r="G50" s="105" t="s">
        <v>6</v>
      </c>
      <c r="H50" s="103">
        <v>6.4</v>
      </c>
      <c r="I50" s="103" t="s">
        <v>278</v>
      </c>
      <c r="J50" s="124" t="s">
        <v>279</v>
      </c>
      <c r="K50" s="106"/>
      <c r="L50" s="107">
        <f t="shared" si="9"/>
        <v>45855</v>
      </c>
      <c r="M50" s="107">
        <v>45861</v>
      </c>
      <c r="N50" s="206" t="s">
        <v>550</v>
      </c>
      <c r="O50" s="206">
        <v>4</v>
      </c>
      <c r="V50" s="110">
        <f t="shared" si="6"/>
        <v>45864</v>
      </c>
      <c r="W50" s="106"/>
      <c r="X50" s="111" t="s">
        <v>84</v>
      </c>
      <c r="Y50" s="105" t="s">
        <v>199</v>
      </c>
      <c r="Z50" s="105" t="s">
        <v>261</v>
      </c>
      <c r="AB50" s="105" t="s">
        <v>168</v>
      </c>
      <c r="AC50" s="105" t="s">
        <v>52</v>
      </c>
      <c r="AF50" s="111" t="s">
        <v>280</v>
      </c>
      <c r="AN50" s="5" t="str">
        <f t="shared" si="0"/>
        <v>OTC</v>
      </c>
      <c r="AO50" s="5" t="str">
        <f t="shared" si="1"/>
        <v>Condition record for pricing in sales (restricted)</v>
      </c>
      <c r="AP50" s="105" t="str">
        <f t="shared" si="2"/>
        <v>DMC</v>
      </c>
      <c r="AQ50" s="105" t="s">
        <v>170</v>
      </c>
      <c r="AR50" s="105" t="s">
        <v>164</v>
      </c>
      <c r="AS50" s="105" t="s">
        <v>172</v>
      </c>
      <c r="AU50" s="105" t="s">
        <v>171</v>
      </c>
      <c r="AV50" s="105" t="s">
        <v>171</v>
      </c>
      <c r="AX50" s="105" t="s">
        <v>171</v>
      </c>
      <c r="AZ50" s="105" t="s">
        <v>171</v>
      </c>
      <c r="BB50" s="105" t="s">
        <v>171</v>
      </c>
      <c r="BC50" s="190"/>
      <c r="BD50" s="105" t="str">
        <f t="shared" si="3"/>
        <v>InScope</v>
      </c>
    </row>
    <row r="51" spans="1:56" x14ac:dyDescent="0.3">
      <c r="A51" s="104" t="s">
        <v>28</v>
      </c>
      <c r="B51" s="105" t="s">
        <v>281</v>
      </c>
      <c r="C51" s="134" t="s">
        <v>282</v>
      </c>
      <c r="D51" s="106" t="s">
        <v>211</v>
      </c>
      <c r="E51" s="105" t="s">
        <v>283</v>
      </c>
      <c r="F51" s="105" t="s">
        <v>1</v>
      </c>
      <c r="G51" s="105" t="s">
        <v>6</v>
      </c>
      <c r="H51" s="103">
        <v>6.5</v>
      </c>
      <c r="I51" s="103" t="s">
        <v>174</v>
      </c>
      <c r="J51" s="106" t="s">
        <v>215</v>
      </c>
      <c r="L51" s="107">
        <f t="shared" si="9"/>
        <v>45855</v>
      </c>
      <c r="M51" s="107">
        <v>45861</v>
      </c>
      <c r="N51" s="206" t="s">
        <v>550</v>
      </c>
      <c r="O51" s="206">
        <v>4</v>
      </c>
      <c r="V51" s="110">
        <f t="shared" si="6"/>
        <v>45864</v>
      </c>
      <c r="X51" s="111" t="s">
        <v>87</v>
      </c>
      <c r="Y51" s="105" t="s">
        <v>199</v>
      </c>
      <c r="Z51" s="105" t="s">
        <v>182</v>
      </c>
      <c r="AB51" s="105" t="s">
        <v>168</v>
      </c>
      <c r="AC51" s="105" t="s">
        <v>52</v>
      </c>
      <c r="AF51" s="105" t="s">
        <v>175</v>
      </c>
      <c r="AN51" s="5" t="str">
        <f t="shared" si="0"/>
        <v>RET</v>
      </c>
      <c r="AO51" s="5" t="str">
        <f t="shared" si="1"/>
        <v>Retail Pricing upload from Vision</v>
      </c>
      <c r="AP51" s="105" t="str">
        <f t="shared" si="2"/>
        <v>LSMW</v>
      </c>
      <c r="AQ51" s="105" t="s">
        <v>171</v>
      </c>
      <c r="AR51" s="105" t="s">
        <v>174</v>
      </c>
      <c r="AS51" s="105" t="s">
        <v>172</v>
      </c>
      <c r="AU51" s="105" t="s">
        <v>171</v>
      </c>
      <c r="AV51" s="105" t="s">
        <v>171</v>
      </c>
      <c r="AX51" s="105" t="s">
        <v>171</v>
      </c>
      <c r="AZ51" s="105" t="s">
        <v>171</v>
      </c>
      <c r="BB51" s="105" t="s">
        <v>171</v>
      </c>
      <c r="BC51" s="190"/>
      <c r="BD51" s="105" t="str">
        <f t="shared" si="3"/>
        <v>InScope</v>
      </c>
    </row>
    <row r="52" spans="1:56" x14ac:dyDescent="0.3">
      <c r="A52" s="104" t="s">
        <v>28</v>
      </c>
      <c r="B52" s="105" t="s">
        <v>284</v>
      </c>
      <c r="C52" s="140" t="s">
        <v>285</v>
      </c>
      <c r="D52" s="106" t="s">
        <v>211</v>
      </c>
      <c r="F52" s="105" t="s">
        <v>1</v>
      </c>
      <c r="G52" s="105" t="s">
        <v>6</v>
      </c>
      <c r="H52" s="103">
        <v>6.6</v>
      </c>
      <c r="I52" s="103" t="s">
        <v>174</v>
      </c>
      <c r="J52" s="105" t="s">
        <v>286</v>
      </c>
      <c r="L52" s="107">
        <f t="shared" si="9"/>
        <v>45861</v>
      </c>
      <c r="M52" s="107">
        <v>45867</v>
      </c>
      <c r="N52" s="206" t="s">
        <v>550</v>
      </c>
      <c r="O52" s="206">
        <v>5</v>
      </c>
      <c r="V52" s="110">
        <f t="shared" si="6"/>
        <v>45870</v>
      </c>
      <c r="X52" s="111" t="s">
        <v>84</v>
      </c>
      <c r="Y52" s="105" t="s">
        <v>203</v>
      </c>
      <c r="Z52" s="105" t="s">
        <v>182</v>
      </c>
      <c r="AB52" s="105" t="s">
        <v>168</v>
      </c>
      <c r="AC52" s="105" t="s">
        <v>52</v>
      </c>
      <c r="AF52" s="105" t="s">
        <v>175</v>
      </c>
      <c r="AN52" s="5" t="str">
        <f t="shared" si="0"/>
        <v>RET</v>
      </c>
      <c r="AO52" s="5" t="str">
        <f t="shared" si="1"/>
        <v xml:space="preserve">Store Inventory upload from Vision </v>
      </c>
      <c r="AP52" s="105" t="str">
        <f t="shared" si="2"/>
        <v>DMC</v>
      </c>
      <c r="AQ52" s="105" t="s">
        <v>170</v>
      </c>
      <c r="AR52" s="105" t="s">
        <v>164</v>
      </c>
      <c r="AS52" s="105" t="s">
        <v>172</v>
      </c>
      <c r="AU52" s="105" t="s">
        <v>171</v>
      </c>
      <c r="AV52" s="105" t="s">
        <v>171</v>
      </c>
      <c r="AX52" s="105" t="s">
        <v>171</v>
      </c>
      <c r="AZ52" s="105" t="s">
        <v>171</v>
      </c>
      <c r="BB52" s="105" t="s">
        <v>171</v>
      </c>
      <c r="BC52" s="190"/>
      <c r="BD52" s="105" t="str">
        <f t="shared" si="3"/>
        <v>InScope</v>
      </c>
    </row>
    <row r="53" spans="1:56" x14ac:dyDescent="0.3">
      <c r="A53" s="105" t="s">
        <v>213</v>
      </c>
      <c r="B53" s="105" t="s">
        <v>287</v>
      </c>
      <c r="C53" s="139" t="s">
        <v>288</v>
      </c>
      <c r="F53" s="105" t="s">
        <v>1</v>
      </c>
      <c r="G53" s="105" t="s">
        <v>6</v>
      </c>
      <c r="H53" s="105">
        <v>6.7</v>
      </c>
      <c r="I53" s="105" t="s">
        <v>174</v>
      </c>
      <c r="J53" s="105" t="s">
        <v>36</v>
      </c>
      <c r="L53" s="107">
        <f t="shared" si="9"/>
        <v>45856</v>
      </c>
      <c r="M53" s="107">
        <v>45862</v>
      </c>
      <c r="N53" s="206" t="s">
        <v>550</v>
      </c>
      <c r="O53" s="206">
        <v>4</v>
      </c>
      <c r="V53" s="110">
        <f t="shared" si="6"/>
        <v>45865</v>
      </c>
      <c r="W53" s="186"/>
      <c r="X53" s="105" t="s">
        <v>96</v>
      </c>
      <c r="Y53" s="105" t="s">
        <v>199</v>
      </c>
      <c r="Z53" s="105" t="s">
        <v>289</v>
      </c>
      <c r="AJ53" s="105" t="s">
        <v>290</v>
      </c>
      <c r="AN53" s="5" t="str">
        <f t="shared" si="0"/>
        <v>OTC</v>
      </c>
      <c r="AO53" s="5" t="str">
        <f t="shared" si="1"/>
        <v xml:space="preserve">VAS  Records </v>
      </c>
      <c r="AP53" s="105" t="str">
        <f t="shared" si="2"/>
        <v>Custom prog.</v>
      </c>
      <c r="AQ53" s="105" t="s">
        <v>172</v>
      </c>
      <c r="AR53" s="105" t="s">
        <v>164</v>
      </c>
      <c r="AS53" s="105" t="s">
        <v>172</v>
      </c>
      <c r="AU53" s="105" t="s">
        <v>171</v>
      </c>
      <c r="AV53" s="105" t="s">
        <v>171</v>
      </c>
      <c r="AX53" s="105" t="s">
        <v>171</v>
      </c>
      <c r="AZ53" s="105" t="s">
        <v>171</v>
      </c>
      <c r="BB53" s="105" t="s">
        <v>171</v>
      </c>
      <c r="BC53" s="190"/>
      <c r="BD53" s="105" t="str">
        <f t="shared" si="3"/>
        <v>InScope</v>
      </c>
    </row>
    <row r="54" spans="1:56" x14ac:dyDescent="0.3">
      <c r="A54" s="105" t="s">
        <v>213</v>
      </c>
      <c r="B54" s="105" t="s">
        <v>291</v>
      </c>
      <c r="C54" s="139" t="s">
        <v>292</v>
      </c>
      <c r="F54" s="105" t="s">
        <v>1</v>
      </c>
      <c r="G54" s="105" t="s">
        <v>6</v>
      </c>
      <c r="H54" s="105">
        <v>6.8</v>
      </c>
      <c r="I54" s="105" t="s">
        <v>174</v>
      </c>
      <c r="J54" s="103" t="s">
        <v>252</v>
      </c>
      <c r="L54" s="107">
        <f t="shared" si="9"/>
        <v>45856</v>
      </c>
      <c r="M54" s="107">
        <v>45862</v>
      </c>
      <c r="N54" s="206" t="s">
        <v>550</v>
      </c>
      <c r="O54" s="206">
        <v>4</v>
      </c>
      <c r="V54" s="110">
        <f t="shared" si="6"/>
        <v>45865</v>
      </c>
      <c r="X54" s="105" t="s">
        <v>96</v>
      </c>
      <c r="Y54" s="105" t="s">
        <v>199</v>
      </c>
      <c r="Z54" s="105" t="s">
        <v>289</v>
      </c>
      <c r="AJ54" s="105" t="s">
        <v>293</v>
      </c>
      <c r="AK54" s="105" t="s">
        <v>294</v>
      </c>
      <c r="AN54" s="5" t="str">
        <f t="shared" si="0"/>
        <v>OTC</v>
      </c>
      <c r="AO54" s="5" t="str">
        <f t="shared" si="1"/>
        <v xml:space="preserve">Output Conditions Records </v>
      </c>
      <c r="AP54" s="105" t="str">
        <f t="shared" si="2"/>
        <v>Custom prog.</v>
      </c>
      <c r="AQ54" s="105" t="s">
        <v>172</v>
      </c>
      <c r="AR54" s="105" t="s">
        <v>164</v>
      </c>
      <c r="AS54" s="105" t="s">
        <v>172</v>
      </c>
      <c r="AU54" s="105" t="s">
        <v>171</v>
      </c>
      <c r="AV54" s="105" t="s">
        <v>171</v>
      </c>
      <c r="AX54" s="105" t="s">
        <v>171</v>
      </c>
      <c r="AZ54" s="105" t="s">
        <v>171</v>
      </c>
      <c r="BB54" s="105" t="s">
        <v>171</v>
      </c>
      <c r="BC54" s="190"/>
      <c r="BD54" s="105" t="str">
        <f t="shared" si="3"/>
        <v>InScope</v>
      </c>
    </row>
    <row r="55" spans="1:56" x14ac:dyDescent="0.3">
      <c r="A55" s="129" t="s">
        <v>22</v>
      </c>
      <c r="B55" s="105" t="s">
        <v>295</v>
      </c>
      <c r="C55" s="139" t="s">
        <v>292</v>
      </c>
      <c r="F55" s="105" t="s">
        <v>1</v>
      </c>
      <c r="G55" s="105" t="s">
        <v>6</v>
      </c>
      <c r="H55" s="105">
        <v>6.9</v>
      </c>
      <c r="I55" s="105" t="s">
        <v>174</v>
      </c>
      <c r="J55" s="103" t="s">
        <v>109</v>
      </c>
      <c r="L55" s="107">
        <f t="shared" si="9"/>
        <v>45856</v>
      </c>
      <c r="M55" s="107">
        <v>45862</v>
      </c>
      <c r="N55" s="206" t="s">
        <v>550</v>
      </c>
      <c r="O55" s="206">
        <v>4</v>
      </c>
      <c r="V55" s="110">
        <f t="shared" si="6"/>
        <v>45865</v>
      </c>
      <c r="X55" s="105" t="s">
        <v>96</v>
      </c>
      <c r="Y55" s="105" t="s">
        <v>203</v>
      </c>
      <c r="Z55" s="105" t="s">
        <v>212</v>
      </c>
      <c r="AN55" s="5" t="str">
        <f t="shared" si="0"/>
        <v>P2P</v>
      </c>
      <c r="AO55" s="5" t="str">
        <f t="shared" si="1"/>
        <v xml:space="preserve">Output Conditions Records </v>
      </c>
      <c r="AP55" s="105" t="str">
        <f t="shared" si="2"/>
        <v>Custom prog.</v>
      </c>
      <c r="AQ55" s="105" t="s">
        <v>172</v>
      </c>
      <c r="AR55" s="105" t="s">
        <v>164</v>
      </c>
      <c r="AS55" s="105" t="s">
        <v>172</v>
      </c>
      <c r="AU55" s="105" t="s">
        <v>171</v>
      </c>
      <c r="AV55" s="105" t="s">
        <v>171</v>
      </c>
      <c r="AX55" s="105" t="s">
        <v>171</v>
      </c>
      <c r="AZ55" s="105" t="s">
        <v>171</v>
      </c>
      <c r="BB55" s="105" t="s">
        <v>171</v>
      </c>
      <c r="BC55" s="190"/>
      <c r="BD55" s="105" t="str">
        <f t="shared" si="3"/>
        <v>InScope</v>
      </c>
    </row>
    <row r="56" spans="1:56" ht="30" x14ac:dyDescent="0.25">
      <c r="A56" s="104" t="s">
        <v>22</v>
      </c>
      <c r="B56" s="112" t="s">
        <v>296</v>
      </c>
      <c r="C56" s="138" t="s">
        <v>297</v>
      </c>
      <c r="D56" s="106" t="s">
        <v>241</v>
      </c>
      <c r="E56" s="106"/>
      <c r="F56" s="106" t="s">
        <v>1</v>
      </c>
      <c r="G56" s="106" t="s">
        <v>6</v>
      </c>
      <c r="H56" s="128" t="s">
        <v>298</v>
      </c>
      <c r="I56" s="103" t="s">
        <v>174</v>
      </c>
      <c r="J56" s="103" t="s">
        <v>252</v>
      </c>
      <c r="K56" s="106"/>
      <c r="L56" s="107">
        <f>+M56-7</f>
        <v>45853</v>
      </c>
      <c r="M56" s="107">
        <v>45860</v>
      </c>
      <c r="N56" s="206" t="s">
        <v>550</v>
      </c>
      <c r="O56" s="206">
        <v>4</v>
      </c>
      <c r="P56" s="106"/>
      <c r="Q56" s="106"/>
      <c r="R56" s="109"/>
      <c r="S56" s="103"/>
      <c r="T56" s="109"/>
      <c r="U56" s="103"/>
      <c r="V56" s="110">
        <f t="shared" si="6"/>
        <v>45863</v>
      </c>
      <c r="W56" s="106"/>
      <c r="X56" s="111" t="s">
        <v>105</v>
      </c>
      <c r="Y56" s="105" t="s">
        <v>166</v>
      </c>
      <c r="Z56" s="105" t="s">
        <v>212</v>
      </c>
      <c r="AB56" s="105" t="s">
        <v>168</v>
      </c>
      <c r="AC56" s="105" t="s">
        <v>52</v>
      </c>
      <c r="AF56" s="111" t="s">
        <v>299</v>
      </c>
      <c r="AG56" s="105" t="s">
        <v>254</v>
      </c>
      <c r="AM56" s="186" t="s">
        <v>300</v>
      </c>
      <c r="AN56" s="5" t="str">
        <f t="shared" si="0"/>
        <v>P2P</v>
      </c>
      <c r="AO56" s="5" t="str">
        <f t="shared" si="1"/>
        <v>MM - Source list</v>
      </c>
      <c r="AP56" s="105" t="str">
        <f t="shared" si="2"/>
        <v>Interface</v>
      </c>
      <c r="AQ56" s="105" t="s">
        <v>171</v>
      </c>
      <c r="AR56" s="105" t="s">
        <v>174</v>
      </c>
      <c r="AS56" s="105" t="s">
        <v>172</v>
      </c>
      <c r="AU56" s="105" t="s">
        <v>171</v>
      </c>
      <c r="AV56" s="105" t="s">
        <v>171</v>
      </c>
      <c r="AX56" s="105" t="s">
        <v>171</v>
      </c>
      <c r="AZ56" s="105" t="s">
        <v>171</v>
      </c>
      <c r="BB56" s="105" t="s">
        <v>171</v>
      </c>
      <c r="BC56" s="190"/>
      <c r="BD56" s="105" t="str">
        <f t="shared" si="3"/>
        <v>InScope</v>
      </c>
    </row>
    <row r="57" spans="1:56" ht="30" x14ac:dyDescent="0.25">
      <c r="A57" s="105" t="s">
        <v>213</v>
      </c>
      <c r="B57" s="112" t="s">
        <v>301</v>
      </c>
      <c r="C57" s="135" t="s">
        <v>302</v>
      </c>
      <c r="D57" s="106" t="s">
        <v>52</v>
      </c>
      <c r="E57" s="106" t="s">
        <v>260</v>
      </c>
      <c r="F57" s="105" t="s">
        <v>1</v>
      </c>
      <c r="G57" s="105" t="s">
        <v>216</v>
      </c>
      <c r="H57" s="130" t="s">
        <v>303</v>
      </c>
      <c r="I57" s="105" t="s">
        <v>174</v>
      </c>
      <c r="J57" s="106" t="s">
        <v>215</v>
      </c>
      <c r="K57" s="106"/>
      <c r="L57" s="107">
        <f>+M57-6</f>
        <v>45857</v>
      </c>
      <c r="M57" s="107">
        <v>45863</v>
      </c>
      <c r="N57" s="206" t="s">
        <v>550</v>
      </c>
      <c r="O57" s="206">
        <v>4</v>
      </c>
      <c r="V57" s="110">
        <f t="shared" si="6"/>
        <v>45866</v>
      </c>
      <c r="W57" s="106"/>
      <c r="X57" s="111" t="s">
        <v>84</v>
      </c>
      <c r="Y57" s="105" t="s">
        <v>199</v>
      </c>
      <c r="Z57" s="105" t="s">
        <v>261</v>
      </c>
      <c r="AB57" s="105" t="s">
        <v>168</v>
      </c>
      <c r="AC57" s="105" t="s">
        <v>52</v>
      </c>
      <c r="AF57" s="111" t="s">
        <v>304</v>
      </c>
      <c r="AN57" s="5" t="str">
        <f t="shared" si="0"/>
        <v>OTC</v>
      </c>
      <c r="AO57" s="5" t="str">
        <f t="shared" si="1"/>
        <v>SD - Sales contract</v>
      </c>
      <c r="AP57" s="105" t="str">
        <f t="shared" si="2"/>
        <v>DMC</v>
      </c>
      <c r="AQ57" s="105" t="s">
        <v>170</v>
      </c>
      <c r="AR57" s="105" t="s">
        <v>164</v>
      </c>
      <c r="AS57" s="105" t="s">
        <v>171</v>
      </c>
      <c r="AU57" s="105" t="s">
        <v>171</v>
      </c>
      <c r="AV57" s="105" t="s">
        <v>171</v>
      </c>
      <c r="AX57" s="105" t="s">
        <v>171</v>
      </c>
      <c r="AZ57" s="105" t="s">
        <v>171</v>
      </c>
      <c r="BB57" s="105" t="s">
        <v>171</v>
      </c>
      <c r="BC57" s="190"/>
      <c r="BD57" s="105" t="str">
        <f t="shared" si="3"/>
        <v>InScope</v>
      </c>
    </row>
    <row r="58" spans="1:56" s="59" customFormat="1" ht="30" x14ac:dyDescent="0.25">
      <c r="A58" s="93" t="s">
        <v>28</v>
      </c>
      <c r="B58" s="98" t="s">
        <v>305</v>
      </c>
      <c r="C58" s="94" t="s">
        <v>306</v>
      </c>
      <c r="D58" s="87" t="s">
        <v>241</v>
      </c>
      <c r="E58" s="76" t="s">
        <v>187</v>
      </c>
      <c r="F58" s="95" t="s">
        <v>307</v>
      </c>
      <c r="G58" s="74" t="s">
        <v>6</v>
      </c>
      <c r="H58" s="72"/>
      <c r="I58" s="72"/>
      <c r="J58" s="72"/>
      <c r="K58" s="70"/>
      <c r="L58" s="70"/>
      <c r="M58" s="107">
        <v>45855</v>
      </c>
      <c r="N58" s="206" t="s">
        <v>550</v>
      </c>
      <c r="O58" s="206">
        <v>3</v>
      </c>
      <c r="P58" s="70"/>
      <c r="Q58" s="70"/>
      <c r="R58" s="73"/>
      <c r="S58" s="72"/>
      <c r="T58" s="73"/>
      <c r="U58" s="72"/>
      <c r="V58" s="72"/>
      <c r="W58" s="70"/>
      <c r="X58" s="71" t="s">
        <v>84</v>
      </c>
      <c r="Y58" s="69" t="s">
        <v>199</v>
      </c>
      <c r="Z58" s="69" t="s">
        <v>200</v>
      </c>
      <c r="AA58" s="69"/>
      <c r="AB58" s="69" t="s">
        <v>168</v>
      </c>
      <c r="AC58" s="69" t="s">
        <v>52</v>
      </c>
      <c r="AD58" s="69"/>
      <c r="AE58" s="69"/>
      <c r="AF58" s="71" t="s">
        <v>308</v>
      </c>
      <c r="AG58" s="69"/>
      <c r="AM58" s="49"/>
      <c r="AN58" s="5" t="str">
        <f t="shared" si="0"/>
        <v>RET</v>
      </c>
      <c r="AO58" s="94" t="str">
        <f t="shared" si="1"/>
        <v>Customer - extend existing record by multiple addresses</v>
      </c>
      <c r="AP58" s="94" t="str">
        <f t="shared" si="2"/>
        <v>DMC</v>
      </c>
      <c r="AQ58" s="94" t="s">
        <v>171</v>
      </c>
      <c r="AR58" s="94" t="s">
        <v>174</v>
      </c>
      <c r="AS58" s="94" t="s">
        <v>171</v>
      </c>
      <c r="AU58" s="105" t="s">
        <v>171</v>
      </c>
      <c r="AV58" s="105" t="s">
        <v>171</v>
      </c>
      <c r="AX58" s="105" t="s">
        <v>171</v>
      </c>
      <c r="AZ58" s="105" t="s">
        <v>171</v>
      </c>
      <c r="BB58" s="105" t="s">
        <v>171</v>
      </c>
      <c r="BC58" s="190"/>
      <c r="BD58" s="105" t="str">
        <f t="shared" si="3"/>
        <v>Descoped</v>
      </c>
    </row>
    <row r="59" spans="1:56" s="59" customFormat="1" ht="30" x14ac:dyDescent="0.25">
      <c r="A59" s="98" t="s">
        <v>28</v>
      </c>
      <c r="B59" s="98" t="s">
        <v>309</v>
      </c>
      <c r="C59" s="98" t="s">
        <v>310</v>
      </c>
      <c r="D59" s="87" t="s">
        <v>241</v>
      </c>
      <c r="E59" s="76" t="s">
        <v>187</v>
      </c>
      <c r="F59" s="95" t="s">
        <v>307</v>
      </c>
      <c r="G59" s="74" t="s">
        <v>6</v>
      </c>
      <c r="H59" s="72"/>
      <c r="I59" s="72"/>
      <c r="J59" s="72"/>
      <c r="K59" s="70"/>
      <c r="L59" s="70"/>
      <c r="M59" s="107">
        <v>45855</v>
      </c>
      <c r="N59" s="206" t="s">
        <v>550</v>
      </c>
      <c r="O59" s="206">
        <v>3</v>
      </c>
      <c r="P59" s="70"/>
      <c r="Q59" s="70"/>
      <c r="R59" s="73"/>
      <c r="S59" s="72"/>
      <c r="T59" s="73"/>
      <c r="U59" s="72"/>
      <c r="V59" s="72"/>
      <c r="W59" s="70"/>
      <c r="X59" s="71" t="s">
        <v>84</v>
      </c>
      <c r="Y59" s="69" t="s">
        <v>203</v>
      </c>
      <c r="Z59" s="72" t="s">
        <v>200</v>
      </c>
      <c r="AA59" s="69"/>
      <c r="AB59" s="69" t="s">
        <v>168</v>
      </c>
      <c r="AC59" s="69" t="s">
        <v>52</v>
      </c>
      <c r="AD59" s="69"/>
      <c r="AE59" s="69"/>
      <c r="AF59" s="71" t="s">
        <v>311</v>
      </c>
      <c r="AG59" s="69"/>
      <c r="AM59" s="49"/>
      <c r="AN59" s="5" t="str">
        <f t="shared" si="0"/>
        <v>RET</v>
      </c>
      <c r="AO59" s="94" t="str">
        <f t="shared" si="1"/>
        <v>Supplier - extend existing record by multiple addresses</v>
      </c>
      <c r="AP59" s="94" t="str">
        <f t="shared" si="2"/>
        <v>DMC</v>
      </c>
      <c r="AQ59" s="94" t="s">
        <v>171</v>
      </c>
      <c r="AR59" s="94" t="s">
        <v>174</v>
      </c>
      <c r="AS59" s="94" t="s">
        <v>171</v>
      </c>
      <c r="AU59" s="105" t="s">
        <v>171</v>
      </c>
      <c r="AV59" s="105" t="s">
        <v>171</v>
      </c>
      <c r="AX59" s="105" t="s">
        <v>171</v>
      </c>
      <c r="AZ59" s="105" t="s">
        <v>171</v>
      </c>
      <c r="BB59" s="105" t="s">
        <v>171</v>
      </c>
      <c r="BC59" s="190"/>
      <c r="BD59" s="105" t="str">
        <f t="shared" si="3"/>
        <v>Descoped</v>
      </c>
    </row>
    <row r="60" spans="1:56" s="59" customFormat="1" ht="30" x14ac:dyDescent="0.25">
      <c r="A60" s="98" t="s">
        <v>28</v>
      </c>
      <c r="B60" s="98" t="s">
        <v>312</v>
      </c>
      <c r="C60" s="98" t="s">
        <v>313</v>
      </c>
      <c r="D60" s="87" t="s">
        <v>52</v>
      </c>
      <c r="E60" s="76" t="s">
        <v>187</v>
      </c>
      <c r="F60" s="74" t="s">
        <v>307</v>
      </c>
      <c r="G60" s="74" t="s">
        <v>6</v>
      </c>
      <c r="H60" s="87"/>
      <c r="I60" s="87"/>
      <c r="J60" s="72"/>
      <c r="K60" s="70"/>
      <c r="L60" s="70"/>
      <c r="M60" s="107">
        <v>45856</v>
      </c>
      <c r="N60" s="206" t="s">
        <v>550</v>
      </c>
      <c r="O60" s="206">
        <v>3</v>
      </c>
      <c r="P60" s="72"/>
      <c r="Q60" s="72"/>
      <c r="R60" s="73"/>
      <c r="S60" s="72"/>
      <c r="T60" s="73"/>
      <c r="U60" s="72"/>
      <c r="V60" s="72"/>
      <c r="W60" s="72"/>
      <c r="X60" s="71" t="s">
        <v>84</v>
      </c>
      <c r="Y60" s="105" t="s">
        <v>181</v>
      </c>
      <c r="Z60" s="69" t="s">
        <v>188</v>
      </c>
      <c r="AA60" s="69"/>
      <c r="AB60" s="69" t="s">
        <v>168</v>
      </c>
      <c r="AC60" s="69" t="s">
        <v>52</v>
      </c>
      <c r="AD60" s="69"/>
      <c r="AE60" s="69"/>
      <c r="AF60" s="74" t="s">
        <v>314</v>
      </c>
      <c r="AG60" s="69"/>
      <c r="AM60" s="49"/>
      <c r="AN60" s="5" t="str">
        <f t="shared" si="0"/>
        <v>RET</v>
      </c>
      <c r="AO60" s="94" t="str">
        <f t="shared" si="1"/>
        <v>Convert AFS ECC Customer Master to S4 BP </v>
      </c>
      <c r="AP60" s="94" t="str">
        <f t="shared" si="2"/>
        <v>DMC</v>
      </c>
      <c r="AQ60" s="94" t="s">
        <v>171</v>
      </c>
      <c r="AR60" s="94" t="s">
        <v>174</v>
      </c>
      <c r="AS60" s="94" t="s">
        <v>171</v>
      </c>
      <c r="AU60" s="105" t="s">
        <v>171</v>
      </c>
      <c r="AV60" s="105" t="s">
        <v>171</v>
      </c>
      <c r="AX60" s="105" t="s">
        <v>171</v>
      </c>
      <c r="AZ60" s="105" t="s">
        <v>171</v>
      </c>
      <c r="BB60" s="105" t="s">
        <v>171</v>
      </c>
      <c r="BC60" s="190"/>
      <c r="BD60" s="105" t="str">
        <f t="shared" si="3"/>
        <v>Descoped</v>
      </c>
    </row>
    <row r="61" spans="1:56" s="59" customFormat="1" ht="30" x14ac:dyDescent="0.25">
      <c r="A61" s="98" t="s">
        <v>28</v>
      </c>
      <c r="B61" s="98" t="s">
        <v>315</v>
      </c>
      <c r="C61" s="98" t="s">
        <v>316</v>
      </c>
      <c r="D61" s="87" t="s">
        <v>52</v>
      </c>
      <c r="E61" s="76" t="s">
        <v>187</v>
      </c>
      <c r="F61" s="74" t="s">
        <v>307</v>
      </c>
      <c r="G61" s="74" t="s">
        <v>6</v>
      </c>
      <c r="H61" s="87"/>
      <c r="I61" s="87"/>
      <c r="J61" s="72"/>
      <c r="K61" s="70"/>
      <c r="L61" s="70"/>
      <c r="M61" s="107">
        <v>45857</v>
      </c>
      <c r="N61" s="206" t="s">
        <v>550</v>
      </c>
      <c r="O61" s="206">
        <v>3</v>
      </c>
      <c r="P61" s="72"/>
      <c r="Q61" s="72"/>
      <c r="R61" s="73"/>
      <c r="S61" s="72"/>
      <c r="T61" s="73"/>
      <c r="U61" s="72"/>
      <c r="V61" s="72"/>
      <c r="W61" s="72"/>
      <c r="X61" s="71" t="s">
        <v>84</v>
      </c>
      <c r="Y61" s="105" t="s">
        <v>181</v>
      </c>
      <c r="Z61" s="69" t="s">
        <v>188</v>
      </c>
      <c r="AA61" s="69"/>
      <c r="AB61" s="69" t="s">
        <v>168</v>
      </c>
      <c r="AC61" s="69" t="s">
        <v>52</v>
      </c>
      <c r="AD61" s="69"/>
      <c r="AE61" s="69"/>
      <c r="AF61" s="74" t="s">
        <v>317</v>
      </c>
      <c r="AG61" s="69"/>
      <c r="AM61" s="49"/>
      <c r="AN61" s="5" t="str">
        <f t="shared" si="0"/>
        <v>RET</v>
      </c>
      <c r="AO61" s="94" t="str">
        <f t="shared" si="1"/>
        <v>Convert AFS ECC Vendor Master to S4 BP </v>
      </c>
      <c r="AP61" s="94" t="str">
        <f t="shared" si="2"/>
        <v>DMC</v>
      </c>
      <c r="AQ61" s="94" t="s">
        <v>171</v>
      </c>
      <c r="AR61" s="94" t="s">
        <v>174</v>
      </c>
      <c r="AS61" s="94" t="s">
        <v>171</v>
      </c>
      <c r="AU61" s="105" t="s">
        <v>171</v>
      </c>
      <c r="AV61" s="105" t="s">
        <v>171</v>
      </c>
      <c r="AX61" s="105" t="s">
        <v>171</v>
      </c>
      <c r="AZ61" s="105" t="s">
        <v>171</v>
      </c>
      <c r="BB61" s="105" t="s">
        <v>171</v>
      </c>
      <c r="BC61" s="190"/>
      <c r="BD61" s="105" t="str">
        <f t="shared" si="3"/>
        <v>Descoped</v>
      </c>
    </row>
    <row r="62" spans="1:56" s="59" customFormat="1" ht="30" x14ac:dyDescent="0.25">
      <c r="A62" s="98" t="s">
        <v>28</v>
      </c>
      <c r="B62" s="98" t="s">
        <v>318</v>
      </c>
      <c r="C62" s="98" t="s">
        <v>319</v>
      </c>
      <c r="D62" s="74" t="s">
        <v>241</v>
      </c>
      <c r="E62" s="75"/>
      <c r="F62" s="74" t="s">
        <v>307</v>
      </c>
      <c r="G62" s="74" t="s">
        <v>6</v>
      </c>
      <c r="H62" s="75">
        <v>0</v>
      </c>
      <c r="I62" s="75"/>
      <c r="J62" s="72" t="s">
        <v>174</v>
      </c>
      <c r="K62" s="75"/>
      <c r="L62" s="75"/>
      <c r="M62" s="107">
        <v>45858</v>
      </c>
      <c r="N62" s="206" t="s">
        <v>550</v>
      </c>
      <c r="O62" s="206">
        <v>3</v>
      </c>
      <c r="P62" s="75"/>
      <c r="Q62" s="75"/>
      <c r="R62" s="73"/>
      <c r="S62" s="72"/>
      <c r="T62" s="73"/>
      <c r="U62" s="72"/>
      <c r="V62" s="72"/>
      <c r="W62" s="75"/>
      <c r="X62" s="71" t="s">
        <v>87</v>
      </c>
      <c r="Y62" s="69" t="s">
        <v>166</v>
      </c>
      <c r="Z62" s="69" t="s">
        <v>212</v>
      </c>
      <c r="AA62" s="69"/>
      <c r="AB62" s="69" t="s">
        <v>168</v>
      </c>
      <c r="AC62" s="69" t="s">
        <v>52</v>
      </c>
      <c r="AD62" s="69"/>
      <c r="AE62" s="69"/>
      <c r="AF62" s="71" t="s">
        <v>320</v>
      </c>
      <c r="AG62" s="69" t="s">
        <v>321</v>
      </c>
      <c r="AM62" s="49"/>
      <c r="AN62" s="5" t="str">
        <f t="shared" si="0"/>
        <v>RET</v>
      </c>
      <c r="AO62" s="94" t="str">
        <f t="shared" si="1"/>
        <v>Merchandise Hierarchy(CHS4_C_885)</v>
      </c>
      <c r="AP62" s="94" t="str">
        <f t="shared" si="2"/>
        <v>LSMW</v>
      </c>
      <c r="AQ62" s="94" t="s">
        <v>171</v>
      </c>
      <c r="AR62" s="94" t="s">
        <v>174</v>
      </c>
      <c r="AS62" s="94" t="s">
        <v>171</v>
      </c>
      <c r="AU62" s="105" t="s">
        <v>171</v>
      </c>
      <c r="AV62" s="105" t="s">
        <v>171</v>
      </c>
      <c r="AX62" s="105" t="s">
        <v>171</v>
      </c>
      <c r="AZ62" s="105" t="s">
        <v>171</v>
      </c>
      <c r="BB62" s="105" t="s">
        <v>171</v>
      </c>
      <c r="BC62" s="190"/>
      <c r="BD62" s="105" t="str">
        <f t="shared" si="3"/>
        <v>Descoped</v>
      </c>
    </row>
    <row r="63" spans="1:56" s="59" customFormat="1" ht="30" x14ac:dyDescent="0.25">
      <c r="A63" s="98" t="s">
        <v>22</v>
      </c>
      <c r="B63" s="98" t="s">
        <v>322</v>
      </c>
      <c r="C63" s="98" t="s">
        <v>323</v>
      </c>
      <c r="D63" s="74">
        <v>882</v>
      </c>
      <c r="E63" s="75"/>
      <c r="F63" s="74" t="s">
        <v>307</v>
      </c>
      <c r="G63" s="74" t="s">
        <v>6</v>
      </c>
      <c r="H63" s="75">
        <v>0</v>
      </c>
      <c r="I63" s="75"/>
      <c r="J63" s="72" t="s">
        <v>174</v>
      </c>
      <c r="K63" s="75"/>
      <c r="L63" s="75"/>
      <c r="M63" s="107">
        <v>45859</v>
      </c>
      <c r="N63" s="206" t="s">
        <v>550</v>
      </c>
      <c r="O63" s="206">
        <v>4</v>
      </c>
      <c r="P63" s="75"/>
      <c r="Q63" s="75"/>
      <c r="R63" s="73"/>
      <c r="S63" s="72"/>
      <c r="T63" s="73"/>
      <c r="U63" s="72"/>
      <c r="V63" s="72"/>
      <c r="W63" s="75"/>
      <c r="X63" s="71" t="s">
        <v>87</v>
      </c>
      <c r="Y63" s="69" t="s">
        <v>166</v>
      </c>
      <c r="Z63" s="69" t="s">
        <v>212</v>
      </c>
      <c r="AA63" s="69"/>
      <c r="AB63" s="69" t="s">
        <v>168</v>
      </c>
      <c r="AC63" s="69" t="s">
        <v>52</v>
      </c>
      <c r="AD63" s="69"/>
      <c r="AE63" s="69"/>
      <c r="AF63" s="71" t="s">
        <v>324</v>
      </c>
      <c r="AG63" s="69" t="s">
        <v>244</v>
      </c>
      <c r="AM63" s="49"/>
      <c r="AN63" s="5" t="str">
        <f t="shared" si="0"/>
        <v>P2P</v>
      </c>
      <c r="AO63" s="94" t="str">
        <f t="shared" si="1"/>
        <v>Product consumption(CHS4_C_889)</v>
      </c>
      <c r="AP63" s="94" t="str">
        <f t="shared" si="2"/>
        <v>LSMW</v>
      </c>
      <c r="AQ63" s="94" t="s">
        <v>171</v>
      </c>
      <c r="AR63" s="94" t="s">
        <v>174</v>
      </c>
      <c r="AS63" s="94" t="s">
        <v>171</v>
      </c>
      <c r="AU63" s="105" t="s">
        <v>171</v>
      </c>
      <c r="AV63" s="105" t="s">
        <v>171</v>
      </c>
      <c r="AX63" s="105" t="s">
        <v>171</v>
      </c>
      <c r="AZ63" s="105" t="s">
        <v>171</v>
      </c>
      <c r="BB63" s="105" t="s">
        <v>171</v>
      </c>
      <c r="BC63" s="190"/>
      <c r="BD63" s="105" t="str">
        <f t="shared" si="3"/>
        <v>Descoped</v>
      </c>
    </row>
    <row r="64" spans="1:56" s="59" customFormat="1" ht="30" x14ac:dyDescent="0.25">
      <c r="A64" s="98" t="s">
        <v>213</v>
      </c>
      <c r="B64" s="98" t="s">
        <v>325</v>
      </c>
      <c r="C64" s="98" t="s">
        <v>326</v>
      </c>
      <c r="D64" s="74" t="s">
        <v>241</v>
      </c>
      <c r="E64" s="75"/>
      <c r="F64" s="74" t="s">
        <v>307</v>
      </c>
      <c r="G64" s="74" t="s">
        <v>6</v>
      </c>
      <c r="H64" s="75">
        <v>0</v>
      </c>
      <c r="I64" s="75"/>
      <c r="J64" s="72" t="s">
        <v>174</v>
      </c>
      <c r="K64" s="75"/>
      <c r="L64" s="75"/>
      <c r="M64" s="107">
        <v>45860</v>
      </c>
      <c r="N64" s="206" t="s">
        <v>550</v>
      </c>
      <c r="O64" s="206">
        <v>4</v>
      </c>
      <c r="P64" s="75"/>
      <c r="Q64" s="75"/>
      <c r="R64" s="73"/>
      <c r="S64" s="72"/>
      <c r="T64" s="73"/>
      <c r="U64" s="72"/>
      <c r="V64" s="72"/>
      <c r="W64" s="75"/>
      <c r="X64" s="71"/>
      <c r="Y64" s="173"/>
      <c r="Z64" s="69" t="s">
        <v>212</v>
      </c>
      <c r="AA64" s="69"/>
      <c r="AB64" s="69" t="s">
        <v>168</v>
      </c>
      <c r="AC64" s="69" t="s">
        <v>52</v>
      </c>
      <c r="AD64" s="69"/>
      <c r="AE64" s="69"/>
      <c r="AF64" s="71" t="s">
        <v>327</v>
      </c>
      <c r="AG64" s="69" t="s">
        <v>244</v>
      </c>
      <c r="AM64" s="49"/>
      <c r="AN64" s="5" t="str">
        <f t="shared" si="0"/>
        <v>OTC</v>
      </c>
      <c r="AO64" s="94" t="s">
        <v>326</v>
      </c>
      <c r="AP64" s="94">
        <f t="shared" si="2"/>
        <v>0</v>
      </c>
      <c r="AQ64" s="94" t="s">
        <v>171</v>
      </c>
      <c r="AR64" s="94" t="s">
        <v>174</v>
      </c>
      <c r="AS64" s="94" t="s">
        <v>171</v>
      </c>
      <c r="AU64" s="105" t="s">
        <v>171</v>
      </c>
      <c r="AV64" s="105" t="s">
        <v>171</v>
      </c>
      <c r="AX64" s="105" t="s">
        <v>171</v>
      </c>
      <c r="AZ64" s="105" t="s">
        <v>171</v>
      </c>
      <c r="BB64" s="105" t="s">
        <v>171</v>
      </c>
      <c r="BC64" s="190"/>
      <c r="BD64" s="105" t="str">
        <f t="shared" si="3"/>
        <v>Descoped</v>
      </c>
    </row>
    <row r="65" spans="1:56" s="59" customFormat="1" ht="15.75" x14ac:dyDescent="0.25">
      <c r="A65" s="98" t="s">
        <v>25</v>
      </c>
      <c r="B65" s="98" t="s">
        <v>328</v>
      </c>
      <c r="C65" s="98" t="s">
        <v>329</v>
      </c>
      <c r="D65" s="76" t="s">
        <v>173</v>
      </c>
      <c r="E65" s="76"/>
      <c r="F65" s="95" t="s">
        <v>307</v>
      </c>
      <c r="G65" s="95" t="s">
        <v>6</v>
      </c>
      <c r="H65" s="87"/>
      <c r="I65" s="72"/>
      <c r="J65" s="72"/>
      <c r="K65" s="70"/>
      <c r="L65" s="96"/>
      <c r="M65" s="107">
        <v>45861</v>
      </c>
      <c r="N65" s="206" t="s">
        <v>550</v>
      </c>
      <c r="O65" s="206">
        <v>4</v>
      </c>
      <c r="V65" s="97">
        <f>+M65+3</f>
        <v>45864</v>
      </c>
      <c r="W65" s="70"/>
      <c r="X65" s="71" t="s">
        <v>90</v>
      </c>
      <c r="Y65" s="69" t="s">
        <v>166</v>
      </c>
      <c r="Z65" s="69" t="s">
        <v>167</v>
      </c>
      <c r="AA65" s="69"/>
      <c r="AB65" s="69" t="s">
        <v>168</v>
      </c>
      <c r="AC65" s="69" t="s">
        <v>52</v>
      </c>
      <c r="AD65" s="69"/>
      <c r="AE65" s="69"/>
      <c r="AF65" s="59" t="s">
        <v>175</v>
      </c>
      <c r="AG65" s="69"/>
      <c r="AM65" s="49"/>
      <c r="AN65" s="5" t="str">
        <f t="shared" si="0"/>
        <v>R2R</v>
      </c>
      <c r="AO65" s="94" t="str">
        <f t="shared" si="1"/>
        <v>Good Will Impairment Analysis</v>
      </c>
      <c r="AP65" s="94" t="str">
        <f t="shared" si="2"/>
        <v xml:space="preserve">Manual </v>
      </c>
      <c r="AQ65" s="94" t="s">
        <v>171</v>
      </c>
      <c r="AR65" s="94" t="s">
        <v>174</v>
      </c>
      <c r="AS65" s="94" t="s">
        <v>171</v>
      </c>
      <c r="AU65" s="105" t="s">
        <v>171</v>
      </c>
      <c r="AV65" s="105" t="s">
        <v>171</v>
      </c>
      <c r="AX65" s="105" t="s">
        <v>171</v>
      </c>
      <c r="AZ65" s="105" t="s">
        <v>171</v>
      </c>
      <c r="BB65" s="105" t="s">
        <v>171</v>
      </c>
      <c r="BC65" s="190"/>
      <c r="BD65" s="105" t="str">
        <f t="shared" si="3"/>
        <v>Descoped</v>
      </c>
    </row>
    <row r="66" spans="1:56" s="59" customFormat="1" ht="30" x14ac:dyDescent="0.25">
      <c r="A66" s="98" t="s">
        <v>22</v>
      </c>
      <c r="B66" s="98" t="s">
        <v>330</v>
      </c>
      <c r="C66" s="98" t="s">
        <v>331</v>
      </c>
      <c r="D66" s="74" t="s">
        <v>241</v>
      </c>
      <c r="E66" s="75"/>
      <c r="F66" s="74" t="s">
        <v>307</v>
      </c>
      <c r="G66" s="74" t="s">
        <v>6</v>
      </c>
      <c r="H66" s="75">
        <v>0</v>
      </c>
      <c r="I66" s="75"/>
      <c r="J66" s="72" t="s">
        <v>174</v>
      </c>
      <c r="K66" s="75"/>
      <c r="L66" s="75"/>
      <c r="M66" s="107">
        <v>45862</v>
      </c>
      <c r="N66" s="206" t="s">
        <v>550</v>
      </c>
      <c r="O66" s="206">
        <v>4</v>
      </c>
      <c r="P66" s="75"/>
      <c r="Q66" s="75"/>
      <c r="R66" s="73"/>
      <c r="S66" s="72"/>
      <c r="T66" s="73"/>
      <c r="U66" s="72"/>
      <c r="V66" s="72"/>
      <c r="W66" s="75"/>
      <c r="X66" s="71" t="s">
        <v>87</v>
      </c>
      <c r="Y66" s="69" t="s">
        <v>166</v>
      </c>
      <c r="Z66" s="69" t="s">
        <v>212</v>
      </c>
      <c r="AA66" s="69"/>
      <c r="AB66" s="69" t="s">
        <v>168</v>
      </c>
      <c r="AC66" s="69" t="s">
        <v>52</v>
      </c>
      <c r="AD66" s="69"/>
      <c r="AE66" s="69"/>
      <c r="AF66" s="71" t="s">
        <v>332</v>
      </c>
      <c r="AG66" s="69" t="s">
        <v>333</v>
      </c>
      <c r="AM66" s="49"/>
      <c r="AN66" s="5" t="str">
        <f t="shared" ref="AN66:AN68" si="10">A66</f>
        <v>P2P</v>
      </c>
      <c r="AO66" s="94" t="str">
        <f t="shared" ref="AO66:AO68" si="11">C66</f>
        <v>Material - Forecast planning(CHS4_C_904)</v>
      </c>
      <c r="AP66" s="94" t="str">
        <f t="shared" ref="AP66:AP68" si="12">X66</f>
        <v>LSMW</v>
      </c>
      <c r="AQ66" s="94" t="s">
        <v>171</v>
      </c>
      <c r="AR66" s="94" t="s">
        <v>174</v>
      </c>
      <c r="AS66" s="94" t="s">
        <v>171</v>
      </c>
      <c r="AU66" s="105" t="s">
        <v>171</v>
      </c>
      <c r="AV66" s="105" t="s">
        <v>171</v>
      </c>
      <c r="AX66" s="105" t="s">
        <v>171</v>
      </c>
      <c r="AZ66" s="105" t="s">
        <v>171</v>
      </c>
      <c r="BB66" s="105" t="s">
        <v>171</v>
      </c>
      <c r="BC66" s="190"/>
      <c r="BD66" s="105" t="str">
        <f t="shared" ref="BD66:BD68" si="13">F66</f>
        <v>Descoped</v>
      </c>
    </row>
    <row r="67" spans="1:56" s="59" customFormat="1" ht="30" x14ac:dyDescent="0.25">
      <c r="A67" s="98" t="s">
        <v>22</v>
      </c>
      <c r="B67" s="98" t="s">
        <v>334</v>
      </c>
      <c r="C67" s="98" t="s">
        <v>335</v>
      </c>
      <c r="D67" s="74" t="s">
        <v>241</v>
      </c>
      <c r="E67" s="75"/>
      <c r="F67" s="74" t="s">
        <v>307</v>
      </c>
      <c r="G67" s="74" t="s">
        <v>6</v>
      </c>
      <c r="H67" s="75">
        <v>0</v>
      </c>
      <c r="I67" s="75"/>
      <c r="J67" s="72" t="s">
        <v>174</v>
      </c>
      <c r="K67" s="75"/>
      <c r="L67" s="75"/>
      <c r="M67" s="107">
        <v>45863</v>
      </c>
      <c r="N67" s="206" t="s">
        <v>550</v>
      </c>
      <c r="O67" s="206">
        <v>4</v>
      </c>
      <c r="P67" s="75"/>
      <c r="Q67" s="75"/>
      <c r="R67" s="73"/>
      <c r="S67" s="72"/>
      <c r="T67" s="73"/>
      <c r="U67" s="72"/>
      <c r="V67" s="72"/>
      <c r="W67" s="75"/>
      <c r="X67" s="71" t="s">
        <v>87</v>
      </c>
      <c r="Y67" s="69" t="s">
        <v>166</v>
      </c>
      <c r="Z67" s="69" t="s">
        <v>212</v>
      </c>
      <c r="AA67" s="69"/>
      <c r="AB67" s="69" t="s">
        <v>168</v>
      </c>
      <c r="AC67" s="69" t="s">
        <v>52</v>
      </c>
      <c r="AD67" s="69"/>
      <c r="AE67" s="69"/>
      <c r="AF67" s="71" t="s">
        <v>336</v>
      </c>
      <c r="AG67" s="69" t="s">
        <v>337</v>
      </c>
      <c r="AM67" s="49"/>
      <c r="AN67" s="5" t="str">
        <f t="shared" si="10"/>
        <v>P2P</v>
      </c>
      <c r="AO67" s="94" t="str">
        <f t="shared" si="11"/>
        <v>Batch unique at material and client level(CHS4_C_910)</v>
      </c>
      <c r="AP67" s="94" t="str">
        <f t="shared" si="12"/>
        <v>LSMW</v>
      </c>
      <c r="AQ67" s="94" t="s">
        <v>171</v>
      </c>
      <c r="AR67" s="94" t="s">
        <v>174</v>
      </c>
      <c r="AS67" s="94" t="s">
        <v>171</v>
      </c>
      <c r="AU67" s="105" t="s">
        <v>171</v>
      </c>
      <c r="AV67" s="105" t="s">
        <v>171</v>
      </c>
      <c r="AX67" s="105" t="s">
        <v>171</v>
      </c>
      <c r="AZ67" s="105" t="s">
        <v>171</v>
      </c>
      <c r="BB67" s="105" t="s">
        <v>171</v>
      </c>
      <c r="BC67" s="190"/>
      <c r="BD67" s="105" t="str">
        <f t="shared" si="13"/>
        <v>Descoped</v>
      </c>
    </row>
    <row r="68" spans="1:56" s="59" customFormat="1" ht="30" x14ac:dyDescent="0.25">
      <c r="A68" s="98" t="s">
        <v>22</v>
      </c>
      <c r="B68" s="98" t="s">
        <v>334</v>
      </c>
      <c r="C68" s="98" t="s">
        <v>338</v>
      </c>
      <c r="D68" s="74" t="s">
        <v>241</v>
      </c>
      <c r="E68" s="75"/>
      <c r="F68" s="74" t="s">
        <v>307</v>
      </c>
      <c r="G68" s="74" t="s">
        <v>6</v>
      </c>
      <c r="H68" s="75">
        <v>0</v>
      </c>
      <c r="I68" s="75"/>
      <c r="J68" s="72" t="s">
        <v>174</v>
      </c>
      <c r="K68" s="75"/>
      <c r="L68" s="75"/>
      <c r="M68" s="107">
        <v>45864</v>
      </c>
      <c r="N68" s="206" t="s">
        <v>550</v>
      </c>
      <c r="O68" s="206">
        <v>4</v>
      </c>
      <c r="P68" s="75"/>
      <c r="Q68" s="75"/>
      <c r="R68" s="73"/>
      <c r="S68" s="72"/>
      <c r="T68" s="73"/>
      <c r="U68" s="72"/>
      <c r="V68" s="72"/>
      <c r="W68" s="75"/>
      <c r="X68" s="71" t="s">
        <v>87</v>
      </c>
      <c r="Y68" s="69" t="s">
        <v>166</v>
      </c>
      <c r="Z68" s="69" t="s">
        <v>212</v>
      </c>
      <c r="AA68" s="69"/>
      <c r="AB68" s="69" t="s">
        <v>168</v>
      </c>
      <c r="AC68" s="69" t="s">
        <v>52</v>
      </c>
      <c r="AD68" s="69"/>
      <c r="AE68" s="69"/>
      <c r="AF68" s="71" t="s">
        <v>339</v>
      </c>
      <c r="AG68" s="69" t="s">
        <v>337</v>
      </c>
      <c r="AM68" s="49"/>
      <c r="AN68" s="5" t="str">
        <f t="shared" si="10"/>
        <v>P2P</v>
      </c>
      <c r="AO68" s="94" t="str">
        <f t="shared" si="11"/>
        <v>Batch unique at plant level(CHS4_C_910)</v>
      </c>
      <c r="AP68" s="94" t="str">
        <f t="shared" si="12"/>
        <v>LSMW</v>
      </c>
      <c r="AQ68" s="94" t="s">
        <v>171</v>
      </c>
      <c r="AR68" s="94" t="s">
        <v>174</v>
      </c>
      <c r="AS68" s="94" t="s">
        <v>171</v>
      </c>
      <c r="AU68" s="105" t="s">
        <v>171</v>
      </c>
      <c r="AV68" s="105" t="s">
        <v>171</v>
      </c>
      <c r="AX68" s="105" t="s">
        <v>171</v>
      </c>
      <c r="AZ68" s="105" t="s">
        <v>171</v>
      </c>
      <c r="BB68" s="105" t="s">
        <v>171</v>
      </c>
      <c r="BC68" s="190"/>
      <c r="BD68" s="105" t="str">
        <f t="shared" si="13"/>
        <v>Descoped</v>
      </c>
    </row>
  </sheetData>
  <autoFilter ref="A1:BD1" xr:uid="{00000000-0001-0000-0200-000000000000}"/>
  <conditionalFormatting sqref="C1:C58 C69:C1048576">
    <cfRule type="duplicateValues" dxfId="34" priority="57"/>
  </conditionalFormatting>
  <conditionalFormatting sqref="C2:C58">
    <cfRule type="duplicateValues" dxfId="33" priority="62"/>
  </conditionalFormatting>
  <conditionalFormatting sqref="H1:H1048576">
    <cfRule type="duplicateValues" dxfId="32" priority="24"/>
  </conditionalFormatting>
  <conditionalFormatting sqref="R2:R8 R11:R25 R28:R31 R34:R39 R42:R51">
    <cfRule type="cellIs" dxfId="31" priority="22" operator="equal">
      <formula>"YES"</formula>
    </cfRule>
  </conditionalFormatting>
  <conditionalFormatting sqref="R56:R57 R67:R68">
    <cfRule type="cellIs" dxfId="30" priority="19" operator="equal">
      <formula>"YES"</formula>
    </cfRule>
  </conditionalFormatting>
  <conditionalFormatting sqref="R63">
    <cfRule type="cellIs" dxfId="29" priority="21" operator="equal">
      <formula>"YES"</formula>
    </cfRule>
  </conditionalFormatting>
  <conditionalFormatting sqref="T2:T8 T11:T25 T28:T31 T34:T39 T42:T51">
    <cfRule type="cellIs" dxfId="28" priority="30" operator="equal">
      <formula>"YES"</formula>
    </cfRule>
  </conditionalFormatting>
  <conditionalFormatting sqref="T56:T57 T67:T68">
    <cfRule type="cellIs" dxfId="27" priority="20" operator="equal">
      <formula>"YES"</formula>
    </cfRule>
  </conditionalFormatting>
  <conditionalFormatting sqref="T63">
    <cfRule type="cellIs" dxfId="26" priority="23" operator="equal">
      <formula>"YES"</formula>
    </cfRule>
  </conditionalFormatting>
  <conditionalFormatting sqref="AO58:AO68">
    <cfRule type="duplicateValues" dxfId="25" priority="13"/>
    <cfRule type="duplicateValues" dxfId="24" priority="14"/>
  </conditionalFormatting>
  <conditionalFormatting sqref="AP58">
    <cfRule type="duplicateValues" dxfId="23" priority="5"/>
    <cfRule type="duplicateValues" dxfId="22" priority="6"/>
  </conditionalFormatting>
  <conditionalFormatting sqref="AP59:AP68">
    <cfRule type="duplicateValues" dxfId="21" priority="9"/>
    <cfRule type="duplicateValues" dxfId="20" priority="10"/>
  </conditionalFormatting>
  <conditionalFormatting sqref="AQ58:AR61">
    <cfRule type="duplicateValues" dxfId="19" priority="7"/>
    <cfRule type="duplicateValues" dxfId="18" priority="8"/>
  </conditionalFormatting>
  <conditionalFormatting sqref="AQ62:AR68">
    <cfRule type="duplicateValues" dxfId="17" priority="3"/>
    <cfRule type="duplicateValues" dxfId="16" priority="4"/>
  </conditionalFormatting>
  <conditionalFormatting sqref="AS58:AS68">
    <cfRule type="duplicateValues" dxfId="15" priority="1"/>
    <cfRule type="duplicateValues" dxfId="14" priority="2"/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KPI!$D$16:$D$18</xm:f>
          </x14:formula1>
          <xm:sqref>AQ2:AQ68 AS2:AS68 AU2:AV68 AX2:AX68 BB2:BB68 AZ2:AZ68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B24" sqref="B24"/>
    </sheetView>
  </sheetViews>
  <sheetFormatPr defaultRowHeight="15" x14ac:dyDescent="0.25"/>
  <cols>
    <col min="1" max="1" width="17.140625" customWidth="1"/>
    <col min="2" max="2" width="20.140625" customWidth="1"/>
    <col min="3" max="3" width="11.5703125" customWidth="1"/>
    <col min="4" max="4" width="14.85546875" customWidth="1"/>
    <col min="5" max="5" width="12.5703125" customWidth="1"/>
    <col min="6" max="6" width="4.5703125" customWidth="1"/>
    <col min="7" max="7" width="11.7109375" customWidth="1"/>
    <col min="8" max="8" width="28.85546875" bestFit="1" customWidth="1"/>
    <col min="9" max="9" width="27.85546875" bestFit="1" customWidth="1"/>
    <col min="10" max="10" width="17.28515625" bestFit="1" customWidth="1"/>
    <col min="11" max="11" width="11.140625" bestFit="1" customWidth="1"/>
    <col min="12" max="12" width="27.85546875" bestFit="1" customWidth="1"/>
    <col min="13" max="13" width="24.42578125" bestFit="1" customWidth="1"/>
    <col min="14" max="14" width="26" bestFit="1" customWidth="1"/>
    <col min="15" max="15" width="22.5703125" bestFit="1" customWidth="1"/>
  </cols>
  <sheetData>
    <row r="1" spans="1:7" ht="30" x14ac:dyDescent="0.25">
      <c r="A1" s="20" t="s">
        <v>0</v>
      </c>
      <c r="B1" t="s">
        <v>340</v>
      </c>
      <c r="D1" s="197" t="s">
        <v>161</v>
      </c>
    </row>
    <row r="3" spans="1:7" x14ac:dyDescent="0.25">
      <c r="B3" s="20" t="s">
        <v>49</v>
      </c>
    </row>
    <row r="4" spans="1:7" x14ac:dyDescent="0.25">
      <c r="B4" t="s">
        <v>171</v>
      </c>
      <c r="D4" t="s">
        <v>172</v>
      </c>
      <c r="F4" t="s">
        <v>341</v>
      </c>
      <c r="G4" t="s">
        <v>342</v>
      </c>
    </row>
    <row r="5" spans="1:7" x14ac:dyDescent="0.25">
      <c r="A5" s="20" t="s">
        <v>2</v>
      </c>
      <c r="B5" t="s">
        <v>343</v>
      </c>
      <c r="C5" t="s">
        <v>344</v>
      </c>
      <c r="D5" t="s">
        <v>343</v>
      </c>
      <c r="E5" t="s">
        <v>344</v>
      </c>
    </row>
    <row r="6" spans="1:7" x14ac:dyDescent="0.25">
      <c r="A6" s="21" t="s">
        <v>6</v>
      </c>
      <c r="B6" s="192"/>
      <c r="C6">
        <v>7</v>
      </c>
      <c r="D6" s="192"/>
      <c r="E6">
        <v>1</v>
      </c>
      <c r="F6" s="192"/>
      <c r="G6">
        <v>8</v>
      </c>
    </row>
    <row r="7" spans="1:7" x14ac:dyDescent="0.25">
      <c r="A7" s="21" t="s">
        <v>213</v>
      </c>
      <c r="B7" s="192"/>
      <c r="C7">
        <v>8</v>
      </c>
      <c r="D7" s="192"/>
      <c r="F7" s="192"/>
      <c r="G7">
        <v>8</v>
      </c>
    </row>
    <row r="8" spans="1:7" x14ac:dyDescent="0.25">
      <c r="A8" s="21" t="s">
        <v>25</v>
      </c>
      <c r="B8" s="192"/>
      <c r="C8">
        <v>12</v>
      </c>
      <c r="D8" s="192"/>
      <c r="E8">
        <v>4</v>
      </c>
      <c r="F8" s="192"/>
      <c r="G8">
        <v>16</v>
      </c>
    </row>
    <row r="9" spans="1:7" x14ac:dyDescent="0.25">
      <c r="A9" s="21" t="s">
        <v>28</v>
      </c>
      <c r="B9" s="192"/>
      <c r="C9">
        <v>9</v>
      </c>
      <c r="D9" s="192"/>
      <c r="F9" s="192"/>
      <c r="G9">
        <v>9</v>
      </c>
    </row>
    <row r="10" spans="1:7" x14ac:dyDescent="0.25">
      <c r="A10" s="21" t="s">
        <v>22</v>
      </c>
      <c r="B10" s="192"/>
      <c r="C10">
        <v>15</v>
      </c>
      <c r="D10" s="192"/>
      <c r="F10" s="192"/>
      <c r="G10">
        <v>15</v>
      </c>
    </row>
    <row r="11" spans="1:7" x14ac:dyDescent="0.25">
      <c r="A11" s="21" t="s">
        <v>31</v>
      </c>
      <c r="B11" s="192"/>
      <c r="C11">
        <v>51</v>
      </c>
      <c r="D11" s="192"/>
      <c r="E11">
        <v>5</v>
      </c>
      <c r="F11" s="192"/>
      <c r="G11">
        <v>56</v>
      </c>
    </row>
    <row r="13" spans="1:7" x14ac:dyDescent="0.25">
      <c r="B13" s="195" t="s">
        <v>345</v>
      </c>
    </row>
    <row r="15" spans="1:7" hidden="1" x14ac:dyDescent="0.25"/>
    <row r="16" spans="1:7" hidden="1" x14ac:dyDescent="0.25">
      <c r="D16" s="105" t="s">
        <v>170</v>
      </c>
    </row>
    <row r="17" spans="1:7" hidden="1" x14ac:dyDescent="0.25">
      <c r="D17" s="105" t="s">
        <v>172</v>
      </c>
    </row>
    <row r="18" spans="1:7" hidden="1" x14ac:dyDescent="0.25">
      <c r="D18" s="105" t="s">
        <v>171</v>
      </c>
    </row>
    <row r="19" spans="1:7" hidden="1" x14ac:dyDescent="0.25"/>
    <row r="20" spans="1:7" x14ac:dyDescent="0.25">
      <c r="A20" s="194" t="s">
        <v>0</v>
      </c>
      <c r="B20" s="23" t="s">
        <v>1</v>
      </c>
    </row>
    <row r="22" spans="1:7" x14ac:dyDescent="0.25">
      <c r="A22" s="194" t="s">
        <v>346</v>
      </c>
      <c r="B22" s="194" t="s">
        <v>49</v>
      </c>
      <c r="C22" s="23"/>
      <c r="D22" s="23"/>
      <c r="E22" s="23"/>
      <c r="F22" s="23"/>
      <c r="G22" s="23"/>
    </row>
    <row r="23" spans="1:7" x14ac:dyDescent="0.25">
      <c r="A23" s="194" t="s">
        <v>13</v>
      </c>
      <c r="B23" s="23" t="s">
        <v>6</v>
      </c>
      <c r="C23" s="23" t="s">
        <v>213</v>
      </c>
      <c r="D23" s="23" t="s">
        <v>25</v>
      </c>
      <c r="E23" s="23" t="s">
        <v>28</v>
      </c>
      <c r="F23" s="23" t="s">
        <v>22</v>
      </c>
      <c r="G23" s="23" t="s">
        <v>31</v>
      </c>
    </row>
    <row r="24" spans="1:7" x14ac:dyDescent="0.25">
      <c r="A24" s="23" t="s">
        <v>171</v>
      </c>
      <c r="B24" s="23">
        <v>7</v>
      </c>
      <c r="C24" s="23">
        <v>8</v>
      </c>
      <c r="D24" s="23">
        <v>12</v>
      </c>
      <c r="E24" s="23">
        <v>9</v>
      </c>
      <c r="F24" s="23">
        <v>15</v>
      </c>
      <c r="G24" s="23">
        <v>51</v>
      </c>
    </row>
    <row r="25" spans="1:7" x14ac:dyDescent="0.25">
      <c r="A25" s="196" t="s">
        <v>170</v>
      </c>
      <c r="B25" s="23">
        <v>1</v>
      </c>
      <c r="C25" s="23"/>
      <c r="D25" s="23">
        <v>4</v>
      </c>
      <c r="E25" s="23"/>
      <c r="F25" s="23"/>
      <c r="G25" s="196">
        <v>5</v>
      </c>
    </row>
    <row r="26" spans="1:7" x14ac:dyDescent="0.25">
      <c r="A26" s="23" t="s">
        <v>31</v>
      </c>
      <c r="B26" s="23">
        <v>8</v>
      </c>
      <c r="C26" s="23">
        <v>8</v>
      </c>
      <c r="D26" s="23">
        <v>16</v>
      </c>
      <c r="E26" s="23">
        <v>9</v>
      </c>
      <c r="F26" s="23">
        <v>15</v>
      </c>
      <c r="G26" s="23">
        <v>56</v>
      </c>
    </row>
  </sheetData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72"/>
  <sheetViews>
    <sheetView topLeftCell="A21" zoomScale="80" zoomScaleNormal="80" workbookViewId="0">
      <selection activeCell="D32" sqref="D32"/>
    </sheetView>
  </sheetViews>
  <sheetFormatPr defaultColWidth="8.7109375" defaultRowHeight="15" x14ac:dyDescent="0.25"/>
  <cols>
    <col min="1" max="1" width="14.42578125" bestFit="1" customWidth="1"/>
    <col min="2" max="2" width="13.28515625" style="23" bestFit="1" customWidth="1"/>
    <col min="3" max="3" width="17.42578125" bestFit="1" customWidth="1"/>
    <col min="4" max="4" width="35.140625" customWidth="1"/>
    <col min="5" max="5" width="19.140625" bestFit="1" customWidth="1"/>
    <col min="6" max="6" width="17.42578125" bestFit="1" customWidth="1"/>
    <col min="7" max="7" width="35.5703125" bestFit="1" customWidth="1"/>
    <col min="8" max="8" width="63.7109375" bestFit="1" customWidth="1"/>
    <col min="9" max="9" width="21.7109375" bestFit="1" customWidth="1"/>
    <col min="10" max="10" width="27.5703125" bestFit="1" customWidth="1"/>
    <col min="11" max="11" width="29.42578125" bestFit="1" customWidth="1"/>
    <col min="12" max="12" width="46.140625" bestFit="1" customWidth="1"/>
    <col min="13" max="13" width="25.140625" style="161" bestFit="1" customWidth="1"/>
    <col min="14" max="14" width="24.28515625" style="161" bestFit="1" customWidth="1"/>
  </cols>
  <sheetData>
    <row r="1" spans="1:14" ht="48" customHeight="1" x14ac:dyDescent="0.25">
      <c r="A1" s="166" t="s">
        <v>2</v>
      </c>
      <c r="B1" s="172" t="s">
        <v>347</v>
      </c>
      <c r="C1" s="172" t="s">
        <v>3</v>
      </c>
      <c r="D1" s="172" t="s">
        <v>4</v>
      </c>
      <c r="E1" s="172" t="s">
        <v>118</v>
      </c>
      <c r="F1" s="172" t="s">
        <v>119</v>
      </c>
      <c r="G1" s="172" t="s">
        <v>348</v>
      </c>
      <c r="H1" s="172" t="s">
        <v>349</v>
      </c>
      <c r="I1" s="172" t="s">
        <v>75</v>
      </c>
      <c r="J1" s="172" t="s">
        <v>350</v>
      </c>
      <c r="K1" s="172" t="s">
        <v>351</v>
      </c>
      <c r="L1" s="172" t="s">
        <v>352</v>
      </c>
      <c r="M1" s="172" t="s">
        <v>353</v>
      </c>
      <c r="N1" s="172" t="s">
        <v>354</v>
      </c>
    </row>
    <row r="2" spans="1:14" ht="24.75" hidden="1" customHeight="1" x14ac:dyDescent="0.25">
      <c r="A2" s="166"/>
      <c r="B2" s="168"/>
      <c r="C2" s="168"/>
      <c r="D2" s="168"/>
      <c r="E2" s="168"/>
      <c r="F2" s="168"/>
      <c r="G2" s="168"/>
      <c r="H2" s="171" t="s">
        <v>355</v>
      </c>
      <c r="I2" s="168"/>
      <c r="J2" s="168"/>
      <c r="K2" s="168"/>
      <c r="L2" s="168"/>
      <c r="M2" s="169"/>
      <c r="N2" s="169"/>
    </row>
    <row r="3" spans="1:14" ht="24.75" hidden="1" customHeight="1" x14ac:dyDescent="0.25">
      <c r="A3" s="166"/>
      <c r="B3" s="168"/>
      <c r="C3" s="168"/>
      <c r="D3" s="168"/>
      <c r="E3" s="168"/>
      <c r="F3" s="168"/>
      <c r="G3" s="168"/>
      <c r="H3" s="171" t="s">
        <v>356</v>
      </c>
      <c r="I3" s="168"/>
      <c r="J3" s="168"/>
      <c r="K3" s="168"/>
      <c r="L3" s="168"/>
      <c r="M3" s="169"/>
      <c r="N3" s="169"/>
    </row>
    <row r="4" spans="1:14" ht="24.75" hidden="1" customHeight="1" x14ac:dyDescent="0.25">
      <c r="A4" s="166"/>
      <c r="B4" s="168"/>
      <c r="C4" s="168"/>
      <c r="D4" s="168"/>
      <c r="E4" s="168"/>
      <c r="F4" s="168"/>
      <c r="G4" s="168"/>
      <c r="H4" s="171" t="s">
        <v>357</v>
      </c>
      <c r="I4" s="168"/>
      <c r="J4" s="168"/>
      <c r="K4" s="168"/>
      <c r="L4" s="168"/>
      <c r="M4" s="169"/>
      <c r="N4" s="169"/>
    </row>
    <row r="5" spans="1:14" ht="24.75" hidden="1" customHeight="1" x14ac:dyDescent="0.25">
      <c r="A5" s="166"/>
      <c r="B5" s="168"/>
      <c r="C5" s="168"/>
      <c r="D5" s="168"/>
      <c r="E5" s="168"/>
      <c r="F5" s="168"/>
      <c r="G5" s="168"/>
      <c r="H5" s="171" t="s">
        <v>358</v>
      </c>
      <c r="I5" s="168"/>
      <c r="J5" s="168"/>
      <c r="K5" s="168"/>
      <c r="L5" s="168"/>
      <c r="M5" s="169"/>
      <c r="N5" s="169"/>
    </row>
    <row r="6" spans="1:14" ht="24.75" hidden="1" customHeight="1" x14ac:dyDescent="0.25">
      <c r="A6" s="166"/>
      <c r="B6" s="168"/>
      <c r="C6" s="168"/>
      <c r="D6" s="168"/>
      <c r="E6" s="168"/>
      <c r="F6" s="168"/>
      <c r="G6" s="168"/>
      <c r="H6" s="171" t="s">
        <v>359</v>
      </c>
      <c r="I6" s="168"/>
      <c r="J6" s="168"/>
      <c r="K6" s="168"/>
      <c r="L6" s="168"/>
      <c r="M6" s="169"/>
      <c r="N6" s="169"/>
    </row>
    <row r="7" spans="1:14" ht="24.75" hidden="1" customHeight="1" x14ac:dyDescent="0.25">
      <c r="A7" s="166"/>
      <c r="B7" s="168"/>
      <c r="C7" s="168"/>
      <c r="D7" s="168"/>
      <c r="E7" s="168"/>
      <c r="F7" s="168"/>
      <c r="G7" s="168"/>
      <c r="H7" s="171" t="s">
        <v>360</v>
      </c>
      <c r="I7" s="168"/>
      <c r="J7" s="168"/>
      <c r="K7" s="168"/>
      <c r="L7" s="168"/>
      <c r="M7" s="169"/>
      <c r="N7" s="169"/>
    </row>
    <row r="8" spans="1:14" ht="24.75" hidden="1" customHeight="1" x14ac:dyDescent="0.25">
      <c r="A8" s="166"/>
      <c r="B8" s="168"/>
      <c r="C8" s="168"/>
      <c r="D8" s="170" t="s">
        <v>361</v>
      </c>
      <c r="E8" s="168"/>
      <c r="F8" s="168"/>
      <c r="G8" s="168"/>
      <c r="H8" s="171" t="s">
        <v>362</v>
      </c>
      <c r="I8" s="168"/>
      <c r="J8" s="168"/>
      <c r="K8" s="168"/>
      <c r="L8" s="168"/>
      <c r="M8" s="169"/>
      <c r="N8" s="169"/>
    </row>
    <row r="9" spans="1:14" ht="24.75" hidden="1" customHeight="1" x14ac:dyDescent="0.25">
      <c r="A9" s="166"/>
      <c r="B9" s="168"/>
      <c r="C9" s="168"/>
      <c r="D9" s="168"/>
      <c r="E9" s="168"/>
      <c r="F9" s="168"/>
      <c r="G9" s="168"/>
      <c r="H9" s="171" t="s">
        <v>363</v>
      </c>
      <c r="I9" s="168"/>
      <c r="J9" s="168"/>
      <c r="K9" s="168"/>
      <c r="L9" s="168"/>
      <c r="M9" s="169"/>
      <c r="N9" s="169"/>
    </row>
    <row r="10" spans="1:14" ht="24.75" hidden="1" customHeight="1" x14ac:dyDescent="0.25">
      <c r="A10" s="166"/>
      <c r="B10" s="168"/>
      <c r="C10" s="168"/>
      <c r="D10" s="168"/>
      <c r="E10" s="168"/>
      <c r="F10" s="168"/>
      <c r="G10" s="168"/>
      <c r="H10" s="171" t="s">
        <v>364</v>
      </c>
      <c r="I10" s="168"/>
      <c r="J10" s="168"/>
      <c r="K10" s="168"/>
      <c r="L10" s="168"/>
      <c r="M10" s="169"/>
      <c r="N10" s="169"/>
    </row>
    <row r="11" spans="1:14" ht="24.75" hidden="1" customHeight="1" x14ac:dyDescent="0.25">
      <c r="A11" s="166"/>
      <c r="B11" s="168"/>
      <c r="C11" s="168"/>
      <c r="D11" s="168"/>
      <c r="E11" s="168"/>
      <c r="F11" s="168"/>
      <c r="G11" s="168"/>
      <c r="H11" s="171" t="s">
        <v>365</v>
      </c>
      <c r="I11" s="168"/>
      <c r="J11" s="168"/>
      <c r="K11" s="168"/>
      <c r="L11" s="168"/>
      <c r="M11" s="169"/>
      <c r="N11" s="169"/>
    </row>
    <row r="12" spans="1:14" ht="24.75" hidden="1" customHeight="1" x14ac:dyDescent="0.25">
      <c r="A12" s="166"/>
      <c r="B12" s="168"/>
      <c r="C12" s="168"/>
      <c r="D12" s="168"/>
      <c r="E12" s="168"/>
      <c r="F12" s="168"/>
      <c r="G12" s="168"/>
      <c r="H12" s="171" t="s">
        <v>366</v>
      </c>
      <c r="I12" s="168"/>
      <c r="J12" s="168"/>
      <c r="K12" s="168"/>
      <c r="L12" s="168"/>
      <c r="M12" s="169"/>
      <c r="N12" s="169"/>
    </row>
    <row r="13" spans="1:14" ht="24.75" hidden="1" customHeight="1" x14ac:dyDescent="0.25">
      <c r="A13" s="166"/>
      <c r="B13" s="168"/>
      <c r="C13" s="168"/>
      <c r="D13" s="168"/>
      <c r="E13" s="168"/>
      <c r="F13" s="168"/>
      <c r="G13" s="168"/>
      <c r="H13" s="171" t="s">
        <v>367</v>
      </c>
      <c r="I13" s="168"/>
      <c r="J13" s="168"/>
      <c r="K13" s="168"/>
      <c r="L13" s="168"/>
      <c r="M13" s="169"/>
      <c r="N13" s="169"/>
    </row>
    <row r="14" spans="1:14" x14ac:dyDescent="0.25">
      <c r="A14" t="s">
        <v>25</v>
      </c>
      <c r="B14" s="23">
        <v>1</v>
      </c>
      <c r="C14" t="s">
        <v>71</v>
      </c>
      <c r="D14" t="s">
        <v>72</v>
      </c>
      <c r="E14" t="s">
        <v>368</v>
      </c>
      <c r="F14">
        <v>1.1000000000000001</v>
      </c>
      <c r="H14" t="s">
        <v>369</v>
      </c>
    </row>
    <row r="15" spans="1:14" x14ac:dyDescent="0.25">
      <c r="A15" t="s">
        <v>25</v>
      </c>
      <c r="B15" s="23">
        <v>2</v>
      </c>
      <c r="C15" t="s">
        <v>71</v>
      </c>
      <c r="D15" t="str">
        <f t="shared" ref="D15:E19" si="0">D14</f>
        <v>FI - G/L account</v>
      </c>
      <c r="E15" t="str">
        <f t="shared" si="0"/>
        <v>Master Data</v>
      </c>
      <c r="F15">
        <v>1.1000000000000001</v>
      </c>
      <c r="H15" t="s">
        <v>370</v>
      </c>
      <c r="J15" t="s">
        <v>371</v>
      </c>
      <c r="K15" t="s">
        <v>287</v>
      </c>
      <c r="M15" s="161">
        <f>VLOOKUP($C15,'[1]Dev Tracker'!$B:$Y,11,0)</f>
        <v>45833</v>
      </c>
      <c r="N15" s="161">
        <f>+M15+1</f>
        <v>45834</v>
      </c>
    </row>
    <row r="16" spans="1:14" x14ac:dyDescent="0.25">
      <c r="A16" t="s">
        <v>25</v>
      </c>
      <c r="B16" s="23">
        <v>3</v>
      </c>
      <c r="C16" t="s">
        <v>71</v>
      </c>
      <c r="D16" t="str">
        <f t="shared" si="0"/>
        <v>FI - G/L account</v>
      </c>
      <c r="E16" t="str">
        <f t="shared" si="0"/>
        <v>Master Data</v>
      </c>
      <c r="F16">
        <v>1.1000000000000001</v>
      </c>
      <c r="H16" t="s">
        <v>372</v>
      </c>
      <c r="J16" t="s">
        <v>373</v>
      </c>
      <c r="K16" t="s">
        <v>287</v>
      </c>
      <c r="M16" s="161">
        <f>+M15+1</f>
        <v>45834</v>
      </c>
      <c r="N16" s="161">
        <f t="shared" ref="N16:N19" si="1">+M16+1</f>
        <v>45835</v>
      </c>
    </row>
    <row r="17" spans="1:14" x14ac:dyDescent="0.25">
      <c r="A17" t="s">
        <v>25</v>
      </c>
      <c r="B17" s="23">
        <v>4</v>
      </c>
      <c r="C17" t="s">
        <v>71</v>
      </c>
      <c r="D17" t="str">
        <f t="shared" si="0"/>
        <v>FI - G/L account</v>
      </c>
      <c r="E17" t="str">
        <f t="shared" si="0"/>
        <v>Master Data</v>
      </c>
      <c r="F17">
        <v>1.1000000000000001</v>
      </c>
      <c r="H17" t="s">
        <v>374</v>
      </c>
      <c r="J17" t="s">
        <v>375</v>
      </c>
      <c r="K17" t="str">
        <f>VLOOKUP($C17,'[1]Dev Tracker'!$B:$Y,22,0)</f>
        <v>Manoj</v>
      </c>
      <c r="M17" s="161">
        <f>+M16+1</f>
        <v>45835</v>
      </c>
      <c r="N17" s="161">
        <f t="shared" si="1"/>
        <v>45836</v>
      </c>
    </row>
    <row r="18" spans="1:14" x14ac:dyDescent="0.25">
      <c r="A18" t="s">
        <v>25</v>
      </c>
      <c r="B18" s="23">
        <v>5</v>
      </c>
      <c r="C18" t="s">
        <v>71</v>
      </c>
      <c r="D18" t="str">
        <f t="shared" si="0"/>
        <v>FI - G/L account</v>
      </c>
      <c r="E18" t="str">
        <f t="shared" si="0"/>
        <v>Master Data</v>
      </c>
      <c r="F18">
        <v>1.1000000000000001</v>
      </c>
      <c r="H18" t="s">
        <v>376</v>
      </c>
      <c r="I18" t="str">
        <f>VLOOKUP($C18,'[1]Dev Tracker'!$B:$Y,21,0)</f>
        <v>DMC</v>
      </c>
      <c r="J18" t="s">
        <v>375</v>
      </c>
      <c r="K18" t="str">
        <f>VLOOKUP($C18,'[1]Dev Tracker'!$B:$Y,22,0)</f>
        <v>Manoj</v>
      </c>
      <c r="M18" s="161">
        <f>VLOOKUP($C18,'[1]Dev Tracker'!$B:$Y,12,0)</f>
        <v>45839</v>
      </c>
      <c r="N18" s="161">
        <f t="shared" si="1"/>
        <v>45840</v>
      </c>
    </row>
    <row r="19" spans="1:14" x14ac:dyDescent="0.25">
      <c r="A19" t="s">
        <v>25</v>
      </c>
      <c r="B19" s="23">
        <v>6</v>
      </c>
      <c r="C19" t="s">
        <v>71</v>
      </c>
      <c r="D19" t="str">
        <f t="shared" si="0"/>
        <v>FI - G/L account</v>
      </c>
      <c r="E19" t="str">
        <f t="shared" si="0"/>
        <v>Master Data</v>
      </c>
      <c r="F19">
        <v>1.1000000000000001</v>
      </c>
      <c r="H19" t="s">
        <v>377</v>
      </c>
      <c r="J19" t="s">
        <v>373</v>
      </c>
      <c r="K19" t="s">
        <v>287</v>
      </c>
      <c r="M19" s="161">
        <f>+M18+1</f>
        <v>45840</v>
      </c>
      <c r="N19" s="161">
        <f t="shared" si="1"/>
        <v>45841</v>
      </c>
    </row>
    <row r="20" spans="1:14" x14ac:dyDescent="0.25">
      <c r="A20" t="s">
        <v>25</v>
      </c>
      <c r="B20" s="23">
        <v>7</v>
      </c>
      <c r="C20" t="s">
        <v>85</v>
      </c>
      <c r="D20" t="s">
        <v>86</v>
      </c>
      <c r="E20" t="s">
        <v>368</v>
      </c>
      <c r="F20">
        <v>1.2</v>
      </c>
      <c r="G20" t="str">
        <f>VLOOKUP($C20,'[1]Dev Tracker'!$B:$Y,9,0)</f>
        <v>CHS4_C_893</v>
      </c>
      <c r="H20" t="s">
        <v>369</v>
      </c>
    </row>
    <row r="21" spans="1:14" x14ac:dyDescent="0.25">
      <c r="A21" t="s">
        <v>25</v>
      </c>
      <c r="B21" s="23">
        <v>8</v>
      </c>
      <c r="C21" s="162" t="s">
        <v>85</v>
      </c>
      <c r="D21" s="162" t="str">
        <f t="shared" ref="D21:E22" si="2">D20</f>
        <v xml:space="preserve">PC Hierarchy - Manual </v>
      </c>
      <c r="E21" s="162" t="str">
        <f t="shared" si="2"/>
        <v>Master Data</v>
      </c>
      <c r="F21" s="163">
        <v>1.2</v>
      </c>
      <c r="G21" s="163"/>
      <c r="H21" s="162" t="s">
        <v>376</v>
      </c>
      <c r="I21" s="162" t="str">
        <f>VLOOKUP($C21,'[1]Dev Tracker'!$B:$Y,21,0)</f>
        <v xml:space="preserve">Manual </v>
      </c>
      <c r="J21" s="162" t="s">
        <v>25</v>
      </c>
      <c r="K21" s="162" t="s">
        <v>287</v>
      </c>
      <c r="L21" s="162"/>
      <c r="M21" s="164">
        <f>VLOOKUP($C21,'[1]Dev Tracker'!$B:$Y,12,0)</f>
        <v>45839</v>
      </c>
      <c r="N21" s="164">
        <f t="shared" ref="N21:N22" si="3">+M21+1</f>
        <v>45840</v>
      </c>
    </row>
    <row r="22" spans="1:14" x14ac:dyDescent="0.25">
      <c r="A22" t="s">
        <v>25</v>
      </c>
      <c r="B22" s="23">
        <v>9</v>
      </c>
      <c r="C22" t="s">
        <v>85</v>
      </c>
      <c r="D22" t="str">
        <f t="shared" si="2"/>
        <v xml:space="preserve">PC Hierarchy - Manual </v>
      </c>
      <c r="E22" t="str">
        <f t="shared" si="2"/>
        <v>Master Data</v>
      </c>
      <c r="F22">
        <v>1.2</v>
      </c>
      <c r="H22" t="s">
        <v>377</v>
      </c>
      <c r="J22" t="s">
        <v>373</v>
      </c>
      <c r="K22" t="s">
        <v>287</v>
      </c>
      <c r="M22" s="161">
        <f>+M21+1</f>
        <v>45840</v>
      </c>
      <c r="N22" s="161">
        <f t="shared" si="3"/>
        <v>45841</v>
      </c>
    </row>
    <row r="23" spans="1:14" x14ac:dyDescent="0.25">
      <c r="A23" t="s">
        <v>25</v>
      </c>
      <c r="B23" s="23">
        <v>10</v>
      </c>
      <c r="C23" t="s">
        <v>88</v>
      </c>
      <c r="D23" t="s">
        <v>89</v>
      </c>
      <c r="E23" t="s">
        <v>368</v>
      </c>
      <c r="F23">
        <v>1.3</v>
      </c>
      <c r="H23" t="s">
        <v>369</v>
      </c>
    </row>
    <row r="24" spans="1:14" x14ac:dyDescent="0.25">
      <c r="A24" t="s">
        <v>25</v>
      </c>
      <c r="B24" s="23">
        <v>11</v>
      </c>
      <c r="C24" s="162" t="s">
        <v>88</v>
      </c>
      <c r="D24" s="162" t="str">
        <f t="shared" ref="D24:F25" si="4">D23</f>
        <v xml:space="preserve">Cost Center Hierarchy - Manual </v>
      </c>
      <c r="E24" s="162" t="str">
        <f t="shared" si="4"/>
        <v>Master Data</v>
      </c>
      <c r="F24" s="163">
        <f t="shared" si="4"/>
        <v>1.3</v>
      </c>
      <c r="G24" s="163"/>
      <c r="H24" s="162" t="s">
        <v>376</v>
      </c>
      <c r="I24" s="162" t="str">
        <f>VLOOKUP($C24,'[1]Dev Tracker'!$B:$Y,21,0)</f>
        <v xml:space="preserve">Manual </v>
      </c>
      <c r="J24" s="162" t="s">
        <v>25</v>
      </c>
      <c r="K24" s="162" t="s">
        <v>287</v>
      </c>
      <c r="L24" s="162"/>
      <c r="M24" s="164">
        <f>VLOOKUP($C24,'[1]Dev Tracker'!$B:$Y,12,0)</f>
        <v>45839</v>
      </c>
      <c r="N24" s="164">
        <f t="shared" ref="N24:N25" si="5">+M24+1</f>
        <v>45840</v>
      </c>
    </row>
    <row r="25" spans="1:14" x14ac:dyDescent="0.25">
      <c r="A25" t="s">
        <v>25</v>
      </c>
      <c r="B25" s="23">
        <v>12</v>
      </c>
      <c r="C25" t="s">
        <v>88</v>
      </c>
      <c r="D25" t="str">
        <f t="shared" si="4"/>
        <v xml:space="preserve">Cost Center Hierarchy - Manual </v>
      </c>
      <c r="E25" t="str">
        <f t="shared" si="4"/>
        <v>Master Data</v>
      </c>
      <c r="F25">
        <f t="shared" si="4"/>
        <v>1.3</v>
      </c>
      <c r="H25" t="s">
        <v>377</v>
      </c>
      <c r="J25" t="s">
        <v>373</v>
      </c>
      <c r="K25" t="s">
        <v>287</v>
      </c>
      <c r="M25" s="161">
        <f>+M24+1</f>
        <v>45840</v>
      </c>
      <c r="N25" s="161">
        <f t="shared" si="5"/>
        <v>45841</v>
      </c>
    </row>
    <row r="26" spans="1:14" x14ac:dyDescent="0.25">
      <c r="A26" t="s">
        <v>25</v>
      </c>
      <c r="B26" s="23">
        <v>13</v>
      </c>
      <c r="C26" t="s">
        <v>63</v>
      </c>
      <c r="D26" t="s">
        <v>64</v>
      </c>
      <c r="E26" t="s">
        <v>368</v>
      </c>
      <c r="F26">
        <v>1.4</v>
      </c>
      <c r="G26" t="str">
        <f>VLOOKUP($C26,'[1]Dev Tracker'!$B:$Y,9,0)</f>
        <v>CHS4_MAN04</v>
      </c>
      <c r="H26" t="s">
        <v>369</v>
      </c>
    </row>
    <row r="27" spans="1:14" x14ac:dyDescent="0.25">
      <c r="A27" t="s">
        <v>25</v>
      </c>
      <c r="B27" s="23">
        <v>14</v>
      </c>
      <c r="C27" t="s">
        <v>63</v>
      </c>
      <c r="D27" t="str">
        <f t="shared" ref="D27:F31" si="6">D26</f>
        <v>CO - Profit center</v>
      </c>
      <c r="E27" t="str">
        <f t="shared" si="6"/>
        <v>Master Data</v>
      </c>
      <c r="F27">
        <f t="shared" si="6"/>
        <v>1.4</v>
      </c>
      <c r="H27" t="s">
        <v>370</v>
      </c>
      <c r="J27" t="s">
        <v>371</v>
      </c>
      <c r="K27" t="s">
        <v>287</v>
      </c>
      <c r="M27" s="161">
        <f>VLOOKUP($C27,'[1]Dev Tracker'!$B:$Y,11,0)</f>
        <v>45833</v>
      </c>
      <c r="N27" s="161">
        <f t="shared" ref="N27:N31" si="7">+M27+1</f>
        <v>45834</v>
      </c>
    </row>
    <row r="28" spans="1:14" x14ac:dyDescent="0.25">
      <c r="A28" t="s">
        <v>25</v>
      </c>
      <c r="B28" s="23">
        <v>15</v>
      </c>
      <c r="C28" t="s">
        <v>63</v>
      </c>
      <c r="D28" t="str">
        <f t="shared" si="6"/>
        <v>CO - Profit center</v>
      </c>
      <c r="E28" t="str">
        <f t="shared" si="6"/>
        <v>Master Data</v>
      </c>
      <c r="F28">
        <f t="shared" si="6"/>
        <v>1.4</v>
      </c>
      <c r="H28" t="s">
        <v>372</v>
      </c>
      <c r="J28" t="s">
        <v>373</v>
      </c>
      <c r="K28" t="s">
        <v>287</v>
      </c>
      <c r="M28" s="161">
        <f t="shared" ref="M28:M29" si="8">+M27+1</f>
        <v>45834</v>
      </c>
      <c r="N28" s="161">
        <f t="shared" si="7"/>
        <v>45835</v>
      </c>
    </row>
    <row r="29" spans="1:14" x14ac:dyDescent="0.25">
      <c r="A29" t="s">
        <v>25</v>
      </c>
      <c r="B29" s="23">
        <v>16</v>
      </c>
      <c r="C29" t="s">
        <v>63</v>
      </c>
      <c r="D29" t="str">
        <f t="shared" si="6"/>
        <v>CO - Profit center</v>
      </c>
      <c r="E29" t="str">
        <f t="shared" si="6"/>
        <v>Master Data</v>
      </c>
      <c r="F29">
        <f t="shared" si="6"/>
        <v>1.4</v>
      </c>
      <c r="H29" t="s">
        <v>374</v>
      </c>
      <c r="J29" t="s">
        <v>375</v>
      </c>
      <c r="K29" t="str">
        <f>VLOOKUP($C29,'[1]Dev Tracker'!$B:$Y,22,0)</f>
        <v>Manoj</v>
      </c>
      <c r="M29" s="161">
        <f t="shared" si="8"/>
        <v>45835</v>
      </c>
      <c r="N29" s="161">
        <f t="shared" si="7"/>
        <v>45836</v>
      </c>
    </row>
    <row r="30" spans="1:14" x14ac:dyDescent="0.25">
      <c r="A30" t="s">
        <v>25</v>
      </c>
      <c r="B30" s="23">
        <v>17</v>
      </c>
      <c r="C30" t="s">
        <v>63</v>
      </c>
      <c r="D30" t="str">
        <f t="shared" si="6"/>
        <v>CO - Profit center</v>
      </c>
      <c r="E30" t="str">
        <f t="shared" si="6"/>
        <v>Master Data</v>
      </c>
      <c r="F30">
        <f t="shared" si="6"/>
        <v>1.4</v>
      </c>
      <c r="H30" t="s">
        <v>376</v>
      </c>
      <c r="I30" t="str">
        <f>VLOOKUP($C30,'[1]Dev Tracker'!$B:$Y,21,0)</f>
        <v>DMC</v>
      </c>
      <c r="J30" t="s">
        <v>375</v>
      </c>
      <c r="K30" t="str">
        <f>VLOOKUP($C30,'[1]Dev Tracker'!$B:$Y,22,0)</f>
        <v>Manoj</v>
      </c>
      <c r="M30" s="161">
        <f>VLOOKUP($C30,'[1]Dev Tracker'!$B:$Y,12,0)</f>
        <v>45840</v>
      </c>
      <c r="N30" s="161">
        <f t="shared" si="7"/>
        <v>45841</v>
      </c>
    </row>
    <row r="31" spans="1:14" x14ac:dyDescent="0.25">
      <c r="A31" t="s">
        <v>25</v>
      </c>
      <c r="B31" s="23">
        <v>18</v>
      </c>
      <c r="C31" t="s">
        <v>63</v>
      </c>
      <c r="D31" t="str">
        <f t="shared" si="6"/>
        <v>CO - Profit center</v>
      </c>
      <c r="E31" t="str">
        <f t="shared" si="6"/>
        <v>Master Data</v>
      </c>
      <c r="F31">
        <f t="shared" si="6"/>
        <v>1.4</v>
      </c>
      <c r="H31" t="s">
        <v>377</v>
      </c>
      <c r="J31" t="s">
        <v>373</v>
      </c>
      <c r="K31" t="s">
        <v>287</v>
      </c>
      <c r="M31" s="161">
        <f>+M30+1</f>
        <v>45841</v>
      </c>
      <c r="N31" s="161">
        <f t="shared" si="7"/>
        <v>45842</v>
      </c>
    </row>
    <row r="32" spans="1:14" x14ac:dyDescent="0.25">
      <c r="A32" t="s">
        <v>25</v>
      </c>
      <c r="B32" s="23">
        <v>19</v>
      </c>
      <c r="C32" t="s">
        <v>65</v>
      </c>
      <c r="D32" t="s">
        <v>66</v>
      </c>
      <c r="E32" t="s">
        <v>368</v>
      </c>
      <c r="F32">
        <v>1.5</v>
      </c>
      <c r="G32" t="str">
        <f>VLOOKUP($C32,'[1]Dev Tracker'!$B:$Y,9,0)</f>
        <v>CHS4_MAN03,CHS4_C_871</v>
      </c>
      <c r="H32" t="s">
        <v>369</v>
      </c>
    </row>
    <row r="33" spans="1:14" x14ac:dyDescent="0.25">
      <c r="A33" t="s">
        <v>25</v>
      </c>
      <c r="B33" s="23">
        <v>20</v>
      </c>
      <c r="C33" t="s">
        <v>65</v>
      </c>
      <c r="D33" t="str">
        <f t="shared" ref="D33:F37" si="9">D32</f>
        <v>CO - Cost center</v>
      </c>
      <c r="E33" t="str">
        <f t="shared" si="9"/>
        <v>Master Data</v>
      </c>
      <c r="F33">
        <f t="shared" si="9"/>
        <v>1.5</v>
      </c>
      <c r="H33" t="s">
        <v>370</v>
      </c>
      <c r="J33" t="s">
        <v>371</v>
      </c>
      <c r="K33" t="s">
        <v>287</v>
      </c>
      <c r="M33" s="161">
        <f>VLOOKUP($C33,'[1]Dev Tracker'!$B:$Y,11,0)</f>
        <v>45833</v>
      </c>
      <c r="N33" s="161">
        <f t="shared" ref="N33:N37" si="10">+M33+1</f>
        <v>45834</v>
      </c>
    </row>
    <row r="34" spans="1:14" x14ac:dyDescent="0.25">
      <c r="A34" t="s">
        <v>25</v>
      </c>
      <c r="B34" s="23">
        <v>21</v>
      </c>
      <c r="C34" t="s">
        <v>65</v>
      </c>
      <c r="D34" t="str">
        <f t="shared" si="9"/>
        <v>CO - Cost center</v>
      </c>
      <c r="E34" t="str">
        <f t="shared" si="9"/>
        <v>Master Data</v>
      </c>
      <c r="F34">
        <f t="shared" si="9"/>
        <v>1.5</v>
      </c>
      <c r="H34" t="s">
        <v>372</v>
      </c>
      <c r="J34" t="s">
        <v>373</v>
      </c>
      <c r="K34" t="s">
        <v>287</v>
      </c>
      <c r="M34" s="161">
        <f t="shared" ref="M34:M35" si="11">+M33+1</f>
        <v>45834</v>
      </c>
      <c r="N34" s="161">
        <f t="shared" si="10"/>
        <v>45835</v>
      </c>
    </row>
    <row r="35" spans="1:14" x14ac:dyDescent="0.25">
      <c r="A35" t="s">
        <v>25</v>
      </c>
      <c r="B35" s="23">
        <v>22</v>
      </c>
      <c r="C35" t="s">
        <v>65</v>
      </c>
      <c r="D35" t="str">
        <f t="shared" si="9"/>
        <v>CO - Cost center</v>
      </c>
      <c r="E35" t="str">
        <f t="shared" si="9"/>
        <v>Master Data</v>
      </c>
      <c r="F35">
        <f t="shared" si="9"/>
        <v>1.5</v>
      </c>
      <c r="H35" t="s">
        <v>374</v>
      </c>
      <c r="J35" t="s">
        <v>375</v>
      </c>
      <c r="K35" t="str">
        <f>VLOOKUP($C35,'[1]Dev Tracker'!$B:$Y,22,0)</f>
        <v>Manoj</v>
      </c>
      <c r="M35" s="161">
        <f t="shared" si="11"/>
        <v>45835</v>
      </c>
      <c r="N35" s="161">
        <f t="shared" si="10"/>
        <v>45836</v>
      </c>
    </row>
    <row r="36" spans="1:14" x14ac:dyDescent="0.25">
      <c r="A36" t="s">
        <v>25</v>
      </c>
      <c r="B36" s="23">
        <v>23</v>
      </c>
      <c r="C36" t="s">
        <v>65</v>
      </c>
      <c r="D36" t="str">
        <f t="shared" si="9"/>
        <v>CO - Cost center</v>
      </c>
      <c r="E36" t="str">
        <f t="shared" si="9"/>
        <v>Master Data</v>
      </c>
      <c r="F36">
        <f t="shared" si="9"/>
        <v>1.5</v>
      </c>
      <c r="H36" t="s">
        <v>376</v>
      </c>
      <c r="I36" t="str">
        <f>VLOOKUP($C36,'[1]Dev Tracker'!$B:$Y,21,0)</f>
        <v>DMC</v>
      </c>
      <c r="J36" t="s">
        <v>375</v>
      </c>
      <c r="K36" t="str">
        <f>VLOOKUP($C36,'[1]Dev Tracker'!$B:$Y,22,0)</f>
        <v>Manoj</v>
      </c>
      <c r="M36" s="161">
        <f>VLOOKUP($C36,'[1]Dev Tracker'!$B:$Y,12,0)</f>
        <v>45840</v>
      </c>
      <c r="N36" s="161">
        <f t="shared" si="10"/>
        <v>45841</v>
      </c>
    </row>
    <row r="37" spans="1:14" x14ac:dyDescent="0.25">
      <c r="A37" t="s">
        <v>25</v>
      </c>
      <c r="B37" s="23">
        <v>24</v>
      </c>
      <c r="C37" t="s">
        <v>65</v>
      </c>
      <c r="D37" t="str">
        <f t="shared" si="9"/>
        <v>CO - Cost center</v>
      </c>
      <c r="E37" t="str">
        <f t="shared" si="9"/>
        <v>Master Data</v>
      </c>
      <c r="F37">
        <f t="shared" si="9"/>
        <v>1.5</v>
      </c>
      <c r="H37" t="s">
        <v>377</v>
      </c>
      <c r="J37" t="s">
        <v>373</v>
      </c>
      <c r="K37" t="s">
        <v>287</v>
      </c>
      <c r="M37" s="161">
        <f>+M36+1</f>
        <v>45841</v>
      </c>
      <c r="N37" s="161">
        <f t="shared" si="10"/>
        <v>45842</v>
      </c>
    </row>
    <row r="38" spans="1:14" x14ac:dyDescent="0.25">
      <c r="A38" t="s">
        <v>25</v>
      </c>
      <c r="B38" s="23">
        <v>25</v>
      </c>
      <c r="C38" t="s">
        <v>61</v>
      </c>
      <c r="D38" t="s">
        <v>62</v>
      </c>
      <c r="E38" t="s">
        <v>368</v>
      </c>
      <c r="F38">
        <v>1.6</v>
      </c>
      <c r="H38" t="s">
        <v>369</v>
      </c>
    </row>
    <row r="39" spans="1:14" x14ac:dyDescent="0.25">
      <c r="A39" t="str">
        <f t="shared" ref="A39:A43" si="12">A38</f>
        <v>R2R</v>
      </c>
      <c r="B39" s="23">
        <v>26</v>
      </c>
      <c r="C39" t="s">
        <v>61</v>
      </c>
      <c r="D39" t="str">
        <f t="shared" ref="D39:F43" si="13">D38</f>
        <v>Bank Master</v>
      </c>
      <c r="E39" t="str">
        <f t="shared" si="13"/>
        <v>Master Data</v>
      </c>
      <c r="F39">
        <f t="shared" si="13"/>
        <v>1.6</v>
      </c>
      <c r="H39" t="s">
        <v>370</v>
      </c>
      <c r="J39" t="s">
        <v>371</v>
      </c>
      <c r="K39" t="s">
        <v>287</v>
      </c>
      <c r="M39" s="161">
        <f>VLOOKUP($C39,'[1]Dev Tracker'!$B:$Y,11,0)</f>
        <v>45833</v>
      </c>
      <c r="N39" s="161">
        <f t="shared" ref="N39:N43" si="14">+M39+1</f>
        <v>45834</v>
      </c>
    </row>
    <row r="40" spans="1:14" x14ac:dyDescent="0.25">
      <c r="A40" t="str">
        <f t="shared" si="12"/>
        <v>R2R</v>
      </c>
      <c r="B40" s="23">
        <v>27</v>
      </c>
      <c r="C40" t="s">
        <v>61</v>
      </c>
      <c r="D40" t="str">
        <f t="shared" si="13"/>
        <v>Bank Master</v>
      </c>
      <c r="E40" t="str">
        <f t="shared" si="13"/>
        <v>Master Data</v>
      </c>
      <c r="F40">
        <f t="shared" si="13"/>
        <v>1.6</v>
      </c>
      <c r="H40" t="s">
        <v>372</v>
      </c>
      <c r="J40" t="s">
        <v>373</v>
      </c>
      <c r="K40" t="s">
        <v>287</v>
      </c>
      <c r="M40" s="161">
        <f t="shared" ref="M40:M41" si="15">+M39+1</f>
        <v>45834</v>
      </c>
      <c r="N40" s="161">
        <f t="shared" si="14"/>
        <v>45835</v>
      </c>
    </row>
    <row r="41" spans="1:14" x14ac:dyDescent="0.25">
      <c r="A41" t="str">
        <f t="shared" si="12"/>
        <v>R2R</v>
      </c>
      <c r="B41" s="23">
        <v>28</v>
      </c>
      <c r="C41" t="s">
        <v>61</v>
      </c>
      <c r="D41" t="str">
        <f t="shared" si="13"/>
        <v>Bank Master</v>
      </c>
      <c r="E41" t="str">
        <f t="shared" si="13"/>
        <v>Master Data</v>
      </c>
      <c r="F41">
        <f t="shared" si="13"/>
        <v>1.6</v>
      </c>
      <c r="H41" t="s">
        <v>374</v>
      </c>
      <c r="J41" t="s">
        <v>375</v>
      </c>
      <c r="K41" t="str">
        <f>VLOOKUP($C41,'[1]Dev Tracker'!$B:$Y,22,0)</f>
        <v>Manoj</v>
      </c>
      <c r="M41" s="161">
        <f t="shared" si="15"/>
        <v>45835</v>
      </c>
      <c r="N41" s="161">
        <f t="shared" si="14"/>
        <v>45836</v>
      </c>
    </row>
    <row r="42" spans="1:14" x14ac:dyDescent="0.25">
      <c r="A42" t="str">
        <f t="shared" si="12"/>
        <v>R2R</v>
      </c>
      <c r="B42" s="23">
        <v>29</v>
      </c>
      <c r="C42" t="s">
        <v>61</v>
      </c>
      <c r="D42" t="str">
        <f t="shared" si="13"/>
        <v>Bank Master</v>
      </c>
      <c r="E42" t="str">
        <f t="shared" si="13"/>
        <v>Master Data</v>
      </c>
      <c r="F42">
        <f t="shared" si="13"/>
        <v>1.6</v>
      </c>
      <c r="H42" t="s">
        <v>376</v>
      </c>
      <c r="I42" t="str">
        <f>VLOOKUP($C42,'[1]Dev Tracker'!$B:$Y,21,0)</f>
        <v>DMC</v>
      </c>
      <c r="J42" t="s">
        <v>375</v>
      </c>
      <c r="K42" t="str">
        <f>VLOOKUP($C42,'[1]Dev Tracker'!$B:$Y,22,0)</f>
        <v>Manoj</v>
      </c>
      <c r="M42" s="161">
        <f>VLOOKUP($C42,'[1]Dev Tracker'!$B:$Y,12,0)</f>
        <v>45841</v>
      </c>
      <c r="N42" s="161">
        <f t="shared" si="14"/>
        <v>45842</v>
      </c>
    </row>
    <row r="43" spans="1:14" x14ac:dyDescent="0.25">
      <c r="A43" t="str">
        <f t="shared" si="12"/>
        <v>R2R</v>
      </c>
      <c r="B43" s="23">
        <v>30</v>
      </c>
      <c r="C43" t="s">
        <v>61</v>
      </c>
      <c r="D43" t="str">
        <f t="shared" si="13"/>
        <v>Bank Master</v>
      </c>
      <c r="E43" t="str">
        <f t="shared" si="13"/>
        <v>Master Data</v>
      </c>
      <c r="F43">
        <f t="shared" si="13"/>
        <v>1.6</v>
      </c>
      <c r="H43" t="s">
        <v>377</v>
      </c>
      <c r="J43" t="s">
        <v>373</v>
      </c>
      <c r="K43" t="s">
        <v>287</v>
      </c>
      <c r="M43" s="161">
        <f>+M42+1</f>
        <v>45842</v>
      </c>
      <c r="N43" s="161">
        <f t="shared" si="14"/>
        <v>45843</v>
      </c>
    </row>
    <row r="44" spans="1:14" x14ac:dyDescent="0.25">
      <c r="A44" t="s">
        <v>6</v>
      </c>
      <c r="B44" s="23">
        <v>31</v>
      </c>
      <c r="C44" t="s">
        <v>9</v>
      </c>
      <c r="D44" t="s">
        <v>10</v>
      </c>
      <c r="E44" t="s">
        <v>368</v>
      </c>
      <c r="F44">
        <v>2.1</v>
      </c>
      <c r="G44" t="str">
        <f>VLOOKUP($C44,'[1]Dev Tracker'!$B:$Y,9,0)</f>
        <v>CHS4_C_884</v>
      </c>
      <c r="H44" t="s">
        <v>369</v>
      </c>
    </row>
    <row r="45" spans="1:14" x14ac:dyDescent="0.25">
      <c r="A45" t="str">
        <f t="shared" ref="A45:A49" si="16">A44</f>
        <v>MD</v>
      </c>
      <c r="B45" s="23">
        <v>32</v>
      </c>
      <c r="C45" t="s">
        <v>9</v>
      </c>
      <c r="D45" t="str">
        <f t="shared" ref="D45:F49" si="17">D44</f>
        <v>Site Characteristic</v>
      </c>
      <c r="E45" t="str">
        <f t="shared" si="17"/>
        <v>Master Data</v>
      </c>
      <c r="F45">
        <f t="shared" si="17"/>
        <v>2.1</v>
      </c>
      <c r="H45" t="s">
        <v>370</v>
      </c>
      <c r="J45" t="s">
        <v>371</v>
      </c>
      <c r="K45" t="s">
        <v>287</v>
      </c>
      <c r="M45" s="161">
        <f>VLOOKUP($C45,'[1]Dev Tracker'!$B:$Y,11,0)</f>
        <v>45839</v>
      </c>
      <c r="N45" s="161">
        <f t="shared" ref="N45:N49" si="18">+M45+1</f>
        <v>45840</v>
      </c>
    </row>
    <row r="46" spans="1:14" x14ac:dyDescent="0.25">
      <c r="A46" t="str">
        <f t="shared" si="16"/>
        <v>MD</v>
      </c>
      <c r="B46" s="23">
        <v>33</v>
      </c>
      <c r="C46" t="s">
        <v>9</v>
      </c>
      <c r="D46" t="str">
        <f t="shared" si="17"/>
        <v>Site Characteristic</v>
      </c>
      <c r="E46" t="str">
        <f t="shared" si="17"/>
        <v>Master Data</v>
      </c>
      <c r="F46">
        <f t="shared" si="17"/>
        <v>2.1</v>
      </c>
      <c r="H46" t="s">
        <v>372</v>
      </c>
      <c r="J46" t="s">
        <v>373</v>
      </c>
      <c r="K46" t="s">
        <v>287</v>
      </c>
      <c r="M46" s="161">
        <f t="shared" ref="M46:M47" si="19">+M45+1</f>
        <v>45840</v>
      </c>
      <c r="N46" s="161">
        <f t="shared" si="18"/>
        <v>45841</v>
      </c>
    </row>
    <row r="47" spans="1:14" x14ac:dyDescent="0.25">
      <c r="A47" t="str">
        <f t="shared" si="16"/>
        <v>MD</v>
      </c>
      <c r="B47" s="23">
        <v>34</v>
      </c>
      <c r="C47" t="s">
        <v>9</v>
      </c>
      <c r="D47" t="str">
        <f t="shared" si="17"/>
        <v>Site Characteristic</v>
      </c>
      <c r="E47" t="str">
        <f t="shared" si="17"/>
        <v>Master Data</v>
      </c>
      <c r="F47">
        <f t="shared" si="17"/>
        <v>2.1</v>
      </c>
      <c r="H47" t="s">
        <v>374</v>
      </c>
      <c r="J47" t="s">
        <v>375</v>
      </c>
      <c r="K47" t="str">
        <f>VLOOKUP($C47,'[1]Dev Tracker'!$B:$Y,22,0)</f>
        <v>Sona</v>
      </c>
      <c r="M47" s="161">
        <f t="shared" si="19"/>
        <v>45841</v>
      </c>
      <c r="N47" s="161">
        <f t="shared" si="18"/>
        <v>45842</v>
      </c>
    </row>
    <row r="48" spans="1:14" x14ac:dyDescent="0.25">
      <c r="A48" t="str">
        <f t="shared" si="16"/>
        <v>MD</v>
      </c>
      <c r="B48" s="23">
        <v>35</v>
      </c>
      <c r="C48" t="s">
        <v>9</v>
      </c>
      <c r="D48" t="str">
        <f t="shared" si="17"/>
        <v>Site Characteristic</v>
      </c>
      <c r="E48" t="str">
        <f t="shared" si="17"/>
        <v>Master Data</v>
      </c>
      <c r="F48">
        <f t="shared" si="17"/>
        <v>2.1</v>
      </c>
      <c r="H48" t="s">
        <v>376</v>
      </c>
      <c r="I48" t="str">
        <f>VLOOKUP($C48,'[1]Dev Tracker'!$B:$Y,21,0)</f>
        <v>DMC</v>
      </c>
      <c r="J48" t="s">
        <v>375</v>
      </c>
      <c r="K48" t="str">
        <f>VLOOKUP($C48,'[1]Dev Tracker'!$B:$Y,22,0)</f>
        <v>Sona</v>
      </c>
      <c r="M48" s="161">
        <f>VLOOKUP($C48,'[1]Dev Tracker'!$B:$Y,12,0)</f>
        <v>45845</v>
      </c>
      <c r="N48" s="161">
        <f t="shared" si="18"/>
        <v>45846</v>
      </c>
    </row>
    <row r="49" spans="1:14" x14ac:dyDescent="0.25">
      <c r="A49" t="str">
        <f t="shared" si="16"/>
        <v>MD</v>
      </c>
      <c r="B49" s="23">
        <v>36</v>
      </c>
      <c r="C49" t="s">
        <v>9</v>
      </c>
      <c r="D49" t="str">
        <f t="shared" si="17"/>
        <v>Site Characteristic</v>
      </c>
      <c r="E49" t="str">
        <f t="shared" si="17"/>
        <v>Master Data</v>
      </c>
      <c r="F49">
        <f t="shared" si="17"/>
        <v>2.1</v>
      </c>
      <c r="H49" t="s">
        <v>377</v>
      </c>
      <c r="J49" t="s">
        <v>373</v>
      </c>
      <c r="K49" t="s">
        <v>287</v>
      </c>
      <c r="M49" s="161">
        <f>+M48+1</f>
        <v>45846</v>
      </c>
      <c r="N49" s="161">
        <f t="shared" si="18"/>
        <v>45847</v>
      </c>
    </row>
    <row r="50" spans="1:14" x14ac:dyDescent="0.25">
      <c r="A50" t="s">
        <v>6</v>
      </c>
      <c r="B50" s="23">
        <v>37</v>
      </c>
      <c r="C50" t="s">
        <v>11</v>
      </c>
      <c r="D50" t="s">
        <v>12</v>
      </c>
      <c r="E50" t="s">
        <v>368</v>
      </c>
      <c r="F50">
        <v>2.1</v>
      </c>
      <c r="H50" t="s">
        <v>369</v>
      </c>
    </row>
    <row r="51" spans="1:14" x14ac:dyDescent="0.25">
      <c r="A51" t="str">
        <f t="shared" ref="A51:A55" si="20">A50</f>
        <v>MD</v>
      </c>
      <c r="B51" s="23">
        <v>38</v>
      </c>
      <c r="C51" t="s">
        <v>11</v>
      </c>
      <c r="D51" t="str">
        <f t="shared" ref="D51:F55" si="21">D50</f>
        <v>Site Class</v>
      </c>
      <c r="E51" t="str">
        <f t="shared" si="21"/>
        <v>Master Data</v>
      </c>
      <c r="F51">
        <f t="shared" si="21"/>
        <v>2.1</v>
      </c>
      <c r="H51" t="s">
        <v>370</v>
      </c>
      <c r="J51" t="s">
        <v>371</v>
      </c>
      <c r="K51" t="s">
        <v>287</v>
      </c>
      <c r="M51" s="161">
        <f>VLOOKUP($C51,'[1]Dev Tracker'!$B:$Y,11,0)</f>
        <v>45839</v>
      </c>
      <c r="N51" s="161">
        <f t="shared" ref="N51:N55" si="22">+M51+1</f>
        <v>45840</v>
      </c>
    </row>
    <row r="52" spans="1:14" x14ac:dyDescent="0.25">
      <c r="A52" t="str">
        <f t="shared" si="20"/>
        <v>MD</v>
      </c>
      <c r="B52" s="23">
        <v>39</v>
      </c>
      <c r="C52" t="s">
        <v>11</v>
      </c>
      <c r="D52" t="str">
        <f t="shared" si="21"/>
        <v>Site Class</v>
      </c>
      <c r="E52" t="str">
        <f t="shared" si="21"/>
        <v>Master Data</v>
      </c>
      <c r="F52">
        <f t="shared" si="21"/>
        <v>2.1</v>
      </c>
      <c r="H52" t="s">
        <v>372</v>
      </c>
      <c r="J52" t="s">
        <v>373</v>
      </c>
      <c r="K52" t="s">
        <v>287</v>
      </c>
      <c r="M52" s="161">
        <f t="shared" ref="M52:M53" si="23">+M51+1</f>
        <v>45840</v>
      </c>
      <c r="N52" s="161">
        <f t="shared" si="22"/>
        <v>45841</v>
      </c>
    </row>
    <row r="53" spans="1:14" x14ac:dyDescent="0.25">
      <c r="A53" t="str">
        <f t="shared" si="20"/>
        <v>MD</v>
      </c>
      <c r="B53" s="23">
        <v>40</v>
      </c>
      <c r="C53" t="s">
        <v>11</v>
      </c>
      <c r="D53" t="str">
        <f t="shared" si="21"/>
        <v>Site Class</v>
      </c>
      <c r="E53" t="str">
        <f t="shared" si="21"/>
        <v>Master Data</v>
      </c>
      <c r="F53">
        <f t="shared" si="21"/>
        <v>2.1</v>
      </c>
      <c r="H53" t="s">
        <v>374</v>
      </c>
      <c r="J53" t="s">
        <v>375</v>
      </c>
      <c r="K53" t="str">
        <f>VLOOKUP($C53,'[1]Dev Tracker'!$B:$Y,22,0)</f>
        <v>Manoj</v>
      </c>
      <c r="M53" s="161">
        <f t="shared" si="23"/>
        <v>45841</v>
      </c>
      <c r="N53" s="161">
        <f t="shared" si="22"/>
        <v>45842</v>
      </c>
    </row>
    <row r="54" spans="1:14" x14ac:dyDescent="0.25">
      <c r="A54" t="str">
        <f t="shared" si="20"/>
        <v>MD</v>
      </c>
      <c r="B54" s="23">
        <v>41</v>
      </c>
      <c r="C54" t="s">
        <v>11</v>
      </c>
      <c r="D54" t="str">
        <f t="shared" si="21"/>
        <v>Site Class</v>
      </c>
      <c r="E54" t="str">
        <f t="shared" si="21"/>
        <v>Master Data</v>
      </c>
      <c r="F54">
        <f t="shared" si="21"/>
        <v>2.1</v>
      </c>
      <c r="H54" t="s">
        <v>376</v>
      </c>
      <c r="I54" t="str">
        <f>VLOOKUP($C54,'[1]Dev Tracker'!$B:$Y,21,0)</f>
        <v xml:space="preserve">Manual </v>
      </c>
      <c r="J54" t="s">
        <v>375</v>
      </c>
      <c r="K54" t="str">
        <f>VLOOKUP($C54,'[1]Dev Tracker'!$B:$Y,22,0)</f>
        <v>Manoj</v>
      </c>
      <c r="M54" s="161">
        <f>VLOOKUP($C54,'[1]Dev Tracker'!$B:$Y,12,0)</f>
        <v>45845</v>
      </c>
      <c r="N54" s="161">
        <f t="shared" si="22"/>
        <v>45846</v>
      </c>
    </row>
    <row r="55" spans="1:14" x14ac:dyDescent="0.25">
      <c r="A55" t="str">
        <f t="shared" si="20"/>
        <v>MD</v>
      </c>
      <c r="B55" s="23">
        <v>42</v>
      </c>
      <c r="C55" t="s">
        <v>11</v>
      </c>
      <c r="D55" t="str">
        <f t="shared" si="21"/>
        <v>Site Class</v>
      </c>
      <c r="E55" t="str">
        <f t="shared" si="21"/>
        <v>Master Data</v>
      </c>
      <c r="F55">
        <f t="shared" si="21"/>
        <v>2.1</v>
      </c>
      <c r="H55" t="s">
        <v>377</v>
      </c>
      <c r="J55" t="s">
        <v>373</v>
      </c>
      <c r="K55" t="s">
        <v>287</v>
      </c>
      <c r="M55" s="161">
        <f>+M54+1</f>
        <v>45846</v>
      </c>
      <c r="N55" s="161">
        <f t="shared" si="22"/>
        <v>45847</v>
      </c>
    </row>
    <row r="56" spans="1:14" x14ac:dyDescent="0.25">
      <c r="A56" t="s">
        <v>28</v>
      </c>
      <c r="B56" s="23">
        <v>43</v>
      </c>
      <c r="C56" t="s">
        <v>100</v>
      </c>
      <c r="D56" t="s">
        <v>101</v>
      </c>
      <c r="E56" t="s">
        <v>368</v>
      </c>
      <c r="F56">
        <v>2.2000000000000002</v>
      </c>
      <c r="G56" t="str">
        <f>VLOOKUP($C56,'[1]Dev Tracker'!$B:$Y,9,0)</f>
        <v>CHS4_C_871</v>
      </c>
      <c r="H56" t="s">
        <v>369</v>
      </c>
    </row>
    <row r="57" spans="1:14" x14ac:dyDescent="0.25">
      <c r="A57" t="str">
        <f t="shared" ref="A57:A61" si="24">A56</f>
        <v>RET</v>
      </c>
      <c r="B57" s="23">
        <v>44</v>
      </c>
      <c r="C57" t="s">
        <v>100</v>
      </c>
      <c r="D57" t="str">
        <f t="shared" ref="D57:F61" si="25">D56</f>
        <v>Convert Vision Sites to S4 BP</v>
      </c>
      <c r="E57" t="str">
        <f t="shared" si="25"/>
        <v>Master Data</v>
      </c>
      <c r="F57">
        <f t="shared" si="25"/>
        <v>2.2000000000000002</v>
      </c>
      <c r="H57" t="s">
        <v>370</v>
      </c>
      <c r="J57" t="s">
        <v>371</v>
      </c>
      <c r="K57" t="s">
        <v>287</v>
      </c>
      <c r="M57" s="161">
        <f>VLOOKUP($C57,'[1]Dev Tracker'!$B:$Y,11,0)</f>
        <v>45840</v>
      </c>
      <c r="N57" s="161">
        <f t="shared" ref="N57:N61" si="26">+M57+1</f>
        <v>45841</v>
      </c>
    </row>
    <row r="58" spans="1:14" x14ac:dyDescent="0.25">
      <c r="A58" t="str">
        <f t="shared" si="24"/>
        <v>RET</v>
      </c>
      <c r="B58" s="23">
        <v>45</v>
      </c>
      <c r="C58" t="s">
        <v>100</v>
      </c>
      <c r="D58" t="str">
        <f t="shared" si="25"/>
        <v>Convert Vision Sites to S4 BP</v>
      </c>
      <c r="E58" t="str">
        <f t="shared" si="25"/>
        <v>Master Data</v>
      </c>
      <c r="F58">
        <f t="shared" si="25"/>
        <v>2.2000000000000002</v>
      </c>
      <c r="H58" t="s">
        <v>372</v>
      </c>
      <c r="J58" t="s">
        <v>373</v>
      </c>
      <c r="K58" t="s">
        <v>287</v>
      </c>
      <c r="M58" s="161">
        <f t="shared" ref="M58:M59" si="27">+M57+1</f>
        <v>45841</v>
      </c>
      <c r="N58" s="161">
        <f t="shared" si="26"/>
        <v>45842</v>
      </c>
    </row>
    <row r="59" spans="1:14" x14ac:dyDescent="0.25">
      <c r="A59" t="str">
        <f t="shared" si="24"/>
        <v>RET</v>
      </c>
      <c r="B59" s="23">
        <v>46</v>
      </c>
      <c r="C59" t="s">
        <v>100</v>
      </c>
      <c r="D59" t="str">
        <f t="shared" si="25"/>
        <v>Convert Vision Sites to S4 BP</v>
      </c>
      <c r="E59" t="str">
        <f t="shared" si="25"/>
        <v>Master Data</v>
      </c>
      <c r="F59">
        <f t="shared" si="25"/>
        <v>2.2000000000000002</v>
      </c>
      <c r="H59" t="s">
        <v>374</v>
      </c>
      <c r="J59" t="s">
        <v>375</v>
      </c>
      <c r="K59" t="str">
        <f>VLOOKUP($C59,'[1]Dev Tracker'!$B:$Y,22,0)</f>
        <v>Sona</v>
      </c>
      <c r="M59" s="161">
        <f t="shared" si="27"/>
        <v>45842</v>
      </c>
      <c r="N59" s="161">
        <f t="shared" si="26"/>
        <v>45843</v>
      </c>
    </row>
    <row r="60" spans="1:14" x14ac:dyDescent="0.25">
      <c r="A60" t="str">
        <f t="shared" si="24"/>
        <v>RET</v>
      </c>
      <c r="B60" s="23">
        <v>47</v>
      </c>
      <c r="C60" t="s">
        <v>100</v>
      </c>
      <c r="D60" t="str">
        <f t="shared" si="25"/>
        <v>Convert Vision Sites to S4 BP</v>
      </c>
      <c r="E60" t="str">
        <f t="shared" si="25"/>
        <v>Master Data</v>
      </c>
      <c r="F60">
        <f t="shared" si="25"/>
        <v>2.2000000000000002</v>
      </c>
      <c r="H60" t="s">
        <v>376</v>
      </c>
      <c r="I60" t="str">
        <f>VLOOKUP($C60,'[1]Dev Tracker'!$B:$Y,21,0)</f>
        <v>DMC</v>
      </c>
      <c r="J60" t="s">
        <v>375</v>
      </c>
      <c r="K60" t="str">
        <f>VLOOKUP($C60,'[1]Dev Tracker'!$B:$Y,22,0)</f>
        <v>Sona</v>
      </c>
      <c r="M60" s="161">
        <f>VLOOKUP($C60,'[1]Dev Tracker'!$B:$Y,12,0)</f>
        <v>45846</v>
      </c>
      <c r="N60" s="161">
        <f t="shared" si="26"/>
        <v>45847</v>
      </c>
    </row>
    <row r="61" spans="1:14" x14ac:dyDescent="0.25">
      <c r="A61" t="str">
        <f t="shared" si="24"/>
        <v>RET</v>
      </c>
      <c r="B61" s="23">
        <v>48</v>
      </c>
      <c r="C61" t="s">
        <v>100</v>
      </c>
      <c r="D61" t="str">
        <f t="shared" si="25"/>
        <v>Convert Vision Sites to S4 BP</v>
      </c>
      <c r="E61" t="str">
        <f t="shared" si="25"/>
        <v>Master Data</v>
      </c>
      <c r="F61">
        <f t="shared" si="25"/>
        <v>2.2000000000000002</v>
      </c>
      <c r="H61" t="s">
        <v>377</v>
      </c>
      <c r="J61" t="s">
        <v>373</v>
      </c>
      <c r="K61" t="s">
        <v>287</v>
      </c>
      <c r="M61" s="161">
        <f>+M60+1</f>
        <v>45847</v>
      </c>
      <c r="N61" s="161">
        <f t="shared" si="26"/>
        <v>45848</v>
      </c>
    </row>
    <row r="62" spans="1:14" x14ac:dyDescent="0.25">
      <c r="A62" t="s">
        <v>6</v>
      </c>
      <c r="B62" s="23">
        <v>49</v>
      </c>
      <c r="C62" t="s">
        <v>7</v>
      </c>
      <c r="D62" t="s">
        <v>8</v>
      </c>
      <c r="E62" t="s">
        <v>368</v>
      </c>
      <c r="F62">
        <v>2.2000000000000002</v>
      </c>
      <c r="G62" t="str">
        <f>VLOOKUP($C62,'[1]Dev Tracker'!$B:$Y,9,0)</f>
        <v>CHS4_MAN04</v>
      </c>
      <c r="H62" t="s">
        <v>369</v>
      </c>
    </row>
    <row r="63" spans="1:14" x14ac:dyDescent="0.25">
      <c r="A63" t="str">
        <f t="shared" ref="A63:A67" si="28">A62</f>
        <v>MD</v>
      </c>
      <c r="B63" s="23">
        <v>50</v>
      </c>
      <c r="C63" t="s">
        <v>7</v>
      </c>
      <c r="D63" t="str">
        <f t="shared" ref="D63:F67" si="29">D62</f>
        <v>Sites and DCs</v>
      </c>
      <c r="E63" t="str">
        <f t="shared" si="29"/>
        <v>Master Data</v>
      </c>
      <c r="F63">
        <f t="shared" si="29"/>
        <v>2.2000000000000002</v>
      </c>
      <c r="H63" t="s">
        <v>370</v>
      </c>
      <c r="J63" t="s">
        <v>371</v>
      </c>
      <c r="K63" t="s">
        <v>287</v>
      </c>
      <c r="M63" s="161">
        <f>VLOOKUP($C63,'[1]Dev Tracker'!$B:$Y,11,0)</f>
        <v>45840</v>
      </c>
      <c r="N63" s="161">
        <f t="shared" ref="N63:N67" si="30">+M63+1</f>
        <v>45841</v>
      </c>
    </row>
    <row r="64" spans="1:14" x14ac:dyDescent="0.25">
      <c r="A64" t="str">
        <f t="shared" si="28"/>
        <v>MD</v>
      </c>
      <c r="B64" s="23">
        <v>51</v>
      </c>
      <c r="C64" t="s">
        <v>7</v>
      </c>
      <c r="D64" t="str">
        <f t="shared" si="29"/>
        <v>Sites and DCs</v>
      </c>
      <c r="E64" t="str">
        <f t="shared" si="29"/>
        <v>Master Data</v>
      </c>
      <c r="F64">
        <f t="shared" si="29"/>
        <v>2.2000000000000002</v>
      </c>
      <c r="H64" t="s">
        <v>372</v>
      </c>
      <c r="J64" t="s">
        <v>373</v>
      </c>
      <c r="K64" t="s">
        <v>287</v>
      </c>
      <c r="M64" s="161">
        <f t="shared" ref="M64:M65" si="31">+M63+1</f>
        <v>45841</v>
      </c>
      <c r="N64" s="161">
        <f t="shared" si="30"/>
        <v>45842</v>
      </c>
    </row>
    <row r="65" spans="1:14" x14ac:dyDescent="0.25">
      <c r="A65" t="str">
        <f t="shared" si="28"/>
        <v>MD</v>
      </c>
      <c r="B65" s="23">
        <v>52</v>
      </c>
      <c r="C65" t="s">
        <v>7</v>
      </c>
      <c r="D65" t="str">
        <f t="shared" si="29"/>
        <v>Sites and DCs</v>
      </c>
      <c r="E65" t="str">
        <f t="shared" si="29"/>
        <v>Master Data</v>
      </c>
      <c r="F65">
        <f t="shared" si="29"/>
        <v>2.2000000000000002</v>
      </c>
      <c r="H65" t="s">
        <v>374</v>
      </c>
      <c r="J65" t="s">
        <v>375</v>
      </c>
      <c r="K65" t="str">
        <f>VLOOKUP($C65,'[1]Dev Tracker'!$B:$Y,22,0)</f>
        <v>Sona</v>
      </c>
      <c r="M65" s="161">
        <f t="shared" si="31"/>
        <v>45842</v>
      </c>
      <c r="N65" s="161">
        <f t="shared" si="30"/>
        <v>45843</v>
      </c>
    </row>
    <row r="66" spans="1:14" x14ac:dyDescent="0.25">
      <c r="A66" t="str">
        <f t="shared" si="28"/>
        <v>MD</v>
      </c>
      <c r="B66" s="23">
        <v>53</v>
      </c>
      <c r="C66" t="s">
        <v>7</v>
      </c>
      <c r="D66" t="str">
        <f t="shared" si="29"/>
        <v>Sites and DCs</v>
      </c>
      <c r="E66" t="str">
        <f t="shared" si="29"/>
        <v>Master Data</v>
      </c>
      <c r="F66">
        <f t="shared" si="29"/>
        <v>2.2000000000000002</v>
      </c>
      <c r="H66" t="s">
        <v>376</v>
      </c>
      <c r="I66" t="str">
        <f>VLOOKUP($C66,'[1]Dev Tracker'!$B:$Y,21,0)</f>
        <v>LSMW</v>
      </c>
      <c r="J66" t="s">
        <v>375</v>
      </c>
      <c r="K66" t="str">
        <f>VLOOKUP($C66,'[1]Dev Tracker'!$B:$Y,22,0)</f>
        <v>Sona</v>
      </c>
      <c r="M66" s="161">
        <f>VLOOKUP($C66,'[1]Dev Tracker'!$B:$Y,12,0)</f>
        <v>45846</v>
      </c>
      <c r="N66" s="161">
        <f t="shared" si="30"/>
        <v>45847</v>
      </c>
    </row>
    <row r="67" spans="1:14" x14ac:dyDescent="0.25">
      <c r="A67" t="str">
        <f t="shared" si="28"/>
        <v>MD</v>
      </c>
      <c r="B67" s="23">
        <v>54</v>
      </c>
      <c r="C67" t="s">
        <v>7</v>
      </c>
      <c r="D67" t="str">
        <f t="shared" si="29"/>
        <v>Sites and DCs</v>
      </c>
      <c r="E67" t="str">
        <f t="shared" si="29"/>
        <v>Master Data</v>
      </c>
      <c r="F67">
        <f t="shared" si="29"/>
        <v>2.2000000000000002</v>
      </c>
      <c r="H67" t="s">
        <v>377</v>
      </c>
      <c r="J67" t="s">
        <v>373</v>
      </c>
      <c r="K67" t="s">
        <v>287</v>
      </c>
      <c r="M67" s="161">
        <f>+M66+1</f>
        <v>45847</v>
      </c>
      <c r="N67" s="161">
        <f t="shared" si="30"/>
        <v>45848</v>
      </c>
    </row>
    <row r="68" spans="1:14" x14ac:dyDescent="0.25">
      <c r="A68" t="s">
        <v>6</v>
      </c>
      <c r="B68" s="23">
        <v>55</v>
      </c>
      <c r="C68" t="s">
        <v>17</v>
      </c>
      <c r="D68" t="s">
        <v>18</v>
      </c>
      <c r="E68" t="s">
        <v>368</v>
      </c>
      <c r="F68">
        <v>2.2999999999999998</v>
      </c>
      <c r="G68" t="str">
        <f>VLOOKUP($C68,'[1]Dev Tracker'!$B:$Y,9,0)</f>
        <v>CHS4_C_882, CHS4_C_883, CHS4_C_884</v>
      </c>
      <c r="H68" t="s">
        <v>369</v>
      </c>
    </row>
    <row r="69" spans="1:14" x14ac:dyDescent="0.25">
      <c r="A69" t="str">
        <f t="shared" ref="A69:A73" si="32">A68</f>
        <v>MD</v>
      </c>
      <c r="B69" s="23">
        <v>56</v>
      </c>
      <c r="C69" t="s">
        <v>17</v>
      </c>
      <c r="D69" t="str">
        <f t="shared" ref="D69:F73" si="33">D68</f>
        <v>Site Classification</v>
      </c>
      <c r="E69" t="str">
        <f t="shared" si="33"/>
        <v>Master Data</v>
      </c>
      <c r="F69">
        <f t="shared" si="33"/>
        <v>2.2999999999999998</v>
      </c>
      <c r="H69" t="s">
        <v>370</v>
      </c>
      <c r="J69" t="s">
        <v>371</v>
      </c>
      <c r="K69" t="s">
        <v>287</v>
      </c>
      <c r="M69" s="161">
        <f>VLOOKUP($C69,'[1]Dev Tracker'!$B:$Y,11,0)</f>
        <v>45841</v>
      </c>
      <c r="N69" s="161">
        <f t="shared" ref="N69:N73" si="34">+M69+1</f>
        <v>45842</v>
      </c>
    </row>
    <row r="70" spans="1:14" x14ac:dyDescent="0.25">
      <c r="A70" t="str">
        <f t="shared" si="32"/>
        <v>MD</v>
      </c>
      <c r="B70" s="23">
        <v>57</v>
      </c>
      <c r="C70" t="s">
        <v>17</v>
      </c>
      <c r="D70" t="str">
        <f t="shared" si="33"/>
        <v>Site Classification</v>
      </c>
      <c r="E70" t="str">
        <f t="shared" si="33"/>
        <v>Master Data</v>
      </c>
      <c r="F70">
        <f t="shared" si="33"/>
        <v>2.2999999999999998</v>
      </c>
      <c r="H70" t="s">
        <v>372</v>
      </c>
      <c r="J70" t="s">
        <v>373</v>
      </c>
      <c r="K70" t="s">
        <v>287</v>
      </c>
      <c r="M70" s="161">
        <f t="shared" ref="M70:M71" si="35">+M69+1</f>
        <v>45842</v>
      </c>
      <c r="N70" s="161">
        <f t="shared" si="34"/>
        <v>45843</v>
      </c>
    </row>
    <row r="71" spans="1:14" x14ac:dyDescent="0.25">
      <c r="A71" t="str">
        <f t="shared" si="32"/>
        <v>MD</v>
      </c>
      <c r="B71" s="23">
        <v>58</v>
      </c>
      <c r="C71" t="s">
        <v>17</v>
      </c>
      <c r="D71" t="str">
        <f t="shared" si="33"/>
        <v>Site Classification</v>
      </c>
      <c r="E71" t="str">
        <f t="shared" si="33"/>
        <v>Master Data</v>
      </c>
      <c r="F71">
        <f t="shared" si="33"/>
        <v>2.2999999999999998</v>
      </c>
      <c r="H71" t="s">
        <v>374</v>
      </c>
      <c r="J71" t="s">
        <v>375</v>
      </c>
      <c r="K71" t="str">
        <f>VLOOKUP($C71,'[1]Dev Tracker'!$B:$Y,22,0)</f>
        <v>Manoj</v>
      </c>
      <c r="M71" s="161">
        <f t="shared" si="35"/>
        <v>45843</v>
      </c>
      <c r="N71" s="161">
        <f t="shared" si="34"/>
        <v>45844</v>
      </c>
    </row>
    <row r="72" spans="1:14" x14ac:dyDescent="0.25">
      <c r="A72" t="str">
        <f t="shared" si="32"/>
        <v>MD</v>
      </c>
      <c r="B72" s="23">
        <v>59</v>
      </c>
      <c r="C72" t="s">
        <v>17</v>
      </c>
      <c r="D72" t="str">
        <f t="shared" si="33"/>
        <v>Site Classification</v>
      </c>
      <c r="E72" t="str">
        <f t="shared" si="33"/>
        <v>Master Data</v>
      </c>
      <c r="F72">
        <f t="shared" si="33"/>
        <v>2.2999999999999998</v>
      </c>
      <c r="H72" t="s">
        <v>376</v>
      </c>
      <c r="I72" t="str">
        <f>VLOOKUP($C72,'[1]Dev Tracker'!$B:$Y,21,0)</f>
        <v>DMC</v>
      </c>
      <c r="J72" t="s">
        <v>375</v>
      </c>
      <c r="K72" t="str">
        <f>VLOOKUP($C72,'[1]Dev Tracker'!$B:$Y,22,0)</f>
        <v>Manoj</v>
      </c>
      <c r="M72" s="161">
        <f>VLOOKUP($C72,'[1]Dev Tracker'!$B:$Y,12,0)</f>
        <v>45847</v>
      </c>
      <c r="N72" s="161">
        <f t="shared" si="34"/>
        <v>45848</v>
      </c>
    </row>
    <row r="73" spans="1:14" x14ac:dyDescent="0.25">
      <c r="A73" t="str">
        <f t="shared" si="32"/>
        <v>MD</v>
      </c>
      <c r="B73" s="23">
        <v>60</v>
      </c>
      <c r="C73" t="s">
        <v>17</v>
      </c>
      <c r="D73" t="str">
        <f t="shared" si="33"/>
        <v>Site Classification</v>
      </c>
      <c r="E73" t="str">
        <f t="shared" si="33"/>
        <v>Master Data</v>
      </c>
      <c r="F73">
        <f t="shared" si="33"/>
        <v>2.2999999999999998</v>
      </c>
      <c r="H73" t="s">
        <v>377</v>
      </c>
      <c r="J73" t="s">
        <v>373</v>
      </c>
      <c r="K73" t="s">
        <v>287</v>
      </c>
      <c r="M73" s="161">
        <f>+M72+1</f>
        <v>45848</v>
      </c>
      <c r="N73" s="161">
        <f t="shared" si="34"/>
        <v>45849</v>
      </c>
    </row>
    <row r="74" spans="1:14" x14ac:dyDescent="0.25">
      <c r="A74" t="s">
        <v>25</v>
      </c>
      <c r="B74" s="23">
        <v>61</v>
      </c>
      <c r="C74" t="s">
        <v>91</v>
      </c>
      <c r="D74" t="s">
        <v>378</v>
      </c>
      <c r="E74" t="s">
        <v>368</v>
      </c>
      <c r="F74">
        <v>2.4</v>
      </c>
      <c r="H74" t="s">
        <v>369</v>
      </c>
    </row>
    <row r="75" spans="1:14" x14ac:dyDescent="0.25">
      <c r="A75" t="str">
        <f t="shared" ref="A75:A76" si="36">A74</f>
        <v>R2R</v>
      </c>
      <c r="B75" s="23">
        <v>62</v>
      </c>
      <c r="C75" s="162" t="s">
        <v>94</v>
      </c>
      <c r="D75" s="162" t="str">
        <f t="shared" ref="D75:F76" si="37">D74</f>
        <v xml:space="preserve">Exchange Rates - Manual </v>
      </c>
      <c r="E75" s="162" t="str">
        <f t="shared" si="37"/>
        <v>Master Data</v>
      </c>
      <c r="F75" s="163">
        <f t="shared" si="37"/>
        <v>2.4</v>
      </c>
      <c r="G75" s="163"/>
      <c r="H75" s="162" t="s">
        <v>376</v>
      </c>
      <c r="I75" s="162" t="str">
        <f>VLOOKUP($C75,'[1]Dev Tracker'!$B:$Y,21,0)</f>
        <v xml:space="preserve">Manual </v>
      </c>
      <c r="J75" s="162" t="s">
        <v>25</v>
      </c>
      <c r="K75" s="162" t="s">
        <v>287</v>
      </c>
      <c r="L75" s="162"/>
      <c r="M75" s="164">
        <f>VLOOKUP($C75,'[1]Dev Tracker'!$B:$Y,12,0)</f>
        <v>45849</v>
      </c>
      <c r="N75" s="164">
        <f t="shared" ref="N75:N76" si="38">+M75+1</f>
        <v>45850</v>
      </c>
    </row>
    <row r="76" spans="1:14" x14ac:dyDescent="0.25">
      <c r="A76" t="str">
        <f t="shared" si="36"/>
        <v>R2R</v>
      </c>
      <c r="B76" s="23">
        <v>63</v>
      </c>
      <c r="C76" t="s">
        <v>88</v>
      </c>
      <c r="D76" t="str">
        <f t="shared" si="37"/>
        <v xml:space="preserve">Exchange Rates - Manual </v>
      </c>
      <c r="E76" t="str">
        <f t="shared" si="37"/>
        <v>Master Data</v>
      </c>
      <c r="F76">
        <f t="shared" si="37"/>
        <v>2.4</v>
      </c>
      <c r="H76" t="s">
        <v>377</v>
      </c>
      <c r="J76" t="s">
        <v>373</v>
      </c>
      <c r="K76" t="s">
        <v>287</v>
      </c>
      <c r="M76" s="161">
        <f>+M75+1</f>
        <v>45850</v>
      </c>
      <c r="N76" s="161">
        <f t="shared" si="38"/>
        <v>45851</v>
      </c>
    </row>
    <row r="77" spans="1:14" x14ac:dyDescent="0.25">
      <c r="A77" t="s">
        <v>28</v>
      </c>
      <c r="B77" s="23">
        <v>64</v>
      </c>
      <c r="C77" t="s">
        <v>103</v>
      </c>
      <c r="D77" t="s">
        <v>104</v>
      </c>
      <c r="E77" t="s">
        <v>368</v>
      </c>
      <c r="F77">
        <v>2.5</v>
      </c>
      <c r="G77" t="str">
        <f>VLOOKUP($C77,'[1]Dev Tracker'!$B:$Y,9,0)</f>
        <v>CHS4_C_875, CHS4_C_870</v>
      </c>
      <c r="H77" t="s">
        <v>369</v>
      </c>
    </row>
    <row r="78" spans="1:14" x14ac:dyDescent="0.25">
      <c r="A78" t="str">
        <f t="shared" ref="A78:A82" si="39">A77</f>
        <v>RET</v>
      </c>
      <c r="B78" s="23">
        <v>65</v>
      </c>
      <c r="C78" t="s">
        <v>103</v>
      </c>
      <c r="D78" t="str">
        <f t="shared" ref="D78:F82" si="40">D77</f>
        <v>Customer (All Views and contact persons)</v>
      </c>
      <c r="E78" t="str">
        <f t="shared" si="40"/>
        <v>Master Data</v>
      </c>
      <c r="F78">
        <f t="shared" si="40"/>
        <v>2.5</v>
      </c>
      <c r="H78" t="s">
        <v>370</v>
      </c>
      <c r="J78" t="s">
        <v>371</v>
      </c>
      <c r="K78" t="s">
        <v>287</v>
      </c>
      <c r="M78" s="161">
        <f>VLOOKUP($C78,'[1]Dev Tracker'!$B:$Y,11,0)</f>
        <v>45841</v>
      </c>
      <c r="N78" s="161">
        <f t="shared" ref="N78:N82" si="41">+M78+1</f>
        <v>45842</v>
      </c>
    </row>
    <row r="79" spans="1:14" x14ac:dyDescent="0.25">
      <c r="A79" t="str">
        <f t="shared" si="39"/>
        <v>RET</v>
      </c>
      <c r="B79" s="23">
        <v>66</v>
      </c>
      <c r="C79" t="s">
        <v>103</v>
      </c>
      <c r="D79" t="str">
        <f t="shared" si="40"/>
        <v>Customer (All Views and contact persons)</v>
      </c>
      <c r="E79" t="str">
        <f t="shared" si="40"/>
        <v>Master Data</v>
      </c>
      <c r="F79">
        <f t="shared" si="40"/>
        <v>2.5</v>
      </c>
      <c r="H79" t="s">
        <v>372</v>
      </c>
      <c r="J79" t="s">
        <v>373</v>
      </c>
      <c r="K79" t="s">
        <v>287</v>
      </c>
      <c r="M79" s="161">
        <f t="shared" ref="M79:M80" si="42">+M78+1</f>
        <v>45842</v>
      </c>
      <c r="N79" s="161">
        <f t="shared" si="41"/>
        <v>45843</v>
      </c>
    </row>
    <row r="80" spans="1:14" x14ac:dyDescent="0.25">
      <c r="A80" t="str">
        <f t="shared" si="39"/>
        <v>RET</v>
      </c>
      <c r="B80" s="23">
        <v>67</v>
      </c>
      <c r="C80" t="s">
        <v>103</v>
      </c>
      <c r="D80" t="str">
        <f t="shared" si="40"/>
        <v>Customer (All Views and contact persons)</v>
      </c>
      <c r="E80" t="str">
        <f t="shared" si="40"/>
        <v>Master Data</v>
      </c>
      <c r="F80">
        <f t="shared" si="40"/>
        <v>2.5</v>
      </c>
      <c r="H80" t="s">
        <v>374</v>
      </c>
      <c r="J80" t="s">
        <v>375</v>
      </c>
      <c r="K80" t="str">
        <f>VLOOKUP($C80,'[1]Dev Tracker'!$B:$Y,22,0)</f>
        <v>Anu</v>
      </c>
      <c r="M80" s="161">
        <f t="shared" si="42"/>
        <v>45843</v>
      </c>
      <c r="N80" s="161">
        <f t="shared" si="41"/>
        <v>45844</v>
      </c>
    </row>
    <row r="81" spans="1:14" x14ac:dyDescent="0.25">
      <c r="A81" t="str">
        <f t="shared" si="39"/>
        <v>RET</v>
      </c>
      <c r="B81" s="23">
        <v>68</v>
      </c>
      <c r="C81" t="s">
        <v>103</v>
      </c>
      <c r="D81" t="str">
        <f t="shared" si="40"/>
        <v>Customer (All Views and contact persons)</v>
      </c>
      <c r="E81" t="str">
        <f t="shared" si="40"/>
        <v>Master Data</v>
      </c>
      <c r="F81">
        <f t="shared" si="40"/>
        <v>2.5</v>
      </c>
      <c r="H81" t="s">
        <v>376</v>
      </c>
      <c r="I81" t="str">
        <f>VLOOKUP($C81,'[1]Dev Tracker'!$B:$Y,21,0)</f>
        <v>DMC</v>
      </c>
      <c r="J81" t="s">
        <v>375</v>
      </c>
      <c r="K81" t="str">
        <f>VLOOKUP($C81,'[1]Dev Tracker'!$B:$Y,22,0)</f>
        <v>Anu</v>
      </c>
      <c r="M81" s="161">
        <f>VLOOKUP($C81,'[1]Dev Tracker'!$B:$Y,12,0)</f>
        <v>45848</v>
      </c>
      <c r="N81" s="161">
        <f t="shared" si="41"/>
        <v>45849</v>
      </c>
    </row>
    <row r="82" spans="1:14" x14ac:dyDescent="0.25">
      <c r="A82" t="str">
        <f t="shared" si="39"/>
        <v>RET</v>
      </c>
      <c r="B82" s="23">
        <v>69</v>
      </c>
      <c r="C82" t="s">
        <v>103</v>
      </c>
      <c r="D82" t="str">
        <f t="shared" si="40"/>
        <v>Customer (All Views and contact persons)</v>
      </c>
      <c r="E82" t="str">
        <f t="shared" si="40"/>
        <v>Master Data</v>
      </c>
      <c r="F82">
        <f t="shared" si="40"/>
        <v>2.5</v>
      </c>
      <c r="H82" t="s">
        <v>377</v>
      </c>
      <c r="J82" t="s">
        <v>373</v>
      </c>
      <c r="K82" t="s">
        <v>287</v>
      </c>
      <c r="M82" s="161">
        <f>+M81+1</f>
        <v>45849</v>
      </c>
      <c r="N82" s="161">
        <f t="shared" si="41"/>
        <v>45850</v>
      </c>
    </row>
    <row r="83" spans="1:14" x14ac:dyDescent="0.25">
      <c r="A83" t="s">
        <v>28</v>
      </c>
      <c r="B83" s="23">
        <v>70</v>
      </c>
      <c r="C83" t="s">
        <v>109</v>
      </c>
      <c r="D83" t="s">
        <v>110</v>
      </c>
      <c r="E83" t="s">
        <v>368</v>
      </c>
      <c r="F83">
        <v>2.6</v>
      </c>
      <c r="G83" t="str">
        <f>VLOOKUP($C83,'[1]Dev Tracker'!$B:$Y,9,0)</f>
        <v>CHS4_C_875, CHS4_C_870</v>
      </c>
      <c r="H83" t="s">
        <v>369</v>
      </c>
    </row>
    <row r="84" spans="1:14" x14ac:dyDescent="0.25">
      <c r="A84" t="str">
        <f t="shared" ref="A84:A88" si="43">A83</f>
        <v>RET</v>
      </c>
      <c r="B84" s="23">
        <v>71</v>
      </c>
      <c r="C84" t="s">
        <v>109</v>
      </c>
      <c r="D84" t="str">
        <f t="shared" ref="D84:F88" si="44">D83</f>
        <v>Supplier(All Views)</v>
      </c>
      <c r="E84" t="str">
        <f t="shared" si="44"/>
        <v>Master Data</v>
      </c>
      <c r="F84">
        <f t="shared" si="44"/>
        <v>2.6</v>
      </c>
      <c r="H84" t="s">
        <v>370</v>
      </c>
      <c r="J84" t="s">
        <v>371</v>
      </c>
      <c r="K84" t="s">
        <v>287</v>
      </c>
      <c r="M84" s="161">
        <f>VLOOKUP($C84,'[1]Dev Tracker'!$B:$Y,11,0)</f>
        <v>45841</v>
      </c>
      <c r="N84" s="161">
        <f t="shared" ref="N84:N88" si="45">+M84+1</f>
        <v>45842</v>
      </c>
    </row>
    <row r="85" spans="1:14" x14ac:dyDescent="0.25">
      <c r="A85" t="str">
        <f t="shared" si="43"/>
        <v>RET</v>
      </c>
      <c r="B85" s="23">
        <v>72</v>
      </c>
      <c r="C85" t="s">
        <v>109</v>
      </c>
      <c r="D85" t="str">
        <f t="shared" si="44"/>
        <v>Supplier(All Views)</v>
      </c>
      <c r="E85" t="str">
        <f t="shared" si="44"/>
        <v>Master Data</v>
      </c>
      <c r="F85">
        <f t="shared" si="44"/>
        <v>2.6</v>
      </c>
      <c r="H85" t="s">
        <v>372</v>
      </c>
      <c r="J85" t="s">
        <v>373</v>
      </c>
      <c r="K85" t="s">
        <v>287</v>
      </c>
      <c r="M85" s="161">
        <f t="shared" ref="M85:M86" si="46">+M84+1</f>
        <v>45842</v>
      </c>
      <c r="N85" s="161">
        <f t="shared" si="45"/>
        <v>45843</v>
      </c>
    </row>
    <row r="86" spans="1:14" x14ac:dyDescent="0.25">
      <c r="A86" t="str">
        <f t="shared" si="43"/>
        <v>RET</v>
      </c>
      <c r="B86" s="23">
        <v>73</v>
      </c>
      <c r="C86" t="s">
        <v>109</v>
      </c>
      <c r="D86" t="str">
        <f t="shared" si="44"/>
        <v>Supplier(All Views)</v>
      </c>
      <c r="E86" t="str">
        <f t="shared" si="44"/>
        <v>Master Data</v>
      </c>
      <c r="F86">
        <f t="shared" si="44"/>
        <v>2.6</v>
      </c>
      <c r="H86" t="s">
        <v>374</v>
      </c>
      <c r="J86" t="s">
        <v>375</v>
      </c>
      <c r="K86" t="str">
        <f>VLOOKUP($C86,'[1]Dev Tracker'!$B:$Y,22,0)</f>
        <v>Sharon</v>
      </c>
      <c r="M86" s="161">
        <f t="shared" si="46"/>
        <v>45843</v>
      </c>
      <c r="N86" s="161">
        <f t="shared" si="45"/>
        <v>45844</v>
      </c>
    </row>
    <row r="87" spans="1:14" x14ac:dyDescent="0.25">
      <c r="A87" t="str">
        <f t="shared" si="43"/>
        <v>RET</v>
      </c>
      <c r="B87" s="23">
        <v>74</v>
      </c>
      <c r="C87" t="s">
        <v>109</v>
      </c>
      <c r="D87" t="str">
        <f t="shared" si="44"/>
        <v>Supplier(All Views)</v>
      </c>
      <c r="E87" t="str">
        <f t="shared" si="44"/>
        <v>Master Data</v>
      </c>
      <c r="F87">
        <f t="shared" si="44"/>
        <v>2.6</v>
      </c>
      <c r="H87" t="s">
        <v>376</v>
      </c>
      <c r="I87" t="str">
        <f>VLOOKUP($C87,'[1]Dev Tracker'!$B:$Y,21,0)</f>
        <v>DMC</v>
      </c>
      <c r="J87" t="s">
        <v>375</v>
      </c>
      <c r="K87" t="str">
        <f>VLOOKUP($C87,'[1]Dev Tracker'!$B:$Y,22,0)</f>
        <v>Sharon</v>
      </c>
      <c r="M87" s="161">
        <f>VLOOKUP($C87,'[1]Dev Tracker'!$B:$Y,12,0)</f>
        <v>45848</v>
      </c>
      <c r="N87" s="161">
        <f t="shared" si="45"/>
        <v>45849</v>
      </c>
    </row>
    <row r="88" spans="1:14" x14ac:dyDescent="0.25">
      <c r="A88" t="str">
        <f t="shared" si="43"/>
        <v>RET</v>
      </c>
      <c r="B88" s="23">
        <v>75</v>
      </c>
      <c r="C88" t="s">
        <v>109</v>
      </c>
      <c r="D88" t="str">
        <f t="shared" si="44"/>
        <v>Supplier(All Views)</v>
      </c>
      <c r="E88" t="str">
        <f t="shared" si="44"/>
        <v>Master Data</v>
      </c>
      <c r="F88">
        <f t="shared" si="44"/>
        <v>2.6</v>
      </c>
      <c r="H88" t="s">
        <v>377</v>
      </c>
      <c r="J88" t="s">
        <v>373</v>
      </c>
      <c r="K88" t="s">
        <v>287</v>
      </c>
      <c r="M88" s="161">
        <f>+M87+1</f>
        <v>45849</v>
      </c>
      <c r="N88" s="161">
        <f t="shared" si="45"/>
        <v>45850</v>
      </c>
    </row>
    <row r="89" spans="1:14" x14ac:dyDescent="0.25">
      <c r="A89" t="s">
        <v>25</v>
      </c>
      <c r="B89" s="23">
        <v>76</v>
      </c>
      <c r="C89" t="s">
        <v>82</v>
      </c>
      <c r="D89" t="s">
        <v>83</v>
      </c>
      <c r="E89" t="s">
        <v>368</v>
      </c>
      <c r="F89">
        <v>2.7</v>
      </c>
      <c r="H89" t="s">
        <v>369</v>
      </c>
    </row>
    <row r="90" spans="1:14" x14ac:dyDescent="0.25">
      <c r="A90" t="str">
        <f t="shared" ref="A90:A94" si="47">A89</f>
        <v>R2R</v>
      </c>
      <c r="B90" s="23">
        <v>77</v>
      </c>
      <c r="C90" t="s">
        <v>82</v>
      </c>
      <c r="D90" t="str">
        <f t="shared" ref="D90:F94" si="48">D89</f>
        <v>Customer - extend existing record by credit management data</v>
      </c>
      <c r="E90" t="str">
        <f t="shared" si="48"/>
        <v>Master Data</v>
      </c>
      <c r="F90">
        <f t="shared" si="48"/>
        <v>2.7</v>
      </c>
      <c r="H90" t="s">
        <v>370</v>
      </c>
      <c r="J90" t="s">
        <v>371</v>
      </c>
      <c r="K90" t="s">
        <v>287</v>
      </c>
      <c r="M90" s="161">
        <f>VLOOKUP($C90,'[1]Dev Tracker'!$B:$Y,11,0)</f>
        <v>45846</v>
      </c>
      <c r="N90" s="161">
        <f t="shared" ref="N90:N94" si="49">+M90+1</f>
        <v>45847</v>
      </c>
    </row>
    <row r="91" spans="1:14" x14ac:dyDescent="0.25">
      <c r="A91" t="str">
        <f t="shared" si="47"/>
        <v>R2R</v>
      </c>
      <c r="B91" s="23">
        <v>78</v>
      </c>
      <c r="C91" t="s">
        <v>82</v>
      </c>
      <c r="D91" t="str">
        <f t="shared" si="48"/>
        <v>Customer - extend existing record by credit management data</v>
      </c>
      <c r="E91" t="str">
        <f t="shared" si="48"/>
        <v>Master Data</v>
      </c>
      <c r="F91">
        <f t="shared" si="48"/>
        <v>2.7</v>
      </c>
      <c r="H91" t="s">
        <v>372</v>
      </c>
      <c r="J91" t="s">
        <v>373</v>
      </c>
      <c r="K91" t="s">
        <v>287</v>
      </c>
      <c r="M91" s="161">
        <f t="shared" ref="M91:M92" si="50">+M90+1</f>
        <v>45847</v>
      </c>
      <c r="N91" s="161">
        <f t="shared" si="49"/>
        <v>45848</v>
      </c>
    </row>
    <row r="92" spans="1:14" x14ac:dyDescent="0.25">
      <c r="A92" t="str">
        <f t="shared" si="47"/>
        <v>R2R</v>
      </c>
      <c r="B92" s="23">
        <v>79</v>
      </c>
      <c r="C92" t="s">
        <v>82</v>
      </c>
      <c r="D92" t="str">
        <f t="shared" si="48"/>
        <v>Customer - extend existing record by credit management data</v>
      </c>
      <c r="E92" t="str">
        <f t="shared" si="48"/>
        <v>Master Data</v>
      </c>
      <c r="F92">
        <f t="shared" si="48"/>
        <v>2.7</v>
      </c>
      <c r="H92" t="s">
        <v>374</v>
      </c>
      <c r="J92" t="s">
        <v>375</v>
      </c>
      <c r="K92" t="str">
        <f>VLOOKUP($C92,'[1]Dev Tracker'!$B:$Y,22,0)</f>
        <v>Manoj</v>
      </c>
      <c r="M92" s="161">
        <f t="shared" si="50"/>
        <v>45848</v>
      </c>
      <c r="N92" s="161">
        <f t="shared" si="49"/>
        <v>45849</v>
      </c>
    </row>
    <row r="93" spans="1:14" x14ac:dyDescent="0.25">
      <c r="A93" t="str">
        <f t="shared" si="47"/>
        <v>R2R</v>
      </c>
      <c r="B93" s="23">
        <v>80</v>
      </c>
      <c r="C93" t="s">
        <v>82</v>
      </c>
      <c r="D93" t="str">
        <f t="shared" si="48"/>
        <v>Customer - extend existing record by credit management data</v>
      </c>
      <c r="E93" t="str">
        <f t="shared" si="48"/>
        <v>Master Data</v>
      </c>
      <c r="F93">
        <f t="shared" si="48"/>
        <v>2.7</v>
      </c>
      <c r="H93" t="s">
        <v>376</v>
      </c>
      <c r="I93" t="str">
        <f>VLOOKUP($C93,'[1]Dev Tracker'!$B:$Y,21,0)</f>
        <v>DMC</v>
      </c>
      <c r="J93" t="s">
        <v>375</v>
      </c>
      <c r="K93" t="str">
        <f>VLOOKUP($C93,'[1]Dev Tracker'!$B:$Y,22,0)</f>
        <v>Manoj</v>
      </c>
      <c r="M93" s="161">
        <f>VLOOKUP($C93,'[1]Dev Tracker'!$B:$Y,12,0)</f>
        <v>45852</v>
      </c>
      <c r="N93" s="161">
        <f t="shared" si="49"/>
        <v>45853</v>
      </c>
    </row>
    <row r="94" spans="1:14" x14ac:dyDescent="0.25">
      <c r="A94" t="str">
        <f t="shared" si="47"/>
        <v>R2R</v>
      </c>
      <c r="B94" s="23">
        <v>81</v>
      </c>
      <c r="C94" t="s">
        <v>82</v>
      </c>
      <c r="D94" t="str">
        <f t="shared" si="48"/>
        <v>Customer - extend existing record by credit management data</v>
      </c>
      <c r="E94" t="str">
        <f t="shared" si="48"/>
        <v>Master Data</v>
      </c>
      <c r="F94">
        <f t="shared" si="48"/>
        <v>2.7</v>
      </c>
      <c r="H94" t="s">
        <v>377</v>
      </c>
      <c r="J94" t="s">
        <v>373</v>
      </c>
      <c r="K94" t="s">
        <v>287</v>
      </c>
      <c r="M94" s="161">
        <f>+M93+1</f>
        <v>45853</v>
      </c>
      <c r="N94" s="161">
        <f t="shared" si="49"/>
        <v>45854</v>
      </c>
    </row>
    <row r="95" spans="1:14" x14ac:dyDescent="0.25">
      <c r="A95" t="s">
        <v>25</v>
      </c>
      <c r="B95" s="23">
        <v>82</v>
      </c>
      <c r="C95" t="s">
        <v>80</v>
      </c>
      <c r="D95" t="s">
        <v>81</v>
      </c>
      <c r="E95" t="s">
        <v>368</v>
      </c>
      <c r="F95">
        <v>2.8</v>
      </c>
      <c r="G95" t="str">
        <f>VLOOKUP($C95,'[1]Dev Tracker'!$B:$Y,9,0)</f>
        <v>CHS4_C_872</v>
      </c>
      <c r="H95" t="s">
        <v>369</v>
      </c>
    </row>
    <row r="96" spans="1:14" x14ac:dyDescent="0.25">
      <c r="A96" t="str">
        <f t="shared" ref="A96:A100" si="51">A95</f>
        <v>R2R</v>
      </c>
      <c r="B96" s="23">
        <v>83</v>
      </c>
      <c r="C96" t="s">
        <v>80</v>
      </c>
      <c r="D96" t="str">
        <f t="shared" ref="D96:F100" si="52">D95</f>
        <v>CO - Internal order</v>
      </c>
      <c r="E96" t="str">
        <f t="shared" si="52"/>
        <v>Master Data</v>
      </c>
      <c r="F96">
        <f t="shared" si="52"/>
        <v>2.8</v>
      </c>
      <c r="H96" t="s">
        <v>370</v>
      </c>
      <c r="J96" t="s">
        <v>371</v>
      </c>
      <c r="K96" t="s">
        <v>287</v>
      </c>
      <c r="M96" s="161">
        <f>VLOOKUP($C96,'[1]Dev Tracker'!$B:$Y,11,0)</f>
        <v>45846</v>
      </c>
      <c r="N96" s="161">
        <f t="shared" ref="N96:N100" si="53">+M96+1</f>
        <v>45847</v>
      </c>
    </row>
    <row r="97" spans="1:14" x14ac:dyDescent="0.25">
      <c r="A97" t="str">
        <f t="shared" si="51"/>
        <v>R2R</v>
      </c>
      <c r="B97" s="23">
        <v>84</v>
      </c>
      <c r="C97" t="s">
        <v>80</v>
      </c>
      <c r="D97" t="str">
        <f t="shared" si="52"/>
        <v>CO - Internal order</v>
      </c>
      <c r="E97" t="str">
        <f t="shared" si="52"/>
        <v>Master Data</v>
      </c>
      <c r="F97">
        <f t="shared" si="52"/>
        <v>2.8</v>
      </c>
      <c r="H97" t="s">
        <v>372</v>
      </c>
      <c r="J97" t="s">
        <v>373</v>
      </c>
      <c r="K97" t="s">
        <v>287</v>
      </c>
      <c r="M97" s="161">
        <f t="shared" ref="M97:M98" si="54">+M96+1</f>
        <v>45847</v>
      </c>
      <c r="N97" s="161">
        <f t="shared" si="53"/>
        <v>45848</v>
      </c>
    </row>
    <row r="98" spans="1:14" x14ac:dyDescent="0.25">
      <c r="A98" t="str">
        <f t="shared" si="51"/>
        <v>R2R</v>
      </c>
      <c r="B98" s="23">
        <v>85</v>
      </c>
      <c r="C98" t="s">
        <v>80</v>
      </c>
      <c r="D98" t="str">
        <f t="shared" si="52"/>
        <v>CO - Internal order</v>
      </c>
      <c r="E98" t="str">
        <f t="shared" si="52"/>
        <v>Master Data</v>
      </c>
      <c r="F98">
        <f t="shared" si="52"/>
        <v>2.8</v>
      </c>
      <c r="H98" t="s">
        <v>374</v>
      </c>
      <c r="J98" t="s">
        <v>375</v>
      </c>
      <c r="K98" t="str">
        <f>VLOOKUP($C98,'[1]Dev Tracker'!$B:$Y,22,0)</f>
        <v>Manoj</v>
      </c>
      <c r="M98" s="161">
        <f t="shared" si="54"/>
        <v>45848</v>
      </c>
      <c r="N98" s="161">
        <f t="shared" si="53"/>
        <v>45849</v>
      </c>
    </row>
    <row r="99" spans="1:14" x14ac:dyDescent="0.25">
      <c r="A99" t="str">
        <f t="shared" si="51"/>
        <v>R2R</v>
      </c>
      <c r="B99" s="23">
        <v>86</v>
      </c>
      <c r="C99" t="s">
        <v>80</v>
      </c>
      <c r="D99" t="str">
        <f t="shared" si="52"/>
        <v>CO - Internal order</v>
      </c>
      <c r="E99" t="str">
        <f t="shared" si="52"/>
        <v>Master Data</v>
      </c>
      <c r="F99">
        <f t="shared" si="52"/>
        <v>2.8</v>
      </c>
      <c r="H99" t="s">
        <v>376</v>
      </c>
      <c r="I99" t="str">
        <f>VLOOKUP($C99,'[1]Dev Tracker'!$B:$Y,21,0)</f>
        <v>DMC</v>
      </c>
      <c r="J99" t="s">
        <v>375</v>
      </c>
      <c r="K99" t="str">
        <f>VLOOKUP($C99,'[1]Dev Tracker'!$B:$Y,22,0)</f>
        <v>Manoj</v>
      </c>
      <c r="M99" s="161">
        <f>VLOOKUP($C99,'[1]Dev Tracker'!$B:$Y,12,0)</f>
        <v>45852</v>
      </c>
      <c r="N99" s="161">
        <f t="shared" si="53"/>
        <v>45853</v>
      </c>
    </row>
    <row r="100" spans="1:14" x14ac:dyDescent="0.25">
      <c r="A100" t="str">
        <f t="shared" si="51"/>
        <v>R2R</v>
      </c>
      <c r="B100" s="23">
        <v>87</v>
      </c>
      <c r="C100" t="s">
        <v>80</v>
      </c>
      <c r="D100" t="str">
        <f t="shared" si="52"/>
        <v>CO - Internal order</v>
      </c>
      <c r="E100" t="str">
        <f t="shared" si="52"/>
        <v>Master Data</v>
      </c>
      <c r="F100">
        <f t="shared" si="52"/>
        <v>2.8</v>
      </c>
      <c r="H100" t="s">
        <v>377</v>
      </c>
      <c r="J100" t="s">
        <v>373</v>
      </c>
      <c r="K100" t="s">
        <v>287</v>
      </c>
      <c r="M100" s="161">
        <f>+M99+1</f>
        <v>45853</v>
      </c>
      <c r="N100" s="161">
        <f t="shared" si="53"/>
        <v>45854</v>
      </c>
    </row>
    <row r="101" spans="1:14" x14ac:dyDescent="0.25">
      <c r="A101" t="s">
        <v>25</v>
      </c>
      <c r="B101" s="23">
        <v>88</v>
      </c>
      <c r="C101" t="s">
        <v>94</v>
      </c>
      <c r="D101" t="s">
        <v>95</v>
      </c>
      <c r="E101" t="s">
        <v>368</v>
      </c>
      <c r="F101">
        <v>3.1</v>
      </c>
      <c r="H101" t="s">
        <v>369</v>
      </c>
    </row>
    <row r="102" spans="1:14" x14ac:dyDescent="0.25">
      <c r="A102" t="str">
        <f t="shared" ref="A102:A103" si="55">A101</f>
        <v>R2R</v>
      </c>
      <c r="B102" s="23">
        <v>89</v>
      </c>
      <c r="C102" s="162" t="str">
        <f t="shared" ref="C102:F103" si="56">C101</f>
        <v>CHS4_MAN02</v>
      </c>
      <c r="D102" s="162" t="str">
        <f t="shared" si="56"/>
        <v xml:space="preserve">ALL - TVARVC entries </v>
      </c>
      <c r="E102" s="162" t="str">
        <f t="shared" si="56"/>
        <v>Master Data</v>
      </c>
      <c r="F102" s="163">
        <f t="shared" si="56"/>
        <v>3.1</v>
      </c>
      <c r="G102" s="163"/>
      <c r="H102" s="162" t="s">
        <v>376</v>
      </c>
      <c r="I102" s="162" t="str">
        <f>VLOOKUP($C102,'[1]Dev Tracker'!$B:$Y,21,0)</f>
        <v xml:space="preserve">Manual </v>
      </c>
      <c r="J102" s="162" t="s">
        <v>25</v>
      </c>
      <c r="K102" s="162" t="s">
        <v>287</v>
      </c>
      <c r="L102" s="162"/>
      <c r="M102" s="164">
        <f>VLOOKUP($C102,'[1]Dev Tracker'!$B:$Y,12,0)</f>
        <v>45849</v>
      </c>
      <c r="N102" s="164">
        <f t="shared" ref="N102:N103" si="57">+M102+1</f>
        <v>45850</v>
      </c>
    </row>
    <row r="103" spans="1:14" x14ac:dyDescent="0.25">
      <c r="A103" t="str">
        <f t="shared" si="55"/>
        <v>R2R</v>
      </c>
      <c r="B103" s="23">
        <v>90</v>
      </c>
      <c r="C103" t="str">
        <f t="shared" si="56"/>
        <v>CHS4_MAN02</v>
      </c>
      <c r="D103" t="str">
        <f t="shared" si="56"/>
        <v xml:space="preserve">ALL - TVARVC entries </v>
      </c>
      <c r="E103" t="str">
        <f t="shared" si="56"/>
        <v>Master Data</v>
      </c>
      <c r="F103">
        <f t="shared" si="56"/>
        <v>3.1</v>
      </c>
      <c r="H103" t="s">
        <v>377</v>
      </c>
      <c r="J103" t="s">
        <v>373</v>
      </c>
      <c r="K103" s="162" t="s">
        <v>287</v>
      </c>
      <c r="M103" s="161">
        <f>+M102+1</f>
        <v>45850</v>
      </c>
      <c r="N103" s="161">
        <f t="shared" si="57"/>
        <v>45851</v>
      </c>
    </row>
    <row r="104" spans="1:14" x14ac:dyDescent="0.25">
      <c r="A104" t="s">
        <v>28</v>
      </c>
      <c r="B104" s="23">
        <v>91</v>
      </c>
      <c r="C104" t="s">
        <v>97</v>
      </c>
      <c r="D104" t="s">
        <v>98</v>
      </c>
      <c r="E104" t="s">
        <v>368</v>
      </c>
      <c r="F104">
        <v>3.2</v>
      </c>
      <c r="G104" t="str">
        <f>VLOOKUP($C104,'[1]Dev Tracker'!$B:$Y,9,0)</f>
        <v>CHS4_C_882</v>
      </c>
      <c r="H104" t="s">
        <v>369</v>
      </c>
      <c r="K104" s="162"/>
    </row>
    <row r="105" spans="1:14" x14ac:dyDescent="0.25">
      <c r="A105" t="str">
        <f t="shared" ref="A105:A109" si="58">A104</f>
        <v>RET</v>
      </c>
      <c r="B105" s="23">
        <v>92</v>
      </c>
      <c r="C105" t="s">
        <v>97</v>
      </c>
      <c r="D105" t="str">
        <f t="shared" ref="D105:F109" si="59">D104</f>
        <v>Convert AFS ECC BP to S4 BP </v>
      </c>
      <c r="E105" t="str">
        <f t="shared" si="59"/>
        <v>Master Data</v>
      </c>
      <c r="F105">
        <f t="shared" si="59"/>
        <v>3.2</v>
      </c>
      <c r="H105" t="s">
        <v>370</v>
      </c>
      <c r="J105" t="s">
        <v>371</v>
      </c>
      <c r="K105" s="162" t="s">
        <v>287</v>
      </c>
      <c r="M105" s="161">
        <f>VLOOKUP($C105,'[1]Dev Tracker'!$B:$Y,11,0)</f>
        <v>45845</v>
      </c>
      <c r="N105" s="161">
        <f t="shared" ref="N105:N109" si="60">+M105+1</f>
        <v>45846</v>
      </c>
    </row>
    <row r="106" spans="1:14" x14ac:dyDescent="0.25">
      <c r="A106" t="str">
        <f t="shared" si="58"/>
        <v>RET</v>
      </c>
      <c r="B106" s="23">
        <v>93</v>
      </c>
      <c r="C106" t="s">
        <v>97</v>
      </c>
      <c r="D106" t="str">
        <f t="shared" si="59"/>
        <v>Convert AFS ECC BP to S4 BP </v>
      </c>
      <c r="E106" t="str">
        <f t="shared" si="59"/>
        <v>Master Data</v>
      </c>
      <c r="F106">
        <f t="shared" si="59"/>
        <v>3.2</v>
      </c>
      <c r="H106" t="s">
        <v>372</v>
      </c>
      <c r="J106" t="s">
        <v>373</v>
      </c>
      <c r="K106" s="162" t="s">
        <v>287</v>
      </c>
      <c r="M106" s="161">
        <f t="shared" ref="M106:M107" si="61">+M105+1</f>
        <v>45846</v>
      </c>
      <c r="N106" s="161">
        <f t="shared" si="60"/>
        <v>45847</v>
      </c>
    </row>
    <row r="107" spans="1:14" x14ac:dyDescent="0.25">
      <c r="A107" t="str">
        <f t="shared" si="58"/>
        <v>RET</v>
      </c>
      <c r="B107" s="23">
        <v>94</v>
      </c>
      <c r="C107" t="s">
        <v>97</v>
      </c>
      <c r="D107" t="str">
        <f t="shared" si="59"/>
        <v>Convert AFS ECC BP to S4 BP </v>
      </c>
      <c r="E107" t="str">
        <f t="shared" si="59"/>
        <v>Master Data</v>
      </c>
      <c r="F107">
        <f t="shared" si="59"/>
        <v>3.2</v>
      </c>
      <c r="H107" t="s">
        <v>374</v>
      </c>
      <c r="J107" t="s">
        <v>375</v>
      </c>
      <c r="K107" s="162" t="str">
        <f>VLOOKUP($C107,'[1]Dev Tracker'!$B:$Y,22,0)</f>
        <v>Sona</v>
      </c>
      <c r="M107" s="161">
        <f t="shared" si="61"/>
        <v>45847</v>
      </c>
      <c r="N107" s="161">
        <f t="shared" si="60"/>
        <v>45848</v>
      </c>
    </row>
    <row r="108" spans="1:14" x14ac:dyDescent="0.25">
      <c r="A108" t="str">
        <f t="shared" si="58"/>
        <v>RET</v>
      </c>
      <c r="B108" s="23">
        <v>95</v>
      </c>
      <c r="C108" t="s">
        <v>97</v>
      </c>
      <c r="D108" t="str">
        <f t="shared" si="59"/>
        <v>Convert AFS ECC BP to S4 BP </v>
      </c>
      <c r="E108" t="str">
        <f t="shared" si="59"/>
        <v>Master Data</v>
      </c>
      <c r="F108">
        <f t="shared" si="59"/>
        <v>3.2</v>
      </c>
      <c r="H108" t="s">
        <v>376</v>
      </c>
      <c r="I108" t="str">
        <f>VLOOKUP($C108,'[1]Dev Tracker'!$B:$Y,21,0)</f>
        <v>DMC</v>
      </c>
      <c r="J108" t="s">
        <v>375</v>
      </c>
      <c r="K108" s="162" t="str">
        <f>VLOOKUP($C108,'[1]Dev Tracker'!$B:$Y,22,0)</f>
        <v>Sona</v>
      </c>
      <c r="M108" s="161">
        <f>VLOOKUP($C108,'[1]Dev Tracker'!$B:$Y,12,0)</f>
        <v>45849</v>
      </c>
      <c r="N108" s="161">
        <f t="shared" si="60"/>
        <v>45850</v>
      </c>
    </row>
    <row r="109" spans="1:14" x14ac:dyDescent="0.25">
      <c r="A109" t="str">
        <f t="shared" si="58"/>
        <v>RET</v>
      </c>
      <c r="B109" s="23">
        <v>96</v>
      </c>
      <c r="C109" t="s">
        <v>97</v>
      </c>
      <c r="D109" t="str">
        <f t="shared" si="59"/>
        <v>Convert AFS ECC BP to S4 BP </v>
      </c>
      <c r="E109" t="str">
        <f t="shared" si="59"/>
        <v>Master Data</v>
      </c>
      <c r="F109">
        <f t="shared" si="59"/>
        <v>3.2</v>
      </c>
      <c r="H109" t="s">
        <v>377</v>
      </c>
      <c r="J109" t="s">
        <v>373</v>
      </c>
      <c r="K109" s="162" t="s">
        <v>287</v>
      </c>
      <c r="M109" s="161">
        <f>+M108+1</f>
        <v>45850</v>
      </c>
      <c r="N109" s="161">
        <f t="shared" si="60"/>
        <v>45851</v>
      </c>
    </row>
    <row r="110" spans="1:14" x14ac:dyDescent="0.25">
      <c r="A110" t="s">
        <v>22</v>
      </c>
      <c r="B110" s="23">
        <v>97</v>
      </c>
      <c r="C110" t="s">
        <v>47</v>
      </c>
      <c r="D110" t="s">
        <v>48</v>
      </c>
      <c r="E110" t="s">
        <v>368</v>
      </c>
      <c r="F110">
        <v>3.3</v>
      </c>
      <c r="H110" t="s">
        <v>369</v>
      </c>
      <c r="K110" s="162"/>
    </row>
    <row r="111" spans="1:14" x14ac:dyDescent="0.25">
      <c r="A111" t="str">
        <f t="shared" ref="A111:A112" si="62">A110</f>
        <v>P2P</v>
      </c>
      <c r="B111" s="23">
        <v>98</v>
      </c>
      <c r="C111" s="162" t="str">
        <f t="shared" ref="C111:F112" si="63">C110</f>
        <v>CHS4_MAN05</v>
      </c>
      <c r="D111" s="162" t="str">
        <f t="shared" si="63"/>
        <v>Fabric content</v>
      </c>
      <c r="E111" s="162" t="str">
        <f t="shared" si="63"/>
        <v>Master Data</v>
      </c>
      <c r="F111" s="163">
        <f t="shared" si="63"/>
        <v>3.3</v>
      </c>
      <c r="G111" s="163"/>
      <c r="H111" s="162" t="s">
        <v>376</v>
      </c>
      <c r="I111" s="162" t="str">
        <f>VLOOKUP($C111,'[1]Dev Tracker'!$B:$Y,21,0)</f>
        <v xml:space="preserve">Manual </v>
      </c>
      <c r="J111" s="162" t="s">
        <v>22</v>
      </c>
      <c r="K111" s="162" t="s">
        <v>287</v>
      </c>
      <c r="L111" s="162"/>
      <c r="M111" s="164">
        <f>VLOOKUP($C111,'[1]Dev Tracker'!$B:$Y,12,0)</f>
        <v>45853</v>
      </c>
      <c r="N111" s="164">
        <f t="shared" ref="N111:N112" si="64">+M111+1</f>
        <v>45854</v>
      </c>
    </row>
    <row r="112" spans="1:14" x14ac:dyDescent="0.25">
      <c r="A112" t="str">
        <f t="shared" si="62"/>
        <v>P2P</v>
      </c>
      <c r="B112" s="23">
        <v>99</v>
      </c>
      <c r="C112" t="str">
        <f t="shared" si="63"/>
        <v>CHS4_MAN05</v>
      </c>
      <c r="D112" t="str">
        <f t="shared" si="63"/>
        <v>Fabric content</v>
      </c>
      <c r="E112" t="str">
        <f t="shared" si="63"/>
        <v>Master Data</v>
      </c>
      <c r="F112">
        <f t="shared" si="63"/>
        <v>3.3</v>
      </c>
      <c r="H112" t="s">
        <v>377</v>
      </c>
      <c r="J112" t="s">
        <v>373</v>
      </c>
      <c r="K112" s="162" t="s">
        <v>287</v>
      </c>
      <c r="M112" s="161">
        <f>+M111+1</f>
        <v>45854</v>
      </c>
      <c r="N112" s="161">
        <f t="shared" si="64"/>
        <v>45855</v>
      </c>
    </row>
    <row r="113" spans="1:14" x14ac:dyDescent="0.25">
      <c r="A113" t="s">
        <v>22</v>
      </c>
      <c r="B113" s="23">
        <v>100</v>
      </c>
      <c r="C113" t="s">
        <v>50</v>
      </c>
      <c r="D113" t="s">
        <v>51</v>
      </c>
      <c r="E113" t="s">
        <v>368</v>
      </c>
      <c r="F113">
        <v>3.4</v>
      </c>
      <c r="H113" t="s">
        <v>369</v>
      </c>
      <c r="K113" s="162"/>
    </row>
    <row r="114" spans="1:14" x14ac:dyDescent="0.25">
      <c r="A114" t="str">
        <f t="shared" ref="A114:A115" si="65">A113</f>
        <v>P2P</v>
      </c>
      <c r="B114" s="23">
        <v>101</v>
      </c>
      <c r="C114" s="162" t="str">
        <f t="shared" ref="C114:F115" si="66">C113</f>
        <v>CHS4_MAN06</v>
      </c>
      <c r="D114" s="162" t="str">
        <f t="shared" si="66"/>
        <v>Franchise </v>
      </c>
      <c r="E114" s="162" t="str">
        <f t="shared" si="66"/>
        <v>Master Data</v>
      </c>
      <c r="F114" s="163">
        <f t="shared" si="66"/>
        <v>3.4</v>
      </c>
      <c r="G114" s="163"/>
      <c r="H114" s="162" t="s">
        <v>376</v>
      </c>
      <c r="I114" s="162" t="str">
        <f>VLOOKUP($C114,'[1]Dev Tracker'!$B:$Y,21,0)</f>
        <v xml:space="preserve">Manual </v>
      </c>
      <c r="J114" s="162" t="s">
        <v>22</v>
      </c>
      <c r="K114" s="162" t="s">
        <v>287</v>
      </c>
      <c r="L114" s="162"/>
      <c r="M114" s="164">
        <f>VLOOKUP($C114,'[1]Dev Tracker'!$B:$Y,12,0)</f>
        <v>45853</v>
      </c>
      <c r="N114" s="164">
        <f t="shared" ref="N114:N115" si="67">+M114+1</f>
        <v>45854</v>
      </c>
    </row>
    <row r="115" spans="1:14" x14ac:dyDescent="0.25">
      <c r="A115" t="str">
        <f t="shared" si="65"/>
        <v>P2P</v>
      </c>
      <c r="B115" s="23">
        <v>102</v>
      </c>
      <c r="C115" t="str">
        <f t="shared" si="66"/>
        <v>CHS4_MAN06</v>
      </c>
      <c r="D115" t="str">
        <f t="shared" si="66"/>
        <v>Franchise </v>
      </c>
      <c r="E115" t="str">
        <f t="shared" si="66"/>
        <v>Master Data</v>
      </c>
      <c r="F115">
        <f t="shared" si="66"/>
        <v>3.4</v>
      </c>
      <c r="H115" t="s">
        <v>377</v>
      </c>
      <c r="J115" t="s">
        <v>373</v>
      </c>
      <c r="K115" s="162" t="s">
        <v>287</v>
      </c>
      <c r="M115" s="161">
        <f>+M114+1</f>
        <v>45854</v>
      </c>
      <c r="N115" s="161">
        <f t="shared" si="67"/>
        <v>45855</v>
      </c>
    </row>
    <row r="116" spans="1:14" x14ac:dyDescent="0.25">
      <c r="A116" t="s">
        <v>6</v>
      </c>
      <c r="B116" s="23">
        <v>103</v>
      </c>
      <c r="C116" t="s">
        <v>20</v>
      </c>
      <c r="D116" t="s">
        <v>21</v>
      </c>
      <c r="E116" t="s">
        <v>368</v>
      </c>
      <c r="F116">
        <v>3.5</v>
      </c>
      <c r="H116" t="s">
        <v>369</v>
      </c>
      <c r="K116" s="162"/>
    </row>
    <row r="117" spans="1:14" x14ac:dyDescent="0.25">
      <c r="A117" t="str">
        <f t="shared" ref="A117:A118" si="68">A116</f>
        <v>MD</v>
      </c>
      <c r="B117" s="23">
        <v>104</v>
      </c>
      <c r="C117" s="162" t="str">
        <f t="shared" ref="C117:F118" si="69">C116</f>
        <v>CHS4_LSMW12</v>
      </c>
      <c r="D117" s="162" t="str">
        <f t="shared" si="69"/>
        <v>Season Master creation</v>
      </c>
      <c r="E117" s="162" t="str">
        <f t="shared" si="69"/>
        <v>Master Data</v>
      </c>
      <c r="F117" s="163">
        <f t="shared" si="69"/>
        <v>3.5</v>
      </c>
      <c r="G117" s="163"/>
      <c r="H117" s="162" t="s">
        <v>376</v>
      </c>
      <c r="I117" s="162" t="str">
        <f>VLOOKUP($C117,'[1]Dev Tracker'!$B:$Y,21,0)</f>
        <v>LSMW</v>
      </c>
      <c r="J117" s="162" t="s">
        <v>6</v>
      </c>
      <c r="K117" s="162" t="s">
        <v>287</v>
      </c>
      <c r="L117" s="162"/>
      <c r="M117" s="164">
        <f>VLOOKUP($C117,'[1]Dev Tracker'!$B:$Y,12,0)</f>
        <v>45853</v>
      </c>
      <c r="N117" s="164">
        <f t="shared" ref="N117:N118" si="70">+M117+1</f>
        <v>45854</v>
      </c>
    </row>
    <row r="118" spans="1:14" x14ac:dyDescent="0.25">
      <c r="A118" t="str">
        <f t="shared" si="68"/>
        <v>MD</v>
      </c>
      <c r="B118" s="23">
        <v>105</v>
      </c>
      <c r="C118" t="str">
        <f t="shared" si="69"/>
        <v>CHS4_LSMW12</v>
      </c>
      <c r="D118" t="str">
        <f t="shared" si="69"/>
        <v>Season Master creation</v>
      </c>
      <c r="E118" t="str">
        <f t="shared" si="69"/>
        <v>Master Data</v>
      </c>
      <c r="F118">
        <f t="shared" si="69"/>
        <v>3.5</v>
      </c>
      <c r="H118" t="s">
        <v>377</v>
      </c>
      <c r="J118" t="s">
        <v>373</v>
      </c>
      <c r="K118" s="162" t="s">
        <v>287</v>
      </c>
      <c r="M118" s="161">
        <f>+M117+1</f>
        <v>45854</v>
      </c>
      <c r="N118" s="161">
        <f t="shared" si="70"/>
        <v>45855</v>
      </c>
    </row>
    <row r="119" spans="1:14" x14ac:dyDescent="0.25">
      <c r="A119" t="s">
        <v>6</v>
      </c>
      <c r="B119" s="23">
        <v>106</v>
      </c>
      <c r="C119" t="s">
        <v>23</v>
      </c>
      <c r="D119" t="s">
        <v>24</v>
      </c>
      <c r="E119" t="s">
        <v>368</v>
      </c>
      <c r="F119">
        <v>3.6</v>
      </c>
      <c r="G119" t="str">
        <f>VLOOKUP($C119,'[1]Dev Tracker'!$B:$Y,9,0)</f>
        <v>CHS4_LSMW08</v>
      </c>
      <c r="H119" t="s">
        <v>369</v>
      </c>
      <c r="K119" s="162"/>
    </row>
    <row r="120" spans="1:14" x14ac:dyDescent="0.25">
      <c r="A120" t="str">
        <f t="shared" ref="A120:A121" si="71">A119</f>
        <v>MD</v>
      </c>
      <c r="B120" s="23">
        <v>107</v>
      </c>
      <c r="C120" s="162" t="str">
        <f t="shared" ref="C120:F121" si="72">C119</f>
        <v>CHS4_LSMW08</v>
      </c>
      <c r="D120" s="162" t="str">
        <f t="shared" si="72"/>
        <v>Season date upload </v>
      </c>
      <c r="E120" s="162" t="str">
        <f t="shared" si="72"/>
        <v>Master Data</v>
      </c>
      <c r="F120" s="163">
        <f t="shared" si="72"/>
        <v>3.6</v>
      </c>
      <c r="G120" s="163"/>
      <c r="H120" s="162" t="s">
        <v>376</v>
      </c>
      <c r="I120" s="162" t="str">
        <f>VLOOKUP($C120,'[1]Dev Tracker'!$B:$Y,21,0)</f>
        <v>LSMW</v>
      </c>
      <c r="J120" s="162" t="s">
        <v>6</v>
      </c>
      <c r="K120" s="162" t="s">
        <v>287</v>
      </c>
      <c r="L120" s="162"/>
      <c r="M120" s="164">
        <f>VLOOKUP($C120,'[1]Dev Tracker'!$B:$Y,12,0)</f>
        <v>45853</v>
      </c>
      <c r="N120" s="164">
        <f t="shared" ref="N120:N121" si="73">+M120+1</f>
        <v>45854</v>
      </c>
    </row>
    <row r="121" spans="1:14" x14ac:dyDescent="0.25">
      <c r="A121" t="str">
        <f t="shared" si="71"/>
        <v>MD</v>
      </c>
      <c r="B121" s="23">
        <v>108</v>
      </c>
      <c r="C121" t="str">
        <f t="shared" si="72"/>
        <v>CHS4_LSMW08</v>
      </c>
      <c r="D121" t="str">
        <f t="shared" si="72"/>
        <v>Season date upload </v>
      </c>
      <c r="E121" t="str">
        <f t="shared" si="72"/>
        <v>Master Data</v>
      </c>
      <c r="F121">
        <f t="shared" si="72"/>
        <v>3.6</v>
      </c>
      <c r="H121" t="s">
        <v>377</v>
      </c>
      <c r="J121" t="s">
        <v>373</v>
      </c>
      <c r="K121" s="162" t="s">
        <v>287</v>
      </c>
      <c r="M121" s="161">
        <f>+M120+1</f>
        <v>45854</v>
      </c>
      <c r="N121" s="161">
        <f t="shared" si="73"/>
        <v>45855</v>
      </c>
    </row>
    <row r="122" spans="1:14" x14ac:dyDescent="0.25">
      <c r="A122" t="s">
        <v>6</v>
      </c>
      <c r="B122" s="23">
        <v>109</v>
      </c>
      <c r="C122" t="s">
        <v>26</v>
      </c>
      <c r="D122" t="s">
        <v>27</v>
      </c>
      <c r="E122" t="s">
        <v>368</v>
      </c>
      <c r="F122">
        <v>3.7</v>
      </c>
      <c r="G122" t="str">
        <f>VLOOKUP($C122,'[1]Dev Tracker'!$B:$Y,9,0)</f>
        <v>CHS4_C_887, CHS4_C_882</v>
      </c>
      <c r="H122" t="s">
        <v>369</v>
      </c>
      <c r="K122" s="162"/>
    </row>
    <row r="123" spans="1:14" x14ac:dyDescent="0.25">
      <c r="A123" t="str">
        <f t="shared" ref="A123:A124" si="74">A122</f>
        <v>MD</v>
      </c>
      <c r="B123" s="23">
        <v>110</v>
      </c>
      <c r="C123" s="162" t="str">
        <f t="shared" ref="C123:F124" si="75">C122</f>
        <v>CHS4_LSMW09</v>
      </c>
      <c r="D123" s="162" t="str">
        <f t="shared" si="75"/>
        <v>Add Season BU (MARC-ZZLABOR) update to this list </v>
      </c>
      <c r="E123" s="162" t="str">
        <f t="shared" si="75"/>
        <v>Master Data</v>
      </c>
      <c r="F123" s="163">
        <f t="shared" si="75"/>
        <v>3.7</v>
      </c>
      <c r="G123" s="163"/>
      <c r="H123" s="162" t="s">
        <v>376</v>
      </c>
      <c r="I123" s="162" t="str">
        <f>VLOOKUP($C123,'[1]Dev Tracker'!$B:$Y,21,0)</f>
        <v>LSMW</v>
      </c>
      <c r="J123" s="162" t="s">
        <v>6</v>
      </c>
      <c r="K123" s="162" t="s">
        <v>287</v>
      </c>
      <c r="L123" s="162"/>
      <c r="M123" s="164">
        <f>VLOOKUP($C123,'[1]Dev Tracker'!$B:$Y,12,0)</f>
        <v>45854</v>
      </c>
      <c r="N123" s="164">
        <f t="shared" ref="N123:N124" si="76">+M123+1</f>
        <v>45855</v>
      </c>
    </row>
    <row r="124" spans="1:14" x14ac:dyDescent="0.25">
      <c r="A124" t="str">
        <f t="shared" si="74"/>
        <v>MD</v>
      </c>
      <c r="B124" s="23">
        <v>111</v>
      </c>
      <c r="C124" t="str">
        <f t="shared" si="75"/>
        <v>CHS4_LSMW09</v>
      </c>
      <c r="D124" t="str">
        <f t="shared" si="75"/>
        <v>Add Season BU (MARC-ZZLABOR) update to this list </v>
      </c>
      <c r="E124" t="str">
        <f t="shared" si="75"/>
        <v>Master Data</v>
      </c>
      <c r="F124">
        <f t="shared" si="75"/>
        <v>3.7</v>
      </c>
      <c r="H124" t="s">
        <v>377</v>
      </c>
      <c r="J124" t="s">
        <v>373</v>
      </c>
      <c r="K124" s="162" t="s">
        <v>287</v>
      </c>
      <c r="M124" s="161">
        <f>+M123+1</f>
        <v>45855</v>
      </c>
      <c r="N124" s="161">
        <f t="shared" si="76"/>
        <v>45856</v>
      </c>
    </row>
    <row r="125" spans="1:14" x14ac:dyDescent="0.25">
      <c r="A125" t="s">
        <v>25</v>
      </c>
      <c r="B125" s="23">
        <v>112</v>
      </c>
      <c r="C125" t="s">
        <v>67</v>
      </c>
      <c r="D125" t="s">
        <v>68</v>
      </c>
      <c r="E125" t="s">
        <v>379</v>
      </c>
      <c r="F125">
        <v>4.0999999999999996</v>
      </c>
      <c r="G125" t="str">
        <f>VLOOKUP($C125,'[1]Dev Tracker'!$B:$Y,9,0)</f>
        <v>CHS4_C_871, CHS4_C_875, CHS4_C_899</v>
      </c>
      <c r="H125" t="s">
        <v>369</v>
      </c>
      <c r="K125" s="162"/>
    </row>
    <row r="126" spans="1:14" x14ac:dyDescent="0.25">
      <c r="A126" t="str">
        <f t="shared" ref="A126:A130" si="77">A125</f>
        <v>R2R</v>
      </c>
      <c r="B126" s="23">
        <v>113</v>
      </c>
      <c r="C126" t="s">
        <v>67</v>
      </c>
      <c r="D126" t="str">
        <f t="shared" ref="D126:F130" si="78">D125</f>
        <v>FI - Accounts payable open item</v>
      </c>
      <c r="E126" t="str">
        <f t="shared" si="78"/>
        <v>Transaction Data</v>
      </c>
      <c r="F126">
        <f t="shared" si="78"/>
        <v>4.0999999999999996</v>
      </c>
      <c r="H126" t="s">
        <v>370</v>
      </c>
      <c r="J126" t="s">
        <v>371</v>
      </c>
      <c r="K126" s="162" t="s">
        <v>287</v>
      </c>
      <c r="M126" s="161">
        <f>VLOOKUP($C126,'[1]Dev Tracker'!$B:$Y,11,0)</f>
        <v>45853</v>
      </c>
      <c r="N126" s="161">
        <f t="shared" ref="N126:N130" si="79">+M126+1</f>
        <v>45854</v>
      </c>
    </row>
    <row r="127" spans="1:14" x14ac:dyDescent="0.25">
      <c r="A127" t="str">
        <f t="shared" si="77"/>
        <v>R2R</v>
      </c>
      <c r="B127" s="23">
        <v>114</v>
      </c>
      <c r="C127" t="s">
        <v>67</v>
      </c>
      <c r="D127" t="str">
        <f t="shared" si="78"/>
        <v>FI - Accounts payable open item</v>
      </c>
      <c r="E127" t="str">
        <f t="shared" si="78"/>
        <v>Transaction Data</v>
      </c>
      <c r="F127">
        <f t="shared" si="78"/>
        <v>4.0999999999999996</v>
      </c>
      <c r="H127" t="s">
        <v>372</v>
      </c>
      <c r="J127" t="s">
        <v>373</v>
      </c>
      <c r="K127" s="162" t="s">
        <v>287</v>
      </c>
      <c r="M127" s="161">
        <f t="shared" ref="M127:M128" si="80">+M126+1</f>
        <v>45854</v>
      </c>
      <c r="N127" s="161">
        <f t="shared" si="79"/>
        <v>45855</v>
      </c>
    </row>
    <row r="128" spans="1:14" x14ac:dyDescent="0.25">
      <c r="A128" t="str">
        <f t="shared" si="77"/>
        <v>R2R</v>
      </c>
      <c r="B128" s="23">
        <v>115</v>
      </c>
      <c r="C128" t="s">
        <v>67</v>
      </c>
      <c r="D128" t="str">
        <f t="shared" si="78"/>
        <v>FI - Accounts payable open item</v>
      </c>
      <c r="E128" t="str">
        <f t="shared" si="78"/>
        <v>Transaction Data</v>
      </c>
      <c r="F128">
        <f t="shared" si="78"/>
        <v>4.0999999999999996</v>
      </c>
      <c r="H128" t="s">
        <v>374</v>
      </c>
      <c r="J128" t="s">
        <v>375</v>
      </c>
      <c r="K128" s="162" t="str">
        <f>VLOOKUP($C128,'[1]Dev Tracker'!$B:$Y,22,0)</f>
        <v>Manoj</v>
      </c>
      <c r="M128" s="161">
        <f t="shared" si="80"/>
        <v>45855</v>
      </c>
      <c r="N128" s="161">
        <f t="shared" si="79"/>
        <v>45856</v>
      </c>
    </row>
    <row r="129" spans="1:14" x14ac:dyDescent="0.25">
      <c r="A129" t="str">
        <f t="shared" si="77"/>
        <v>R2R</v>
      </c>
      <c r="B129" s="23">
        <v>116</v>
      </c>
      <c r="C129" t="s">
        <v>67</v>
      </c>
      <c r="D129" t="str">
        <f t="shared" si="78"/>
        <v>FI - Accounts payable open item</v>
      </c>
      <c r="E129" t="str">
        <f t="shared" si="78"/>
        <v>Transaction Data</v>
      </c>
      <c r="F129">
        <f t="shared" si="78"/>
        <v>4.0999999999999996</v>
      </c>
      <c r="H129" t="s">
        <v>376</v>
      </c>
      <c r="I129" t="str">
        <f>VLOOKUP($C129,'[1]Dev Tracker'!$B:$Y,21,0)</f>
        <v>DMC</v>
      </c>
      <c r="J129" t="s">
        <v>375</v>
      </c>
      <c r="K129" s="162" t="str">
        <f>VLOOKUP($C129,'[1]Dev Tracker'!$B:$Y,22,0)</f>
        <v>Manoj</v>
      </c>
      <c r="M129" s="161">
        <f>VLOOKUP($C129,'[1]Dev Tracker'!$B:$Y,12,0)</f>
        <v>45859</v>
      </c>
      <c r="N129" s="161">
        <f t="shared" si="79"/>
        <v>45860</v>
      </c>
    </row>
    <row r="130" spans="1:14" x14ac:dyDescent="0.25">
      <c r="A130" t="str">
        <f t="shared" si="77"/>
        <v>R2R</v>
      </c>
      <c r="B130" s="23">
        <v>117</v>
      </c>
      <c r="C130" t="s">
        <v>67</v>
      </c>
      <c r="D130" t="str">
        <f t="shared" si="78"/>
        <v>FI - Accounts payable open item</v>
      </c>
      <c r="E130" t="str">
        <f t="shared" si="78"/>
        <v>Transaction Data</v>
      </c>
      <c r="F130">
        <f t="shared" si="78"/>
        <v>4.0999999999999996</v>
      </c>
      <c r="H130" t="s">
        <v>377</v>
      </c>
      <c r="J130" t="s">
        <v>373</v>
      </c>
      <c r="K130" s="162" t="s">
        <v>287</v>
      </c>
      <c r="M130" s="161">
        <f>+M129+1</f>
        <v>45860</v>
      </c>
      <c r="N130" s="161">
        <f t="shared" si="79"/>
        <v>45861</v>
      </c>
    </row>
    <row r="131" spans="1:14" x14ac:dyDescent="0.25">
      <c r="A131" t="s">
        <v>25</v>
      </c>
      <c r="B131" s="23">
        <v>118</v>
      </c>
      <c r="C131" t="s">
        <v>69</v>
      </c>
      <c r="D131" t="s">
        <v>70</v>
      </c>
      <c r="E131" t="s">
        <v>379</v>
      </c>
      <c r="F131">
        <v>4.2</v>
      </c>
      <c r="G131" t="str">
        <f>VLOOKUP($C131,'[1]Dev Tracker'!$B:$Y,9,0)</f>
        <v>CHS4_C_871, CHS4_C_875, CHS4_C_893</v>
      </c>
      <c r="H131" t="s">
        <v>369</v>
      </c>
      <c r="K131" s="162"/>
    </row>
    <row r="132" spans="1:14" x14ac:dyDescent="0.25">
      <c r="A132" t="str">
        <f t="shared" ref="A132:A136" si="81">A131</f>
        <v>R2R</v>
      </c>
      <c r="B132" s="23">
        <v>119</v>
      </c>
      <c r="C132" t="s">
        <v>69</v>
      </c>
      <c r="D132" t="str">
        <f t="shared" ref="D132:F136" si="82">D131</f>
        <v>FI - Accounts receivable open item</v>
      </c>
      <c r="E132" t="str">
        <f t="shared" si="82"/>
        <v>Transaction Data</v>
      </c>
      <c r="F132">
        <f t="shared" si="82"/>
        <v>4.2</v>
      </c>
      <c r="H132" t="s">
        <v>370</v>
      </c>
      <c r="J132" t="s">
        <v>371</v>
      </c>
      <c r="K132" s="162" t="s">
        <v>287</v>
      </c>
      <c r="M132" s="161">
        <f>VLOOKUP($C132,'[1]Dev Tracker'!$B:$Y,11,0)</f>
        <v>45853</v>
      </c>
      <c r="N132" s="161">
        <f t="shared" ref="N132:N136" si="83">+M132+1</f>
        <v>45854</v>
      </c>
    </row>
    <row r="133" spans="1:14" x14ac:dyDescent="0.25">
      <c r="A133" t="str">
        <f t="shared" si="81"/>
        <v>R2R</v>
      </c>
      <c r="B133" s="23">
        <v>120</v>
      </c>
      <c r="C133" t="s">
        <v>69</v>
      </c>
      <c r="D133" t="str">
        <f t="shared" si="82"/>
        <v>FI - Accounts receivable open item</v>
      </c>
      <c r="E133" t="str">
        <f t="shared" si="82"/>
        <v>Transaction Data</v>
      </c>
      <c r="F133">
        <f t="shared" si="82"/>
        <v>4.2</v>
      </c>
      <c r="H133" t="s">
        <v>372</v>
      </c>
      <c r="J133" t="s">
        <v>373</v>
      </c>
      <c r="K133" s="162" t="s">
        <v>287</v>
      </c>
      <c r="M133" s="161">
        <f t="shared" ref="M133:M134" si="84">+M132+1</f>
        <v>45854</v>
      </c>
      <c r="N133" s="161">
        <f t="shared" si="83"/>
        <v>45855</v>
      </c>
    </row>
    <row r="134" spans="1:14" x14ac:dyDescent="0.25">
      <c r="A134" t="str">
        <f t="shared" si="81"/>
        <v>R2R</v>
      </c>
      <c r="B134" s="23">
        <v>121</v>
      </c>
      <c r="C134" t="s">
        <v>69</v>
      </c>
      <c r="D134" t="str">
        <f t="shared" si="82"/>
        <v>FI - Accounts receivable open item</v>
      </c>
      <c r="E134" t="str">
        <f t="shared" si="82"/>
        <v>Transaction Data</v>
      </c>
      <c r="F134">
        <f t="shared" si="82"/>
        <v>4.2</v>
      </c>
      <c r="H134" t="s">
        <v>374</v>
      </c>
      <c r="J134" t="s">
        <v>375</v>
      </c>
      <c r="K134" s="162" t="str">
        <f>VLOOKUP($C134,'[1]Dev Tracker'!$B:$Y,22,0)</f>
        <v>Manoj</v>
      </c>
      <c r="M134" s="161">
        <f t="shared" si="84"/>
        <v>45855</v>
      </c>
      <c r="N134" s="161">
        <f t="shared" si="83"/>
        <v>45856</v>
      </c>
    </row>
    <row r="135" spans="1:14" x14ac:dyDescent="0.25">
      <c r="A135" t="str">
        <f t="shared" si="81"/>
        <v>R2R</v>
      </c>
      <c r="B135" s="23">
        <v>122</v>
      </c>
      <c r="C135" t="s">
        <v>69</v>
      </c>
      <c r="D135" t="str">
        <f t="shared" si="82"/>
        <v>FI - Accounts receivable open item</v>
      </c>
      <c r="E135" t="str">
        <f t="shared" si="82"/>
        <v>Transaction Data</v>
      </c>
      <c r="F135">
        <f t="shared" si="82"/>
        <v>4.2</v>
      </c>
      <c r="H135" t="s">
        <v>376</v>
      </c>
      <c r="I135" t="str">
        <f>VLOOKUP($C135,'[1]Dev Tracker'!$B:$Y,21,0)</f>
        <v>DMC</v>
      </c>
      <c r="J135" t="s">
        <v>375</v>
      </c>
      <c r="K135" s="162" t="str">
        <f>VLOOKUP($C135,'[1]Dev Tracker'!$B:$Y,22,0)</f>
        <v>Manoj</v>
      </c>
      <c r="M135" s="161">
        <f>VLOOKUP($C135,'[1]Dev Tracker'!$B:$Y,12,0)</f>
        <v>45859</v>
      </c>
      <c r="N135" s="161">
        <f t="shared" si="83"/>
        <v>45860</v>
      </c>
    </row>
    <row r="136" spans="1:14" x14ac:dyDescent="0.25">
      <c r="A136" t="str">
        <f t="shared" si="81"/>
        <v>R2R</v>
      </c>
      <c r="B136" s="23">
        <v>123</v>
      </c>
      <c r="C136" t="s">
        <v>69</v>
      </c>
      <c r="D136" t="str">
        <f t="shared" si="82"/>
        <v>FI - Accounts receivable open item</v>
      </c>
      <c r="E136" t="str">
        <f t="shared" si="82"/>
        <v>Transaction Data</v>
      </c>
      <c r="F136">
        <f t="shared" si="82"/>
        <v>4.2</v>
      </c>
      <c r="H136" t="s">
        <v>377</v>
      </c>
      <c r="J136" t="s">
        <v>373</v>
      </c>
      <c r="K136" s="162" t="s">
        <v>287</v>
      </c>
      <c r="M136" s="161">
        <f>+M135+1</f>
        <v>45860</v>
      </c>
      <c r="N136" s="161">
        <f t="shared" si="83"/>
        <v>45861</v>
      </c>
    </row>
    <row r="137" spans="1:14" x14ac:dyDescent="0.25">
      <c r="A137" t="s">
        <v>25</v>
      </c>
      <c r="B137" s="23">
        <v>124</v>
      </c>
      <c r="C137" t="s">
        <v>73</v>
      </c>
      <c r="D137" t="s">
        <v>74</v>
      </c>
      <c r="E137" t="s">
        <v>379</v>
      </c>
      <c r="F137">
        <v>4.3</v>
      </c>
      <c r="G137" t="str">
        <f>VLOOKUP($C137,'[1]Dev Tracker'!$B:$Y,9,0)</f>
        <v>CHS4_C_871, CHS4_C_875, CHS4_C_872</v>
      </c>
      <c r="H137" t="s">
        <v>369</v>
      </c>
      <c r="K137" s="162"/>
    </row>
    <row r="138" spans="1:14" x14ac:dyDescent="0.25">
      <c r="A138" t="str">
        <f t="shared" ref="A138:A142" si="85">A137</f>
        <v>R2R</v>
      </c>
      <c r="B138" s="23">
        <v>125</v>
      </c>
      <c r="C138" t="s">
        <v>73</v>
      </c>
      <c r="D138" t="str">
        <f t="shared" ref="D138:F142" si="86">D137</f>
        <v>FI - G/L account balance and open/line item</v>
      </c>
      <c r="E138" t="str">
        <f t="shared" si="86"/>
        <v>Transaction Data</v>
      </c>
      <c r="F138">
        <f t="shared" si="86"/>
        <v>4.3</v>
      </c>
      <c r="H138" t="s">
        <v>370</v>
      </c>
      <c r="J138" t="s">
        <v>371</v>
      </c>
      <c r="K138" s="162" t="s">
        <v>287</v>
      </c>
      <c r="M138" s="161">
        <f>VLOOKUP($C138,'[1]Dev Tracker'!$B:$Y,11,0)</f>
        <v>45854</v>
      </c>
      <c r="N138" s="161">
        <f t="shared" ref="N138:N142" si="87">+M138+1</f>
        <v>45855</v>
      </c>
    </row>
    <row r="139" spans="1:14" x14ac:dyDescent="0.25">
      <c r="A139" t="str">
        <f t="shared" si="85"/>
        <v>R2R</v>
      </c>
      <c r="B139" s="23">
        <v>126</v>
      </c>
      <c r="C139" t="s">
        <v>73</v>
      </c>
      <c r="D139" t="str">
        <f t="shared" si="86"/>
        <v>FI - G/L account balance and open/line item</v>
      </c>
      <c r="E139" t="str">
        <f t="shared" si="86"/>
        <v>Transaction Data</v>
      </c>
      <c r="F139">
        <f t="shared" si="86"/>
        <v>4.3</v>
      </c>
      <c r="H139" t="s">
        <v>372</v>
      </c>
      <c r="J139" t="s">
        <v>373</v>
      </c>
      <c r="K139" s="162" t="s">
        <v>287</v>
      </c>
      <c r="M139" s="161">
        <f t="shared" ref="M139:M140" si="88">+M138+1</f>
        <v>45855</v>
      </c>
      <c r="N139" s="161">
        <f t="shared" si="87"/>
        <v>45856</v>
      </c>
    </row>
    <row r="140" spans="1:14" x14ac:dyDescent="0.25">
      <c r="A140" t="str">
        <f t="shared" si="85"/>
        <v>R2R</v>
      </c>
      <c r="B140" s="23">
        <v>127</v>
      </c>
      <c r="C140" t="s">
        <v>73</v>
      </c>
      <c r="D140" t="str">
        <f t="shared" si="86"/>
        <v>FI - G/L account balance and open/line item</v>
      </c>
      <c r="E140" t="str">
        <f t="shared" si="86"/>
        <v>Transaction Data</v>
      </c>
      <c r="F140">
        <f t="shared" si="86"/>
        <v>4.3</v>
      </c>
      <c r="H140" t="s">
        <v>374</v>
      </c>
      <c r="J140" t="s">
        <v>375</v>
      </c>
      <c r="K140" s="162" t="str">
        <f>VLOOKUP($C140,'[1]Dev Tracker'!$B:$Y,22,0)</f>
        <v>Manoj</v>
      </c>
      <c r="M140" s="161">
        <f t="shared" si="88"/>
        <v>45856</v>
      </c>
      <c r="N140" s="161">
        <f t="shared" si="87"/>
        <v>45857</v>
      </c>
    </row>
    <row r="141" spans="1:14" x14ac:dyDescent="0.25">
      <c r="A141" t="str">
        <f t="shared" si="85"/>
        <v>R2R</v>
      </c>
      <c r="B141" s="23">
        <v>128</v>
      </c>
      <c r="C141" t="s">
        <v>73</v>
      </c>
      <c r="D141" t="str">
        <f t="shared" si="86"/>
        <v>FI - G/L account balance and open/line item</v>
      </c>
      <c r="E141" t="str">
        <f t="shared" si="86"/>
        <v>Transaction Data</v>
      </c>
      <c r="F141">
        <f t="shared" si="86"/>
        <v>4.3</v>
      </c>
      <c r="H141" t="s">
        <v>376</v>
      </c>
      <c r="I141" t="str">
        <f>VLOOKUP($C141,'[1]Dev Tracker'!$B:$Y,21,0)</f>
        <v>DMC</v>
      </c>
      <c r="J141" t="s">
        <v>375</v>
      </c>
      <c r="K141" s="162" t="str">
        <f>VLOOKUP($C141,'[1]Dev Tracker'!$B:$Y,22,0)</f>
        <v>Manoj</v>
      </c>
      <c r="M141" s="161">
        <f>VLOOKUP($C141,'[1]Dev Tracker'!$B:$Y,12,0)</f>
        <v>45860</v>
      </c>
      <c r="N141" s="161">
        <f t="shared" si="87"/>
        <v>45861</v>
      </c>
    </row>
    <row r="142" spans="1:14" x14ac:dyDescent="0.25">
      <c r="A142" t="str">
        <f t="shared" si="85"/>
        <v>R2R</v>
      </c>
      <c r="B142" s="23">
        <v>129</v>
      </c>
      <c r="C142" t="s">
        <v>73</v>
      </c>
      <c r="D142" t="str">
        <f t="shared" si="86"/>
        <v>FI - G/L account balance and open/line item</v>
      </c>
      <c r="E142" t="str">
        <f t="shared" si="86"/>
        <v>Transaction Data</v>
      </c>
      <c r="F142">
        <f t="shared" si="86"/>
        <v>4.3</v>
      </c>
      <c r="H142" t="s">
        <v>377</v>
      </c>
      <c r="J142" t="s">
        <v>373</v>
      </c>
      <c r="K142" s="162" t="s">
        <v>287</v>
      </c>
      <c r="M142" s="161">
        <f>+M141+1</f>
        <v>45861</v>
      </c>
      <c r="N142" s="161">
        <f t="shared" si="87"/>
        <v>45862</v>
      </c>
    </row>
    <row r="143" spans="1:14" x14ac:dyDescent="0.25">
      <c r="A143" t="s">
        <v>25</v>
      </c>
      <c r="B143" s="23">
        <v>130</v>
      </c>
      <c r="C143" t="s">
        <v>78</v>
      </c>
      <c r="D143" t="s">
        <v>79</v>
      </c>
      <c r="E143" t="s">
        <v>368</v>
      </c>
      <c r="F143">
        <v>4.4000000000000004</v>
      </c>
      <c r="G143" t="str">
        <f>VLOOKUP($C143,'[1]Dev Tracker'!$B:$Y,9,0)</f>
        <v>CHS4_C_871, CHS4_C_872</v>
      </c>
      <c r="H143" t="s">
        <v>369</v>
      </c>
      <c r="K143" s="162"/>
    </row>
    <row r="144" spans="1:14" x14ac:dyDescent="0.25">
      <c r="A144" t="str">
        <f t="shared" ref="A144:A148" si="89">A143</f>
        <v>R2R</v>
      </c>
      <c r="B144" s="23">
        <v>131</v>
      </c>
      <c r="C144" t="s">
        <v>78</v>
      </c>
      <c r="D144" t="str">
        <f t="shared" ref="D144:F148" si="90">D143</f>
        <v>Fixed asset - Master data</v>
      </c>
      <c r="E144" t="str">
        <f t="shared" si="90"/>
        <v>Master Data</v>
      </c>
      <c r="F144">
        <f t="shared" si="90"/>
        <v>4.4000000000000004</v>
      </c>
      <c r="H144" t="s">
        <v>370</v>
      </c>
      <c r="J144" t="s">
        <v>371</v>
      </c>
      <c r="K144" s="162" t="s">
        <v>287</v>
      </c>
      <c r="M144" s="161">
        <f>VLOOKUP($C144,'[1]Dev Tracker'!$B:$Y,11,0)</f>
        <v>45862</v>
      </c>
      <c r="N144" s="161">
        <f t="shared" ref="N144:N148" si="91">+M144+1</f>
        <v>45863</v>
      </c>
    </row>
    <row r="145" spans="1:14" x14ac:dyDescent="0.25">
      <c r="A145" t="str">
        <f t="shared" si="89"/>
        <v>R2R</v>
      </c>
      <c r="B145" s="23">
        <v>132</v>
      </c>
      <c r="C145" t="s">
        <v>78</v>
      </c>
      <c r="D145" t="str">
        <f t="shared" si="90"/>
        <v>Fixed asset - Master data</v>
      </c>
      <c r="E145" t="str">
        <f t="shared" si="90"/>
        <v>Master Data</v>
      </c>
      <c r="F145">
        <f t="shared" si="90"/>
        <v>4.4000000000000004</v>
      </c>
      <c r="H145" t="s">
        <v>372</v>
      </c>
      <c r="J145" t="s">
        <v>373</v>
      </c>
      <c r="K145" s="162" t="s">
        <v>287</v>
      </c>
      <c r="M145" s="161">
        <f t="shared" ref="M145:M146" si="92">+M144+1</f>
        <v>45863</v>
      </c>
      <c r="N145" s="161">
        <f t="shared" si="91"/>
        <v>45864</v>
      </c>
    </row>
    <row r="146" spans="1:14" x14ac:dyDescent="0.25">
      <c r="A146" t="str">
        <f t="shared" si="89"/>
        <v>R2R</v>
      </c>
      <c r="B146" s="23">
        <v>133</v>
      </c>
      <c r="C146" t="s">
        <v>78</v>
      </c>
      <c r="D146" t="str">
        <f t="shared" si="90"/>
        <v>Fixed asset - Master data</v>
      </c>
      <c r="E146" t="str">
        <f t="shared" si="90"/>
        <v>Master Data</v>
      </c>
      <c r="F146">
        <f t="shared" si="90"/>
        <v>4.4000000000000004</v>
      </c>
      <c r="H146" t="s">
        <v>374</v>
      </c>
      <c r="J146" t="s">
        <v>375</v>
      </c>
      <c r="K146" s="162" t="str">
        <f>VLOOKUP($C146,'[1]Dev Tracker'!$B:$Y,22,0)</f>
        <v>Manoj</v>
      </c>
      <c r="M146" s="161">
        <f t="shared" si="92"/>
        <v>45864</v>
      </c>
      <c r="N146" s="161">
        <f t="shared" si="91"/>
        <v>45865</v>
      </c>
    </row>
    <row r="147" spans="1:14" x14ac:dyDescent="0.25">
      <c r="A147" t="str">
        <f t="shared" si="89"/>
        <v>R2R</v>
      </c>
      <c r="B147" s="23">
        <v>134</v>
      </c>
      <c r="C147" t="s">
        <v>78</v>
      </c>
      <c r="D147" t="str">
        <f t="shared" si="90"/>
        <v>Fixed asset - Master data</v>
      </c>
      <c r="E147" t="str">
        <f t="shared" si="90"/>
        <v>Master Data</v>
      </c>
      <c r="F147">
        <f t="shared" si="90"/>
        <v>4.4000000000000004</v>
      </c>
      <c r="H147" t="s">
        <v>376</v>
      </c>
      <c r="I147" t="str">
        <f>VLOOKUP($C147,'[1]Dev Tracker'!$B:$Y,21,0)</f>
        <v>DMC</v>
      </c>
      <c r="J147" t="s">
        <v>375</v>
      </c>
      <c r="K147" s="162" t="str">
        <f>VLOOKUP($C147,'[1]Dev Tracker'!$B:$Y,22,0)</f>
        <v>Manoj</v>
      </c>
      <c r="M147" s="161">
        <f>VLOOKUP($C147,'[1]Dev Tracker'!$B:$Y,12,0)</f>
        <v>45866</v>
      </c>
      <c r="N147" s="161">
        <f t="shared" si="91"/>
        <v>45867</v>
      </c>
    </row>
    <row r="148" spans="1:14" x14ac:dyDescent="0.25">
      <c r="A148" t="str">
        <f t="shared" si="89"/>
        <v>R2R</v>
      </c>
      <c r="B148" s="23">
        <v>135</v>
      </c>
      <c r="C148" t="s">
        <v>78</v>
      </c>
      <c r="D148" t="str">
        <f t="shared" si="90"/>
        <v>Fixed asset - Master data</v>
      </c>
      <c r="E148" t="str">
        <f t="shared" si="90"/>
        <v>Master Data</v>
      </c>
      <c r="F148">
        <f t="shared" si="90"/>
        <v>4.4000000000000004</v>
      </c>
      <c r="H148" t="s">
        <v>377</v>
      </c>
      <c r="J148" t="s">
        <v>373</v>
      </c>
      <c r="K148" s="162" t="s">
        <v>287</v>
      </c>
      <c r="M148" s="161">
        <f>+M147+1</f>
        <v>45867</v>
      </c>
      <c r="N148" s="161">
        <f t="shared" si="91"/>
        <v>45868</v>
      </c>
    </row>
    <row r="149" spans="1:14" x14ac:dyDescent="0.25">
      <c r="A149" t="s">
        <v>25</v>
      </c>
      <c r="B149" s="23">
        <v>136</v>
      </c>
      <c r="C149" t="s">
        <v>76</v>
      </c>
      <c r="D149" t="s">
        <v>77</v>
      </c>
      <c r="E149" t="s">
        <v>379</v>
      </c>
      <c r="F149">
        <v>4.5</v>
      </c>
      <c r="G149" t="str">
        <f>VLOOKUP($C149,'[1]Dev Tracker'!$B:$Y,9,0)</f>
        <v>CHS4_C_871, CHS4_C_875</v>
      </c>
      <c r="H149" t="s">
        <v>369</v>
      </c>
      <c r="K149" s="162"/>
    </row>
    <row r="150" spans="1:14" x14ac:dyDescent="0.25">
      <c r="A150" t="str">
        <f t="shared" ref="A150:A154" si="93">A149</f>
        <v>R2R</v>
      </c>
      <c r="B150" s="23">
        <v>137</v>
      </c>
      <c r="C150" t="s">
        <v>76</v>
      </c>
      <c r="D150" t="str">
        <f t="shared" ref="D150:F154" si="94">D149</f>
        <v>Fixed asset (incl. balances and transactions)</v>
      </c>
      <c r="E150" t="str">
        <f t="shared" si="94"/>
        <v>Transaction Data</v>
      </c>
      <c r="F150">
        <f t="shared" si="94"/>
        <v>4.5</v>
      </c>
      <c r="H150" t="s">
        <v>370</v>
      </c>
      <c r="J150" t="s">
        <v>371</v>
      </c>
      <c r="K150" s="162" t="s">
        <v>287</v>
      </c>
      <c r="M150" s="161">
        <f>VLOOKUP($C150,'[1]Dev Tracker'!$B:$Y,11,0)</f>
        <v>45862</v>
      </c>
      <c r="N150" s="161">
        <f t="shared" ref="N150:N154" si="95">+M150+1</f>
        <v>45863</v>
      </c>
    </row>
    <row r="151" spans="1:14" x14ac:dyDescent="0.25">
      <c r="A151" t="str">
        <f t="shared" si="93"/>
        <v>R2R</v>
      </c>
      <c r="B151" s="23">
        <v>138</v>
      </c>
      <c r="C151" t="s">
        <v>76</v>
      </c>
      <c r="D151" t="str">
        <f t="shared" si="94"/>
        <v>Fixed asset (incl. balances and transactions)</v>
      </c>
      <c r="E151" t="str">
        <f t="shared" si="94"/>
        <v>Transaction Data</v>
      </c>
      <c r="F151">
        <f t="shared" si="94"/>
        <v>4.5</v>
      </c>
      <c r="H151" t="s">
        <v>372</v>
      </c>
      <c r="J151" t="s">
        <v>373</v>
      </c>
      <c r="K151" s="162" t="s">
        <v>287</v>
      </c>
      <c r="M151" s="161">
        <f t="shared" ref="M151:M152" si="96">+M150+1</f>
        <v>45863</v>
      </c>
      <c r="N151" s="161">
        <f t="shared" si="95"/>
        <v>45864</v>
      </c>
    </row>
    <row r="152" spans="1:14" x14ac:dyDescent="0.25">
      <c r="A152" t="str">
        <f t="shared" si="93"/>
        <v>R2R</v>
      </c>
      <c r="B152" s="23">
        <v>139</v>
      </c>
      <c r="C152" t="s">
        <v>76</v>
      </c>
      <c r="D152" t="str">
        <f t="shared" si="94"/>
        <v>Fixed asset (incl. balances and transactions)</v>
      </c>
      <c r="E152" t="str">
        <f t="shared" si="94"/>
        <v>Transaction Data</v>
      </c>
      <c r="F152">
        <f t="shared" si="94"/>
        <v>4.5</v>
      </c>
      <c r="H152" t="s">
        <v>374</v>
      </c>
      <c r="J152" t="s">
        <v>375</v>
      </c>
      <c r="K152" s="162" t="str">
        <f>VLOOKUP($C152,'[1]Dev Tracker'!$B:$Y,22,0)</f>
        <v>Manoj</v>
      </c>
      <c r="M152" s="161">
        <f t="shared" si="96"/>
        <v>45864</v>
      </c>
      <c r="N152" s="161">
        <f t="shared" si="95"/>
        <v>45865</v>
      </c>
    </row>
    <row r="153" spans="1:14" x14ac:dyDescent="0.25">
      <c r="A153" t="str">
        <f t="shared" si="93"/>
        <v>R2R</v>
      </c>
      <c r="B153" s="23">
        <v>140</v>
      </c>
      <c r="C153" t="s">
        <v>76</v>
      </c>
      <c r="D153" t="str">
        <f t="shared" si="94"/>
        <v>Fixed asset (incl. balances and transactions)</v>
      </c>
      <c r="E153" t="str">
        <f t="shared" si="94"/>
        <v>Transaction Data</v>
      </c>
      <c r="F153">
        <f t="shared" si="94"/>
        <v>4.5</v>
      </c>
      <c r="H153" t="s">
        <v>376</v>
      </c>
      <c r="I153" t="str">
        <f>VLOOKUP($C153,'[1]Dev Tracker'!$B:$Y,21,0)</f>
        <v>DMC</v>
      </c>
      <c r="J153" t="s">
        <v>375</v>
      </c>
      <c r="K153" s="162" t="str">
        <f>VLOOKUP($C153,'[1]Dev Tracker'!$B:$Y,22,0)</f>
        <v>Manoj</v>
      </c>
      <c r="M153" s="161">
        <f>VLOOKUP($C153,'[1]Dev Tracker'!$B:$Y,12,0)</f>
        <v>45866</v>
      </c>
      <c r="N153" s="161">
        <f t="shared" si="95"/>
        <v>45867</v>
      </c>
    </row>
    <row r="154" spans="1:14" x14ac:dyDescent="0.25">
      <c r="A154" t="str">
        <f t="shared" si="93"/>
        <v>R2R</v>
      </c>
      <c r="B154" s="23">
        <v>141</v>
      </c>
      <c r="C154" t="s">
        <v>76</v>
      </c>
      <c r="D154" t="str">
        <f t="shared" si="94"/>
        <v>Fixed asset (incl. balances and transactions)</v>
      </c>
      <c r="E154" t="str">
        <f t="shared" si="94"/>
        <v>Transaction Data</v>
      </c>
      <c r="F154">
        <f t="shared" si="94"/>
        <v>4.5</v>
      </c>
      <c r="H154" t="s">
        <v>377</v>
      </c>
      <c r="J154" t="s">
        <v>373</v>
      </c>
      <c r="K154" s="162" t="s">
        <v>287</v>
      </c>
      <c r="M154" s="161">
        <f>+M153+1</f>
        <v>45867</v>
      </c>
      <c r="N154" s="161">
        <f t="shared" si="95"/>
        <v>45868</v>
      </c>
    </row>
    <row r="155" spans="1:14" x14ac:dyDescent="0.25">
      <c r="A155" t="s">
        <v>28</v>
      </c>
      <c r="B155" s="23">
        <v>142</v>
      </c>
      <c r="C155" t="s">
        <v>114</v>
      </c>
      <c r="D155" t="s">
        <v>115</v>
      </c>
      <c r="E155" t="s">
        <v>368</v>
      </c>
      <c r="F155">
        <v>4.5999999999999996</v>
      </c>
      <c r="G155" t="str">
        <f>VLOOKUP($C155,'[1]Dev Tracker'!$B:$Y,9,0)</f>
        <v xml:space="preserve">CHS4_C_882, CHS4_C_886 </v>
      </c>
      <c r="H155" t="s">
        <v>369</v>
      </c>
      <c r="K155" s="162"/>
    </row>
    <row r="156" spans="1:14" x14ac:dyDescent="0.25">
      <c r="A156" t="str">
        <f t="shared" ref="A156:A157" si="97">A155</f>
        <v>RET</v>
      </c>
      <c r="B156" s="23">
        <v>143</v>
      </c>
      <c r="C156" s="162" t="str">
        <f t="shared" ref="C156:F157" si="98">C155</f>
        <v>CHS4_LSMW05</v>
      </c>
      <c r="D156" s="162" t="str">
        <f t="shared" si="98"/>
        <v>Assortment Creation</v>
      </c>
      <c r="E156" s="162" t="str">
        <f t="shared" si="98"/>
        <v>Master Data</v>
      </c>
      <c r="F156" s="163">
        <f t="shared" si="98"/>
        <v>4.5999999999999996</v>
      </c>
      <c r="G156" s="163"/>
      <c r="H156" s="162" t="s">
        <v>376</v>
      </c>
      <c r="I156" s="162" t="str">
        <f>VLOOKUP($C156,'[1]Dev Tracker'!$B:$Y,21,0)</f>
        <v>LSMW</v>
      </c>
      <c r="J156" s="162" t="s">
        <v>28</v>
      </c>
      <c r="K156" s="162" t="s">
        <v>287</v>
      </c>
      <c r="L156" s="162"/>
      <c r="M156" s="164">
        <f>VLOOKUP($C156,'[1]Dev Tracker'!$B:$Y,12,0)</f>
        <v>45859</v>
      </c>
      <c r="N156" s="164">
        <f t="shared" ref="N156:N157" si="99">+M156+1</f>
        <v>45860</v>
      </c>
    </row>
    <row r="157" spans="1:14" x14ac:dyDescent="0.25">
      <c r="A157" t="str">
        <f t="shared" si="97"/>
        <v>RET</v>
      </c>
      <c r="B157" s="23">
        <v>144</v>
      </c>
      <c r="C157" t="str">
        <f t="shared" si="98"/>
        <v>CHS4_LSMW05</v>
      </c>
      <c r="D157" t="str">
        <f t="shared" si="98"/>
        <v>Assortment Creation</v>
      </c>
      <c r="E157" t="str">
        <f t="shared" si="98"/>
        <v>Master Data</v>
      </c>
      <c r="F157">
        <f t="shared" si="98"/>
        <v>4.5999999999999996</v>
      </c>
      <c r="H157" t="s">
        <v>377</v>
      </c>
      <c r="J157" t="s">
        <v>373</v>
      </c>
      <c r="K157" s="162" t="s">
        <v>287</v>
      </c>
      <c r="M157" s="161">
        <f>+M156+1</f>
        <v>45860</v>
      </c>
      <c r="N157" s="161">
        <f t="shared" si="99"/>
        <v>45861</v>
      </c>
    </row>
    <row r="158" spans="1:14" x14ac:dyDescent="0.25">
      <c r="A158" t="s">
        <v>6</v>
      </c>
      <c r="B158" s="23">
        <v>145</v>
      </c>
      <c r="C158" t="s">
        <v>15</v>
      </c>
      <c r="D158" t="s">
        <v>16</v>
      </c>
      <c r="E158" t="s">
        <v>368</v>
      </c>
      <c r="F158">
        <v>5.0999999999999996</v>
      </c>
      <c r="H158" t="s">
        <v>369</v>
      </c>
      <c r="K158" s="162"/>
    </row>
    <row r="159" spans="1:14" x14ac:dyDescent="0.25">
      <c r="A159" t="str">
        <f t="shared" ref="A159:A163" si="100">A158</f>
        <v>MD</v>
      </c>
      <c r="B159" s="23">
        <v>146</v>
      </c>
      <c r="C159" t="s">
        <v>15</v>
      </c>
      <c r="D159" t="str">
        <f t="shared" ref="D159:F163" si="101">D158</f>
        <v>Material Group</v>
      </c>
      <c r="E159" t="str">
        <f t="shared" si="101"/>
        <v>Master Data</v>
      </c>
      <c r="F159">
        <f t="shared" si="101"/>
        <v>5.0999999999999996</v>
      </c>
      <c r="H159" t="s">
        <v>370</v>
      </c>
      <c r="J159" t="s">
        <v>371</v>
      </c>
      <c r="K159" s="162" t="s">
        <v>287</v>
      </c>
      <c r="M159" s="161">
        <f>VLOOKUP($C159,'[1]Dev Tracker'!$B:$Y,11,0)</f>
        <v>45841</v>
      </c>
      <c r="N159" s="161">
        <f t="shared" ref="N159:N163" si="102">+M159+1</f>
        <v>45842</v>
      </c>
    </row>
    <row r="160" spans="1:14" x14ac:dyDescent="0.25">
      <c r="A160" t="str">
        <f t="shared" si="100"/>
        <v>MD</v>
      </c>
      <c r="B160" s="23">
        <v>147</v>
      </c>
      <c r="C160" t="s">
        <v>15</v>
      </c>
      <c r="D160" t="str">
        <f t="shared" si="101"/>
        <v>Material Group</v>
      </c>
      <c r="E160" t="str">
        <f t="shared" si="101"/>
        <v>Master Data</v>
      </c>
      <c r="F160">
        <f t="shared" si="101"/>
        <v>5.0999999999999996</v>
      </c>
      <c r="H160" t="s">
        <v>372</v>
      </c>
      <c r="J160" t="s">
        <v>373</v>
      </c>
      <c r="K160" s="162" t="s">
        <v>287</v>
      </c>
      <c r="M160" s="161">
        <f t="shared" ref="M160:M161" si="103">+M159+1</f>
        <v>45842</v>
      </c>
      <c r="N160" s="161">
        <f t="shared" si="102"/>
        <v>45843</v>
      </c>
    </row>
    <row r="161" spans="1:14" x14ac:dyDescent="0.25">
      <c r="A161" t="str">
        <f t="shared" si="100"/>
        <v>MD</v>
      </c>
      <c r="B161" s="23">
        <v>148</v>
      </c>
      <c r="C161" t="s">
        <v>15</v>
      </c>
      <c r="D161" t="str">
        <f t="shared" si="101"/>
        <v>Material Group</v>
      </c>
      <c r="E161" t="str">
        <f t="shared" si="101"/>
        <v>Master Data</v>
      </c>
      <c r="F161">
        <f t="shared" si="101"/>
        <v>5.0999999999999996</v>
      </c>
      <c r="H161" t="s">
        <v>374</v>
      </c>
      <c r="J161" t="s">
        <v>375</v>
      </c>
      <c r="K161" s="162" t="str">
        <f>VLOOKUP($C161,'[1]Dev Tracker'!$B:$Y,22,0)</f>
        <v>Sona</v>
      </c>
      <c r="M161" s="161">
        <f t="shared" si="103"/>
        <v>45843</v>
      </c>
      <c r="N161" s="161">
        <f t="shared" si="102"/>
        <v>45844</v>
      </c>
    </row>
    <row r="162" spans="1:14" x14ac:dyDescent="0.25">
      <c r="A162" t="str">
        <f t="shared" si="100"/>
        <v>MD</v>
      </c>
      <c r="B162" s="23">
        <v>149</v>
      </c>
      <c r="C162" t="s">
        <v>15</v>
      </c>
      <c r="D162" t="str">
        <f t="shared" si="101"/>
        <v>Material Group</v>
      </c>
      <c r="E162" t="str">
        <f t="shared" si="101"/>
        <v>Master Data</v>
      </c>
      <c r="F162">
        <f t="shared" si="101"/>
        <v>5.0999999999999996</v>
      </c>
      <c r="H162" t="s">
        <v>376</v>
      </c>
      <c r="I162" t="str">
        <f>VLOOKUP($C162,'[1]Dev Tracker'!$B:$Y,21,0)</f>
        <v>DMC</v>
      </c>
      <c r="J162" t="s">
        <v>375</v>
      </c>
      <c r="K162" s="162" t="str">
        <f>VLOOKUP($C162,'[1]Dev Tracker'!$B:$Y,22,0)</f>
        <v>Sona</v>
      </c>
      <c r="M162" s="161">
        <f>VLOOKUP($C162,'[1]Dev Tracker'!$B:$Y,12,0)</f>
        <v>45849</v>
      </c>
      <c r="N162" s="161">
        <f t="shared" si="102"/>
        <v>45850</v>
      </c>
    </row>
    <row r="163" spans="1:14" x14ac:dyDescent="0.25">
      <c r="A163" t="str">
        <f t="shared" si="100"/>
        <v>MD</v>
      </c>
      <c r="B163" s="23">
        <v>150</v>
      </c>
      <c r="C163" t="s">
        <v>15</v>
      </c>
      <c r="D163" t="str">
        <f t="shared" si="101"/>
        <v>Material Group</v>
      </c>
      <c r="E163" t="str">
        <f t="shared" si="101"/>
        <v>Master Data</v>
      </c>
      <c r="F163">
        <f t="shared" si="101"/>
        <v>5.0999999999999996</v>
      </c>
      <c r="H163" t="s">
        <v>377</v>
      </c>
      <c r="J163" t="s">
        <v>373</v>
      </c>
      <c r="K163" s="162" t="s">
        <v>287</v>
      </c>
      <c r="M163" s="161">
        <f>+M162+1</f>
        <v>45850</v>
      </c>
      <c r="N163" s="161">
        <f t="shared" si="102"/>
        <v>45851</v>
      </c>
    </row>
    <row r="164" spans="1:14" x14ac:dyDescent="0.25">
      <c r="A164" t="s">
        <v>28</v>
      </c>
      <c r="B164" s="23">
        <v>151</v>
      </c>
      <c r="C164" t="s">
        <v>106</v>
      </c>
      <c r="D164" t="s">
        <v>107</v>
      </c>
      <c r="E164" t="s">
        <v>368</v>
      </c>
      <c r="F164">
        <v>5.2</v>
      </c>
      <c r="G164" t="str">
        <f>VLOOKUP($C164,'[1]Dev Tracker'!$B:$Y,9,0)</f>
        <v>CHS4_C_893</v>
      </c>
      <c r="H164" t="s">
        <v>369</v>
      </c>
      <c r="K164" s="162"/>
    </row>
    <row r="165" spans="1:14" x14ac:dyDescent="0.25">
      <c r="A165" t="str">
        <f t="shared" ref="A165:A169" si="104">A164</f>
        <v>RET</v>
      </c>
      <c r="B165" s="23">
        <v>152</v>
      </c>
      <c r="C165" t="s">
        <v>106</v>
      </c>
      <c r="D165" t="str">
        <f t="shared" ref="D165:F169" si="105">D164</f>
        <v>Customer - extend existing record by new org levels</v>
      </c>
      <c r="E165" t="str">
        <f t="shared" si="105"/>
        <v>Master Data</v>
      </c>
      <c r="F165">
        <f t="shared" si="105"/>
        <v>5.2</v>
      </c>
      <c r="H165" t="s">
        <v>370</v>
      </c>
      <c r="J165" t="s">
        <v>371</v>
      </c>
      <c r="K165" s="162" t="s">
        <v>287</v>
      </c>
      <c r="M165" s="161">
        <f>VLOOKUP($C165,'[1]Dev Tracker'!$B:$Y,11,0)</f>
        <v>45842</v>
      </c>
      <c r="N165" s="161">
        <f t="shared" ref="N165:N169" si="106">+M165+1</f>
        <v>45843</v>
      </c>
    </row>
    <row r="166" spans="1:14" x14ac:dyDescent="0.25">
      <c r="A166" t="str">
        <f t="shared" si="104"/>
        <v>RET</v>
      </c>
      <c r="B166" s="23">
        <v>153</v>
      </c>
      <c r="C166" t="s">
        <v>106</v>
      </c>
      <c r="D166" t="str">
        <f t="shared" si="105"/>
        <v>Customer - extend existing record by new org levels</v>
      </c>
      <c r="E166" t="str">
        <f t="shared" si="105"/>
        <v>Master Data</v>
      </c>
      <c r="F166">
        <f t="shared" si="105"/>
        <v>5.2</v>
      </c>
      <c r="H166" t="s">
        <v>372</v>
      </c>
      <c r="J166" t="s">
        <v>373</v>
      </c>
      <c r="K166" s="162" t="s">
        <v>287</v>
      </c>
      <c r="M166" s="161">
        <f t="shared" ref="M166:M167" si="107">+M165+1</f>
        <v>45843</v>
      </c>
      <c r="N166" s="161">
        <f t="shared" si="106"/>
        <v>45844</v>
      </c>
    </row>
    <row r="167" spans="1:14" x14ac:dyDescent="0.25">
      <c r="A167" t="str">
        <f t="shared" si="104"/>
        <v>RET</v>
      </c>
      <c r="B167" s="23">
        <v>154</v>
      </c>
      <c r="C167" t="s">
        <v>106</v>
      </c>
      <c r="D167" t="str">
        <f t="shared" si="105"/>
        <v>Customer - extend existing record by new org levels</v>
      </c>
      <c r="E167" t="str">
        <f t="shared" si="105"/>
        <v>Master Data</v>
      </c>
      <c r="F167">
        <f t="shared" si="105"/>
        <v>5.2</v>
      </c>
      <c r="H167" t="s">
        <v>374</v>
      </c>
      <c r="J167" t="s">
        <v>375</v>
      </c>
      <c r="K167" s="162" t="str">
        <f>VLOOKUP($C167,'[1]Dev Tracker'!$B:$Y,22,0)</f>
        <v>Anu</v>
      </c>
      <c r="M167" s="161">
        <f t="shared" si="107"/>
        <v>45844</v>
      </c>
      <c r="N167" s="161">
        <f t="shared" si="106"/>
        <v>45845</v>
      </c>
    </row>
    <row r="168" spans="1:14" x14ac:dyDescent="0.25">
      <c r="A168" t="str">
        <f t="shared" si="104"/>
        <v>RET</v>
      </c>
      <c r="B168" s="23">
        <v>155</v>
      </c>
      <c r="C168" t="s">
        <v>106</v>
      </c>
      <c r="D168" t="str">
        <f t="shared" si="105"/>
        <v>Customer - extend existing record by new org levels</v>
      </c>
      <c r="E168" t="str">
        <f t="shared" si="105"/>
        <v>Master Data</v>
      </c>
      <c r="F168">
        <f t="shared" si="105"/>
        <v>5.2</v>
      </c>
      <c r="H168" t="s">
        <v>376</v>
      </c>
      <c r="I168" t="str">
        <f>VLOOKUP($C168,'[1]Dev Tracker'!$B:$Y,21,0)</f>
        <v>DMC</v>
      </c>
      <c r="J168" t="s">
        <v>375</v>
      </c>
      <c r="K168" s="162" t="str">
        <f>VLOOKUP($C168,'[1]Dev Tracker'!$B:$Y,22,0)</f>
        <v>Anu</v>
      </c>
      <c r="M168" s="161">
        <f>VLOOKUP($C168,'[1]Dev Tracker'!$B:$Y,12,0)</f>
        <v>45848</v>
      </c>
      <c r="N168" s="161">
        <f t="shared" si="106"/>
        <v>45849</v>
      </c>
    </row>
    <row r="169" spans="1:14" x14ac:dyDescent="0.25">
      <c r="A169" t="str">
        <f t="shared" si="104"/>
        <v>RET</v>
      </c>
      <c r="B169" s="23">
        <v>156</v>
      </c>
      <c r="C169" t="s">
        <v>106</v>
      </c>
      <c r="D169" t="str">
        <f t="shared" si="105"/>
        <v>Customer - extend existing record by new org levels</v>
      </c>
      <c r="E169" t="str">
        <f t="shared" si="105"/>
        <v>Master Data</v>
      </c>
      <c r="F169">
        <f t="shared" si="105"/>
        <v>5.2</v>
      </c>
      <c r="H169" t="s">
        <v>377</v>
      </c>
      <c r="J169" t="s">
        <v>373</v>
      </c>
      <c r="K169" s="162" t="s">
        <v>287</v>
      </c>
      <c r="M169" s="161">
        <f>+M168+1</f>
        <v>45849</v>
      </c>
      <c r="N169" s="161">
        <f t="shared" si="106"/>
        <v>45850</v>
      </c>
    </row>
    <row r="170" spans="1:14" x14ac:dyDescent="0.25">
      <c r="A170" t="s">
        <v>28</v>
      </c>
      <c r="B170" s="23">
        <v>157</v>
      </c>
      <c r="C170" t="s">
        <v>112</v>
      </c>
      <c r="D170" t="s">
        <v>113</v>
      </c>
      <c r="E170" t="s">
        <v>368</v>
      </c>
      <c r="F170">
        <v>5.3</v>
      </c>
      <c r="G170" t="str">
        <f>VLOOKUP($C170,'[1]Dev Tracker'!$B:$Y,9,0)</f>
        <v>CHS4_C_899</v>
      </c>
      <c r="H170" t="s">
        <v>369</v>
      </c>
      <c r="K170" s="162"/>
    </row>
    <row r="171" spans="1:14" x14ac:dyDescent="0.25">
      <c r="A171" t="str">
        <f t="shared" ref="A171:A175" si="108">A170</f>
        <v>RET</v>
      </c>
      <c r="B171" s="23">
        <v>158</v>
      </c>
      <c r="C171" t="s">
        <v>112</v>
      </c>
      <c r="D171" t="str">
        <f t="shared" ref="D171:F175" si="109">D170</f>
        <v>Supplier - extend existing record by new org levels</v>
      </c>
      <c r="E171" t="str">
        <f t="shared" si="109"/>
        <v>Master Data</v>
      </c>
      <c r="F171">
        <f t="shared" si="109"/>
        <v>5.3</v>
      </c>
      <c r="H171" t="s">
        <v>370</v>
      </c>
      <c r="J171" t="s">
        <v>371</v>
      </c>
      <c r="K171" s="162" t="s">
        <v>287</v>
      </c>
      <c r="M171" s="161">
        <f>VLOOKUP($C171,'[1]Dev Tracker'!$B:$Y,11,0)</f>
        <v>45842</v>
      </c>
      <c r="N171" s="161">
        <f t="shared" ref="N171:N175" si="110">+M171+1</f>
        <v>45843</v>
      </c>
    </row>
    <row r="172" spans="1:14" x14ac:dyDescent="0.25">
      <c r="A172" t="str">
        <f t="shared" si="108"/>
        <v>RET</v>
      </c>
      <c r="B172" s="23">
        <v>159</v>
      </c>
      <c r="C172" t="s">
        <v>112</v>
      </c>
      <c r="D172" t="str">
        <f t="shared" si="109"/>
        <v>Supplier - extend existing record by new org levels</v>
      </c>
      <c r="E172" t="str">
        <f t="shared" si="109"/>
        <v>Master Data</v>
      </c>
      <c r="F172">
        <f t="shared" si="109"/>
        <v>5.3</v>
      </c>
      <c r="H172" t="s">
        <v>372</v>
      </c>
      <c r="J172" t="s">
        <v>373</v>
      </c>
      <c r="K172" s="162" t="s">
        <v>287</v>
      </c>
      <c r="M172" s="161">
        <f t="shared" ref="M172:M173" si="111">+M171+1</f>
        <v>45843</v>
      </c>
      <c r="N172" s="161">
        <f t="shared" si="110"/>
        <v>45844</v>
      </c>
    </row>
    <row r="173" spans="1:14" x14ac:dyDescent="0.25">
      <c r="A173" t="str">
        <f t="shared" si="108"/>
        <v>RET</v>
      </c>
      <c r="B173" s="23">
        <v>160</v>
      </c>
      <c r="C173" t="s">
        <v>112</v>
      </c>
      <c r="D173" t="str">
        <f t="shared" si="109"/>
        <v>Supplier - extend existing record by new org levels</v>
      </c>
      <c r="E173" t="str">
        <f t="shared" si="109"/>
        <v>Master Data</v>
      </c>
      <c r="F173">
        <f t="shared" si="109"/>
        <v>5.3</v>
      </c>
      <c r="H173" t="s">
        <v>374</v>
      </c>
      <c r="J173" t="s">
        <v>375</v>
      </c>
      <c r="K173" s="162" t="str">
        <f>VLOOKUP($C173,'[1]Dev Tracker'!$B:$Y,22,0)</f>
        <v>Sharon</v>
      </c>
      <c r="M173" s="161">
        <f t="shared" si="111"/>
        <v>45844</v>
      </c>
      <c r="N173" s="161">
        <f t="shared" si="110"/>
        <v>45845</v>
      </c>
    </row>
    <row r="174" spans="1:14" x14ac:dyDescent="0.25">
      <c r="A174" t="str">
        <f t="shared" si="108"/>
        <v>RET</v>
      </c>
      <c r="B174" s="23">
        <v>161</v>
      </c>
      <c r="C174" t="s">
        <v>112</v>
      </c>
      <c r="D174" t="str">
        <f t="shared" si="109"/>
        <v>Supplier - extend existing record by new org levels</v>
      </c>
      <c r="E174" t="str">
        <f t="shared" si="109"/>
        <v>Master Data</v>
      </c>
      <c r="F174">
        <f t="shared" si="109"/>
        <v>5.3</v>
      </c>
      <c r="H174" t="s">
        <v>376</v>
      </c>
      <c r="I174" t="str">
        <f>VLOOKUP($C174,'[1]Dev Tracker'!$B:$Y,21,0)</f>
        <v>DMC</v>
      </c>
      <c r="J174" t="s">
        <v>375</v>
      </c>
      <c r="K174" s="162" t="str">
        <f>VLOOKUP($C174,'[1]Dev Tracker'!$B:$Y,22,0)</f>
        <v>Sharon</v>
      </c>
      <c r="M174" s="161">
        <f>VLOOKUP($C174,'[1]Dev Tracker'!$B:$Y,12,0)</f>
        <v>45848</v>
      </c>
      <c r="N174" s="161">
        <f t="shared" si="110"/>
        <v>45849</v>
      </c>
    </row>
    <row r="175" spans="1:14" x14ac:dyDescent="0.25">
      <c r="A175" t="str">
        <f t="shared" si="108"/>
        <v>RET</v>
      </c>
      <c r="B175" s="23">
        <v>162</v>
      </c>
      <c r="C175" t="s">
        <v>112</v>
      </c>
      <c r="D175" t="str">
        <f t="shared" si="109"/>
        <v>Supplier - extend existing record by new org levels</v>
      </c>
      <c r="E175" t="str">
        <f t="shared" si="109"/>
        <v>Master Data</v>
      </c>
      <c r="F175">
        <f t="shared" si="109"/>
        <v>5.3</v>
      </c>
      <c r="H175" t="s">
        <v>377</v>
      </c>
      <c r="J175" t="s">
        <v>373</v>
      </c>
      <c r="K175" s="162" t="s">
        <v>287</v>
      </c>
      <c r="M175" s="161">
        <f>+M174+1</f>
        <v>45849</v>
      </c>
      <c r="N175" s="161">
        <f t="shared" si="110"/>
        <v>45850</v>
      </c>
    </row>
    <row r="176" spans="1:14" x14ac:dyDescent="0.25">
      <c r="A176" t="s">
        <v>22</v>
      </c>
      <c r="B176" s="23">
        <v>163</v>
      </c>
      <c r="C176" t="s">
        <v>36</v>
      </c>
      <c r="D176" t="s">
        <v>37</v>
      </c>
      <c r="E176" t="s">
        <v>368</v>
      </c>
      <c r="F176">
        <v>5.5</v>
      </c>
      <c r="G176" t="str">
        <f>VLOOKUP($C176,'[1]Dev Tracker'!$B:$Y,9,0)</f>
        <v>CHS4_C_871, CHS4_C_882</v>
      </c>
      <c r="H176" t="s">
        <v>369</v>
      </c>
      <c r="K176" s="162"/>
    </row>
    <row r="177" spans="1:14" x14ac:dyDescent="0.25">
      <c r="A177" t="str">
        <f t="shared" ref="A177:A180" si="112">A176</f>
        <v>P2P</v>
      </c>
      <c r="B177" s="23">
        <v>164</v>
      </c>
      <c r="C177" t="s">
        <v>36</v>
      </c>
      <c r="D177" t="str">
        <f t="shared" ref="D177:F180" si="113">D176</f>
        <v>Material Master (CHS4_C_887)</v>
      </c>
      <c r="E177" t="str">
        <f t="shared" si="113"/>
        <v>Master Data</v>
      </c>
      <c r="F177">
        <f t="shared" si="113"/>
        <v>5.5</v>
      </c>
      <c r="H177" t="s">
        <v>370</v>
      </c>
      <c r="J177" t="s">
        <v>371</v>
      </c>
      <c r="K177" s="162" t="s">
        <v>287</v>
      </c>
      <c r="M177" s="161">
        <f>VLOOKUP($C177,'[1]Dev Tracker'!$B:$Y,11,0)</f>
        <v>45846</v>
      </c>
      <c r="N177" s="161">
        <f t="shared" ref="N177:N180" si="114">+M177+1</f>
        <v>45847</v>
      </c>
    </row>
    <row r="178" spans="1:14" x14ac:dyDescent="0.25">
      <c r="A178" t="str">
        <f t="shared" si="112"/>
        <v>P2P</v>
      </c>
      <c r="B178" s="23">
        <v>165</v>
      </c>
      <c r="C178" t="s">
        <v>36</v>
      </c>
      <c r="D178" t="str">
        <f t="shared" si="113"/>
        <v>Material Master (CHS4_C_887)</v>
      </c>
      <c r="E178" t="str">
        <f t="shared" si="113"/>
        <v>Master Data</v>
      </c>
      <c r="F178">
        <f t="shared" si="113"/>
        <v>5.5</v>
      </c>
      <c r="H178" t="s">
        <v>372</v>
      </c>
      <c r="J178" t="s">
        <v>373</v>
      </c>
      <c r="K178" s="162" t="s">
        <v>287</v>
      </c>
      <c r="M178" s="161">
        <f>+M177+1</f>
        <v>45847</v>
      </c>
      <c r="N178" s="161">
        <f t="shared" si="114"/>
        <v>45848</v>
      </c>
    </row>
    <row r="179" spans="1:14" x14ac:dyDescent="0.25">
      <c r="A179" t="str">
        <f t="shared" si="112"/>
        <v>P2P</v>
      </c>
      <c r="B179" s="23">
        <v>166</v>
      </c>
      <c r="C179" s="162" t="s">
        <v>36</v>
      </c>
      <c r="D179" s="162" t="str">
        <f t="shared" si="113"/>
        <v>Material Master (CHS4_C_887)</v>
      </c>
      <c r="E179" s="162" t="str">
        <f t="shared" si="113"/>
        <v>Master Data</v>
      </c>
      <c r="F179" s="163">
        <f t="shared" si="113"/>
        <v>5.5</v>
      </c>
      <c r="G179" s="163"/>
      <c r="H179" s="162" t="s">
        <v>376</v>
      </c>
      <c r="I179" s="162" t="str">
        <f>VLOOKUP($C179,'[1]Dev Tracker'!$B:$Y,21,0)</f>
        <v>Interface</v>
      </c>
      <c r="J179" s="162" t="s">
        <v>380</v>
      </c>
      <c r="K179" s="162" t="s">
        <v>287</v>
      </c>
      <c r="L179" s="162"/>
      <c r="M179" s="164">
        <f>VLOOKUP($C179,'[1]Dev Tracker'!$B:$Y,12,0)</f>
        <v>45852</v>
      </c>
      <c r="N179" s="164">
        <f t="shared" si="114"/>
        <v>45853</v>
      </c>
    </row>
    <row r="180" spans="1:14" x14ac:dyDescent="0.25">
      <c r="A180" t="str">
        <f t="shared" si="112"/>
        <v>P2P</v>
      </c>
      <c r="B180" s="23">
        <v>167</v>
      </c>
      <c r="C180" t="s">
        <v>36</v>
      </c>
      <c r="D180" t="str">
        <f t="shared" si="113"/>
        <v>Material Master (CHS4_C_887)</v>
      </c>
      <c r="E180" t="str">
        <f t="shared" si="113"/>
        <v>Master Data</v>
      </c>
      <c r="F180">
        <f t="shared" si="113"/>
        <v>5.5</v>
      </c>
      <c r="H180" t="s">
        <v>377</v>
      </c>
      <c r="J180" t="s">
        <v>373</v>
      </c>
      <c r="K180" s="162" t="s">
        <v>287</v>
      </c>
      <c r="M180" s="161">
        <f>+M179+1</f>
        <v>45853</v>
      </c>
      <c r="N180" s="161">
        <f t="shared" si="114"/>
        <v>45854</v>
      </c>
    </row>
    <row r="181" spans="1:14" x14ac:dyDescent="0.25">
      <c r="A181" t="s">
        <v>22</v>
      </c>
      <c r="B181" s="23">
        <v>168</v>
      </c>
      <c r="C181" t="s">
        <v>38</v>
      </c>
      <c r="D181" t="s">
        <v>39</v>
      </c>
      <c r="E181" t="s">
        <v>368</v>
      </c>
      <c r="F181">
        <v>5.6</v>
      </c>
      <c r="G181" t="str">
        <f>VLOOKUP($C181,'[1]Dev Tracker'!$B:$Y,9,0)</f>
        <v>CHS4_C_887</v>
      </c>
      <c r="H181" t="s">
        <v>369</v>
      </c>
      <c r="K181" s="162"/>
    </row>
    <row r="182" spans="1:14" x14ac:dyDescent="0.25">
      <c r="A182" t="str">
        <f t="shared" ref="A182:A185" si="115">A181</f>
        <v>P2P</v>
      </c>
      <c r="B182" s="23">
        <v>169</v>
      </c>
      <c r="C182" t="s">
        <v>38</v>
      </c>
      <c r="D182" t="str">
        <f t="shared" ref="D182:F185" si="116">D181</f>
        <v>Material Master - extend existing record by new org levels (CHS4_C_888)</v>
      </c>
      <c r="E182" t="str">
        <f t="shared" si="116"/>
        <v>Master Data</v>
      </c>
      <c r="F182">
        <f t="shared" si="116"/>
        <v>5.6</v>
      </c>
      <c r="H182" t="s">
        <v>370</v>
      </c>
      <c r="J182" t="s">
        <v>371</v>
      </c>
      <c r="K182" s="162" t="s">
        <v>287</v>
      </c>
      <c r="M182" s="161">
        <f>VLOOKUP($C182,'[1]Dev Tracker'!$B:$Y,11,0)</f>
        <v>45848</v>
      </c>
      <c r="N182" s="161">
        <f t="shared" ref="N182:N185" si="117">+M182+1</f>
        <v>45849</v>
      </c>
    </row>
    <row r="183" spans="1:14" x14ac:dyDescent="0.25">
      <c r="A183" t="str">
        <f t="shared" si="115"/>
        <v>P2P</v>
      </c>
      <c r="B183" s="23">
        <v>170</v>
      </c>
      <c r="C183" t="s">
        <v>38</v>
      </c>
      <c r="D183" t="str">
        <f t="shared" si="116"/>
        <v>Material Master - extend existing record by new org levels (CHS4_C_888)</v>
      </c>
      <c r="E183" t="str">
        <f t="shared" si="116"/>
        <v>Master Data</v>
      </c>
      <c r="F183">
        <f t="shared" si="116"/>
        <v>5.6</v>
      </c>
      <c r="H183" t="s">
        <v>372</v>
      </c>
      <c r="J183" t="s">
        <v>373</v>
      </c>
      <c r="K183" s="162" t="s">
        <v>287</v>
      </c>
      <c r="M183" s="161">
        <f>+M182+1</f>
        <v>45849</v>
      </c>
      <c r="N183" s="161">
        <f t="shared" si="117"/>
        <v>45850</v>
      </c>
    </row>
    <row r="184" spans="1:14" x14ac:dyDescent="0.25">
      <c r="A184" t="str">
        <f t="shared" si="115"/>
        <v>P2P</v>
      </c>
      <c r="B184" s="23">
        <v>171</v>
      </c>
      <c r="C184" s="162" t="s">
        <v>38</v>
      </c>
      <c r="D184" s="162" t="str">
        <f t="shared" si="116"/>
        <v>Material Master - extend existing record by new org levels (CHS4_C_888)</v>
      </c>
      <c r="E184" s="162" t="str">
        <f t="shared" si="116"/>
        <v>Master Data</v>
      </c>
      <c r="F184" s="163">
        <f t="shared" si="116"/>
        <v>5.6</v>
      </c>
      <c r="G184" s="163"/>
      <c r="H184" s="162" t="s">
        <v>376</v>
      </c>
      <c r="I184" s="162" t="str">
        <f>VLOOKUP($C184,'[1]Dev Tracker'!$B:$Y,21,0)</f>
        <v>Interface</v>
      </c>
      <c r="J184" s="162" t="s">
        <v>380</v>
      </c>
      <c r="K184" s="162" t="s">
        <v>287</v>
      </c>
      <c r="L184" s="162"/>
      <c r="M184" s="164">
        <f>VLOOKUP($C184,'[1]Dev Tracker'!$B:$Y,12,0)</f>
        <v>45854</v>
      </c>
      <c r="N184" s="164">
        <f t="shared" si="117"/>
        <v>45855</v>
      </c>
    </row>
    <row r="185" spans="1:14" x14ac:dyDescent="0.25">
      <c r="A185" t="str">
        <f t="shared" si="115"/>
        <v>P2P</v>
      </c>
      <c r="B185" s="23">
        <v>172</v>
      </c>
      <c r="C185" t="s">
        <v>38</v>
      </c>
      <c r="D185" t="str">
        <f t="shared" si="116"/>
        <v>Material Master - extend existing record by new org levels (CHS4_C_888)</v>
      </c>
      <c r="E185" t="str">
        <f t="shared" si="116"/>
        <v>Master Data</v>
      </c>
      <c r="F185">
        <f t="shared" si="116"/>
        <v>5.6</v>
      </c>
      <c r="H185" t="s">
        <v>377</v>
      </c>
      <c r="J185" t="s">
        <v>373</v>
      </c>
      <c r="K185" s="162" t="s">
        <v>287</v>
      </c>
      <c r="M185" s="161">
        <f>+M184+1</f>
        <v>45855</v>
      </c>
      <c r="N185" s="161">
        <f t="shared" si="117"/>
        <v>45856</v>
      </c>
    </row>
    <row r="186" spans="1:14" x14ac:dyDescent="0.25">
      <c r="A186" t="s">
        <v>19</v>
      </c>
      <c r="B186" s="23">
        <v>173</v>
      </c>
      <c r="C186" t="s">
        <v>32</v>
      </c>
      <c r="D186" t="s">
        <v>33</v>
      </c>
      <c r="E186" t="s">
        <v>368</v>
      </c>
      <c r="F186">
        <v>5.7</v>
      </c>
      <c r="G186" t="str">
        <f>VLOOKUP($C186,'[1]Dev Tracker'!$B:$Y,9,0)</f>
        <v>CH_S4_C_887, CHS4_LSMW04</v>
      </c>
      <c r="H186" t="s">
        <v>369</v>
      </c>
      <c r="K186" s="162"/>
    </row>
    <row r="187" spans="1:14" x14ac:dyDescent="0.25">
      <c r="A187" t="str">
        <f t="shared" ref="A187:A190" si="118">A186</f>
        <v>O2C</v>
      </c>
      <c r="B187" s="23">
        <v>174</v>
      </c>
      <c r="C187" t="s">
        <v>32</v>
      </c>
      <c r="D187" t="str">
        <f t="shared" ref="D187:F190" si="119">D186</f>
        <v>Material listing CHS4_C_896</v>
      </c>
      <c r="E187" t="str">
        <f t="shared" si="119"/>
        <v>Master Data</v>
      </c>
      <c r="F187">
        <f t="shared" si="119"/>
        <v>5.7</v>
      </c>
      <c r="H187" t="s">
        <v>370</v>
      </c>
      <c r="J187" t="s">
        <v>371</v>
      </c>
      <c r="K187" s="162" t="s">
        <v>287</v>
      </c>
      <c r="M187" s="161">
        <f>VLOOKUP($C187,'[1]Dev Tracker'!$B:$Y,11,0)</f>
        <v>45850</v>
      </c>
      <c r="N187" s="161">
        <f t="shared" ref="N187:N190" si="120">+M187+1</f>
        <v>45851</v>
      </c>
    </row>
    <row r="188" spans="1:14" x14ac:dyDescent="0.25">
      <c r="A188" t="str">
        <f t="shared" si="118"/>
        <v>O2C</v>
      </c>
      <c r="B188" s="23">
        <v>175</v>
      </c>
      <c r="C188" t="s">
        <v>32</v>
      </c>
      <c r="D188" t="str">
        <f t="shared" si="119"/>
        <v>Material listing CHS4_C_896</v>
      </c>
      <c r="E188" t="str">
        <f t="shared" si="119"/>
        <v>Master Data</v>
      </c>
      <c r="F188">
        <f t="shared" si="119"/>
        <v>5.7</v>
      </c>
      <c r="H188" t="s">
        <v>372</v>
      </c>
      <c r="J188" t="s">
        <v>373</v>
      </c>
      <c r="K188" s="162" t="s">
        <v>287</v>
      </c>
      <c r="M188" s="161">
        <f>+M187+1</f>
        <v>45851</v>
      </c>
      <c r="N188" s="161">
        <f t="shared" si="120"/>
        <v>45852</v>
      </c>
    </row>
    <row r="189" spans="1:14" x14ac:dyDescent="0.25">
      <c r="A189" t="str">
        <f t="shared" si="118"/>
        <v>O2C</v>
      </c>
      <c r="B189" s="23">
        <v>176</v>
      </c>
      <c r="C189" s="162" t="s">
        <v>32</v>
      </c>
      <c r="D189" s="162" t="str">
        <f t="shared" si="119"/>
        <v>Material listing CHS4_C_896</v>
      </c>
      <c r="E189" s="162" t="str">
        <f t="shared" si="119"/>
        <v>Master Data</v>
      </c>
      <c r="F189" s="163">
        <f t="shared" si="119"/>
        <v>5.7</v>
      </c>
      <c r="G189" s="163"/>
      <c r="H189" s="162" t="s">
        <v>376</v>
      </c>
      <c r="I189" s="162" t="str">
        <f>VLOOKUP($C189,'[1]Dev Tracker'!$B:$Y,21,0)</f>
        <v>Interface</v>
      </c>
      <c r="J189" s="162" t="s">
        <v>380</v>
      </c>
      <c r="K189" s="162" t="s">
        <v>287</v>
      </c>
      <c r="L189" s="162"/>
      <c r="M189" s="164">
        <f>VLOOKUP($C189,'[1]Dev Tracker'!$B:$Y,12,0)</f>
        <v>45856</v>
      </c>
      <c r="N189" s="164">
        <f t="shared" si="120"/>
        <v>45857</v>
      </c>
    </row>
    <row r="190" spans="1:14" x14ac:dyDescent="0.25">
      <c r="A190" t="str">
        <f t="shared" si="118"/>
        <v>O2C</v>
      </c>
      <c r="B190" s="23">
        <v>177</v>
      </c>
      <c r="C190" t="s">
        <v>32</v>
      </c>
      <c r="D190" t="str">
        <f t="shared" si="119"/>
        <v>Material listing CHS4_C_896</v>
      </c>
      <c r="E190" t="str">
        <f t="shared" si="119"/>
        <v>Master Data</v>
      </c>
      <c r="F190">
        <f t="shared" si="119"/>
        <v>5.7</v>
      </c>
      <c r="H190" t="s">
        <v>377</v>
      </c>
      <c r="J190" t="s">
        <v>373</v>
      </c>
      <c r="K190" s="162" t="s">
        <v>287</v>
      </c>
      <c r="M190" s="161">
        <f>+M189+1</f>
        <v>45857</v>
      </c>
      <c r="N190" s="161">
        <f t="shared" si="120"/>
        <v>45858</v>
      </c>
    </row>
    <row r="191" spans="1:14" x14ac:dyDescent="0.25">
      <c r="A191" t="s">
        <v>22</v>
      </c>
      <c r="B191" s="23">
        <v>178</v>
      </c>
      <c r="C191" t="s">
        <v>40</v>
      </c>
      <c r="D191" t="s">
        <v>41</v>
      </c>
      <c r="E191" t="s">
        <v>368</v>
      </c>
      <c r="F191">
        <v>5.8</v>
      </c>
      <c r="G191" t="str">
        <f>VLOOKUP($C191,'[1]Dev Tracker'!$B:$Y,9,0)</f>
        <v xml:space="preserve">CHS4_C_882, CHS4_C_887, </v>
      </c>
      <c r="H191" t="s">
        <v>369</v>
      </c>
      <c r="K191" s="162"/>
    </row>
    <row r="192" spans="1:14" x14ac:dyDescent="0.25">
      <c r="A192" t="str">
        <f t="shared" ref="A192:A195" si="121">A191</f>
        <v>P2P</v>
      </c>
      <c r="B192" s="23">
        <v>179</v>
      </c>
      <c r="C192" t="s">
        <v>40</v>
      </c>
      <c r="D192" t="str">
        <f t="shared" ref="D192:F195" si="122">D191</f>
        <v>MM - Purchasing info record with conditions</v>
      </c>
      <c r="E192" t="str">
        <f t="shared" si="122"/>
        <v>Master Data</v>
      </c>
      <c r="F192">
        <f t="shared" si="122"/>
        <v>5.8</v>
      </c>
      <c r="H192" t="s">
        <v>370</v>
      </c>
      <c r="J192" t="s">
        <v>371</v>
      </c>
      <c r="K192" s="162" t="s">
        <v>287</v>
      </c>
      <c r="M192" s="161">
        <f>VLOOKUP($C192,'[1]Dev Tracker'!$B:$Y,11,0)</f>
        <v>45853</v>
      </c>
      <c r="N192" s="161">
        <f t="shared" ref="N192:N195" si="123">+M192+1</f>
        <v>45854</v>
      </c>
    </row>
    <row r="193" spans="1:14" x14ac:dyDescent="0.25">
      <c r="A193" t="str">
        <f t="shared" si="121"/>
        <v>P2P</v>
      </c>
      <c r="B193" s="23">
        <v>180</v>
      </c>
      <c r="C193" t="s">
        <v>40</v>
      </c>
      <c r="D193" t="str">
        <f t="shared" si="122"/>
        <v>MM - Purchasing info record with conditions</v>
      </c>
      <c r="E193" t="str">
        <f t="shared" si="122"/>
        <v>Master Data</v>
      </c>
      <c r="F193">
        <f t="shared" si="122"/>
        <v>5.8</v>
      </c>
      <c r="H193" t="s">
        <v>372</v>
      </c>
      <c r="J193" t="s">
        <v>373</v>
      </c>
      <c r="K193" s="162" t="s">
        <v>287</v>
      </c>
      <c r="M193" s="161">
        <f>+M192+1</f>
        <v>45854</v>
      </c>
      <c r="N193" s="161">
        <f t="shared" si="123"/>
        <v>45855</v>
      </c>
    </row>
    <row r="194" spans="1:14" x14ac:dyDescent="0.25">
      <c r="A194" t="str">
        <f t="shared" si="121"/>
        <v>P2P</v>
      </c>
      <c r="B194" s="23">
        <v>181</v>
      </c>
      <c r="C194" s="162" t="s">
        <v>40</v>
      </c>
      <c r="D194" s="162" t="str">
        <f t="shared" si="122"/>
        <v>MM - Purchasing info record with conditions</v>
      </c>
      <c r="E194" s="162" t="str">
        <f t="shared" si="122"/>
        <v>Master Data</v>
      </c>
      <c r="F194" s="163">
        <f t="shared" si="122"/>
        <v>5.8</v>
      </c>
      <c r="G194" s="163"/>
      <c r="H194" s="162" t="s">
        <v>376</v>
      </c>
      <c r="I194" s="162" t="str">
        <f>VLOOKUP($C194,'[1]Dev Tracker'!$B:$Y,21,0)</f>
        <v>Interface</v>
      </c>
      <c r="J194" s="162" t="s">
        <v>380</v>
      </c>
      <c r="K194" s="162" t="s">
        <v>287</v>
      </c>
      <c r="L194" s="162"/>
      <c r="M194" s="164">
        <f>VLOOKUP($C194,'[1]Dev Tracker'!$B:$Y,12,0)</f>
        <v>45859</v>
      </c>
      <c r="N194" s="164">
        <f t="shared" si="123"/>
        <v>45860</v>
      </c>
    </row>
    <row r="195" spans="1:14" x14ac:dyDescent="0.25">
      <c r="A195" t="str">
        <f t="shared" si="121"/>
        <v>P2P</v>
      </c>
      <c r="B195" s="23">
        <v>182</v>
      </c>
      <c r="C195" t="s">
        <v>40</v>
      </c>
      <c r="D195" t="str">
        <f t="shared" si="122"/>
        <v>MM - Purchasing info record with conditions</v>
      </c>
      <c r="E195" t="str">
        <f t="shared" si="122"/>
        <v>Master Data</v>
      </c>
      <c r="F195">
        <f t="shared" si="122"/>
        <v>5.8</v>
      </c>
      <c r="H195" t="s">
        <v>377</v>
      </c>
      <c r="J195" t="s">
        <v>373</v>
      </c>
      <c r="K195" s="162" t="s">
        <v>287</v>
      </c>
      <c r="M195" s="161">
        <f>+M194+1</f>
        <v>45860</v>
      </c>
      <c r="N195" s="161">
        <f t="shared" si="123"/>
        <v>45861</v>
      </c>
    </row>
    <row r="196" spans="1:14" x14ac:dyDescent="0.25">
      <c r="A196" t="s">
        <v>22</v>
      </c>
      <c r="B196" s="23">
        <v>183</v>
      </c>
      <c r="C196" t="s">
        <v>43</v>
      </c>
      <c r="D196" t="s">
        <v>44</v>
      </c>
      <c r="E196" t="s">
        <v>368</v>
      </c>
      <c r="F196">
        <v>5.9</v>
      </c>
      <c r="G196" t="str">
        <f>VLOOKUP($C196,'[1]Dev Tracker'!$B:$Y,9,0)</f>
        <v>CHS4_C_887, CHS4_C_903</v>
      </c>
      <c r="H196" t="s">
        <v>369</v>
      </c>
      <c r="K196" s="162"/>
    </row>
    <row r="197" spans="1:14" x14ac:dyDescent="0.25">
      <c r="A197" t="str">
        <f t="shared" ref="A197:A200" si="124">A196</f>
        <v>P2P</v>
      </c>
      <c r="B197" s="23">
        <v>184</v>
      </c>
      <c r="C197" t="s">
        <v>43</v>
      </c>
      <c r="D197" t="str">
        <f t="shared" ref="D197:F200" si="125">D196</f>
        <v>Condition record for pricing in purchasing (restricted)</v>
      </c>
      <c r="E197" t="str">
        <f t="shared" si="125"/>
        <v>Master Data</v>
      </c>
      <c r="F197">
        <f t="shared" si="125"/>
        <v>5.9</v>
      </c>
      <c r="H197" t="s">
        <v>370</v>
      </c>
      <c r="J197" t="s">
        <v>371</v>
      </c>
      <c r="K197" s="162" t="s">
        <v>287</v>
      </c>
      <c r="M197" s="161">
        <f>VLOOKUP($C197,'[1]Dev Tracker'!$B:$Y,11,0)</f>
        <v>45853</v>
      </c>
      <c r="N197" s="161">
        <f t="shared" ref="N197:N200" si="126">+M197+1</f>
        <v>45854</v>
      </c>
    </row>
    <row r="198" spans="1:14" x14ac:dyDescent="0.25">
      <c r="A198" t="str">
        <f t="shared" si="124"/>
        <v>P2P</v>
      </c>
      <c r="B198" s="23">
        <v>185</v>
      </c>
      <c r="C198" t="s">
        <v>43</v>
      </c>
      <c r="D198" t="str">
        <f t="shared" si="125"/>
        <v>Condition record for pricing in purchasing (restricted)</v>
      </c>
      <c r="E198" t="str">
        <f t="shared" si="125"/>
        <v>Master Data</v>
      </c>
      <c r="F198">
        <f t="shared" si="125"/>
        <v>5.9</v>
      </c>
      <c r="H198" t="s">
        <v>372</v>
      </c>
      <c r="J198" t="s">
        <v>373</v>
      </c>
      <c r="K198" s="162" t="s">
        <v>287</v>
      </c>
      <c r="M198" s="161">
        <f>+M197+1</f>
        <v>45854</v>
      </c>
      <c r="N198" s="161">
        <f t="shared" si="126"/>
        <v>45855</v>
      </c>
    </row>
    <row r="199" spans="1:14" x14ac:dyDescent="0.25">
      <c r="A199" t="str">
        <f t="shared" si="124"/>
        <v>P2P</v>
      </c>
      <c r="B199" s="23">
        <v>186</v>
      </c>
      <c r="C199" s="162" t="s">
        <v>43</v>
      </c>
      <c r="D199" s="162" t="str">
        <f t="shared" si="125"/>
        <v>Condition record for pricing in purchasing (restricted)</v>
      </c>
      <c r="E199" s="162" t="str">
        <f t="shared" si="125"/>
        <v>Master Data</v>
      </c>
      <c r="F199" s="163">
        <f t="shared" si="125"/>
        <v>5.9</v>
      </c>
      <c r="G199" s="163"/>
      <c r="H199" s="162" t="s">
        <v>376</v>
      </c>
      <c r="I199" s="162" t="str">
        <f>VLOOKUP($C199,'[1]Dev Tracker'!$B:$Y,21,0)</f>
        <v>Interface</v>
      </c>
      <c r="J199" s="162" t="s">
        <v>380</v>
      </c>
      <c r="K199" s="162" t="s">
        <v>287</v>
      </c>
      <c r="L199" s="162"/>
      <c r="M199" s="164">
        <f>VLOOKUP($C199,'[1]Dev Tracker'!$B:$Y,12,0)</f>
        <v>45859</v>
      </c>
      <c r="N199" s="164">
        <f t="shared" si="126"/>
        <v>45860</v>
      </c>
    </row>
    <row r="200" spans="1:14" x14ac:dyDescent="0.25">
      <c r="A200" t="str">
        <f t="shared" si="124"/>
        <v>P2P</v>
      </c>
      <c r="B200" s="23">
        <v>187</v>
      </c>
      <c r="C200" t="s">
        <v>43</v>
      </c>
      <c r="D200" t="str">
        <f t="shared" si="125"/>
        <v>Condition record for pricing in purchasing (restricted)</v>
      </c>
      <c r="E200" t="str">
        <f t="shared" si="125"/>
        <v>Master Data</v>
      </c>
      <c r="F200">
        <f t="shared" si="125"/>
        <v>5.9</v>
      </c>
      <c r="H200" t="s">
        <v>377</v>
      </c>
      <c r="J200" t="s">
        <v>373</v>
      </c>
      <c r="K200" s="162" t="s">
        <v>287</v>
      </c>
      <c r="M200" s="161">
        <f>+M199+1</f>
        <v>45860</v>
      </c>
      <c r="N200" s="161">
        <f t="shared" si="126"/>
        <v>45861</v>
      </c>
    </row>
    <row r="201" spans="1:14" x14ac:dyDescent="0.25">
      <c r="A201" t="s">
        <v>22</v>
      </c>
      <c r="B201" s="23">
        <v>188</v>
      </c>
      <c r="C201" t="s">
        <v>296</v>
      </c>
      <c r="D201" t="s">
        <v>297</v>
      </c>
      <c r="E201" t="s">
        <v>368</v>
      </c>
      <c r="F201" s="160" t="s">
        <v>298</v>
      </c>
      <c r="G201" t="str">
        <f>VLOOKUP($C201,'[1]Dev Tracker'!$B:$Y,9,0)</f>
        <v xml:space="preserve">CHS4_C_882, CHS4_C_887, </v>
      </c>
      <c r="H201" t="s">
        <v>369</v>
      </c>
      <c r="K201" s="162"/>
    </row>
    <row r="202" spans="1:14" x14ac:dyDescent="0.25">
      <c r="A202" t="str">
        <f t="shared" ref="A202:A205" si="127">A201</f>
        <v>P2P</v>
      </c>
      <c r="B202" s="23">
        <v>189</v>
      </c>
      <c r="C202" t="s">
        <v>296</v>
      </c>
      <c r="D202" t="str">
        <f t="shared" ref="D202:F205" si="128">D201</f>
        <v>MM - Source list</v>
      </c>
      <c r="E202" t="str">
        <f t="shared" si="128"/>
        <v>Master Data</v>
      </c>
      <c r="F202" t="str">
        <f t="shared" si="128"/>
        <v>5.10</v>
      </c>
      <c r="H202" t="s">
        <v>370</v>
      </c>
      <c r="J202" t="s">
        <v>371</v>
      </c>
      <c r="K202" s="162" t="s">
        <v>287</v>
      </c>
      <c r="M202" s="161">
        <f>VLOOKUP($C202,'[1]Dev Tracker'!$B:$Y,11,0)</f>
        <v>45853</v>
      </c>
      <c r="N202" s="161">
        <f t="shared" ref="N202:N205" si="129">+M202+1</f>
        <v>45854</v>
      </c>
    </row>
    <row r="203" spans="1:14" x14ac:dyDescent="0.25">
      <c r="A203" t="str">
        <f t="shared" si="127"/>
        <v>P2P</v>
      </c>
      <c r="B203" s="23">
        <v>190</v>
      </c>
      <c r="C203" t="s">
        <v>296</v>
      </c>
      <c r="D203" t="str">
        <f t="shared" si="128"/>
        <v>MM - Source list</v>
      </c>
      <c r="E203" t="str">
        <f t="shared" si="128"/>
        <v>Master Data</v>
      </c>
      <c r="F203" t="str">
        <f t="shared" si="128"/>
        <v>5.10</v>
      </c>
      <c r="H203" t="s">
        <v>372</v>
      </c>
      <c r="J203" t="s">
        <v>373</v>
      </c>
      <c r="K203" s="162" t="s">
        <v>287</v>
      </c>
      <c r="M203" s="161">
        <f>+M202+1</f>
        <v>45854</v>
      </c>
      <c r="N203" s="161">
        <f t="shared" si="129"/>
        <v>45855</v>
      </c>
    </row>
    <row r="204" spans="1:14" x14ac:dyDescent="0.25">
      <c r="A204" t="str">
        <f t="shared" si="127"/>
        <v>P2P</v>
      </c>
      <c r="B204" s="23">
        <v>191</v>
      </c>
      <c r="C204" s="162" t="s">
        <v>296</v>
      </c>
      <c r="D204" s="162" t="str">
        <f t="shared" si="128"/>
        <v>MM - Source list</v>
      </c>
      <c r="E204" s="162" t="str">
        <f t="shared" si="128"/>
        <v>Master Data</v>
      </c>
      <c r="F204" s="163" t="str">
        <f t="shared" si="128"/>
        <v>5.10</v>
      </c>
      <c r="G204" s="163"/>
      <c r="H204" s="162" t="s">
        <v>376</v>
      </c>
      <c r="I204" s="162" t="str">
        <f>VLOOKUP($C204,'[1]Dev Tracker'!$B:$Y,21,0)</f>
        <v>Interface</v>
      </c>
      <c r="J204" s="162" t="s">
        <v>380</v>
      </c>
      <c r="K204" s="162" t="s">
        <v>287</v>
      </c>
      <c r="L204" s="162"/>
      <c r="M204" s="164">
        <f>VLOOKUP($C204,'[1]Dev Tracker'!$B:$Y,12,0)</f>
        <v>45860</v>
      </c>
      <c r="N204" s="164">
        <f t="shared" si="129"/>
        <v>45861</v>
      </c>
    </row>
    <row r="205" spans="1:14" x14ac:dyDescent="0.25">
      <c r="A205" t="str">
        <f t="shared" si="127"/>
        <v>P2P</v>
      </c>
      <c r="B205" s="23">
        <v>192</v>
      </c>
      <c r="C205" t="s">
        <v>296</v>
      </c>
      <c r="D205" t="str">
        <f t="shared" si="128"/>
        <v>MM - Source list</v>
      </c>
      <c r="E205" t="str">
        <f t="shared" si="128"/>
        <v>Master Data</v>
      </c>
      <c r="F205" t="str">
        <f t="shared" si="128"/>
        <v>5.10</v>
      </c>
      <c r="H205" t="s">
        <v>377</v>
      </c>
      <c r="J205" t="s">
        <v>373</v>
      </c>
      <c r="K205" s="162" t="s">
        <v>287</v>
      </c>
      <c r="M205" s="161">
        <f>+M204+1</f>
        <v>45861</v>
      </c>
      <c r="N205" s="161">
        <f t="shared" si="129"/>
        <v>45862</v>
      </c>
    </row>
    <row r="206" spans="1:14" x14ac:dyDescent="0.25">
      <c r="A206" t="s">
        <v>22</v>
      </c>
      <c r="B206" s="23">
        <v>193</v>
      </c>
      <c r="C206" t="s">
        <v>53</v>
      </c>
      <c r="D206" t="s">
        <v>54</v>
      </c>
      <c r="E206" t="s">
        <v>368</v>
      </c>
      <c r="F206">
        <v>5.1100000000000003</v>
      </c>
      <c r="G206" t="str">
        <f>VLOOKUP($C206,'[1]Dev Tracker'!$B:$Y,9,0)</f>
        <v>CHS4_C_887</v>
      </c>
      <c r="H206" t="s">
        <v>369</v>
      </c>
      <c r="K206" s="162"/>
    </row>
    <row r="207" spans="1:14" x14ac:dyDescent="0.25">
      <c r="A207" t="str">
        <f t="shared" ref="A207:A208" si="130">A206</f>
        <v>P2P</v>
      </c>
      <c r="B207" s="23">
        <v>194</v>
      </c>
      <c r="C207" s="162" t="str">
        <f t="shared" ref="C207:F208" si="131">C206</f>
        <v>CHS4_LSMW01</v>
      </c>
      <c r="D207" s="162" t="str">
        <f t="shared" si="131"/>
        <v>Program to update UPC number for materials</v>
      </c>
      <c r="E207" s="162" t="str">
        <f t="shared" si="131"/>
        <v>Master Data</v>
      </c>
      <c r="F207" s="163">
        <f t="shared" si="131"/>
        <v>5.1100000000000003</v>
      </c>
      <c r="G207" s="163"/>
      <c r="H207" s="162" t="s">
        <v>376</v>
      </c>
      <c r="I207" s="162" t="str">
        <f>VLOOKUP($C207,'[1]Dev Tracker'!$B:$Y,21,0)</f>
        <v>LSMW</v>
      </c>
      <c r="J207" s="162" t="s">
        <v>22</v>
      </c>
      <c r="K207" s="162" t="s">
        <v>287</v>
      </c>
      <c r="L207" s="162"/>
      <c r="M207" s="164">
        <f>VLOOKUP($C207,'[1]Dev Tracker'!$B:$Y,12,0)</f>
        <v>45860</v>
      </c>
      <c r="N207" s="164">
        <f t="shared" ref="N207:N208" si="132">+M207+1</f>
        <v>45861</v>
      </c>
    </row>
    <row r="208" spans="1:14" x14ac:dyDescent="0.25">
      <c r="A208" t="str">
        <f t="shared" si="130"/>
        <v>P2P</v>
      </c>
      <c r="B208" s="23">
        <v>195</v>
      </c>
      <c r="C208" t="str">
        <f t="shared" si="131"/>
        <v>CHS4_LSMW01</v>
      </c>
      <c r="D208" t="str">
        <f t="shared" si="131"/>
        <v>Program to update UPC number for materials</v>
      </c>
      <c r="E208" t="str">
        <f t="shared" si="131"/>
        <v>Master Data</v>
      </c>
      <c r="F208">
        <f t="shared" si="131"/>
        <v>5.1100000000000003</v>
      </c>
      <c r="H208" t="s">
        <v>377</v>
      </c>
      <c r="J208" t="s">
        <v>373</v>
      </c>
      <c r="K208" s="162" t="s">
        <v>287</v>
      </c>
      <c r="M208" s="161">
        <f>+M207+1</f>
        <v>45861</v>
      </c>
      <c r="N208" s="161">
        <f t="shared" si="132"/>
        <v>45862</v>
      </c>
    </row>
    <row r="209" spans="1:14" x14ac:dyDescent="0.25">
      <c r="A209" t="s">
        <v>22</v>
      </c>
      <c r="B209" s="23">
        <v>196</v>
      </c>
      <c r="C209" t="s">
        <v>55</v>
      </c>
      <c r="D209" t="s">
        <v>381</v>
      </c>
      <c r="E209" t="s">
        <v>368</v>
      </c>
      <c r="F209">
        <v>5.12</v>
      </c>
      <c r="G209" t="str">
        <f>VLOOKUP($C209,'[1]Dev Tracker'!$B:$Y,9,0)</f>
        <v>CHS4_C_899</v>
      </c>
      <c r="H209" t="s">
        <v>369</v>
      </c>
      <c r="K209" s="162"/>
    </row>
    <row r="210" spans="1:14" x14ac:dyDescent="0.25">
      <c r="A210" t="str">
        <f t="shared" ref="A210:A211" si="133">A209</f>
        <v>P2P</v>
      </c>
      <c r="B210" s="23">
        <v>197</v>
      </c>
      <c r="C210" s="162" t="str">
        <f t="shared" ref="C210:F211" si="134">C209</f>
        <v>CHS4_LSMW10</v>
      </c>
      <c r="D210" s="162" t="str">
        <f t="shared" si="134"/>
        <v>PIR for material group (manual)</v>
      </c>
      <c r="E210" s="162" t="str">
        <f t="shared" si="134"/>
        <v>Master Data</v>
      </c>
      <c r="F210" s="163">
        <f t="shared" si="134"/>
        <v>5.12</v>
      </c>
      <c r="G210" s="163"/>
      <c r="H210" s="162" t="s">
        <v>376</v>
      </c>
      <c r="I210" s="162" t="str">
        <f>VLOOKUP($C210,'[1]Dev Tracker'!$B:$Y,21,0)</f>
        <v>LSMW</v>
      </c>
      <c r="J210" s="162" t="s">
        <v>22</v>
      </c>
      <c r="K210" s="162" t="s">
        <v>287</v>
      </c>
      <c r="L210" s="162"/>
      <c r="M210" s="164">
        <f>VLOOKUP($C210,'[1]Dev Tracker'!$B:$Y,12,0)</f>
        <v>45860</v>
      </c>
      <c r="N210" s="164">
        <f t="shared" ref="N210:N211" si="135">+M210+1</f>
        <v>45861</v>
      </c>
    </row>
    <row r="211" spans="1:14" x14ac:dyDescent="0.25">
      <c r="A211" t="str">
        <f t="shared" si="133"/>
        <v>P2P</v>
      </c>
      <c r="B211" s="23">
        <v>198</v>
      </c>
      <c r="C211" t="str">
        <f t="shared" si="134"/>
        <v>CHS4_LSMW10</v>
      </c>
      <c r="D211" t="str">
        <f t="shared" si="134"/>
        <v>PIR for material group (manual)</v>
      </c>
      <c r="E211" t="str">
        <f t="shared" si="134"/>
        <v>Master Data</v>
      </c>
      <c r="F211">
        <f t="shared" si="134"/>
        <v>5.12</v>
      </c>
      <c r="H211" t="s">
        <v>377</v>
      </c>
      <c r="J211" t="s">
        <v>373</v>
      </c>
      <c r="K211" s="162" t="s">
        <v>287</v>
      </c>
      <c r="M211" s="161">
        <f>+M210+1</f>
        <v>45861</v>
      </c>
      <c r="N211" s="161">
        <f t="shared" si="135"/>
        <v>45862</v>
      </c>
    </row>
    <row r="212" spans="1:14" x14ac:dyDescent="0.25">
      <c r="A212" t="s">
        <v>22</v>
      </c>
      <c r="B212" s="23">
        <v>199</v>
      </c>
      <c r="C212" t="s">
        <v>57</v>
      </c>
      <c r="D212" t="s">
        <v>382</v>
      </c>
      <c r="E212" t="s">
        <v>368</v>
      </c>
      <c r="F212">
        <v>5.13</v>
      </c>
      <c r="G212" t="str">
        <f>VLOOKUP($C212,'[1]Dev Tracker'!$B:$Y,9,0)</f>
        <v>CHS4_C_882, CHS4_C_871, CHS4_C_899</v>
      </c>
      <c r="H212" t="s">
        <v>369</v>
      </c>
      <c r="K212" s="162"/>
    </row>
    <row r="213" spans="1:14" x14ac:dyDescent="0.25">
      <c r="A213" t="str">
        <f t="shared" ref="A213:A214" si="136">A212</f>
        <v>P2P</v>
      </c>
      <c r="B213" s="23">
        <v>200</v>
      </c>
      <c r="C213" s="162" t="str">
        <f t="shared" ref="C213:F214" si="137">C212</f>
        <v>CHS4_LSMW11</v>
      </c>
      <c r="D213" s="162" t="str">
        <f t="shared" si="137"/>
        <v>37 ZAWA materials,2 NLAG materials, 1 VERP (manual)</v>
      </c>
      <c r="E213" s="162" t="str">
        <f t="shared" si="137"/>
        <v>Master Data</v>
      </c>
      <c r="F213" s="163">
        <f t="shared" si="137"/>
        <v>5.13</v>
      </c>
      <c r="G213" s="163"/>
      <c r="H213" s="162" t="s">
        <v>376</v>
      </c>
      <c r="I213" s="162" t="str">
        <f>VLOOKUP($C213,'[1]Dev Tracker'!$B:$Y,21,0)</f>
        <v>LSMW</v>
      </c>
      <c r="J213" s="162" t="s">
        <v>22</v>
      </c>
      <c r="K213" s="162" t="s">
        <v>287</v>
      </c>
      <c r="L213" s="162"/>
      <c r="M213" s="164">
        <f>VLOOKUP($C213,'[1]Dev Tracker'!$B:$Y,12,0)</f>
        <v>45853</v>
      </c>
      <c r="N213" s="164">
        <f t="shared" ref="N213:N214" si="138">+M213+1</f>
        <v>45854</v>
      </c>
    </row>
    <row r="214" spans="1:14" x14ac:dyDescent="0.25">
      <c r="A214" t="str">
        <f t="shared" si="136"/>
        <v>P2P</v>
      </c>
      <c r="B214" s="23">
        <v>201</v>
      </c>
      <c r="C214" t="str">
        <f t="shared" si="137"/>
        <v>CHS4_LSMW11</v>
      </c>
      <c r="D214" t="str">
        <f t="shared" si="137"/>
        <v>37 ZAWA materials,2 NLAG materials, 1 VERP (manual)</v>
      </c>
      <c r="E214" t="str">
        <f t="shared" si="137"/>
        <v>Master Data</v>
      </c>
      <c r="F214">
        <f t="shared" si="137"/>
        <v>5.13</v>
      </c>
      <c r="H214" t="s">
        <v>377</v>
      </c>
      <c r="J214" t="s">
        <v>373</v>
      </c>
      <c r="K214" s="162" t="s">
        <v>287</v>
      </c>
      <c r="M214" s="161">
        <f>+M213+1</f>
        <v>45854</v>
      </c>
      <c r="N214" s="161">
        <f t="shared" si="138"/>
        <v>45855</v>
      </c>
    </row>
    <row r="215" spans="1:14" x14ac:dyDescent="0.25">
      <c r="A215" t="s">
        <v>22</v>
      </c>
      <c r="B215" s="23">
        <v>202</v>
      </c>
      <c r="C215" t="s">
        <v>59</v>
      </c>
      <c r="D215" t="s">
        <v>60</v>
      </c>
      <c r="E215" t="s">
        <v>368</v>
      </c>
      <c r="F215">
        <v>5.14</v>
      </c>
      <c r="G215" t="str">
        <f>VLOOKUP($C215,'[1]Dev Tracker'!$B:$Y,9,0)</f>
        <v>CHS4_C_887</v>
      </c>
      <c r="H215" t="s">
        <v>369</v>
      </c>
      <c r="K215" s="162"/>
    </row>
    <row r="216" spans="1:14" x14ac:dyDescent="0.25">
      <c r="A216" t="str">
        <f t="shared" ref="A216:A217" si="139">A215</f>
        <v>P2P</v>
      </c>
      <c r="B216" s="23">
        <v>203</v>
      </c>
      <c r="C216" s="162" t="str">
        <f t="shared" ref="C216:F217" si="140">C215</f>
        <v>CHS4_LSMW13</v>
      </c>
      <c r="D216" s="162" t="str">
        <f t="shared" si="140"/>
        <v>UPC upload for Non-licensing product</v>
      </c>
      <c r="E216" s="162" t="str">
        <f t="shared" si="140"/>
        <v>Master Data</v>
      </c>
      <c r="F216" s="163">
        <f t="shared" si="140"/>
        <v>5.14</v>
      </c>
      <c r="G216" s="163"/>
      <c r="H216" s="162" t="s">
        <v>376</v>
      </c>
      <c r="I216" s="162" t="str">
        <f>VLOOKUP($C216,'[1]Dev Tracker'!$B:$Y,21,0)</f>
        <v>LSMW</v>
      </c>
      <c r="J216" s="162" t="s">
        <v>22</v>
      </c>
      <c r="K216" s="162" t="s">
        <v>287</v>
      </c>
      <c r="L216" s="162"/>
      <c r="M216" s="164">
        <f>VLOOKUP($C216,'[1]Dev Tracker'!$B:$Y,12,0)</f>
        <v>45860</v>
      </c>
      <c r="N216" s="164">
        <f t="shared" ref="N216:N217" si="141">+M216+1</f>
        <v>45861</v>
      </c>
    </row>
    <row r="217" spans="1:14" x14ac:dyDescent="0.25">
      <c r="A217" t="str">
        <f t="shared" si="139"/>
        <v>P2P</v>
      </c>
      <c r="B217" s="23">
        <v>204</v>
      </c>
      <c r="C217" t="str">
        <f t="shared" si="140"/>
        <v>CHS4_LSMW13</v>
      </c>
      <c r="D217" t="str">
        <f t="shared" si="140"/>
        <v>UPC upload for Non-licensing product</v>
      </c>
      <c r="E217" t="str">
        <f t="shared" si="140"/>
        <v>Master Data</v>
      </c>
      <c r="F217">
        <f t="shared" si="140"/>
        <v>5.14</v>
      </c>
      <c r="H217" t="s">
        <v>377</v>
      </c>
      <c r="J217" t="s">
        <v>373</v>
      </c>
      <c r="K217" s="162" t="s">
        <v>287</v>
      </c>
      <c r="M217" s="161">
        <f>+M216+1</f>
        <v>45861</v>
      </c>
      <c r="N217" s="161">
        <f t="shared" si="141"/>
        <v>45862</v>
      </c>
    </row>
    <row r="218" spans="1:14" x14ac:dyDescent="0.25">
      <c r="A218" t="s">
        <v>6</v>
      </c>
      <c r="B218" s="23">
        <v>205</v>
      </c>
      <c r="C218" t="s">
        <v>29</v>
      </c>
      <c r="D218" t="s">
        <v>30</v>
      </c>
      <c r="E218" t="s">
        <v>368</v>
      </c>
      <c r="F218">
        <v>5.15</v>
      </c>
      <c r="H218" t="s">
        <v>369</v>
      </c>
      <c r="K218" s="162"/>
    </row>
    <row r="219" spans="1:14" x14ac:dyDescent="0.25">
      <c r="A219" t="str">
        <f t="shared" ref="A219:A220" si="142">A218</f>
        <v>MD</v>
      </c>
      <c r="B219" s="23">
        <v>206</v>
      </c>
      <c r="C219" s="162" t="str">
        <f t="shared" ref="C219:F220" si="143">C218</f>
        <v>CHS4_LSMW07</v>
      </c>
      <c r="D219" s="162" t="str">
        <f t="shared" si="143"/>
        <v>Commodity code upload</v>
      </c>
      <c r="E219" s="162" t="str">
        <f t="shared" si="143"/>
        <v>Master Data</v>
      </c>
      <c r="F219" s="163">
        <f t="shared" si="143"/>
        <v>5.15</v>
      </c>
      <c r="G219" s="163"/>
      <c r="H219" s="162" t="s">
        <v>376</v>
      </c>
      <c r="I219" s="162" t="str">
        <f>VLOOKUP($C219,'[1]Dev Tracker'!$B:$Y,21,0)</f>
        <v>LSMW</v>
      </c>
      <c r="J219" s="162" t="s">
        <v>6</v>
      </c>
      <c r="K219" s="162" t="s">
        <v>287</v>
      </c>
      <c r="L219" s="162"/>
      <c r="M219" s="164">
        <f>VLOOKUP($C219,'[1]Dev Tracker'!$B:$Y,12,0)</f>
        <v>45854</v>
      </c>
      <c r="N219" s="164">
        <f t="shared" ref="N219:N220" si="144">+M219+1</f>
        <v>45855</v>
      </c>
    </row>
    <row r="220" spans="1:14" x14ac:dyDescent="0.25">
      <c r="A220" t="str">
        <f t="shared" si="142"/>
        <v>MD</v>
      </c>
      <c r="B220" s="23">
        <v>207</v>
      </c>
      <c r="C220" t="str">
        <f t="shared" si="143"/>
        <v>CHS4_LSMW07</v>
      </c>
      <c r="D220" t="str">
        <f t="shared" si="143"/>
        <v>Commodity code upload</v>
      </c>
      <c r="E220" t="str">
        <f t="shared" si="143"/>
        <v>Master Data</v>
      </c>
      <c r="F220">
        <f t="shared" si="143"/>
        <v>5.15</v>
      </c>
      <c r="H220" t="s">
        <v>377</v>
      </c>
      <c r="J220" t="s">
        <v>373</v>
      </c>
      <c r="K220" s="162" t="s">
        <v>287</v>
      </c>
      <c r="M220" s="161">
        <f>+M219+1</f>
        <v>45855</v>
      </c>
      <c r="N220" s="161">
        <f t="shared" si="144"/>
        <v>45856</v>
      </c>
    </row>
    <row r="221" spans="1:14" x14ac:dyDescent="0.25">
      <c r="A221" t="s">
        <v>22</v>
      </c>
      <c r="B221" s="23">
        <v>208</v>
      </c>
      <c r="C221" t="s">
        <v>45</v>
      </c>
      <c r="D221" t="s">
        <v>46</v>
      </c>
      <c r="E221" t="s">
        <v>379</v>
      </c>
      <c r="F221">
        <v>6.1</v>
      </c>
      <c r="G221" t="str">
        <f>VLOOKUP($C221,'[1]Dev Tracker'!$B:$Y,9,0)</f>
        <v>CHS4_C_887, CHS4_C_882, CHS4_C_875</v>
      </c>
      <c r="H221" t="s">
        <v>369</v>
      </c>
      <c r="K221" s="162"/>
    </row>
    <row r="222" spans="1:14" x14ac:dyDescent="0.25">
      <c r="A222" t="str">
        <f t="shared" ref="A222:A226" si="145">A221</f>
        <v>P2P</v>
      </c>
      <c r="B222" s="23">
        <v>209</v>
      </c>
      <c r="C222" t="s">
        <v>45</v>
      </c>
      <c r="D222" t="str">
        <f t="shared" ref="D222:F226" si="146">D221</f>
        <v>Material inventory balance (AFS)</v>
      </c>
      <c r="E222" t="str">
        <f t="shared" si="146"/>
        <v>Transaction Data</v>
      </c>
      <c r="F222">
        <f t="shared" si="146"/>
        <v>6.1</v>
      </c>
      <c r="H222" t="s">
        <v>370</v>
      </c>
      <c r="J222" t="s">
        <v>371</v>
      </c>
      <c r="K222" s="162" t="s">
        <v>287</v>
      </c>
      <c r="M222" s="161">
        <f>VLOOKUP($C222,'[1]Dev Tracker'!$B:$Y,11,0)</f>
        <v>45861</v>
      </c>
      <c r="N222" s="161">
        <f t="shared" ref="N222:N226" si="147">+M222+1</f>
        <v>45862</v>
      </c>
    </row>
    <row r="223" spans="1:14" x14ac:dyDescent="0.25">
      <c r="A223" t="str">
        <f t="shared" si="145"/>
        <v>P2P</v>
      </c>
      <c r="B223" s="23">
        <v>210</v>
      </c>
      <c r="C223" t="s">
        <v>45</v>
      </c>
      <c r="D223" t="str">
        <f t="shared" si="146"/>
        <v>Material inventory balance (AFS)</v>
      </c>
      <c r="E223" t="str">
        <f t="shared" si="146"/>
        <v>Transaction Data</v>
      </c>
      <c r="F223">
        <f t="shared" si="146"/>
        <v>6.1</v>
      </c>
      <c r="H223" t="s">
        <v>372</v>
      </c>
      <c r="J223" t="s">
        <v>373</v>
      </c>
      <c r="K223" s="162" t="s">
        <v>287</v>
      </c>
      <c r="M223" s="161">
        <f t="shared" ref="M223:M224" si="148">+M222+1</f>
        <v>45862</v>
      </c>
      <c r="N223" s="161">
        <f t="shared" si="147"/>
        <v>45863</v>
      </c>
    </row>
    <row r="224" spans="1:14" x14ac:dyDescent="0.25">
      <c r="A224" t="str">
        <f t="shared" si="145"/>
        <v>P2P</v>
      </c>
      <c r="B224" s="23">
        <v>211</v>
      </c>
      <c r="C224" t="s">
        <v>45</v>
      </c>
      <c r="D224" t="str">
        <f t="shared" si="146"/>
        <v>Material inventory balance (AFS)</v>
      </c>
      <c r="E224" t="str">
        <f t="shared" si="146"/>
        <v>Transaction Data</v>
      </c>
      <c r="F224">
        <f t="shared" si="146"/>
        <v>6.1</v>
      </c>
      <c r="H224" t="s">
        <v>374</v>
      </c>
      <c r="K224" s="162" t="str">
        <f>VLOOKUP($C224,'[1]Dev Tracker'!$B:$Y,22,0)</f>
        <v>Sharon</v>
      </c>
      <c r="M224" s="161">
        <f t="shared" si="148"/>
        <v>45863</v>
      </c>
      <c r="N224" s="161">
        <f t="shared" si="147"/>
        <v>45864</v>
      </c>
    </row>
    <row r="225" spans="1:14" x14ac:dyDescent="0.25">
      <c r="A225" t="str">
        <f t="shared" si="145"/>
        <v>P2P</v>
      </c>
      <c r="B225" s="23">
        <v>212</v>
      </c>
      <c r="C225" t="s">
        <v>45</v>
      </c>
      <c r="D225" t="str">
        <f t="shared" si="146"/>
        <v>Material inventory balance (AFS)</v>
      </c>
      <c r="E225" t="str">
        <f t="shared" si="146"/>
        <v>Transaction Data</v>
      </c>
      <c r="F225">
        <f t="shared" si="146"/>
        <v>6.1</v>
      </c>
      <c r="H225" t="s">
        <v>376</v>
      </c>
      <c r="I225" t="str">
        <f>VLOOKUP($C225,'[1]Dev Tracker'!$B:$Y,21,0)</f>
        <v>DMC</v>
      </c>
      <c r="J225" t="s">
        <v>375</v>
      </c>
      <c r="K225" s="162" t="str">
        <f>VLOOKUP($C225,'[1]Dev Tracker'!$B:$Y,22,0)</f>
        <v>Sharon</v>
      </c>
      <c r="M225" s="161">
        <f>VLOOKUP($C225,'[1]Dev Tracker'!$B:$Y,12,0)</f>
        <v>45867</v>
      </c>
      <c r="N225" s="161">
        <f t="shared" si="147"/>
        <v>45868</v>
      </c>
    </row>
    <row r="226" spans="1:14" x14ac:dyDescent="0.25">
      <c r="A226" t="str">
        <f t="shared" si="145"/>
        <v>P2P</v>
      </c>
      <c r="B226" s="23">
        <v>213</v>
      </c>
      <c r="C226" t="s">
        <v>45</v>
      </c>
      <c r="D226" t="str">
        <f t="shared" si="146"/>
        <v>Material inventory balance (AFS)</v>
      </c>
      <c r="E226" t="str">
        <f t="shared" si="146"/>
        <v>Transaction Data</v>
      </c>
      <c r="F226">
        <f t="shared" si="146"/>
        <v>6.1</v>
      </c>
      <c r="H226" t="s">
        <v>377</v>
      </c>
      <c r="J226" t="s">
        <v>373</v>
      </c>
      <c r="K226" s="162" t="s">
        <v>287</v>
      </c>
      <c r="M226" s="161">
        <f>+M225+1</f>
        <v>45868</v>
      </c>
      <c r="N226" s="161">
        <f t="shared" si="147"/>
        <v>45869</v>
      </c>
    </row>
    <row r="227" spans="1:14" x14ac:dyDescent="0.25">
      <c r="A227" t="s">
        <v>22</v>
      </c>
      <c r="B227" s="23">
        <v>214</v>
      </c>
      <c r="C227" t="s">
        <v>268</v>
      </c>
      <c r="D227" t="s">
        <v>269</v>
      </c>
      <c r="E227" t="s">
        <v>379</v>
      </c>
      <c r="F227">
        <v>6.2</v>
      </c>
      <c r="G227" t="str">
        <f>VLOOKUP($C227,'[1]Dev Tracker'!$B:$Y,9,0)</f>
        <v xml:space="preserve">CHS4_C_882, CHS4_C_887,CHS4_C_899 </v>
      </c>
      <c r="H227" t="s">
        <v>369</v>
      </c>
      <c r="K227" s="162"/>
    </row>
    <row r="228" spans="1:14" x14ac:dyDescent="0.25">
      <c r="A228" t="str">
        <f t="shared" ref="A228:A232" si="149">A227</f>
        <v>P2P</v>
      </c>
      <c r="B228" s="23">
        <v>215</v>
      </c>
      <c r="C228" t="s">
        <v>268</v>
      </c>
      <c r="D228" t="str">
        <f t="shared" ref="D228:F232" si="150">D227</f>
        <v>MM - Purchase order (only open PO) (AFS)</v>
      </c>
      <c r="E228" t="str">
        <f t="shared" si="150"/>
        <v>Transaction Data</v>
      </c>
      <c r="F228">
        <f t="shared" si="150"/>
        <v>6.2</v>
      </c>
      <c r="H228" t="s">
        <v>370</v>
      </c>
      <c r="J228" t="s">
        <v>371</v>
      </c>
      <c r="K228" s="162" t="s">
        <v>287</v>
      </c>
      <c r="M228" s="161">
        <f>VLOOKUP($C228,'[1]Dev Tracker'!$B:$Y,11,0)</f>
        <v>45856</v>
      </c>
      <c r="N228" s="161">
        <f t="shared" ref="N228:N232" si="151">+M228+1</f>
        <v>45857</v>
      </c>
    </row>
    <row r="229" spans="1:14" x14ac:dyDescent="0.25">
      <c r="A229" t="str">
        <f t="shared" si="149"/>
        <v>P2P</v>
      </c>
      <c r="B229" s="23">
        <v>216</v>
      </c>
      <c r="C229" t="s">
        <v>268</v>
      </c>
      <c r="D229" t="str">
        <f t="shared" si="150"/>
        <v>MM - Purchase order (only open PO) (AFS)</v>
      </c>
      <c r="E229" t="str">
        <f t="shared" si="150"/>
        <v>Transaction Data</v>
      </c>
      <c r="F229">
        <f t="shared" si="150"/>
        <v>6.2</v>
      </c>
      <c r="H229" t="s">
        <v>372</v>
      </c>
      <c r="J229" t="s">
        <v>373</v>
      </c>
      <c r="K229" s="162" t="s">
        <v>287</v>
      </c>
      <c r="M229" s="161">
        <f t="shared" ref="M229:M230" si="152">+M228+1</f>
        <v>45857</v>
      </c>
      <c r="N229" s="161">
        <f t="shared" si="151"/>
        <v>45858</v>
      </c>
    </row>
    <row r="230" spans="1:14" x14ac:dyDescent="0.25">
      <c r="A230" t="str">
        <f t="shared" si="149"/>
        <v>P2P</v>
      </c>
      <c r="B230" s="23">
        <v>217</v>
      </c>
      <c r="C230" t="s">
        <v>268</v>
      </c>
      <c r="D230" t="str">
        <f t="shared" si="150"/>
        <v>MM - Purchase order (only open PO) (AFS)</v>
      </c>
      <c r="E230" t="str">
        <f t="shared" si="150"/>
        <v>Transaction Data</v>
      </c>
      <c r="F230">
        <f t="shared" si="150"/>
        <v>6.2</v>
      </c>
      <c r="H230" t="s">
        <v>374</v>
      </c>
      <c r="K230" s="162" t="str">
        <f>VLOOKUP($C230,'[1]Dev Tracker'!$B:$Y,22,0)</f>
        <v>Sharon</v>
      </c>
      <c r="M230" s="161">
        <f t="shared" si="152"/>
        <v>45858</v>
      </c>
      <c r="N230" s="161">
        <f t="shared" si="151"/>
        <v>45859</v>
      </c>
    </row>
    <row r="231" spans="1:14" x14ac:dyDescent="0.25">
      <c r="A231" t="str">
        <f t="shared" si="149"/>
        <v>P2P</v>
      </c>
      <c r="B231" s="23">
        <v>218</v>
      </c>
      <c r="C231" t="s">
        <v>268</v>
      </c>
      <c r="D231" t="str">
        <f t="shared" si="150"/>
        <v>MM - Purchase order (only open PO) (AFS)</v>
      </c>
      <c r="E231" t="str">
        <f t="shared" si="150"/>
        <v>Transaction Data</v>
      </c>
      <c r="F231">
        <f t="shared" si="150"/>
        <v>6.2</v>
      </c>
      <c r="H231" t="s">
        <v>376</v>
      </c>
      <c r="I231" t="str">
        <f>VLOOKUP($C231,'[1]Dev Tracker'!$B:$Y,21,0)</f>
        <v>DMC</v>
      </c>
      <c r="J231" t="s">
        <v>375</v>
      </c>
      <c r="K231" s="162" t="str">
        <f>VLOOKUP($C231,'[1]Dev Tracker'!$B:$Y,22,0)</f>
        <v>Sharon</v>
      </c>
      <c r="M231" s="161">
        <f>VLOOKUP($C231,'[1]Dev Tracker'!$B:$Y,12,0)</f>
        <v>45863</v>
      </c>
      <c r="N231" s="161">
        <f t="shared" si="151"/>
        <v>45864</v>
      </c>
    </row>
    <row r="232" spans="1:14" x14ac:dyDescent="0.25">
      <c r="A232" t="str">
        <f t="shared" si="149"/>
        <v>P2P</v>
      </c>
      <c r="B232" s="23">
        <v>219</v>
      </c>
      <c r="C232" t="s">
        <v>268</v>
      </c>
      <c r="D232" t="str">
        <f t="shared" si="150"/>
        <v>MM - Purchase order (only open PO) (AFS)</v>
      </c>
      <c r="E232" t="str">
        <f t="shared" si="150"/>
        <v>Transaction Data</v>
      </c>
      <c r="F232">
        <f t="shared" si="150"/>
        <v>6.2</v>
      </c>
      <c r="H232" t="s">
        <v>377</v>
      </c>
      <c r="J232" t="s">
        <v>373</v>
      </c>
      <c r="K232" s="162" t="s">
        <v>287</v>
      </c>
      <c r="M232" s="161">
        <f>+M231+1</f>
        <v>45864</v>
      </c>
      <c r="N232" s="161">
        <f t="shared" si="151"/>
        <v>45865</v>
      </c>
    </row>
    <row r="233" spans="1:14" x14ac:dyDescent="0.25">
      <c r="A233" t="s">
        <v>19</v>
      </c>
      <c r="B233" s="23">
        <v>220</v>
      </c>
      <c r="C233" t="s">
        <v>272</v>
      </c>
      <c r="D233" t="s">
        <v>273</v>
      </c>
      <c r="E233" t="s">
        <v>368</v>
      </c>
      <c r="F233">
        <v>6.3</v>
      </c>
      <c r="G233" t="str">
        <f>VLOOKUP($C233,'[1]Dev Tracker'!$B:$Y,9,0)</f>
        <v>CHS4_C_887, CHS4_C_899</v>
      </c>
      <c r="H233" t="s">
        <v>369</v>
      </c>
      <c r="K233" s="162"/>
    </row>
    <row r="234" spans="1:14" x14ac:dyDescent="0.25">
      <c r="A234" t="str">
        <f t="shared" ref="A234:A238" si="153">A233</f>
        <v>O2C</v>
      </c>
      <c r="B234" s="23">
        <v>221</v>
      </c>
      <c r="C234" t="s">
        <v>272</v>
      </c>
      <c r="D234" t="str">
        <f t="shared" ref="D234:F238" si="154">D233</f>
        <v>Condition record for pricing (general template)</v>
      </c>
      <c r="E234" t="str">
        <f t="shared" si="154"/>
        <v>Master Data</v>
      </c>
      <c r="F234">
        <f t="shared" si="154"/>
        <v>6.3</v>
      </c>
      <c r="H234" t="s">
        <v>370</v>
      </c>
      <c r="J234" t="s">
        <v>371</v>
      </c>
      <c r="K234" s="162" t="s">
        <v>287</v>
      </c>
      <c r="M234" s="161">
        <f>VLOOKUP($C234,'[1]Dev Tracker'!$B:$Y,11,0)</f>
        <v>45855</v>
      </c>
      <c r="N234" s="161">
        <f t="shared" ref="N234:N238" si="155">+M234+1</f>
        <v>45856</v>
      </c>
    </row>
    <row r="235" spans="1:14" x14ac:dyDescent="0.25">
      <c r="A235" t="str">
        <f t="shared" si="153"/>
        <v>O2C</v>
      </c>
      <c r="B235" s="23">
        <v>222</v>
      </c>
      <c r="C235" t="s">
        <v>272</v>
      </c>
      <c r="D235" t="str">
        <f t="shared" si="154"/>
        <v>Condition record for pricing (general template)</v>
      </c>
      <c r="E235" t="str">
        <f t="shared" si="154"/>
        <v>Master Data</v>
      </c>
      <c r="F235">
        <f t="shared" si="154"/>
        <v>6.3</v>
      </c>
      <c r="H235" t="s">
        <v>372</v>
      </c>
      <c r="J235" t="s">
        <v>373</v>
      </c>
      <c r="K235" s="162" t="s">
        <v>287</v>
      </c>
      <c r="M235" s="161">
        <f t="shared" ref="M235:M236" si="156">+M234+1</f>
        <v>45856</v>
      </c>
      <c r="N235" s="161">
        <f t="shared" si="155"/>
        <v>45857</v>
      </c>
    </row>
    <row r="236" spans="1:14" x14ac:dyDescent="0.25">
      <c r="A236" t="str">
        <f t="shared" si="153"/>
        <v>O2C</v>
      </c>
      <c r="B236" s="23">
        <v>223</v>
      </c>
      <c r="C236" t="s">
        <v>272</v>
      </c>
      <c r="D236" t="str">
        <f t="shared" si="154"/>
        <v>Condition record for pricing (general template)</v>
      </c>
      <c r="E236" t="str">
        <f t="shared" si="154"/>
        <v>Master Data</v>
      </c>
      <c r="F236">
        <f t="shared" si="154"/>
        <v>6.3</v>
      </c>
      <c r="H236" t="s">
        <v>374</v>
      </c>
      <c r="K236" s="162" t="str">
        <f>VLOOKUP($C236,'[1]Dev Tracker'!$B:$Y,22,0)</f>
        <v>Anu</v>
      </c>
      <c r="M236" s="161">
        <f t="shared" si="156"/>
        <v>45857</v>
      </c>
      <c r="N236" s="161">
        <f t="shared" si="155"/>
        <v>45858</v>
      </c>
    </row>
    <row r="237" spans="1:14" x14ac:dyDescent="0.25">
      <c r="A237" t="str">
        <f t="shared" si="153"/>
        <v>O2C</v>
      </c>
      <c r="B237" s="23">
        <v>224</v>
      </c>
      <c r="C237" t="s">
        <v>272</v>
      </c>
      <c r="D237" t="str">
        <f t="shared" si="154"/>
        <v>Condition record for pricing (general template)</v>
      </c>
      <c r="E237" t="str">
        <f t="shared" si="154"/>
        <v>Master Data</v>
      </c>
      <c r="F237">
        <f t="shared" si="154"/>
        <v>6.3</v>
      </c>
      <c r="H237" t="s">
        <v>376</v>
      </c>
      <c r="I237" t="str">
        <f>VLOOKUP($C237,'[1]Dev Tracker'!$B:$Y,21,0)</f>
        <v>DMC</v>
      </c>
      <c r="J237" t="s">
        <v>375</v>
      </c>
      <c r="K237" s="162" t="str">
        <f>VLOOKUP($C237,'[1]Dev Tracker'!$B:$Y,22,0)</f>
        <v>Anu</v>
      </c>
      <c r="M237" s="161">
        <f>VLOOKUP($C237,'[1]Dev Tracker'!$B:$Y,12,0)</f>
        <v>45861</v>
      </c>
      <c r="N237" s="161">
        <f t="shared" si="155"/>
        <v>45862</v>
      </c>
    </row>
    <row r="238" spans="1:14" x14ac:dyDescent="0.25">
      <c r="A238" t="str">
        <f t="shared" si="153"/>
        <v>O2C</v>
      </c>
      <c r="B238" s="23">
        <v>225</v>
      </c>
      <c r="C238" t="s">
        <v>272</v>
      </c>
      <c r="D238" t="str">
        <f t="shared" si="154"/>
        <v>Condition record for pricing (general template)</v>
      </c>
      <c r="E238" t="str">
        <f t="shared" si="154"/>
        <v>Master Data</v>
      </c>
      <c r="F238">
        <f t="shared" si="154"/>
        <v>6.3</v>
      </c>
      <c r="H238" t="s">
        <v>377</v>
      </c>
      <c r="J238" t="s">
        <v>373</v>
      </c>
      <c r="K238" s="162" t="s">
        <v>287</v>
      </c>
      <c r="M238" s="161">
        <f>+M237+1</f>
        <v>45862</v>
      </c>
      <c r="N238" s="161">
        <f t="shared" si="155"/>
        <v>45863</v>
      </c>
    </row>
    <row r="239" spans="1:14" x14ac:dyDescent="0.25">
      <c r="A239" t="s">
        <v>19</v>
      </c>
      <c r="B239" s="23">
        <v>226</v>
      </c>
      <c r="C239" t="s">
        <v>276</v>
      </c>
      <c r="D239" t="s">
        <v>277</v>
      </c>
      <c r="E239" t="s">
        <v>368</v>
      </c>
      <c r="F239">
        <v>6.4</v>
      </c>
      <c r="G239" t="str">
        <f>VLOOKUP($C239,'[1]Dev Tracker'!$B:$Y,9,0)</f>
        <v>CHS4_C_887, CHS4_C_893</v>
      </c>
      <c r="H239" t="s">
        <v>369</v>
      </c>
      <c r="K239" s="162"/>
    </row>
    <row r="240" spans="1:14" x14ac:dyDescent="0.25">
      <c r="A240" t="str">
        <f t="shared" ref="A240:A244" si="157">A239</f>
        <v>O2C</v>
      </c>
      <c r="B240" s="23">
        <v>227</v>
      </c>
      <c r="C240" t="s">
        <v>276</v>
      </c>
      <c r="D240" t="str">
        <f t="shared" ref="D240:F244" si="158">D239</f>
        <v>Condition record for pricing in sales (restricted)</v>
      </c>
      <c r="E240" t="str">
        <f t="shared" si="158"/>
        <v>Master Data</v>
      </c>
      <c r="F240">
        <f t="shared" si="158"/>
        <v>6.4</v>
      </c>
      <c r="H240" t="s">
        <v>370</v>
      </c>
      <c r="J240" t="s">
        <v>371</v>
      </c>
      <c r="K240" s="162" t="s">
        <v>287</v>
      </c>
      <c r="M240" s="161">
        <f>VLOOKUP($C240,'[1]Dev Tracker'!$B:$Y,11,0)</f>
        <v>45855</v>
      </c>
      <c r="N240" s="161">
        <f t="shared" ref="N240:N244" si="159">+M240+1</f>
        <v>45856</v>
      </c>
    </row>
    <row r="241" spans="1:14" x14ac:dyDescent="0.25">
      <c r="A241" t="str">
        <f t="shared" si="157"/>
        <v>O2C</v>
      </c>
      <c r="B241" s="23">
        <v>228</v>
      </c>
      <c r="C241" t="s">
        <v>276</v>
      </c>
      <c r="D241" t="str">
        <f t="shared" si="158"/>
        <v>Condition record for pricing in sales (restricted)</v>
      </c>
      <c r="E241" t="str">
        <f t="shared" si="158"/>
        <v>Master Data</v>
      </c>
      <c r="F241">
        <f t="shared" si="158"/>
        <v>6.4</v>
      </c>
      <c r="H241" t="s">
        <v>372</v>
      </c>
      <c r="J241" t="s">
        <v>373</v>
      </c>
      <c r="K241" s="162" t="s">
        <v>287</v>
      </c>
      <c r="M241" s="161">
        <f t="shared" ref="M241:M242" si="160">+M240+1</f>
        <v>45856</v>
      </c>
      <c r="N241" s="161">
        <f t="shared" si="159"/>
        <v>45857</v>
      </c>
    </row>
    <row r="242" spans="1:14" x14ac:dyDescent="0.25">
      <c r="A242" t="str">
        <f t="shared" si="157"/>
        <v>O2C</v>
      </c>
      <c r="B242" s="23">
        <v>229</v>
      </c>
      <c r="C242" t="s">
        <v>276</v>
      </c>
      <c r="D242" t="str">
        <f t="shared" si="158"/>
        <v>Condition record for pricing in sales (restricted)</v>
      </c>
      <c r="E242" t="str">
        <f t="shared" si="158"/>
        <v>Master Data</v>
      </c>
      <c r="F242">
        <f t="shared" si="158"/>
        <v>6.4</v>
      </c>
      <c r="H242" t="s">
        <v>374</v>
      </c>
      <c r="K242" s="162" t="str">
        <f>VLOOKUP($C242,'[1]Dev Tracker'!$B:$Y,22,0)</f>
        <v>Anu</v>
      </c>
      <c r="M242" s="161">
        <f t="shared" si="160"/>
        <v>45857</v>
      </c>
      <c r="N242" s="161">
        <f t="shared" si="159"/>
        <v>45858</v>
      </c>
    </row>
    <row r="243" spans="1:14" x14ac:dyDescent="0.25">
      <c r="A243" t="str">
        <f t="shared" si="157"/>
        <v>O2C</v>
      </c>
      <c r="B243" s="23">
        <v>230</v>
      </c>
      <c r="C243" t="s">
        <v>276</v>
      </c>
      <c r="D243" t="str">
        <f t="shared" si="158"/>
        <v>Condition record for pricing in sales (restricted)</v>
      </c>
      <c r="E243" t="str">
        <f t="shared" si="158"/>
        <v>Master Data</v>
      </c>
      <c r="F243">
        <f t="shared" si="158"/>
        <v>6.4</v>
      </c>
      <c r="H243" t="s">
        <v>376</v>
      </c>
      <c r="I243" t="str">
        <f>VLOOKUP($C243,'[1]Dev Tracker'!$B:$Y,21,0)</f>
        <v>DMC</v>
      </c>
      <c r="J243" t="s">
        <v>375</v>
      </c>
      <c r="K243" s="162" t="str">
        <f>VLOOKUP($C243,'[1]Dev Tracker'!$B:$Y,22,0)</f>
        <v>Anu</v>
      </c>
      <c r="M243" s="161">
        <f>VLOOKUP($C243,'[1]Dev Tracker'!$B:$Y,12,0)</f>
        <v>45861</v>
      </c>
      <c r="N243" s="161">
        <f t="shared" si="159"/>
        <v>45862</v>
      </c>
    </row>
    <row r="244" spans="1:14" x14ac:dyDescent="0.25">
      <c r="A244" t="str">
        <f t="shared" si="157"/>
        <v>O2C</v>
      </c>
      <c r="B244" s="23">
        <v>231</v>
      </c>
      <c r="C244" t="s">
        <v>276</v>
      </c>
      <c r="D244" t="str">
        <f t="shared" si="158"/>
        <v>Condition record for pricing in sales (restricted)</v>
      </c>
      <c r="E244" t="str">
        <f t="shared" si="158"/>
        <v>Master Data</v>
      </c>
      <c r="F244">
        <f t="shared" si="158"/>
        <v>6.4</v>
      </c>
      <c r="H244" t="s">
        <v>377</v>
      </c>
      <c r="J244" t="s">
        <v>373</v>
      </c>
      <c r="K244" s="162" t="s">
        <v>287</v>
      </c>
      <c r="M244" s="161">
        <f>+M243+1</f>
        <v>45862</v>
      </c>
      <c r="N244" s="161">
        <f t="shared" si="159"/>
        <v>45863</v>
      </c>
    </row>
    <row r="245" spans="1:14" x14ac:dyDescent="0.25">
      <c r="A245" t="s">
        <v>28</v>
      </c>
      <c r="B245" s="23">
        <v>232</v>
      </c>
      <c r="C245" t="s">
        <v>281</v>
      </c>
      <c r="D245" t="s">
        <v>282</v>
      </c>
      <c r="E245" t="s">
        <v>368</v>
      </c>
      <c r="F245">
        <v>6.5</v>
      </c>
      <c r="G245" t="str">
        <f>VLOOKUP($C245,'[1]Dev Tracker'!$B:$Y,9,0)</f>
        <v>CHS4_C_887, CHS4_C_882</v>
      </c>
      <c r="H245" t="s">
        <v>369</v>
      </c>
      <c r="K245" s="162"/>
    </row>
    <row r="246" spans="1:14" x14ac:dyDescent="0.25">
      <c r="A246" t="str">
        <f t="shared" ref="A246:A247" si="161">A245</f>
        <v>RET</v>
      </c>
      <c r="B246" s="23">
        <v>233</v>
      </c>
      <c r="C246" s="162" t="str">
        <f t="shared" ref="C246:F247" si="162">C245</f>
        <v>CHS4_LSMW02</v>
      </c>
      <c r="D246" s="162" t="str">
        <f t="shared" si="162"/>
        <v>Retail Pricing upload from Vision</v>
      </c>
      <c r="E246" s="162" t="str">
        <f t="shared" si="162"/>
        <v>Master Data</v>
      </c>
      <c r="F246" s="162">
        <f t="shared" si="162"/>
        <v>6.5</v>
      </c>
      <c r="G246" s="163"/>
      <c r="H246" s="162" t="s">
        <v>376</v>
      </c>
      <c r="I246" s="162" t="str">
        <f>VLOOKUP($C246,'[1]Dev Tracker'!$B:$Y,21,0)</f>
        <v>LSMW</v>
      </c>
      <c r="J246" s="162" t="s">
        <v>28</v>
      </c>
      <c r="K246" s="162" t="s">
        <v>287</v>
      </c>
      <c r="L246" s="162"/>
      <c r="M246" s="164">
        <f>VLOOKUP($C246,'[1]Dev Tracker'!$B:$Y,12,0)</f>
        <v>45861</v>
      </c>
      <c r="N246" s="164">
        <f t="shared" ref="N246:N247" si="163">+M246+1</f>
        <v>45862</v>
      </c>
    </row>
    <row r="247" spans="1:14" x14ac:dyDescent="0.25">
      <c r="A247" t="str">
        <f t="shared" si="161"/>
        <v>RET</v>
      </c>
      <c r="B247" s="23">
        <v>234</v>
      </c>
      <c r="C247" t="str">
        <f t="shared" si="162"/>
        <v>CHS4_LSMW02</v>
      </c>
      <c r="D247" t="str">
        <f t="shared" si="162"/>
        <v>Retail Pricing upload from Vision</v>
      </c>
      <c r="E247" t="str">
        <f t="shared" si="162"/>
        <v>Master Data</v>
      </c>
      <c r="F247">
        <f t="shared" si="162"/>
        <v>6.5</v>
      </c>
      <c r="H247" t="s">
        <v>377</v>
      </c>
      <c r="J247" t="s">
        <v>373</v>
      </c>
      <c r="K247" s="162" t="s">
        <v>287</v>
      </c>
      <c r="M247" s="161">
        <f>+M246+1</f>
        <v>45862</v>
      </c>
      <c r="N247" s="161">
        <f t="shared" si="163"/>
        <v>45863</v>
      </c>
    </row>
    <row r="248" spans="1:14" x14ac:dyDescent="0.25">
      <c r="A248" t="s">
        <v>22</v>
      </c>
      <c r="B248" s="23">
        <v>235</v>
      </c>
      <c r="C248" t="s">
        <v>284</v>
      </c>
      <c r="D248" t="s">
        <v>383</v>
      </c>
      <c r="E248" t="s">
        <v>368</v>
      </c>
      <c r="F248">
        <v>6.6</v>
      </c>
      <c r="G248" t="str">
        <f>VLOOKUP($C248,'[1]Dev Tracker'!$B:$Y,9,0)</f>
        <v>CHS4_MAN04, CHS4_C_875</v>
      </c>
      <c r="H248" t="s">
        <v>369</v>
      </c>
      <c r="K248" s="162"/>
    </row>
    <row r="249" spans="1:14" x14ac:dyDescent="0.25">
      <c r="A249" t="str">
        <f t="shared" ref="A249:A250" si="164">A248</f>
        <v>P2P</v>
      </c>
      <c r="B249" s="23">
        <v>236</v>
      </c>
      <c r="C249" s="162" t="str">
        <f t="shared" ref="C249:F250" si="165">C248</f>
        <v>CHS4_LSMW03</v>
      </c>
      <c r="D249" s="162" t="str">
        <f t="shared" si="165"/>
        <v>Store Inventory upload from Vision</v>
      </c>
      <c r="E249" s="162" t="str">
        <f t="shared" si="165"/>
        <v>Master Data</v>
      </c>
      <c r="F249" s="162">
        <f t="shared" si="165"/>
        <v>6.6</v>
      </c>
      <c r="G249" s="163"/>
      <c r="H249" s="162" t="s">
        <v>376</v>
      </c>
      <c r="I249" s="162" t="str">
        <f>VLOOKUP($C249,'[1]Dev Tracker'!$B:$Y,21,0)</f>
        <v>LSMW</v>
      </c>
      <c r="J249" s="162" t="s">
        <v>22</v>
      </c>
      <c r="K249" s="162" t="s">
        <v>287</v>
      </c>
      <c r="L249" s="162"/>
      <c r="M249" s="164">
        <f>VLOOKUP($C249,'[1]Dev Tracker'!$B:$Y,12,0)</f>
        <v>45867</v>
      </c>
      <c r="N249" s="164">
        <f t="shared" ref="N249:N250" si="166">+M249+1</f>
        <v>45868</v>
      </c>
    </row>
    <row r="250" spans="1:14" x14ac:dyDescent="0.25">
      <c r="A250" t="str">
        <f t="shared" si="164"/>
        <v>P2P</v>
      </c>
      <c r="B250" s="23">
        <v>237</v>
      </c>
      <c r="C250" t="str">
        <f t="shared" si="165"/>
        <v>CHS4_LSMW03</v>
      </c>
      <c r="D250" t="str">
        <f t="shared" si="165"/>
        <v>Store Inventory upload from Vision</v>
      </c>
      <c r="E250" t="str">
        <f t="shared" si="165"/>
        <v>Master Data</v>
      </c>
      <c r="F250">
        <f t="shared" si="165"/>
        <v>6.6</v>
      </c>
      <c r="H250" t="s">
        <v>377</v>
      </c>
      <c r="J250" t="s">
        <v>373</v>
      </c>
      <c r="K250" s="162" t="s">
        <v>287</v>
      </c>
      <c r="M250" s="161">
        <f>+M249+1</f>
        <v>45868</v>
      </c>
      <c r="N250" s="161">
        <f t="shared" si="166"/>
        <v>45869</v>
      </c>
    </row>
    <row r="251" spans="1:14" x14ac:dyDescent="0.25">
      <c r="A251" t="s">
        <v>19</v>
      </c>
      <c r="B251" s="23">
        <v>238</v>
      </c>
      <c r="C251" s="165" t="s">
        <v>287</v>
      </c>
      <c r="D251" s="165" t="s">
        <v>384</v>
      </c>
      <c r="E251" s="165" t="s">
        <v>368</v>
      </c>
      <c r="F251" s="165">
        <v>6.7</v>
      </c>
      <c r="G251" s="165" t="str">
        <f>VLOOKUP($C251,'[1]Dev Tracker'!$B:$Y,9,0)</f>
        <v xml:space="preserve">CHS4_C_882, CHS4_C_887, </v>
      </c>
      <c r="H251" s="165" t="s">
        <v>369</v>
      </c>
      <c r="I251" s="165"/>
      <c r="J251" s="165"/>
      <c r="K251" s="162"/>
      <c r="L251" s="165"/>
      <c r="M251" s="167"/>
      <c r="N251" s="167"/>
    </row>
    <row r="252" spans="1:14" x14ac:dyDescent="0.25">
      <c r="A252" t="s">
        <v>19</v>
      </c>
      <c r="B252" s="23">
        <v>239</v>
      </c>
      <c r="C252" s="165" t="s">
        <v>287</v>
      </c>
      <c r="D252" s="165" t="s">
        <v>385</v>
      </c>
      <c r="E252" s="165" t="s">
        <v>368</v>
      </c>
      <c r="F252" s="165">
        <v>6.8</v>
      </c>
      <c r="G252" s="165" t="str">
        <f>VLOOKUP($C252,'[1]Dev Tracker'!$B:$Y,9,0)</f>
        <v xml:space="preserve">CHS4_C_882, CHS4_C_887, </v>
      </c>
      <c r="H252" s="165" t="s">
        <v>369</v>
      </c>
      <c r="I252" s="165"/>
      <c r="J252" s="165"/>
      <c r="K252" s="162"/>
      <c r="L252" s="165"/>
      <c r="M252" s="167"/>
      <c r="N252" s="167"/>
    </row>
    <row r="253" spans="1:14" x14ac:dyDescent="0.25">
      <c r="A253" t="s">
        <v>22</v>
      </c>
      <c r="B253" s="23">
        <v>240</v>
      </c>
      <c r="C253" s="165" t="s">
        <v>287</v>
      </c>
      <c r="D253" s="165" t="s">
        <v>385</v>
      </c>
      <c r="E253" s="165" t="s">
        <v>368</v>
      </c>
      <c r="F253" s="165">
        <v>6.9</v>
      </c>
      <c r="G253" s="165" t="str">
        <f>VLOOKUP($C253,'[1]Dev Tracker'!$B:$Y,9,0)</f>
        <v xml:space="preserve">CHS4_C_882, CHS4_C_887, </v>
      </c>
      <c r="H253" s="165" t="s">
        <v>369</v>
      </c>
      <c r="I253" s="165"/>
      <c r="J253" s="165"/>
      <c r="K253" s="162"/>
      <c r="L253" s="165"/>
      <c r="M253" s="167"/>
      <c r="N253" s="167"/>
    </row>
    <row r="254" spans="1:14" x14ac:dyDescent="0.25">
      <c r="A254" t="s">
        <v>19</v>
      </c>
      <c r="B254" s="23">
        <v>241</v>
      </c>
      <c r="C254" t="s">
        <v>301</v>
      </c>
      <c r="D254" t="s">
        <v>302</v>
      </c>
      <c r="E254" t="s">
        <v>379</v>
      </c>
      <c r="F254" t="s">
        <v>303</v>
      </c>
      <c r="G254" t="str">
        <f>VLOOKUP($C254,'[1]Dev Tracker'!$B:$Y,9,0)</f>
        <v>CHS4_C_887, CHS4_C_882</v>
      </c>
      <c r="H254" t="s">
        <v>369</v>
      </c>
      <c r="K254" s="162"/>
    </row>
    <row r="255" spans="1:14" x14ac:dyDescent="0.25">
      <c r="A255" t="str">
        <f t="shared" ref="A255:A259" si="167">A254</f>
        <v>O2C</v>
      </c>
      <c r="B255" s="23">
        <v>242</v>
      </c>
      <c r="C255" t="s">
        <v>301</v>
      </c>
      <c r="D255" t="str">
        <f t="shared" ref="D255:F259" si="168">D254</f>
        <v>SD - Sales contract</v>
      </c>
      <c r="E255" t="str">
        <f t="shared" si="168"/>
        <v>Transaction Data</v>
      </c>
      <c r="F255" t="str">
        <f t="shared" si="168"/>
        <v>6.10</v>
      </c>
      <c r="H255" t="s">
        <v>370</v>
      </c>
      <c r="J255" t="s">
        <v>371</v>
      </c>
      <c r="K255" s="162" t="s">
        <v>287</v>
      </c>
      <c r="M255" s="161">
        <f>VLOOKUP($C255,'[1]Dev Tracker'!$B:$Y,11,0)</f>
        <v>45857</v>
      </c>
      <c r="N255" s="161">
        <f t="shared" ref="N255:N259" si="169">+M255+1</f>
        <v>45858</v>
      </c>
    </row>
    <row r="256" spans="1:14" x14ac:dyDescent="0.25">
      <c r="A256" t="str">
        <f t="shared" si="167"/>
        <v>O2C</v>
      </c>
      <c r="B256" s="23">
        <v>243</v>
      </c>
      <c r="C256" t="s">
        <v>301</v>
      </c>
      <c r="D256" t="str">
        <f t="shared" si="168"/>
        <v>SD - Sales contract</v>
      </c>
      <c r="E256" t="str">
        <f t="shared" si="168"/>
        <v>Transaction Data</v>
      </c>
      <c r="F256" t="str">
        <f t="shared" si="168"/>
        <v>6.10</v>
      </c>
      <c r="H256" t="s">
        <v>372</v>
      </c>
      <c r="J256" t="s">
        <v>373</v>
      </c>
      <c r="K256" s="162" t="s">
        <v>287</v>
      </c>
      <c r="M256" s="161">
        <f t="shared" ref="M256:M257" si="170">+M255+1</f>
        <v>45858</v>
      </c>
      <c r="N256" s="161">
        <f t="shared" si="169"/>
        <v>45859</v>
      </c>
    </row>
    <row r="257" spans="1:14" x14ac:dyDescent="0.25">
      <c r="A257" t="str">
        <f t="shared" si="167"/>
        <v>O2C</v>
      </c>
      <c r="B257" s="23">
        <v>244</v>
      </c>
      <c r="C257" t="s">
        <v>301</v>
      </c>
      <c r="D257" t="str">
        <f t="shared" si="168"/>
        <v>SD - Sales contract</v>
      </c>
      <c r="E257" t="str">
        <f t="shared" si="168"/>
        <v>Transaction Data</v>
      </c>
      <c r="F257" t="str">
        <f t="shared" si="168"/>
        <v>6.10</v>
      </c>
      <c r="H257" t="s">
        <v>374</v>
      </c>
      <c r="K257" s="162" t="str">
        <f>VLOOKUP($C257,'[1]Dev Tracker'!$B:$Y,22,0)</f>
        <v>Anu</v>
      </c>
      <c r="M257" s="161">
        <f t="shared" si="170"/>
        <v>45859</v>
      </c>
      <c r="N257" s="161">
        <f t="shared" si="169"/>
        <v>45860</v>
      </c>
    </row>
    <row r="258" spans="1:14" x14ac:dyDescent="0.25">
      <c r="A258" t="str">
        <f t="shared" si="167"/>
        <v>O2C</v>
      </c>
      <c r="B258" s="23">
        <v>245</v>
      </c>
      <c r="C258" t="s">
        <v>301</v>
      </c>
      <c r="D258" t="str">
        <f t="shared" si="168"/>
        <v>SD - Sales contract</v>
      </c>
      <c r="E258" t="str">
        <f t="shared" si="168"/>
        <v>Transaction Data</v>
      </c>
      <c r="F258" t="str">
        <f t="shared" si="168"/>
        <v>6.10</v>
      </c>
      <c r="H258" t="s">
        <v>376</v>
      </c>
      <c r="I258" t="str">
        <f>VLOOKUP($C258,'[1]Dev Tracker'!$B:$Y,21,0)</f>
        <v>DMC</v>
      </c>
      <c r="J258" t="s">
        <v>375</v>
      </c>
      <c r="K258" s="162" t="str">
        <f>VLOOKUP($C258,'[1]Dev Tracker'!$B:$Y,22,0)</f>
        <v>Anu</v>
      </c>
      <c r="M258" s="161">
        <f>VLOOKUP($C258,'[1]Dev Tracker'!$B:$Y,12,0)</f>
        <v>45863</v>
      </c>
      <c r="N258" s="161">
        <f t="shared" si="169"/>
        <v>45864</v>
      </c>
    </row>
    <row r="259" spans="1:14" x14ac:dyDescent="0.25">
      <c r="A259" t="str">
        <f t="shared" si="167"/>
        <v>O2C</v>
      </c>
      <c r="B259" s="23">
        <v>246</v>
      </c>
      <c r="C259" t="s">
        <v>301</v>
      </c>
      <c r="D259" t="str">
        <f t="shared" si="168"/>
        <v>SD - Sales contract</v>
      </c>
      <c r="E259" t="str">
        <f t="shared" si="168"/>
        <v>Transaction Data</v>
      </c>
      <c r="F259" t="str">
        <f t="shared" si="168"/>
        <v>6.10</v>
      </c>
      <c r="H259" t="s">
        <v>377</v>
      </c>
      <c r="J259" t="s">
        <v>373</v>
      </c>
      <c r="K259" s="162" t="s">
        <v>287</v>
      </c>
      <c r="M259" s="161">
        <f>+M258+1</f>
        <v>45864</v>
      </c>
      <c r="N259" s="161">
        <f t="shared" si="169"/>
        <v>45865</v>
      </c>
    </row>
    <row r="260" spans="1:14" x14ac:dyDescent="0.25">
      <c r="A260" t="s">
        <v>19</v>
      </c>
      <c r="B260" s="23">
        <v>247</v>
      </c>
      <c r="C260" t="s">
        <v>34</v>
      </c>
      <c r="D260" t="s">
        <v>35</v>
      </c>
      <c r="E260" t="s">
        <v>379</v>
      </c>
      <c r="F260">
        <v>6.11</v>
      </c>
      <c r="G260" t="str">
        <f>VLOOKUP($C260,'[1]Dev Tracker'!$B:$Y,9,0)</f>
        <v xml:space="preserve">CHS4_C_882, CHS4_C_887, </v>
      </c>
      <c r="H260" t="s">
        <v>369</v>
      </c>
      <c r="K260" s="162"/>
    </row>
    <row r="261" spans="1:14" x14ac:dyDescent="0.25">
      <c r="A261" t="str">
        <f t="shared" ref="A261:A265" si="171">A260</f>
        <v>O2C</v>
      </c>
      <c r="B261" s="23">
        <v>248</v>
      </c>
      <c r="C261" t="s">
        <v>34</v>
      </c>
      <c r="D261" t="str">
        <f t="shared" ref="D261:F265" si="172">D260</f>
        <v>SD - Sales order (only open SO) (SD Sales orders - VAS records and conditions)</v>
      </c>
      <c r="E261" t="str">
        <f t="shared" si="172"/>
        <v>Transaction Data</v>
      </c>
      <c r="F261">
        <f t="shared" si="172"/>
        <v>6.11</v>
      </c>
      <c r="H261" t="s">
        <v>370</v>
      </c>
      <c r="J261" t="s">
        <v>371</v>
      </c>
      <c r="K261" s="162" t="s">
        <v>287</v>
      </c>
      <c r="M261" s="161">
        <f>VLOOKUP($C261,'[1]Dev Tracker'!$B:$Y,11,0)</f>
        <v>45857</v>
      </c>
      <c r="N261" s="161">
        <f t="shared" ref="N261:N265" si="173">+M261+1</f>
        <v>45858</v>
      </c>
    </row>
    <row r="262" spans="1:14" x14ac:dyDescent="0.25">
      <c r="A262" t="str">
        <f t="shared" si="171"/>
        <v>O2C</v>
      </c>
      <c r="B262" s="23">
        <v>249</v>
      </c>
      <c r="C262" t="s">
        <v>34</v>
      </c>
      <c r="D262" t="str">
        <f t="shared" si="172"/>
        <v>SD - Sales order (only open SO) (SD Sales orders - VAS records and conditions)</v>
      </c>
      <c r="E262" t="str">
        <f t="shared" si="172"/>
        <v>Transaction Data</v>
      </c>
      <c r="F262">
        <f t="shared" si="172"/>
        <v>6.11</v>
      </c>
      <c r="H262" t="s">
        <v>372</v>
      </c>
      <c r="J262" t="s">
        <v>373</v>
      </c>
      <c r="K262" s="162" t="s">
        <v>287</v>
      </c>
      <c r="M262" s="161">
        <f t="shared" ref="M262:M263" si="174">+M261+1</f>
        <v>45858</v>
      </c>
      <c r="N262" s="161">
        <f t="shared" si="173"/>
        <v>45859</v>
      </c>
    </row>
    <row r="263" spans="1:14" x14ac:dyDescent="0.25">
      <c r="A263" t="str">
        <f t="shared" si="171"/>
        <v>O2C</v>
      </c>
      <c r="B263" s="23">
        <v>250</v>
      </c>
      <c r="C263" t="s">
        <v>34</v>
      </c>
      <c r="D263" t="str">
        <f t="shared" si="172"/>
        <v>SD - Sales order (only open SO) (SD Sales orders - VAS records and conditions)</v>
      </c>
      <c r="E263" t="str">
        <f t="shared" si="172"/>
        <v>Transaction Data</v>
      </c>
      <c r="F263">
        <f t="shared" si="172"/>
        <v>6.11</v>
      </c>
      <c r="H263" t="s">
        <v>374</v>
      </c>
      <c r="K263" s="162" t="str">
        <f>VLOOKUP($C263,'[1]Dev Tracker'!$B:$Y,22,0)</f>
        <v>Anu</v>
      </c>
      <c r="M263" s="161">
        <f t="shared" si="174"/>
        <v>45859</v>
      </c>
      <c r="N263" s="161">
        <f t="shared" si="173"/>
        <v>45860</v>
      </c>
    </row>
    <row r="264" spans="1:14" x14ac:dyDescent="0.25">
      <c r="A264" t="str">
        <f t="shared" si="171"/>
        <v>O2C</v>
      </c>
      <c r="B264" s="23">
        <v>251</v>
      </c>
      <c r="C264" t="s">
        <v>34</v>
      </c>
      <c r="D264" t="str">
        <f t="shared" si="172"/>
        <v>SD - Sales order (only open SO) (SD Sales orders - VAS records and conditions)</v>
      </c>
      <c r="E264" t="str">
        <f t="shared" si="172"/>
        <v>Transaction Data</v>
      </c>
      <c r="F264">
        <f t="shared" si="172"/>
        <v>6.11</v>
      </c>
      <c r="H264" t="s">
        <v>376</v>
      </c>
      <c r="I264" t="str">
        <f>VLOOKUP($C264,'[1]Dev Tracker'!$B:$Y,21,0)</f>
        <v>DMC</v>
      </c>
      <c r="J264" t="s">
        <v>375</v>
      </c>
      <c r="K264" s="162" t="str">
        <f>VLOOKUP($C264,'[1]Dev Tracker'!$B:$Y,22,0)</f>
        <v>Anu</v>
      </c>
      <c r="M264" s="161">
        <f>VLOOKUP($C264,'[1]Dev Tracker'!$B:$Y,12,0)</f>
        <v>45863</v>
      </c>
      <c r="N264" s="161">
        <f t="shared" si="173"/>
        <v>45864</v>
      </c>
    </row>
    <row r="265" spans="1:14" x14ac:dyDescent="0.25">
      <c r="A265" t="str">
        <f t="shared" si="171"/>
        <v>O2C</v>
      </c>
      <c r="B265" s="23">
        <v>252</v>
      </c>
      <c r="C265" t="s">
        <v>34</v>
      </c>
      <c r="D265" t="str">
        <f t="shared" si="172"/>
        <v>SD - Sales order (only open SO) (SD Sales orders - VAS records and conditions)</v>
      </c>
      <c r="E265" t="str">
        <f t="shared" si="172"/>
        <v>Transaction Data</v>
      </c>
      <c r="F265">
        <f t="shared" si="172"/>
        <v>6.11</v>
      </c>
      <c r="H265" t="s">
        <v>377</v>
      </c>
      <c r="J265" t="s">
        <v>373</v>
      </c>
      <c r="K265" s="162" t="s">
        <v>287</v>
      </c>
      <c r="M265" s="161">
        <f>+M264+1</f>
        <v>45864</v>
      </c>
      <c r="N265" s="161">
        <f t="shared" si="173"/>
        <v>45865</v>
      </c>
    </row>
    <row r="266" spans="1:14" x14ac:dyDescent="0.25">
      <c r="A266" t="s">
        <v>22</v>
      </c>
      <c r="B266" s="23">
        <v>253</v>
      </c>
      <c r="C266" t="s">
        <v>263</v>
      </c>
      <c r="D266" t="s">
        <v>264</v>
      </c>
      <c r="E266" t="s">
        <v>379</v>
      </c>
      <c r="F266">
        <v>6.12</v>
      </c>
      <c r="G266" t="str">
        <f>VLOOKUP($C266,'[1]Dev Tracker'!$B:$Y,9,0)</f>
        <v xml:space="preserve">CHS4_C_882, CHS4_C_887, </v>
      </c>
      <c r="H266" t="s">
        <v>369</v>
      </c>
      <c r="K266" s="162"/>
    </row>
    <row r="267" spans="1:14" x14ac:dyDescent="0.25">
      <c r="A267" t="str">
        <f t="shared" ref="A267:A271" si="175">A266</f>
        <v>P2P</v>
      </c>
      <c r="B267" s="23">
        <v>254</v>
      </c>
      <c r="C267" t="s">
        <v>263</v>
      </c>
      <c r="D267" t="str">
        <f t="shared" ref="D267:F271" si="176">D266</f>
        <v>MM - Purchase order (only open PO) ( Vision)</v>
      </c>
      <c r="E267" t="str">
        <f t="shared" si="176"/>
        <v>Transaction Data</v>
      </c>
      <c r="F267">
        <f t="shared" si="176"/>
        <v>6.12</v>
      </c>
      <c r="H267" t="s">
        <v>370</v>
      </c>
      <c r="J267" t="s">
        <v>371</v>
      </c>
      <c r="K267" s="162" t="s">
        <v>287</v>
      </c>
      <c r="M267" s="161">
        <f>VLOOKUP($C267,'[1]Dev Tracker'!$B:$Y,11,0)</f>
        <v>45857</v>
      </c>
      <c r="N267" s="161">
        <f t="shared" ref="N267:N271" si="177">+M267+1</f>
        <v>45858</v>
      </c>
    </row>
    <row r="268" spans="1:14" x14ac:dyDescent="0.25">
      <c r="A268" t="str">
        <f t="shared" si="175"/>
        <v>P2P</v>
      </c>
      <c r="B268" s="23">
        <v>255</v>
      </c>
      <c r="C268" t="s">
        <v>263</v>
      </c>
      <c r="D268" t="str">
        <f t="shared" si="176"/>
        <v>MM - Purchase order (only open PO) ( Vision)</v>
      </c>
      <c r="E268" t="str">
        <f t="shared" si="176"/>
        <v>Transaction Data</v>
      </c>
      <c r="F268">
        <f t="shared" si="176"/>
        <v>6.12</v>
      </c>
      <c r="H268" t="s">
        <v>372</v>
      </c>
      <c r="J268" t="s">
        <v>373</v>
      </c>
      <c r="K268" s="162" t="s">
        <v>287</v>
      </c>
      <c r="M268" s="161">
        <f t="shared" ref="M268:M269" si="178">+M267+1</f>
        <v>45858</v>
      </c>
      <c r="N268" s="161">
        <f t="shared" si="177"/>
        <v>45859</v>
      </c>
    </row>
    <row r="269" spans="1:14" x14ac:dyDescent="0.25">
      <c r="A269" t="str">
        <f t="shared" si="175"/>
        <v>P2P</v>
      </c>
      <c r="B269" s="23">
        <v>256</v>
      </c>
      <c r="C269" t="s">
        <v>263</v>
      </c>
      <c r="D269" t="str">
        <f t="shared" si="176"/>
        <v>MM - Purchase order (only open PO) ( Vision)</v>
      </c>
      <c r="E269" t="str">
        <f t="shared" si="176"/>
        <v>Transaction Data</v>
      </c>
      <c r="F269">
        <f t="shared" si="176"/>
        <v>6.12</v>
      </c>
      <c r="H269" t="s">
        <v>374</v>
      </c>
      <c r="K269" s="162" t="s">
        <v>287</v>
      </c>
      <c r="M269" s="161">
        <f t="shared" si="178"/>
        <v>45859</v>
      </c>
      <c r="N269" s="161">
        <f t="shared" si="177"/>
        <v>45860</v>
      </c>
    </row>
    <row r="270" spans="1:14" x14ac:dyDescent="0.25">
      <c r="A270" t="str">
        <f t="shared" si="175"/>
        <v>P2P</v>
      </c>
      <c r="B270" s="23">
        <v>257</v>
      </c>
      <c r="C270" s="162" t="s">
        <v>263</v>
      </c>
      <c r="D270" s="162" t="str">
        <f t="shared" si="176"/>
        <v>MM - Purchase order (only open PO) ( Vision)</v>
      </c>
      <c r="E270" s="162" t="str">
        <f t="shared" si="176"/>
        <v>Transaction Data</v>
      </c>
      <c r="F270" s="163">
        <f t="shared" si="176"/>
        <v>6.12</v>
      </c>
      <c r="G270" s="163"/>
      <c r="H270" s="162" t="s">
        <v>376</v>
      </c>
      <c r="I270" s="162" t="str">
        <f>VLOOKUP($C270,'[1]Dev Tracker'!$B:$Y,21,0)</f>
        <v>LSMW</v>
      </c>
      <c r="J270" s="162" t="s">
        <v>22</v>
      </c>
      <c r="K270" s="162" t="s">
        <v>287</v>
      </c>
      <c r="L270" s="162"/>
      <c r="M270" s="164">
        <f>VLOOKUP($C270,'[1]Dev Tracker'!$B:$Y,12,0)</f>
        <v>45863</v>
      </c>
      <c r="N270" s="164">
        <f t="shared" si="177"/>
        <v>45864</v>
      </c>
    </row>
    <row r="271" spans="1:14" x14ac:dyDescent="0.25">
      <c r="A271" t="str">
        <f t="shared" si="175"/>
        <v>P2P</v>
      </c>
      <c r="B271" s="23">
        <v>258</v>
      </c>
      <c r="C271" t="s">
        <v>263</v>
      </c>
      <c r="D271" t="str">
        <f t="shared" si="176"/>
        <v>MM - Purchase order (only open PO) ( Vision)</v>
      </c>
      <c r="E271" t="str">
        <f t="shared" si="176"/>
        <v>Transaction Data</v>
      </c>
      <c r="F271">
        <f t="shared" si="176"/>
        <v>6.12</v>
      </c>
      <c r="H271" t="s">
        <v>377</v>
      </c>
      <c r="J271" t="s">
        <v>373</v>
      </c>
      <c r="K271" t="s">
        <v>287</v>
      </c>
      <c r="M271" s="161">
        <f>+M270+1</f>
        <v>45864</v>
      </c>
      <c r="N271" s="161">
        <f t="shared" si="177"/>
        <v>45865</v>
      </c>
    </row>
    <row r="272" spans="1:14" x14ac:dyDescent="0.25">
      <c r="A272" t="s">
        <v>25</v>
      </c>
      <c r="B272" s="23">
        <v>259</v>
      </c>
      <c r="C272" t="s">
        <v>265</v>
      </c>
      <c r="D272" t="s">
        <v>266</v>
      </c>
      <c r="E272" t="s">
        <v>368</v>
      </c>
      <c r="F272">
        <v>6.13</v>
      </c>
      <c r="G272" t="str">
        <f>VLOOKUP($C272,'[1]Dev Tracker'!$B:$Y,9,0)</f>
        <v>CHS4_C_898</v>
      </c>
      <c r="H272" t="s">
        <v>369</v>
      </c>
    </row>
  </sheetData>
  <autoFilter ref="A1:N1" xr:uid="{00000000-0009-0000-0000-000004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print xmlns="a4eb214a-4da5-4632-b5f0-ca348ffb3a41" xsi:nil="true"/>
    <RICEFWTYPE xmlns="a4eb214a-4da5-4632-b5f0-ca348ffb3a4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AA5D986824A4ABB158A1092740CD9" ma:contentTypeVersion="10" ma:contentTypeDescription="Create a new document." ma:contentTypeScope="" ma:versionID="57ca322667ed702ce40d81f926996edc">
  <xsd:schema xmlns:xsd="http://www.w3.org/2001/XMLSchema" xmlns:xs="http://www.w3.org/2001/XMLSchema" xmlns:p="http://schemas.microsoft.com/office/2006/metadata/properties" xmlns:ns2="a4eb214a-4da5-4632-b5f0-ca348ffb3a41" targetNamespace="http://schemas.microsoft.com/office/2006/metadata/properties" ma:root="true" ma:fieldsID="2e3da1187b0d2c52dc3899f57d0913ac" ns2:_="">
    <xsd:import namespace="a4eb214a-4da5-4632-b5f0-ca348ffb3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Sprint" minOccurs="0"/>
                <xsd:element ref="ns2:RICEFW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eb214a-4da5-4632-b5f0-ca348ffb3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Sprint" ma:index="16" nillable="true" ma:displayName="Sprint" ma:format="Dropdown" ma:internalName="Sprint">
      <xsd:simpleType>
        <xsd:restriction base="dms:Text">
          <xsd:maxLength value="255"/>
        </xsd:restriction>
      </xsd:simpleType>
    </xsd:element>
    <xsd:element name="RICEFWTYPE" ma:index="17" nillable="true" ma:displayName="RICEFW TYPE" ma:format="Dropdown" ma:internalName="RICEFWTYP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90FD1E-49C8-46D7-A29E-31505685D38F}">
  <ds:schemaRefs>
    <ds:schemaRef ds:uri="http://schemas.microsoft.com/office/2006/metadata/properties"/>
    <ds:schemaRef ds:uri="http://schemas.microsoft.com/office/infopath/2007/PartnerControls"/>
    <ds:schemaRef ds:uri="a4eb214a-4da5-4632-b5f0-ca348ffb3a41"/>
  </ds:schemaRefs>
</ds:datastoreItem>
</file>

<file path=customXml/itemProps2.xml><?xml version="1.0" encoding="utf-8"?>
<ds:datastoreItem xmlns:ds="http://schemas.openxmlformats.org/officeDocument/2006/customXml" ds:itemID="{FA4B3B5D-50FA-44D1-B923-9F179A2D94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B29D8F-1F69-481A-A0F5-6538835894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eb214a-4da5-4632-b5f0-ca348ffb3a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Dev Dashboard</vt:lpstr>
      <vt:lpstr>SIT1 Load Count Daily</vt:lpstr>
      <vt:lpstr>loadingsttaus</vt:lpstr>
      <vt:lpstr>formula</vt:lpstr>
      <vt:lpstr>Weekly Load Status</vt:lpstr>
      <vt:lpstr> Dev Tracker</vt:lpstr>
      <vt:lpstr>KPI</vt:lpstr>
      <vt:lpstr>Mock1_data load_task_details</vt:lpstr>
      <vt:lpstr>Sheet3</vt:lpstr>
      <vt:lpstr>Mock 1 Plan</vt:lpstr>
      <vt:lpstr>Sheet2</vt:lpstr>
      <vt:lpstr>Client Strategy</vt:lpstr>
      <vt:lpstr>Daily_Task_List</vt:lpstr>
      <vt:lpstr>Mock1_Tracker</vt:lpstr>
      <vt:lpstr>CustomTable</vt:lpstr>
      <vt:lpstr>Sheet1</vt:lpstr>
      <vt:lpstr>GP 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Manoj Aravindhakumar</dc:creator>
  <cp:keywords/>
  <dc:description/>
  <cp:lastModifiedBy>Manoj Arvindhakumar - Contractor</cp:lastModifiedBy>
  <cp:revision/>
  <dcterms:created xsi:type="dcterms:W3CDTF">2025-04-24T05:03:09Z</dcterms:created>
  <dcterms:modified xsi:type="dcterms:W3CDTF">2025-06-25T02:56:38Z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0x010100C39AA5D986824A4ABB158A1092740CD9</vt:lpwstr>
  </property>
  <property fmtid="{D5CDD505-2E9C-101B-9397-08002B2CF9AE}" pid="3" name="MediaServiceImageTags">
    <vt:lpwstr/>
  </property>
</Properties>
</file>