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Desktop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Sheet1!$A$1:$E$377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11" i="1"/>
  <c r="F12" i="1"/>
  <c r="F13" i="1"/>
  <c r="F14" i="1"/>
  <c r="F15" i="1"/>
  <c r="F16" i="1"/>
  <c r="F20" i="1"/>
  <c r="F22" i="1"/>
  <c r="F23" i="1"/>
  <c r="F24" i="1"/>
  <c r="F25" i="1"/>
  <c r="F26" i="1"/>
  <c r="F27" i="1"/>
  <c r="F28" i="1"/>
  <c r="F29" i="1"/>
  <c r="F32" i="1"/>
  <c r="F33" i="1"/>
  <c r="F34" i="1"/>
  <c r="F35" i="1"/>
  <c r="F36" i="1"/>
  <c r="F38" i="1"/>
  <c r="F39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9" i="1"/>
  <c r="F62" i="1"/>
  <c r="F64" i="1"/>
  <c r="F65" i="1"/>
  <c r="F66" i="1"/>
  <c r="F68" i="1"/>
  <c r="F69" i="1"/>
  <c r="F70" i="1"/>
  <c r="F71" i="1"/>
  <c r="F72" i="1"/>
  <c r="F74" i="1"/>
  <c r="F75" i="1"/>
  <c r="F76" i="1"/>
  <c r="F77" i="1"/>
  <c r="F79" i="1"/>
  <c r="F80" i="1"/>
  <c r="F82" i="1"/>
  <c r="F85" i="1"/>
  <c r="F86" i="1"/>
  <c r="F87" i="1"/>
  <c r="F88" i="1"/>
  <c r="F89" i="1"/>
  <c r="F90" i="1"/>
  <c r="F91" i="1"/>
  <c r="F93" i="1"/>
  <c r="F95" i="1"/>
  <c r="F96" i="1"/>
  <c r="F97" i="1"/>
  <c r="F99" i="1"/>
  <c r="F100" i="1"/>
  <c r="F101" i="1"/>
  <c r="F103" i="1"/>
  <c r="F104" i="1"/>
  <c r="F105" i="1"/>
  <c r="F107" i="1"/>
  <c r="F108" i="1"/>
  <c r="F109" i="1"/>
  <c r="F111" i="1"/>
  <c r="F112" i="1"/>
  <c r="F115" i="1"/>
  <c r="F116" i="1"/>
  <c r="F118" i="1"/>
  <c r="F120" i="1"/>
  <c r="F123" i="1"/>
  <c r="F126" i="1"/>
  <c r="F127" i="1"/>
  <c r="F128" i="1"/>
  <c r="F129" i="1"/>
  <c r="F130" i="1"/>
  <c r="F131" i="1"/>
  <c r="F132" i="1"/>
  <c r="F133" i="1"/>
  <c r="F136" i="1"/>
  <c r="F139" i="1"/>
  <c r="F140" i="1"/>
  <c r="F141" i="1"/>
  <c r="F142" i="1"/>
  <c r="F143" i="1"/>
  <c r="F145" i="1"/>
  <c r="F147" i="1"/>
  <c r="F148" i="1"/>
  <c r="F149" i="1"/>
  <c r="F150" i="1"/>
  <c r="F151" i="1"/>
  <c r="F152" i="1"/>
  <c r="F155" i="1"/>
  <c r="F156" i="1"/>
  <c r="F158" i="1"/>
  <c r="F159" i="1"/>
  <c r="F161" i="1"/>
  <c r="F162" i="1"/>
  <c r="F163" i="1"/>
  <c r="F165" i="1"/>
  <c r="F167" i="1"/>
  <c r="F168" i="1"/>
  <c r="F170" i="1"/>
  <c r="F171" i="1"/>
  <c r="F172" i="1"/>
  <c r="F173" i="1"/>
  <c r="F174" i="1"/>
  <c r="F175" i="1"/>
  <c r="F176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9" i="1"/>
  <c r="F202" i="1"/>
  <c r="F203" i="1"/>
  <c r="F204" i="1"/>
  <c r="F206" i="1"/>
  <c r="F207" i="1"/>
  <c r="F208" i="1"/>
  <c r="F210" i="1"/>
  <c r="F211" i="1"/>
  <c r="F213" i="1"/>
  <c r="F214" i="1"/>
  <c r="F216" i="1"/>
  <c r="F217" i="1"/>
  <c r="F218" i="1"/>
  <c r="F219" i="1"/>
  <c r="F220" i="1"/>
  <c r="F221" i="1"/>
  <c r="F223" i="1"/>
  <c r="F224" i="1"/>
  <c r="F226" i="1"/>
  <c r="F227" i="1"/>
  <c r="F229" i="1"/>
  <c r="F230" i="1"/>
  <c r="F231" i="1"/>
  <c r="F232" i="1"/>
  <c r="F233" i="1"/>
  <c r="F234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6" i="1"/>
  <c r="F257" i="1"/>
  <c r="F259" i="1"/>
  <c r="F260" i="1"/>
  <c r="F261" i="1"/>
  <c r="F262" i="1"/>
  <c r="F263" i="1"/>
  <c r="F265" i="1"/>
  <c r="F266" i="1"/>
  <c r="F267" i="1"/>
  <c r="F268" i="1"/>
  <c r="F270" i="1"/>
  <c r="F272" i="1"/>
  <c r="F273" i="1"/>
  <c r="F274" i="1"/>
  <c r="F275" i="1"/>
  <c r="F276" i="1"/>
  <c r="F277" i="1"/>
  <c r="F279" i="1"/>
  <c r="F280" i="1"/>
  <c r="F282" i="1"/>
  <c r="F283" i="1"/>
  <c r="F284" i="1"/>
  <c r="F285" i="1"/>
  <c r="F286" i="1"/>
  <c r="F288" i="1"/>
  <c r="F289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10" i="1"/>
  <c r="F313" i="1"/>
  <c r="F315" i="1"/>
  <c r="F316" i="1"/>
  <c r="F317" i="1"/>
  <c r="F319" i="1"/>
  <c r="F320" i="1"/>
  <c r="F322" i="1"/>
  <c r="F323" i="1"/>
  <c r="F327" i="1"/>
  <c r="F328" i="1"/>
  <c r="F329" i="1"/>
  <c r="F331" i="1"/>
  <c r="F332" i="1"/>
  <c r="F333" i="1"/>
  <c r="F335" i="1"/>
  <c r="F336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3" i="1"/>
  <c r="F354" i="1"/>
  <c r="F355" i="1"/>
  <c r="F356" i="1"/>
  <c r="F357" i="1"/>
  <c r="F358" i="1"/>
  <c r="F359" i="1"/>
  <c r="F363" i="1"/>
  <c r="F364" i="1"/>
  <c r="F365" i="1"/>
  <c r="F366" i="1"/>
  <c r="F367" i="1"/>
  <c r="F368" i="1"/>
  <c r="F369" i="1"/>
  <c r="F370" i="1"/>
  <c r="F371" i="1"/>
  <c r="F372" i="1"/>
  <c r="F375" i="1"/>
  <c r="F377" i="1"/>
  <c r="F2" i="1"/>
  <c r="C92" i="1"/>
  <c r="F92" i="1" s="1"/>
  <c r="C198" i="1" l="1"/>
  <c r="F198" i="1" s="1"/>
  <c r="C177" i="1"/>
  <c r="F177" i="1" s="1"/>
  <c r="C166" i="1"/>
  <c r="F166" i="1" s="1"/>
  <c r="C135" i="1"/>
  <c r="F135" i="1" s="1"/>
  <c r="C134" i="1"/>
  <c r="F134" i="1" s="1"/>
  <c r="C114" i="1"/>
  <c r="F114" i="1" s="1"/>
  <c r="C4" i="1"/>
  <c r="F4" i="1" s="1"/>
  <c r="C374" i="1"/>
  <c r="F374" i="1" s="1"/>
  <c r="C360" i="1"/>
  <c r="F360" i="1" s="1"/>
  <c r="C337" i="1"/>
  <c r="F337" i="1" s="1"/>
  <c r="C321" i="1"/>
  <c r="F321" i="1" s="1"/>
  <c r="C311" i="1"/>
  <c r="F311" i="1" s="1"/>
  <c r="C58" i="1"/>
  <c r="F58" i="1" s="1"/>
  <c r="C37" i="1"/>
  <c r="F37" i="1" s="1"/>
  <c r="C290" i="1"/>
  <c r="F290" i="1" s="1"/>
  <c r="C153" i="1"/>
  <c r="F153" i="1" s="1"/>
  <c r="C144" i="1"/>
  <c r="F144" i="1" s="1"/>
  <c r="C119" i="1"/>
  <c r="F119" i="1" s="1"/>
  <c r="C106" i="1"/>
  <c r="F106" i="1" s="1"/>
  <c r="C122" i="1"/>
  <c r="F122" i="1" s="1"/>
  <c r="C113" i="1"/>
  <c r="F113" i="1" s="1"/>
  <c r="C94" i="1"/>
  <c r="F94" i="1" s="1"/>
  <c r="C81" i="1"/>
  <c r="F81" i="1" s="1"/>
  <c r="C63" i="1"/>
  <c r="F63" i="1" s="1"/>
  <c r="C21" i="1"/>
  <c r="F21" i="1" s="1"/>
  <c r="C235" i="1"/>
  <c r="F235" i="1" s="1"/>
  <c r="C222" i="1"/>
  <c r="F222" i="1" s="1"/>
  <c r="C209" i="1"/>
  <c r="F209" i="1" s="1"/>
  <c r="C324" i="1"/>
  <c r="F324" i="1" s="1"/>
  <c r="C281" i="1"/>
  <c r="F281" i="1" s="1"/>
  <c r="C271" i="1"/>
  <c r="F271" i="1" s="1"/>
  <c r="C258" i="1"/>
  <c r="F258" i="1" s="1"/>
  <c r="C102" i="1"/>
  <c r="F102" i="1" s="1"/>
  <c r="C73" i="1"/>
  <c r="F73" i="1" s="1"/>
  <c r="C51" i="1"/>
  <c r="F51" i="1" s="1"/>
  <c r="C373" i="1"/>
  <c r="F373" i="1" s="1"/>
  <c r="C287" i="1"/>
  <c r="F287" i="1" s="1"/>
  <c r="C201" i="1"/>
  <c r="F201" i="1" s="1"/>
  <c r="C138" i="1"/>
  <c r="F138" i="1" s="1"/>
  <c r="C125" i="1"/>
  <c r="F125" i="1" s="1"/>
  <c r="C84" i="1"/>
  <c r="F84" i="1" s="1"/>
  <c r="C67" i="1"/>
  <c r="F67" i="1" s="1"/>
  <c r="C31" i="1"/>
  <c r="F31" i="1" s="1"/>
  <c r="C352" i="1"/>
  <c r="F352" i="1" s="1"/>
  <c r="C318" i="1"/>
  <c r="F318" i="1" s="1"/>
  <c r="C309" i="1"/>
  <c r="F309" i="1" s="1"/>
  <c r="C278" i="1"/>
  <c r="F278" i="1" s="1"/>
  <c r="C269" i="1"/>
  <c r="F269" i="1" s="1"/>
  <c r="C253" i="1"/>
  <c r="F253" i="1" s="1"/>
  <c r="C228" i="1"/>
  <c r="F228" i="1" s="1"/>
  <c r="C215" i="1"/>
  <c r="F215" i="1" s="1"/>
  <c r="C200" i="1"/>
  <c r="F200" i="1" s="1"/>
  <c r="C179" i="1"/>
  <c r="F179" i="1" s="1"/>
  <c r="C169" i="1"/>
  <c r="F169" i="1" s="1"/>
  <c r="C160" i="1"/>
  <c r="F160" i="1" s="1"/>
  <c r="C137" i="1"/>
  <c r="F137" i="1" s="1"/>
  <c r="C124" i="1"/>
  <c r="F124" i="1" s="1"/>
  <c r="C117" i="1"/>
  <c r="F117" i="1" s="1"/>
  <c r="C98" i="1"/>
  <c r="F98" i="1" s="1"/>
  <c r="C83" i="1"/>
  <c r="F83" i="1" s="1"/>
  <c r="C30" i="1"/>
  <c r="F30" i="1" s="1"/>
  <c r="C10" i="1"/>
  <c r="F10" i="1" s="1"/>
  <c r="C9" i="1"/>
  <c r="F9" i="1" s="1"/>
  <c r="C376" i="1"/>
  <c r="F376" i="1" s="1"/>
  <c r="C362" i="1"/>
  <c r="F362" i="1" s="1"/>
  <c r="C361" i="1"/>
  <c r="F361" i="1" s="1"/>
  <c r="C334" i="1"/>
  <c r="F334" i="1" s="1"/>
  <c r="C326" i="1"/>
  <c r="F326" i="1" s="1"/>
  <c r="C325" i="1"/>
  <c r="F325" i="1" s="1"/>
  <c r="C338" i="1"/>
  <c r="F338" i="1" s="1"/>
  <c r="C330" i="1"/>
  <c r="F330" i="1" s="1"/>
  <c r="C314" i="1"/>
  <c r="F314" i="1" s="1"/>
  <c r="C205" i="1"/>
  <c r="F205" i="1" s="1"/>
  <c r="C157" i="1"/>
  <c r="F157" i="1" s="1"/>
  <c r="C212" i="1"/>
  <c r="F212" i="1" s="1"/>
  <c r="C121" i="1"/>
  <c r="F121" i="1" s="1"/>
  <c r="C110" i="1"/>
  <c r="F110" i="1" s="1"/>
  <c r="C61" i="1"/>
  <c r="F61" i="1" s="1"/>
  <c r="C19" i="1"/>
  <c r="F19" i="1" s="1"/>
  <c r="C312" i="1"/>
  <c r="F312" i="1" s="1"/>
  <c r="C304" i="1"/>
  <c r="F304" i="1" s="1"/>
  <c r="C292" i="1"/>
  <c r="F292" i="1" s="1"/>
  <c r="C264" i="1"/>
  <c r="F264" i="1" s="1"/>
  <c r="C236" i="1"/>
  <c r="F236" i="1" s="1"/>
  <c r="C225" i="1"/>
  <c r="F225" i="1" s="1"/>
  <c r="C164" i="1"/>
  <c r="F164" i="1" s="1"/>
  <c r="C154" i="1"/>
  <c r="F154" i="1" s="1"/>
  <c r="C146" i="1"/>
  <c r="F146" i="1" s="1"/>
  <c r="C78" i="1"/>
  <c r="F78" i="1" s="1"/>
  <c r="C60" i="1"/>
  <c r="F60" i="1" s="1"/>
  <c r="C40" i="1"/>
  <c r="F40" i="1" s="1"/>
  <c r="C18" i="1"/>
  <c r="F18" i="1" s="1"/>
  <c r="C17" i="1"/>
  <c r="F17" i="1" s="1"/>
</calcChain>
</file>

<file path=xl/sharedStrings.xml><?xml version="1.0" encoding="utf-8"?>
<sst xmlns="http://schemas.openxmlformats.org/spreadsheetml/2006/main" count="1725" uniqueCount="571">
  <si>
    <t>17838</t>
  </si>
  <si>
    <t>17841</t>
  </si>
  <si>
    <t>17844</t>
  </si>
  <si>
    <t>17847</t>
  </si>
  <si>
    <t>17850</t>
  </si>
  <si>
    <t>17851</t>
  </si>
  <si>
    <t>13/8/2024</t>
  </si>
  <si>
    <t>17855</t>
  </si>
  <si>
    <t>17/8/2024</t>
  </si>
  <si>
    <t>17865</t>
  </si>
  <si>
    <t>19/8/2024</t>
  </si>
  <si>
    <t>17868</t>
  </si>
  <si>
    <t>20/8/2024</t>
  </si>
  <si>
    <t>17869</t>
  </si>
  <si>
    <t>21/08/2024</t>
  </si>
  <si>
    <t>17871</t>
  </si>
  <si>
    <t>24/8/2024</t>
  </si>
  <si>
    <t>17883</t>
  </si>
  <si>
    <t>date</t>
  </si>
  <si>
    <t>PVC SOFT CRYSTAL COMPOUND 25037</t>
  </si>
  <si>
    <t>PVC SOFT CRYSTAL COMPOUND 25038</t>
  </si>
  <si>
    <t>PVC SOFT CRYSTAL COMPOUND 25039</t>
  </si>
  <si>
    <t>PVC SOFT CRYSTAL COMPOUND 25040</t>
  </si>
  <si>
    <t>PVC SOFT CRYSTAL COMPOUND 25041</t>
  </si>
  <si>
    <t>PVC SOFT CRYSTAL COMPOUND 25042</t>
  </si>
  <si>
    <t>PVC SOFT CRYSTAL COMPOUND 25045</t>
  </si>
  <si>
    <t>PVC SOFT CRYSTAL COMPOUND 25046</t>
  </si>
  <si>
    <t>PVC SOFT CRYSTAL COMPOUND 25047</t>
  </si>
  <si>
    <t>PVC SOFT CRYSTAL COMPOUND 25048</t>
  </si>
  <si>
    <t>PVC SOFT CRYSTAL COMPOUND 25049</t>
  </si>
  <si>
    <t>PVC SOFT CRYSTAL COMPOUND 25050</t>
  </si>
  <si>
    <t>delivery_number</t>
  </si>
  <si>
    <t>quantity</t>
  </si>
  <si>
    <t>description</t>
  </si>
  <si>
    <t>PVC HARD SOLE COMPOUND GRANUEL 25036 HS</t>
  </si>
  <si>
    <t>17802</t>
  </si>
  <si>
    <t>17807</t>
  </si>
  <si>
    <t>17811</t>
  </si>
  <si>
    <t>17813</t>
  </si>
  <si>
    <t>17/7/2024</t>
  </si>
  <si>
    <t>17822</t>
  </si>
  <si>
    <t>22/7/2024</t>
  </si>
  <si>
    <t>17824</t>
  </si>
  <si>
    <t>31/7/2024</t>
  </si>
  <si>
    <t>17836</t>
  </si>
  <si>
    <t>17839</t>
  </si>
  <si>
    <t>17845</t>
  </si>
  <si>
    <t>17849</t>
  </si>
  <si>
    <t>17854</t>
  </si>
  <si>
    <t>23/8/2024</t>
  </si>
  <si>
    <t>17881</t>
  </si>
  <si>
    <t>17882</t>
  </si>
  <si>
    <t>23/08/2024</t>
  </si>
  <si>
    <t>27/08/2024</t>
  </si>
  <si>
    <t>17884</t>
  </si>
  <si>
    <t>17887</t>
  </si>
  <si>
    <t>18/9/2024</t>
  </si>
  <si>
    <t>17897</t>
  </si>
  <si>
    <t>Vina Trade &amp; Industry PLC</t>
  </si>
  <si>
    <t>17863</t>
  </si>
  <si>
    <t>16/8/2024</t>
  </si>
  <si>
    <t>17861</t>
  </si>
  <si>
    <t>15/8/2024</t>
  </si>
  <si>
    <t>17859</t>
  </si>
  <si>
    <t>14/8/2024</t>
  </si>
  <si>
    <t>17856</t>
  </si>
  <si>
    <t>17853</t>
  </si>
  <si>
    <t>PVC HARD SOLE  COMPOUND GRANUEL</t>
  </si>
  <si>
    <t>SAY TRADING PLC</t>
  </si>
  <si>
    <t>PVC SOLE GRANUEL HARD COMPOUND 5036 HS</t>
  </si>
  <si>
    <t>17814</t>
  </si>
  <si>
    <t>17815</t>
  </si>
  <si>
    <t>15/7/2024</t>
  </si>
  <si>
    <t>17816</t>
  </si>
  <si>
    <t>16/7/2024</t>
  </si>
  <si>
    <t>17817</t>
  </si>
  <si>
    <t>17818</t>
  </si>
  <si>
    <t>16/07/2024</t>
  </si>
  <si>
    <t>PVC RESIN</t>
  </si>
  <si>
    <t>17/07/2024</t>
  </si>
  <si>
    <t>17820</t>
  </si>
  <si>
    <t>17821</t>
  </si>
  <si>
    <t>EMBOSSA PLC</t>
  </si>
  <si>
    <t>PVC SOFT GRANUEL COMPOUND 5040 SSc</t>
  </si>
  <si>
    <t>30/08/2024</t>
  </si>
  <si>
    <t>17885</t>
  </si>
  <si>
    <t>17889</t>
  </si>
  <si>
    <t>17891</t>
  </si>
  <si>
    <t>20/09/2024</t>
  </si>
  <si>
    <t>30/9/2024</t>
  </si>
  <si>
    <t>17901</t>
  </si>
  <si>
    <t>ZELALEM HABTE SHOE &amp; SOLE FACTORY</t>
  </si>
  <si>
    <t>14/08/2024</t>
  </si>
  <si>
    <t>PVC SOFT GRANEL COMPOUND 5040 SS</t>
  </si>
  <si>
    <t>15/08/2024</t>
  </si>
  <si>
    <t>17860</t>
  </si>
  <si>
    <t>16/08/2024</t>
  </si>
  <si>
    <t>17864</t>
  </si>
  <si>
    <t>17/08/2024</t>
  </si>
  <si>
    <t>17866</t>
  </si>
  <si>
    <t>17870</t>
  </si>
  <si>
    <t>17877</t>
  </si>
  <si>
    <t>14/9/2024</t>
  </si>
  <si>
    <t>17895</t>
  </si>
  <si>
    <t>17896</t>
  </si>
  <si>
    <t>17829</t>
  </si>
  <si>
    <t>25/7/2024</t>
  </si>
  <si>
    <t>17827</t>
  </si>
  <si>
    <t>24/7/2024</t>
  </si>
  <si>
    <t>PVC CABLE GRANUEL COMPOUND 5016 CC</t>
  </si>
  <si>
    <t>17803</t>
  </si>
  <si>
    <t>ZSZ ELECTRONIC MANUFACTURING PLC</t>
  </si>
  <si>
    <t>PVC HARD SOLE COMPOUND GRANUEL 25036HS</t>
  </si>
  <si>
    <t>17874</t>
  </si>
  <si>
    <t>22/8/2024</t>
  </si>
  <si>
    <t>17875</t>
  </si>
  <si>
    <t>17880</t>
  </si>
  <si>
    <t>ETHIO-LEATHER INDUSTRIES PLC</t>
  </si>
  <si>
    <t>17900</t>
  </si>
  <si>
    <t>Plastic Waste Drums</t>
  </si>
  <si>
    <t>17899</t>
  </si>
  <si>
    <t>17878</t>
  </si>
  <si>
    <t>Waste Drum</t>
  </si>
  <si>
    <t>17857</t>
  </si>
  <si>
    <t>17858</t>
  </si>
  <si>
    <t xml:space="preserve">WAST PACKAGING MATERIAL </t>
  </si>
  <si>
    <t>17842</t>
  </si>
  <si>
    <t>17837</t>
  </si>
  <si>
    <t>17830</t>
  </si>
  <si>
    <t>26/07/2024</t>
  </si>
  <si>
    <t>17804</t>
  </si>
  <si>
    <t>PVC CABLE GRANUEL COMPOUND  5015CC</t>
  </si>
  <si>
    <t>17846</t>
  </si>
  <si>
    <t>17806</t>
  </si>
  <si>
    <t>29/07/2024</t>
  </si>
  <si>
    <t>17833</t>
  </si>
  <si>
    <t>17852</t>
  </si>
  <si>
    <t>PVC CABLE GRANUEL COMPOUND  5017</t>
  </si>
  <si>
    <t>PVC Soft RANUEL COMPOUND  5040ssc</t>
  </si>
  <si>
    <t>17819</t>
  </si>
  <si>
    <t>PVC SealRANUEL COMPOUND  5038se</t>
  </si>
  <si>
    <t>22/07/2024</t>
  </si>
  <si>
    <t>17825</t>
  </si>
  <si>
    <t>17894</t>
  </si>
  <si>
    <t>PVC CABLE GRANEL COMPOUND 5016</t>
  </si>
  <si>
    <t>17888</t>
  </si>
  <si>
    <t>17892</t>
  </si>
  <si>
    <t>PVC CABLE GRANEL COMPOUND 5017</t>
  </si>
  <si>
    <t>PVC CABLE GRANEL COMPOUND 5018</t>
  </si>
  <si>
    <t>17862</t>
  </si>
  <si>
    <t>PVC CABLE GRANULE  COMPOUND 5017</t>
  </si>
  <si>
    <t>PVC CABLE GRANULE  COMPOUND 5022</t>
  </si>
  <si>
    <t>Resene Tesfaye Beyene</t>
  </si>
  <si>
    <t>19/07/2024</t>
  </si>
  <si>
    <t>PP 503</t>
  </si>
  <si>
    <t>17823</t>
  </si>
  <si>
    <t>27/07/2024</t>
  </si>
  <si>
    <t>PVC CABLE GRANULE COMPOUND</t>
  </si>
  <si>
    <t>17831</t>
  </si>
  <si>
    <t>17848</t>
  </si>
  <si>
    <t>17835</t>
  </si>
  <si>
    <t>30/7/2024</t>
  </si>
  <si>
    <t>17834</t>
  </si>
  <si>
    <t>30/1/2024</t>
  </si>
  <si>
    <t>PVC CABLE GRANULE  COMPOUND 5028</t>
  </si>
  <si>
    <t>PVC CABLE GRANULE  COMPOUND 5035</t>
  </si>
  <si>
    <t>PVC CABLE GRANULE  COMPOUND 5041</t>
  </si>
  <si>
    <t>17867</t>
  </si>
  <si>
    <t>PVC CABLE GRANULE  COMPOUND 5004</t>
  </si>
  <si>
    <t>Seltanu Getnet chane</t>
  </si>
  <si>
    <t>22/08/2024</t>
  </si>
  <si>
    <t>17876</t>
  </si>
  <si>
    <t>Mubarek seid mohammed</t>
  </si>
  <si>
    <t>17902</t>
  </si>
  <si>
    <t>30/09/2024</t>
  </si>
  <si>
    <t>36883</t>
  </si>
  <si>
    <t>31/08/2024</t>
  </si>
  <si>
    <t>MASTER BATCH 4321</t>
  </si>
  <si>
    <t>37095</t>
  </si>
  <si>
    <t>37105</t>
  </si>
  <si>
    <t>MASTER BATCH 4164</t>
  </si>
  <si>
    <t>MASTER BATCH 4322</t>
  </si>
  <si>
    <t>MASTER BATCH 4323</t>
  </si>
  <si>
    <t>RUBBER  BASE SLIPPER SOLE COMPOUND</t>
  </si>
  <si>
    <t>36869</t>
  </si>
  <si>
    <t>36871</t>
  </si>
  <si>
    <t>36877</t>
  </si>
  <si>
    <t>36884</t>
  </si>
  <si>
    <t>36890</t>
  </si>
  <si>
    <t>36893</t>
  </si>
  <si>
    <t>36895</t>
  </si>
  <si>
    <t>36904</t>
  </si>
  <si>
    <t>36906</t>
  </si>
  <si>
    <t>36913</t>
  </si>
  <si>
    <t>13/7/2024</t>
  </si>
  <si>
    <t>36918</t>
  </si>
  <si>
    <t>36924</t>
  </si>
  <si>
    <t>36929</t>
  </si>
  <si>
    <t>36933</t>
  </si>
  <si>
    <t>18/7/2024</t>
  </si>
  <si>
    <t>36936</t>
  </si>
  <si>
    <t>20/7/2024</t>
  </si>
  <si>
    <t>36942</t>
  </si>
  <si>
    <t>36945</t>
  </si>
  <si>
    <t>23/7/2024</t>
  </si>
  <si>
    <t>36950</t>
  </si>
  <si>
    <t>36956</t>
  </si>
  <si>
    <t>RUBBER  BASE SLIPPER OUTER COMPOUND</t>
  </si>
  <si>
    <t>36870</t>
  </si>
  <si>
    <t>36872</t>
  </si>
  <si>
    <t>36878</t>
  </si>
  <si>
    <t>36885</t>
  </si>
  <si>
    <t>36891</t>
  </si>
  <si>
    <t>36894</t>
  </si>
  <si>
    <t>36899</t>
  </si>
  <si>
    <t>36908</t>
  </si>
  <si>
    <t>36911</t>
  </si>
  <si>
    <t>36915</t>
  </si>
  <si>
    <t>36919</t>
  </si>
  <si>
    <t>36925</t>
  </si>
  <si>
    <t>36930</t>
  </si>
  <si>
    <t>36934</t>
  </si>
  <si>
    <t>36937</t>
  </si>
  <si>
    <t>36946</t>
  </si>
  <si>
    <t>36873</t>
  </si>
  <si>
    <t>36879</t>
  </si>
  <si>
    <t>36886</t>
  </si>
  <si>
    <t>36905</t>
  </si>
  <si>
    <t>36907</t>
  </si>
  <si>
    <t>36914</t>
  </si>
  <si>
    <t>36927</t>
  </si>
  <si>
    <t>36947</t>
  </si>
  <si>
    <t>36951</t>
  </si>
  <si>
    <t>36953</t>
  </si>
  <si>
    <t>36957</t>
  </si>
  <si>
    <t>36959</t>
  </si>
  <si>
    <t>26/7/2024</t>
  </si>
  <si>
    <t>36965</t>
  </si>
  <si>
    <t>27/7/2024</t>
  </si>
  <si>
    <t>36968</t>
  </si>
  <si>
    <t>29/7/2024</t>
  </si>
  <si>
    <t>36973</t>
  </si>
  <si>
    <t>36962</t>
  </si>
  <si>
    <t>36964</t>
  </si>
  <si>
    <t>36967</t>
  </si>
  <si>
    <t>36972</t>
  </si>
  <si>
    <t>30/07/2024</t>
  </si>
  <si>
    <t>36974</t>
  </si>
  <si>
    <t>36977</t>
  </si>
  <si>
    <t>36980</t>
  </si>
  <si>
    <t>36976</t>
  </si>
  <si>
    <t>36978</t>
  </si>
  <si>
    <t>31/07/2024</t>
  </si>
  <si>
    <t>36981</t>
  </si>
  <si>
    <t>36985</t>
  </si>
  <si>
    <t>36989</t>
  </si>
  <si>
    <t>3700</t>
  </si>
  <si>
    <t>36987</t>
  </si>
  <si>
    <t>36988</t>
  </si>
  <si>
    <t>36999</t>
  </si>
  <si>
    <t>37004</t>
  </si>
  <si>
    <t>37010</t>
  </si>
  <si>
    <t>37016</t>
  </si>
  <si>
    <t>37020</t>
  </si>
  <si>
    <t>37024</t>
  </si>
  <si>
    <t>37028</t>
  </si>
  <si>
    <t>37031</t>
  </si>
  <si>
    <t>37034</t>
  </si>
  <si>
    <t>37038</t>
  </si>
  <si>
    <t>37039</t>
  </si>
  <si>
    <t>37044</t>
  </si>
  <si>
    <t>37048</t>
  </si>
  <si>
    <t>37050</t>
  </si>
  <si>
    <t>37054</t>
  </si>
  <si>
    <t>37061</t>
  </si>
  <si>
    <t>21/8/2024</t>
  </si>
  <si>
    <t>37065</t>
  </si>
  <si>
    <t>37074</t>
  </si>
  <si>
    <t>37078</t>
  </si>
  <si>
    <t>26/8/2024</t>
  </si>
  <si>
    <t>37080</t>
  </si>
  <si>
    <t>27/8/2024</t>
  </si>
  <si>
    <t>37083</t>
  </si>
  <si>
    <t>29/8/2024</t>
  </si>
  <si>
    <t>37087</t>
  </si>
  <si>
    <t>37001</t>
  </si>
  <si>
    <t>37002</t>
  </si>
  <si>
    <t>37005</t>
  </si>
  <si>
    <t>37011</t>
  </si>
  <si>
    <t>37017</t>
  </si>
  <si>
    <t>37021</t>
  </si>
  <si>
    <t>37025</t>
  </si>
  <si>
    <t>37029</t>
  </si>
  <si>
    <t>37032</t>
  </si>
  <si>
    <t>37035</t>
  </si>
  <si>
    <t>37040</t>
  </si>
  <si>
    <t>37045</t>
  </si>
  <si>
    <t>37049</t>
  </si>
  <si>
    <t>37051</t>
  </si>
  <si>
    <t>37055</t>
  </si>
  <si>
    <t>37075</t>
  </si>
  <si>
    <t>37076</t>
  </si>
  <si>
    <t>37082</t>
  </si>
  <si>
    <t>37084</t>
  </si>
  <si>
    <t>28/8/2024</t>
  </si>
  <si>
    <t>37088</t>
  </si>
  <si>
    <t>37090</t>
  </si>
  <si>
    <t>30/8/2024</t>
  </si>
  <si>
    <t>37093</t>
  </si>
  <si>
    <t>31/8/2024</t>
  </si>
  <si>
    <t>37098</t>
  </si>
  <si>
    <t>37101</t>
  </si>
  <si>
    <t>37104</t>
  </si>
  <si>
    <t>37006</t>
  </si>
  <si>
    <t>37018</t>
  </si>
  <si>
    <t>37026</t>
  </si>
  <si>
    <t>37036</t>
  </si>
  <si>
    <t>37046</t>
  </si>
  <si>
    <t>19/08/2024</t>
  </si>
  <si>
    <t>37056</t>
  </si>
  <si>
    <t>37057</t>
  </si>
  <si>
    <t>37067</t>
  </si>
  <si>
    <t>RUBBER  BASE SLIPPER LAYER SHEET COMPOUND</t>
  </si>
  <si>
    <t>37072</t>
  </si>
  <si>
    <t>RUBBER  BASE 7707 SHEET COMPOUND</t>
  </si>
  <si>
    <t>37070</t>
  </si>
  <si>
    <t>37073</t>
  </si>
  <si>
    <t>RUBBER  BASE EVA Bottom SHEET COMPOUND</t>
  </si>
  <si>
    <t>37069</t>
  </si>
  <si>
    <t>24/08/2024</t>
  </si>
  <si>
    <t>37077</t>
  </si>
  <si>
    <t>37096</t>
  </si>
  <si>
    <t>37097</t>
  </si>
  <si>
    <t>37100</t>
  </si>
  <si>
    <t>37103</t>
  </si>
  <si>
    <t>37107</t>
  </si>
  <si>
    <t>37113</t>
  </si>
  <si>
    <t>37117</t>
  </si>
  <si>
    <t>37122</t>
  </si>
  <si>
    <t>37126</t>
  </si>
  <si>
    <t>37129</t>
  </si>
  <si>
    <t>37131</t>
  </si>
  <si>
    <t>13/9/2024</t>
  </si>
  <si>
    <t>37134</t>
  </si>
  <si>
    <t>17/9/2024</t>
  </si>
  <si>
    <t>37140</t>
  </si>
  <si>
    <t>37144</t>
  </si>
  <si>
    <t>19/9/2024</t>
  </si>
  <si>
    <t>37151</t>
  </si>
  <si>
    <t>20/9/2024</t>
  </si>
  <si>
    <t>37155</t>
  </si>
  <si>
    <t>21/9/2024</t>
  </si>
  <si>
    <t>37159</t>
  </si>
  <si>
    <t>37108</t>
  </si>
  <si>
    <t>37114</t>
  </si>
  <si>
    <t>37123</t>
  </si>
  <si>
    <t>37127</t>
  </si>
  <si>
    <t>37135</t>
  </si>
  <si>
    <t>37141</t>
  </si>
  <si>
    <t>37145</t>
  </si>
  <si>
    <t>37152</t>
  </si>
  <si>
    <t>37160</t>
  </si>
  <si>
    <t>RUBBER COMPOUND 1055</t>
  </si>
  <si>
    <t>37109</t>
  </si>
  <si>
    <t>37119</t>
  </si>
  <si>
    <t>37128</t>
  </si>
  <si>
    <t>37132</t>
  </si>
  <si>
    <t>37137</t>
  </si>
  <si>
    <t>37142</t>
  </si>
  <si>
    <t>18/09/2024</t>
  </si>
  <si>
    <t>37146</t>
  </si>
  <si>
    <t>19/09/2024</t>
  </si>
  <si>
    <t>37153</t>
  </si>
  <si>
    <t>37156</t>
  </si>
  <si>
    <t>21/09/2024</t>
  </si>
  <si>
    <t>37161</t>
  </si>
  <si>
    <t>RUBBER  SOLE COMPOUND 191</t>
  </si>
  <si>
    <t>RUBBER  SOLE COMPOUND 192</t>
  </si>
  <si>
    <t>RUBBER  SOLE COMPOUND 193</t>
  </si>
  <si>
    <t>RUBBER  SOLE COMPOUND 194</t>
  </si>
  <si>
    <t>RUBBER  SOLE COMPOUND 195</t>
  </si>
  <si>
    <t>EVA SHEET COMPOUND 102</t>
  </si>
  <si>
    <t>EVA SHEET COMPOUND 93</t>
  </si>
  <si>
    <t>EVA SHEET COMPOUND 94</t>
  </si>
  <si>
    <t>EVA SHEET COMPOUND 95</t>
  </si>
  <si>
    <t>EVA SHEET COMPOUND 96</t>
  </si>
  <si>
    <t>EVA SHEET COMPOUND 97</t>
  </si>
  <si>
    <t>EVA SHEET COMPOUND 98</t>
  </si>
  <si>
    <t>36909</t>
  </si>
  <si>
    <t>26/03/2024</t>
  </si>
  <si>
    <t>36963</t>
  </si>
  <si>
    <t>37071</t>
  </si>
  <si>
    <t>MASTER BATCH 4169</t>
  </si>
  <si>
    <t>MASTER BATCH 4175</t>
  </si>
  <si>
    <t>MASTER BATCH 3141</t>
  </si>
  <si>
    <t>37106</t>
  </si>
  <si>
    <t>Sky Industry</t>
  </si>
  <si>
    <t>36921</t>
  </si>
  <si>
    <t>36926</t>
  </si>
  <si>
    <t>36928</t>
  </si>
  <si>
    <t>36931</t>
  </si>
  <si>
    <t>36935</t>
  </si>
  <si>
    <t>19/7/2024</t>
  </si>
  <si>
    <t>36938</t>
  </si>
  <si>
    <t>36984</t>
  </si>
  <si>
    <t>36998</t>
  </si>
  <si>
    <t>37003</t>
  </si>
  <si>
    <t>37008</t>
  </si>
  <si>
    <t>37013</t>
  </si>
  <si>
    <t>37019</t>
  </si>
  <si>
    <t>37022</t>
  </si>
  <si>
    <t>37133</t>
  </si>
  <si>
    <t>37136</t>
  </si>
  <si>
    <t>16/9/2024</t>
  </si>
  <si>
    <t>37138</t>
  </si>
  <si>
    <t>37139</t>
  </si>
  <si>
    <t>37143</t>
  </si>
  <si>
    <t>37149</t>
  </si>
  <si>
    <t>37154</t>
  </si>
  <si>
    <t>EVA</t>
  </si>
  <si>
    <t>36881</t>
  </si>
  <si>
    <t>36887</t>
  </si>
  <si>
    <t>36888</t>
  </si>
  <si>
    <t>36892</t>
  </si>
  <si>
    <t>36896</t>
  </si>
  <si>
    <t>36903</t>
  </si>
  <si>
    <t>36910</t>
  </si>
  <si>
    <t>36916</t>
  </si>
  <si>
    <t>36939</t>
  </si>
  <si>
    <t>36940</t>
  </si>
  <si>
    <t>36941</t>
  </si>
  <si>
    <t>36943</t>
  </si>
  <si>
    <t>36944</t>
  </si>
  <si>
    <t>36948</t>
  </si>
  <si>
    <t>36949</t>
  </si>
  <si>
    <t>37102</t>
  </si>
  <si>
    <t>37121</t>
  </si>
  <si>
    <t>37124</t>
  </si>
  <si>
    <t>37130</t>
  </si>
  <si>
    <t>37147</t>
  </si>
  <si>
    <t>37148</t>
  </si>
  <si>
    <t>START SHOE AND SLIPPER MANUFACTURING PLC</t>
  </si>
  <si>
    <t>36971</t>
  </si>
  <si>
    <t>37111</t>
  </si>
  <si>
    <t>37112</t>
  </si>
  <si>
    <t>Filler Compound 1021</t>
  </si>
  <si>
    <t>Filler Compound 1022</t>
  </si>
  <si>
    <t>ADEFRIS KIFLE PLASTIC FACTORY</t>
  </si>
  <si>
    <t>LDPE</t>
  </si>
  <si>
    <t>36876</t>
  </si>
  <si>
    <t>ZAHLAF TRADING PLC</t>
  </si>
  <si>
    <t>27/6/2024</t>
  </si>
  <si>
    <t>36851</t>
  </si>
  <si>
    <t>28/6/2024</t>
  </si>
  <si>
    <t>36854</t>
  </si>
  <si>
    <t>29/6/2024</t>
  </si>
  <si>
    <t>36859</t>
  </si>
  <si>
    <t>36864</t>
  </si>
  <si>
    <t>36866</t>
  </si>
  <si>
    <t>36867</t>
  </si>
  <si>
    <t>36874</t>
  </si>
  <si>
    <t>36875</t>
  </si>
  <si>
    <t>36880</t>
  </si>
  <si>
    <t>36923</t>
  </si>
  <si>
    <t>36932</t>
  </si>
  <si>
    <t>36952</t>
  </si>
  <si>
    <t>36958</t>
  </si>
  <si>
    <t>36961</t>
  </si>
  <si>
    <t>36966</t>
  </si>
  <si>
    <t>36969</t>
  </si>
  <si>
    <t>36975</t>
  </si>
  <si>
    <t>36979</t>
  </si>
  <si>
    <t>36983</t>
  </si>
  <si>
    <t>36986</t>
  </si>
  <si>
    <t>36990</t>
  </si>
  <si>
    <t>37023</t>
  </si>
  <si>
    <t>37027</t>
  </si>
  <si>
    <t>37030</t>
  </si>
  <si>
    <t>37033</t>
  </si>
  <si>
    <t>37037</t>
  </si>
  <si>
    <t>37041</t>
  </si>
  <si>
    <t>37047</t>
  </si>
  <si>
    <t>37059</t>
  </si>
  <si>
    <t>NEW BRILLIANT MANUFACTURING PLC</t>
  </si>
  <si>
    <t>BITANIYA INDUSTRIAL PLC</t>
  </si>
  <si>
    <t>37043</t>
  </si>
  <si>
    <t>B grade Filler Compound</t>
  </si>
  <si>
    <t>37085</t>
  </si>
  <si>
    <t>37086</t>
  </si>
  <si>
    <t>37091</t>
  </si>
  <si>
    <t>37092</t>
  </si>
  <si>
    <t>37099</t>
  </si>
  <si>
    <t xml:space="preserve">PVC OFFGRADE COMPOUND GRADE </t>
  </si>
  <si>
    <t>37110</t>
  </si>
  <si>
    <t>37115</t>
  </si>
  <si>
    <t>37116</t>
  </si>
  <si>
    <t>37120</t>
  </si>
  <si>
    <t>37125</t>
  </si>
  <si>
    <t>EVA 5026</t>
  </si>
  <si>
    <t>EVA 5027</t>
  </si>
  <si>
    <t>EVA 5028</t>
  </si>
  <si>
    <t>EVA 5029</t>
  </si>
  <si>
    <t>EVA 5030</t>
  </si>
  <si>
    <t>YU YUAN PLASTIC INDUSTRY PLC</t>
  </si>
  <si>
    <t>ENABLE</t>
  </si>
  <si>
    <t>370952</t>
  </si>
  <si>
    <t>TSINU PLC</t>
  </si>
  <si>
    <t>HDPE</t>
  </si>
  <si>
    <t>MANDHANA INDUSTRIES PLC</t>
  </si>
  <si>
    <t>36993</t>
  </si>
  <si>
    <t>36994</t>
  </si>
  <si>
    <t>36995</t>
  </si>
  <si>
    <t>36996</t>
  </si>
  <si>
    <t>36997</t>
  </si>
  <si>
    <t>37150</t>
  </si>
  <si>
    <t>CRANE PLC</t>
  </si>
  <si>
    <t>MASTER BATCH 5015</t>
  </si>
  <si>
    <t>37009</t>
  </si>
  <si>
    <t>37042</t>
  </si>
  <si>
    <t>20/08/2024</t>
  </si>
  <si>
    <t>37058</t>
  </si>
  <si>
    <t>EURO CABLE PLC</t>
  </si>
  <si>
    <t>36912</t>
  </si>
  <si>
    <t>36917</t>
  </si>
  <si>
    <t>37014</t>
  </si>
  <si>
    <t>37015</t>
  </si>
  <si>
    <t>Master Batch 4167</t>
  </si>
  <si>
    <t>37924</t>
  </si>
  <si>
    <t>Master Bach</t>
  </si>
  <si>
    <t>36865</t>
  </si>
  <si>
    <t>36882</t>
  </si>
  <si>
    <t>36991</t>
  </si>
  <si>
    <t>37012</t>
  </si>
  <si>
    <t>Tays plc</t>
  </si>
  <si>
    <t>PE WAX</t>
  </si>
  <si>
    <t>36970</t>
  </si>
  <si>
    <t>37063</t>
  </si>
  <si>
    <t>HUI HAO CHEN</t>
  </si>
  <si>
    <t>37052</t>
  </si>
  <si>
    <t>37053</t>
  </si>
  <si>
    <t>37064</t>
  </si>
  <si>
    <t>37157</t>
  </si>
  <si>
    <t>37158</t>
  </si>
  <si>
    <t>37068</t>
  </si>
  <si>
    <t>Blue pigment 504 A-2</t>
  </si>
  <si>
    <t>no_of_unit</t>
  </si>
  <si>
    <t>per_unit_kg</t>
  </si>
  <si>
    <t>recipent_name</t>
  </si>
  <si>
    <t>AB ZONE TRADING PLC</t>
  </si>
  <si>
    <t>ANBESSA SHOE SHARE COMPANY</t>
  </si>
  <si>
    <t>AVON INDUSTRY</t>
  </si>
  <si>
    <t xml:space="preserve"> B AND C ALUMINIUM PLC</t>
  </si>
  <si>
    <t>BELAYAB CABLE MANUFACTURING PLC</t>
  </si>
  <si>
    <t>CONPLAS INDUSTRIAL PLC</t>
  </si>
  <si>
    <t>ELECTRIC WORLD PLC</t>
  </si>
  <si>
    <t>EMPTY BAG AND WASTE DRUMS</t>
  </si>
  <si>
    <t>ENEY INVESTMENT PLC</t>
  </si>
  <si>
    <t>EVER BRIGHT PLASTIC MANUFACTURING PRIVATE ENTERPRISE</t>
  </si>
  <si>
    <t>WORKEYE NUGUSSE DEJENE</t>
  </si>
  <si>
    <t>WASTE DRUMS AND MATERIAL</t>
  </si>
  <si>
    <t>VINA TRADE AND INDUSTRY PLC</t>
  </si>
  <si>
    <t>USEMAN HASSEN AWELL</t>
  </si>
  <si>
    <t xml:space="preserve">THREE S </t>
  </si>
  <si>
    <t>TEWODROS</t>
  </si>
  <si>
    <t>FIKREMARYAM ESHETU BEGETE ALUMINIUM WORKS PRIVATE ENTERPRISE</t>
  </si>
  <si>
    <t>GLOBAL SHOES AND PLASTIC</t>
  </si>
  <si>
    <t xml:space="preserve">HUALI ELECTRIC CABLE </t>
  </si>
  <si>
    <t>HUI HUANG INDUSTRIES PLC</t>
  </si>
  <si>
    <t>MAHIDYA BERKEDA KEDIR</t>
  </si>
  <si>
    <t>unit_type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</si>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</sst>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  <font>
      <b/>
      <sz val="12"/>
      <name val="Bookman Old Style"/>
      <family val="1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43" fontId="2" fillId="0" borderId="1" xfId="2" applyFont="1" applyBorder="1" applyAlignment="1">
      <alignment horizontal="center"/>
    </xf>
    <xf numFmtId="43" fontId="2" fillId="0" borderId="1" xfId="2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43" fontId="2" fillId="0" borderId="1" xfId="0" applyNumberFormat="1" applyFont="1" applyBorder="1"/>
    <xf numFmtId="0" fontId="2" fillId="0" borderId="0" xfId="0" applyFont="1" applyBorder="1"/>
    <xf numFmtId="43" fontId="2" fillId="0" borderId="1" xfId="0" applyNumberFormat="1" applyFont="1" applyBorder="1" applyAlignment="1"/>
    <xf numFmtId="0" fontId="2" fillId="0" borderId="1" xfId="0" applyFont="1" applyBorder="1" applyAlignment="1">
      <alignment horizontal="left"/>
    </xf>
    <xf numFmtId="43" fontId="2" fillId="0" borderId="1" xfId="2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43" fontId="2" fillId="0" borderId="1" xfId="0" applyNumberFormat="1" applyFont="1" applyFill="1" applyBorder="1"/>
    <xf numFmtId="1" fontId="2" fillId="0" borderId="1" xfId="0" applyNumberFormat="1" applyFont="1" applyFill="1" applyBorder="1"/>
    <xf numFmtId="43" fontId="4" fillId="0" borderId="0" xfId="2" applyFont="1" applyBorder="1"/>
    <xf numFmtId="14" fontId="2" fillId="0" borderId="1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/>
    </xf>
    <xf numFmtId="43" fontId="6" fillId="0" borderId="0" xfId="2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2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43" fontId="5" fillId="0" borderId="1" xfId="2" applyFont="1" applyBorder="1" applyAlignment="1">
      <alignment horizontal="left"/>
    </xf>
    <xf numFmtId="43" fontId="6" fillId="0" borderId="0" xfId="2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1" fontId="6" fillId="0" borderId="0" xfId="0" applyNumberFormat="1" applyFont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3" fontId="6" fillId="0" borderId="1" xfId="2" applyFont="1" applyBorder="1" applyAlignment="1">
      <alignment horizontal="left"/>
    </xf>
    <xf numFmtId="43" fontId="6" fillId="0" borderId="1" xfId="2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6" fillId="0" borderId="1" xfId="0" applyNumberFormat="1" applyFont="1" applyFill="1" applyBorder="1" applyAlignment="1">
      <alignment horizontal="center"/>
    </xf>
    <xf numFmtId="43" fontId="6" fillId="0" borderId="0" xfId="1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6" fillId="0" borderId="1" xfId="2" applyFont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1" xfId="0" quotePrefix="1" applyNumberFormat="1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43" fontId="7" fillId="0" borderId="1" xfId="0" applyNumberFormat="1" applyFont="1" applyBorder="1" applyAlignment="1">
      <alignment horizontal="center"/>
    </xf>
    <xf numFmtId="43" fontId="6" fillId="0" borderId="0" xfId="0" applyNumberFormat="1" applyFont="1" applyBorder="1" applyAlignment="1">
      <alignment horizontal="center"/>
    </xf>
    <xf numFmtId="14" fontId="6" fillId="0" borderId="1" xfId="0" quotePrefix="1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43" fontId="7" fillId="0" borderId="0" xfId="0" applyNumberFormat="1" applyFont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43" fontId="6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43" fontId="2" fillId="0" borderId="1" xfId="2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 vertical="center"/>
    </xf>
    <xf numFmtId="14" fontId="6" fillId="0" borderId="0" xfId="0" quotePrefix="1" applyNumberFormat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/>
    </xf>
  </cellXfs>
  <cellStyles count="4">
    <cellStyle name="Comma" xfId="1" builtinId="3"/>
    <cellStyle name="Comma 2 2" xfId="2"/>
    <cellStyle name="Normal" xfId="0" builtinId="0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tabSelected="1" topLeftCell="A348" zoomScale="70" zoomScaleNormal="70" workbookViewId="0">
      <selection activeCell="C362" sqref="C362"/>
    </sheetView>
  </sheetViews>
  <sheetFormatPr defaultRowHeight="15.6" x14ac:dyDescent="0.3"/>
  <cols>
    <col min="1" max="1" width="17.44140625" style="46" customWidth="1"/>
    <col min="2" max="2" width="21.33203125" style="46" customWidth="1"/>
    <col min="3" max="3" width="27.21875" style="46" customWidth="1"/>
    <col min="4" max="4" width="61.6640625" style="33" customWidth="1"/>
    <col min="5" max="5" width="60.88671875" style="46" customWidth="1"/>
    <col min="6" max="6" width="18.44140625" style="46" customWidth="1"/>
    <col min="7" max="7" width="21.109375" style="46" customWidth="1"/>
    <col min="8" max="8" width="18.21875" style="46" customWidth="1"/>
    <col min="9" max="9" width="16.88671875" style="46" customWidth="1"/>
    <col min="10" max="16384" width="8.88671875" style="46"/>
  </cols>
  <sheetData>
    <row r="1" spans="1:9" x14ac:dyDescent="0.3">
      <c r="A1" s="46" t="s">
        <v>18</v>
      </c>
      <c r="B1" s="46" t="s">
        <v>31</v>
      </c>
      <c r="C1" s="46" t="s">
        <v>545</v>
      </c>
      <c r="D1" s="33" t="s">
        <v>547</v>
      </c>
      <c r="E1" s="46" t="s">
        <v>33</v>
      </c>
      <c r="F1" s="46" t="s">
        <v>32</v>
      </c>
      <c r="G1" s="46" t="s">
        <v>546</v>
      </c>
      <c r="H1" s="46" t="s">
        <v>569</v>
      </c>
    </row>
    <row r="2" spans="1:9" x14ac:dyDescent="0.3">
      <c r="A2" s="59" t="s">
        <v>451</v>
      </c>
      <c r="B2" s="57" t="s">
        <v>452</v>
      </c>
      <c r="C2" s="61">
        <v>150</v>
      </c>
      <c r="D2" s="45" t="s">
        <v>483</v>
      </c>
      <c r="E2" s="27" t="s">
        <v>419</v>
      </c>
      <c r="F2" s="83">
        <f>C2*25</f>
        <v>3750</v>
      </c>
      <c r="G2" s="46">
        <v>25</v>
      </c>
      <c r="H2" t="s">
        <v>570</v>
      </c>
      <c r="I2"/>
    </row>
    <row r="3" spans="1:9" x14ac:dyDescent="0.3">
      <c r="A3" s="80">
        <v>45299</v>
      </c>
      <c r="B3" s="57" t="s">
        <v>404</v>
      </c>
      <c r="C3" s="61">
        <v>4</v>
      </c>
      <c r="D3" s="45" t="s">
        <v>567</v>
      </c>
      <c r="E3" s="65" t="s">
        <v>419</v>
      </c>
      <c r="F3" s="83">
        <f t="shared" ref="F3:F66" si="0">C3*25</f>
        <v>100</v>
      </c>
      <c r="G3" s="46">
        <v>25</v>
      </c>
      <c r="H3" t="s">
        <v>570</v>
      </c>
      <c r="I3"/>
    </row>
    <row r="4" spans="1:9" x14ac:dyDescent="0.3">
      <c r="A4" s="58">
        <v>45299</v>
      </c>
      <c r="B4" s="57" t="s">
        <v>472</v>
      </c>
      <c r="C4" s="60">
        <f>135+149</f>
        <v>284</v>
      </c>
      <c r="D4" s="45" t="s">
        <v>483</v>
      </c>
      <c r="E4" s="27" t="s">
        <v>419</v>
      </c>
      <c r="F4" s="83">
        <f t="shared" si="0"/>
        <v>7100</v>
      </c>
      <c r="G4" s="46">
        <v>25</v>
      </c>
      <c r="H4" t="s">
        <v>570</v>
      </c>
      <c r="I4"/>
    </row>
    <row r="5" spans="1:9" x14ac:dyDescent="0.3">
      <c r="A5" s="58">
        <v>45299</v>
      </c>
      <c r="B5" s="57" t="s">
        <v>254</v>
      </c>
      <c r="C5" s="59">
        <v>626</v>
      </c>
      <c r="D5" s="90" t="s">
        <v>560</v>
      </c>
      <c r="E5" s="65" t="s">
        <v>207</v>
      </c>
      <c r="F5" s="83">
        <f t="shared" si="0"/>
        <v>15650</v>
      </c>
      <c r="G5" s="46">
        <v>25</v>
      </c>
      <c r="H5" t="s">
        <v>570</v>
      </c>
      <c r="I5"/>
    </row>
    <row r="6" spans="1:9" x14ac:dyDescent="0.3">
      <c r="A6" s="58">
        <v>45299</v>
      </c>
      <c r="B6" s="57" t="s">
        <v>127</v>
      </c>
      <c r="C6" s="61">
        <v>100</v>
      </c>
      <c r="D6" s="32" t="s">
        <v>559</v>
      </c>
      <c r="E6" s="65" t="s">
        <v>122</v>
      </c>
      <c r="F6" s="83">
        <f t="shared" si="0"/>
        <v>2500</v>
      </c>
      <c r="G6" s="46">
        <v>25</v>
      </c>
      <c r="H6" t="s">
        <v>570</v>
      </c>
      <c r="I6"/>
    </row>
    <row r="7" spans="1:9" x14ac:dyDescent="0.3">
      <c r="A7" s="58">
        <v>45330</v>
      </c>
      <c r="B7" s="57" t="s">
        <v>473</v>
      </c>
      <c r="C7" s="60">
        <v>340</v>
      </c>
      <c r="D7" s="45" t="s">
        <v>483</v>
      </c>
      <c r="E7" s="27" t="s">
        <v>419</v>
      </c>
      <c r="F7" s="83">
        <f t="shared" si="0"/>
        <v>8500</v>
      </c>
      <c r="G7" s="46">
        <v>25</v>
      </c>
      <c r="H7" t="s">
        <v>570</v>
      </c>
      <c r="I7"/>
    </row>
    <row r="8" spans="1:9" x14ac:dyDescent="0.3">
      <c r="A8" s="58">
        <v>45330</v>
      </c>
      <c r="B8" s="57" t="s">
        <v>255</v>
      </c>
      <c r="C8" s="59">
        <v>1087</v>
      </c>
      <c r="D8" s="90" t="s">
        <v>560</v>
      </c>
      <c r="E8" s="65" t="s">
        <v>207</v>
      </c>
      <c r="F8" s="83">
        <f t="shared" si="0"/>
        <v>27175</v>
      </c>
      <c r="G8" s="46">
        <v>25</v>
      </c>
      <c r="H8" t="s">
        <v>570</v>
      </c>
      <c r="I8"/>
    </row>
    <row r="9" spans="1:9" x14ac:dyDescent="0.3">
      <c r="A9" s="58">
        <v>45330</v>
      </c>
      <c r="B9" s="57" t="s">
        <v>257</v>
      </c>
      <c r="C9" s="61">
        <f>930+1355+2292+281+1710</f>
        <v>6568</v>
      </c>
      <c r="D9" s="90" t="s">
        <v>560</v>
      </c>
      <c r="E9" s="65" t="s">
        <v>183</v>
      </c>
      <c r="F9" s="83">
        <f t="shared" si="0"/>
        <v>164200</v>
      </c>
      <c r="G9" s="46">
        <v>25</v>
      </c>
      <c r="H9" t="s">
        <v>570</v>
      </c>
      <c r="I9"/>
    </row>
    <row r="10" spans="1:9" x14ac:dyDescent="0.3">
      <c r="A10" s="58">
        <v>45330</v>
      </c>
      <c r="B10" s="57" t="s">
        <v>258</v>
      </c>
      <c r="C10" s="61">
        <f>342+2005</f>
        <v>2347</v>
      </c>
      <c r="D10" s="90" t="s">
        <v>560</v>
      </c>
      <c r="E10" s="65" t="s">
        <v>183</v>
      </c>
      <c r="F10" s="83">
        <f t="shared" si="0"/>
        <v>58675</v>
      </c>
      <c r="G10" s="46">
        <v>25</v>
      </c>
      <c r="H10" t="s">
        <v>570</v>
      </c>
      <c r="I10"/>
    </row>
    <row r="11" spans="1:9" x14ac:dyDescent="0.3">
      <c r="A11" s="58">
        <v>45331</v>
      </c>
      <c r="B11" s="57" t="s">
        <v>311</v>
      </c>
      <c r="C11" s="59">
        <v>736</v>
      </c>
      <c r="D11" s="90" t="s">
        <v>560</v>
      </c>
      <c r="E11" s="65" t="s">
        <v>207</v>
      </c>
      <c r="F11" s="83">
        <f t="shared" si="0"/>
        <v>18400</v>
      </c>
      <c r="G11" s="46">
        <v>25</v>
      </c>
      <c r="H11" t="s">
        <v>570</v>
      </c>
    </row>
    <row r="12" spans="1:9" x14ac:dyDescent="0.3">
      <c r="A12" s="58">
        <v>45331</v>
      </c>
      <c r="B12" s="57" t="s">
        <v>333</v>
      </c>
      <c r="C12" s="61">
        <v>2440</v>
      </c>
      <c r="D12" s="90" t="s">
        <v>560</v>
      </c>
      <c r="E12" s="65" t="s">
        <v>183</v>
      </c>
      <c r="F12" s="83">
        <f t="shared" si="0"/>
        <v>61000</v>
      </c>
      <c r="G12" s="46">
        <v>25</v>
      </c>
      <c r="H12" t="s">
        <v>570</v>
      </c>
    </row>
    <row r="13" spans="1:9" x14ac:dyDescent="0.3">
      <c r="A13" s="58">
        <v>45331</v>
      </c>
      <c r="B13" s="57" t="s">
        <v>491</v>
      </c>
      <c r="C13" s="60">
        <v>200</v>
      </c>
      <c r="D13" s="45" t="s">
        <v>503</v>
      </c>
      <c r="E13" s="65" t="s">
        <v>502</v>
      </c>
      <c r="F13" s="83">
        <f t="shared" si="0"/>
        <v>5000</v>
      </c>
      <c r="G13" s="46">
        <v>25</v>
      </c>
      <c r="H13" t="s">
        <v>570</v>
      </c>
    </row>
    <row r="14" spans="1:9" x14ac:dyDescent="0.3">
      <c r="A14" s="58">
        <v>45358</v>
      </c>
      <c r="B14" s="67" t="s">
        <v>529</v>
      </c>
      <c r="C14" s="61">
        <v>4</v>
      </c>
      <c r="D14" s="37" t="s">
        <v>565</v>
      </c>
      <c r="E14" s="65" t="s">
        <v>528</v>
      </c>
      <c r="F14" s="83">
        <f t="shared" si="0"/>
        <v>100</v>
      </c>
      <c r="G14" s="46">
        <v>25</v>
      </c>
      <c r="H14" t="s">
        <v>570</v>
      </c>
    </row>
    <row r="15" spans="1:9" x14ac:dyDescent="0.3">
      <c r="A15" s="59" t="s">
        <v>453</v>
      </c>
      <c r="B15" s="57" t="s">
        <v>454</v>
      </c>
      <c r="C15" s="60">
        <v>195</v>
      </c>
      <c r="D15" s="41" t="s">
        <v>483</v>
      </c>
      <c r="E15" s="27" t="s">
        <v>419</v>
      </c>
      <c r="F15" s="83">
        <f t="shared" si="0"/>
        <v>4875</v>
      </c>
      <c r="G15" s="46">
        <v>25</v>
      </c>
      <c r="H15" t="s">
        <v>570</v>
      </c>
      <c r="I15"/>
    </row>
    <row r="16" spans="1:9" x14ac:dyDescent="0.3">
      <c r="A16" s="59" t="s">
        <v>455</v>
      </c>
      <c r="B16" s="57" t="s">
        <v>456</v>
      </c>
      <c r="C16" s="60">
        <v>340</v>
      </c>
      <c r="D16" s="41" t="s">
        <v>483</v>
      </c>
      <c r="E16" s="27" t="s">
        <v>419</v>
      </c>
      <c r="F16" s="83">
        <f t="shared" si="0"/>
        <v>8500</v>
      </c>
      <c r="G16" s="46">
        <v>25</v>
      </c>
      <c r="H16" t="s">
        <v>570</v>
      </c>
      <c r="I16"/>
    </row>
    <row r="17" spans="1:8" x14ac:dyDescent="0.3">
      <c r="A17" s="58">
        <v>45358</v>
      </c>
      <c r="B17" s="57" t="s">
        <v>184</v>
      </c>
      <c r="C17" s="61">
        <f>250+286+285</f>
        <v>821</v>
      </c>
      <c r="D17" s="90" t="s">
        <v>560</v>
      </c>
      <c r="E17" s="65" t="s">
        <v>183</v>
      </c>
      <c r="F17" s="83">
        <f t="shared" si="0"/>
        <v>20525</v>
      </c>
      <c r="G17" s="46">
        <v>25</v>
      </c>
      <c r="H17" t="s">
        <v>570</v>
      </c>
    </row>
    <row r="18" spans="1:8" x14ac:dyDescent="0.3">
      <c r="A18" s="58">
        <v>45358</v>
      </c>
      <c r="B18" s="57" t="s">
        <v>185</v>
      </c>
      <c r="C18" s="60">
        <f>2576+225+686+1719</f>
        <v>5206</v>
      </c>
      <c r="D18" s="90" t="s">
        <v>560</v>
      </c>
      <c r="E18" s="65" t="s">
        <v>183</v>
      </c>
      <c r="F18" s="83">
        <f t="shared" si="0"/>
        <v>130150</v>
      </c>
      <c r="G18" s="46">
        <v>25</v>
      </c>
      <c r="H18" t="s">
        <v>570</v>
      </c>
    </row>
    <row r="19" spans="1:8" x14ac:dyDescent="0.3">
      <c r="A19" s="58">
        <v>45358</v>
      </c>
      <c r="B19" s="67" t="s">
        <v>208</v>
      </c>
      <c r="C19" s="61">
        <f>1188+3853</f>
        <v>5041</v>
      </c>
      <c r="D19" s="90" t="s">
        <v>560</v>
      </c>
      <c r="E19" s="65" t="s">
        <v>207</v>
      </c>
      <c r="F19" s="83">
        <f t="shared" si="0"/>
        <v>126025</v>
      </c>
      <c r="G19" s="46">
        <v>25</v>
      </c>
      <c r="H19" t="s">
        <v>570</v>
      </c>
    </row>
    <row r="20" spans="1:8" x14ac:dyDescent="0.3">
      <c r="A20" s="58">
        <v>45358</v>
      </c>
      <c r="B20" s="57" t="s">
        <v>209</v>
      </c>
      <c r="C20" s="60">
        <v>352</v>
      </c>
      <c r="D20" s="90" t="s">
        <v>560</v>
      </c>
      <c r="E20" s="65" t="s">
        <v>207</v>
      </c>
      <c r="F20" s="83">
        <f t="shared" si="0"/>
        <v>8800</v>
      </c>
      <c r="G20" s="46">
        <v>25</v>
      </c>
      <c r="H20" t="s">
        <v>570</v>
      </c>
    </row>
    <row r="21" spans="1:8" x14ac:dyDescent="0.3">
      <c r="A21" s="80">
        <v>45359</v>
      </c>
      <c r="B21" s="57" t="s">
        <v>405</v>
      </c>
      <c r="C21" s="60">
        <f>200+140</f>
        <v>340</v>
      </c>
      <c r="D21" s="45" t="s">
        <v>567</v>
      </c>
      <c r="E21" s="65" t="s">
        <v>419</v>
      </c>
      <c r="F21" s="83">
        <f t="shared" si="0"/>
        <v>8500</v>
      </c>
      <c r="G21" s="46">
        <v>25</v>
      </c>
      <c r="H21" t="s">
        <v>570</v>
      </c>
    </row>
    <row r="22" spans="1:8" x14ac:dyDescent="0.3">
      <c r="A22" s="53">
        <v>45359</v>
      </c>
      <c r="B22" s="52" t="s">
        <v>509</v>
      </c>
      <c r="C22" s="55">
        <v>200</v>
      </c>
      <c r="D22" s="36" t="s">
        <v>508</v>
      </c>
      <c r="E22" s="73" t="s">
        <v>507</v>
      </c>
      <c r="F22" s="83">
        <f t="shared" si="0"/>
        <v>5000</v>
      </c>
      <c r="G22" s="46">
        <v>25</v>
      </c>
      <c r="H22" t="s">
        <v>570</v>
      </c>
    </row>
    <row r="23" spans="1:8" x14ac:dyDescent="0.3">
      <c r="A23" s="53">
        <v>45359</v>
      </c>
      <c r="B23" s="64" t="s">
        <v>510</v>
      </c>
      <c r="C23" s="55">
        <v>200</v>
      </c>
      <c r="D23" s="36" t="s">
        <v>508</v>
      </c>
      <c r="E23" s="73" t="s">
        <v>507</v>
      </c>
      <c r="F23" s="83">
        <f t="shared" si="0"/>
        <v>5000</v>
      </c>
      <c r="G23" s="46">
        <v>25</v>
      </c>
      <c r="H23" t="s">
        <v>570</v>
      </c>
    </row>
    <row r="24" spans="1:8" x14ac:dyDescent="0.3">
      <c r="A24" s="53">
        <v>45359</v>
      </c>
      <c r="B24" s="57" t="s">
        <v>511</v>
      </c>
      <c r="C24" s="61">
        <v>200</v>
      </c>
      <c r="D24" s="36" t="s">
        <v>508</v>
      </c>
      <c r="E24" s="73" t="s">
        <v>507</v>
      </c>
      <c r="F24" s="83">
        <f t="shared" si="0"/>
        <v>5000</v>
      </c>
      <c r="G24" s="46">
        <v>25</v>
      </c>
      <c r="H24" t="s">
        <v>570</v>
      </c>
    </row>
    <row r="25" spans="1:8" x14ac:dyDescent="0.3">
      <c r="A25" s="53">
        <v>45359</v>
      </c>
      <c r="B25" s="57" t="s">
        <v>512</v>
      </c>
      <c r="C25" s="61">
        <v>200</v>
      </c>
      <c r="D25" s="36" t="s">
        <v>508</v>
      </c>
      <c r="E25" s="73" t="s">
        <v>507</v>
      </c>
      <c r="F25" s="83">
        <f t="shared" si="0"/>
        <v>5000</v>
      </c>
      <c r="G25" s="46">
        <v>25</v>
      </c>
      <c r="H25" t="s">
        <v>570</v>
      </c>
    </row>
    <row r="26" spans="1:8" x14ac:dyDescent="0.3">
      <c r="A26" s="53">
        <v>45359</v>
      </c>
      <c r="B26" s="57" t="s">
        <v>513</v>
      </c>
      <c r="C26" s="61">
        <v>200</v>
      </c>
      <c r="D26" s="36" t="s">
        <v>508</v>
      </c>
      <c r="E26" s="73" t="s">
        <v>507</v>
      </c>
      <c r="F26" s="83">
        <f t="shared" si="0"/>
        <v>5000</v>
      </c>
      <c r="G26" s="46">
        <v>25</v>
      </c>
      <c r="H26" t="s">
        <v>570</v>
      </c>
    </row>
    <row r="27" spans="1:8" x14ac:dyDescent="0.3">
      <c r="A27" s="58">
        <v>45359</v>
      </c>
      <c r="B27" s="67" t="s">
        <v>474</v>
      </c>
      <c r="C27" s="60">
        <v>106</v>
      </c>
      <c r="D27" s="41" t="s">
        <v>483</v>
      </c>
      <c r="E27" s="27" t="s">
        <v>419</v>
      </c>
      <c r="F27" s="83">
        <f t="shared" si="0"/>
        <v>2650</v>
      </c>
      <c r="G27" s="46">
        <v>25</v>
      </c>
      <c r="H27" t="s">
        <v>570</v>
      </c>
    </row>
    <row r="28" spans="1:8" x14ac:dyDescent="0.3">
      <c r="A28" s="58">
        <v>45359</v>
      </c>
      <c r="B28" s="57" t="s">
        <v>531</v>
      </c>
      <c r="C28" s="61">
        <v>2</v>
      </c>
      <c r="D28" s="37" t="s">
        <v>533</v>
      </c>
      <c r="E28" s="65" t="s">
        <v>528</v>
      </c>
      <c r="F28" s="83">
        <f t="shared" si="0"/>
        <v>50</v>
      </c>
      <c r="G28" s="46">
        <v>25</v>
      </c>
      <c r="H28" t="s">
        <v>570</v>
      </c>
    </row>
    <row r="29" spans="1:8" x14ac:dyDescent="0.3">
      <c r="A29" s="58">
        <v>45359</v>
      </c>
      <c r="B29" s="57" t="s">
        <v>256</v>
      </c>
      <c r="C29" s="59">
        <v>177</v>
      </c>
      <c r="D29" s="90" t="s">
        <v>560</v>
      </c>
      <c r="E29" s="65" t="s">
        <v>207</v>
      </c>
      <c r="F29" s="83">
        <f t="shared" si="0"/>
        <v>4425</v>
      </c>
      <c r="G29" s="46">
        <v>25</v>
      </c>
      <c r="H29" t="s">
        <v>570</v>
      </c>
    </row>
    <row r="30" spans="1:8" s="68" customFormat="1" x14ac:dyDescent="0.3">
      <c r="A30" s="58">
        <v>45359</v>
      </c>
      <c r="B30" s="57" t="s">
        <v>259</v>
      </c>
      <c r="C30" s="60">
        <f>1195+1140+1719+245</f>
        <v>4299</v>
      </c>
      <c r="D30" s="90" t="s">
        <v>560</v>
      </c>
      <c r="E30" s="65" t="s">
        <v>183</v>
      </c>
      <c r="F30" s="83">
        <f t="shared" si="0"/>
        <v>107475</v>
      </c>
      <c r="G30" s="46">
        <v>25</v>
      </c>
      <c r="H30" t="s">
        <v>570</v>
      </c>
    </row>
    <row r="31" spans="1:8" s="68" customFormat="1" x14ac:dyDescent="0.3">
      <c r="A31" s="58">
        <v>45359</v>
      </c>
      <c r="B31" s="57" t="s">
        <v>285</v>
      </c>
      <c r="C31" s="61">
        <f>301+1662</f>
        <v>1963</v>
      </c>
      <c r="D31" s="90" t="s">
        <v>560</v>
      </c>
      <c r="E31" s="65" t="s">
        <v>207</v>
      </c>
      <c r="F31" s="83">
        <f t="shared" si="0"/>
        <v>49075</v>
      </c>
      <c r="G31" s="46">
        <v>25</v>
      </c>
      <c r="H31" t="s">
        <v>570</v>
      </c>
    </row>
    <row r="32" spans="1:8" s="68" customFormat="1" x14ac:dyDescent="0.3">
      <c r="A32" s="58">
        <v>45359</v>
      </c>
      <c r="B32" s="57" t="s">
        <v>286</v>
      </c>
      <c r="C32" s="60">
        <v>70</v>
      </c>
      <c r="D32" s="90" t="s">
        <v>560</v>
      </c>
      <c r="E32" s="65" t="s">
        <v>207</v>
      </c>
      <c r="F32" s="83">
        <f t="shared" si="0"/>
        <v>1750</v>
      </c>
      <c r="G32" s="46">
        <v>25</v>
      </c>
      <c r="H32" t="s">
        <v>570</v>
      </c>
    </row>
    <row r="33" spans="1:9" s="68" customFormat="1" x14ac:dyDescent="0.3">
      <c r="A33" s="58">
        <v>45360</v>
      </c>
      <c r="B33" s="57" t="s">
        <v>435</v>
      </c>
      <c r="C33" s="61">
        <v>330</v>
      </c>
      <c r="D33" s="41" t="s">
        <v>441</v>
      </c>
      <c r="E33" s="65" t="s">
        <v>419</v>
      </c>
      <c r="F33" s="83">
        <f t="shared" si="0"/>
        <v>8250</v>
      </c>
      <c r="G33" s="46">
        <v>25</v>
      </c>
      <c r="H33" t="s">
        <v>570</v>
      </c>
    </row>
    <row r="34" spans="1:9" s="68" customFormat="1" x14ac:dyDescent="0.3">
      <c r="A34" s="63">
        <v>45360</v>
      </c>
      <c r="B34" s="47" t="s">
        <v>55</v>
      </c>
      <c r="C34" s="51">
        <v>88</v>
      </c>
      <c r="D34" s="42" t="s">
        <v>58</v>
      </c>
      <c r="E34" s="86" t="s">
        <v>34</v>
      </c>
      <c r="F34" s="83">
        <f t="shared" si="0"/>
        <v>2200</v>
      </c>
      <c r="G34" s="46">
        <v>25</v>
      </c>
      <c r="H34" t="s">
        <v>570</v>
      </c>
    </row>
    <row r="35" spans="1:9" s="71" customFormat="1" ht="13.8" customHeight="1" x14ac:dyDescent="0.3">
      <c r="A35" s="58">
        <v>45360</v>
      </c>
      <c r="B35" s="57" t="s">
        <v>312</v>
      </c>
      <c r="C35" s="59">
        <v>1181</v>
      </c>
      <c r="D35" s="90" t="s">
        <v>560</v>
      </c>
      <c r="E35" s="65" t="s">
        <v>207</v>
      </c>
      <c r="F35" s="83">
        <f t="shared" si="0"/>
        <v>29525</v>
      </c>
      <c r="G35" s="46">
        <v>25</v>
      </c>
      <c r="H35" t="s">
        <v>570</v>
      </c>
    </row>
    <row r="36" spans="1:9" s="71" customFormat="1" ht="12.6" customHeight="1" x14ac:dyDescent="0.3">
      <c r="A36" s="58">
        <v>45360</v>
      </c>
      <c r="B36" s="57" t="s">
        <v>334</v>
      </c>
      <c r="C36" s="61">
        <v>2686</v>
      </c>
      <c r="D36" s="90" t="s">
        <v>560</v>
      </c>
      <c r="E36" s="65" t="s">
        <v>183</v>
      </c>
      <c r="F36" s="83">
        <f t="shared" si="0"/>
        <v>67150</v>
      </c>
      <c r="G36" s="46">
        <v>25</v>
      </c>
      <c r="H36" t="s">
        <v>570</v>
      </c>
    </row>
    <row r="37" spans="1:9" s="71" customFormat="1" ht="13.2" customHeight="1" x14ac:dyDescent="0.3">
      <c r="A37" s="58">
        <v>45298</v>
      </c>
      <c r="B37" s="57" t="s">
        <v>457</v>
      </c>
      <c r="C37" s="60">
        <f>227+115</f>
        <v>342</v>
      </c>
      <c r="D37" s="41" t="s">
        <v>483</v>
      </c>
      <c r="E37" s="27" t="s">
        <v>419</v>
      </c>
      <c r="F37" s="83">
        <f t="shared" si="0"/>
        <v>8550</v>
      </c>
      <c r="G37" s="46">
        <v>25</v>
      </c>
      <c r="H37" t="s">
        <v>570</v>
      </c>
      <c r="I37"/>
    </row>
    <row r="38" spans="1:9" s="71" customFormat="1" ht="11.4" customHeight="1" x14ac:dyDescent="0.3">
      <c r="A38" s="58">
        <v>45358</v>
      </c>
      <c r="B38" s="67" t="s">
        <v>458</v>
      </c>
      <c r="C38" s="60">
        <v>200</v>
      </c>
      <c r="D38" s="41" t="s">
        <v>483</v>
      </c>
      <c r="E38" s="27" t="s">
        <v>419</v>
      </c>
      <c r="F38" s="83">
        <f t="shared" si="0"/>
        <v>5000</v>
      </c>
      <c r="G38" s="46">
        <v>25</v>
      </c>
      <c r="H38" t="s">
        <v>570</v>
      </c>
      <c r="I38"/>
    </row>
    <row r="39" spans="1:9" s="71" customFormat="1" ht="13.2" customHeight="1" x14ac:dyDescent="0.3">
      <c r="A39" s="48">
        <v>45389</v>
      </c>
      <c r="B39" s="47" t="s">
        <v>35</v>
      </c>
      <c r="C39" s="51">
        <v>29</v>
      </c>
      <c r="D39" s="42" t="s">
        <v>58</v>
      </c>
      <c r="E39" s="86" t="s">
        <v>34</v>
      </c>
      <c r="F39" s="83">
        <f t="shared" si="0"/>
        <v>725</v>
      </c>
      <c r="G39" s="46">
        <v>25</v>
      </c>
      <c r="H39" t="s">
        <v>570</v>
      </c>
    </row>
    <row r="40" spans="1:9" s="73" customFormat="1" ht="18.600000000000001" customHeight="1" x14ac:dyDescent="0.3">
      <c r="A40" s="58">
        <v>45389</v>
      </c>
      <c r="B40" s="57" t="s">
        <v>186</v>
      </c>
      <c r="C40" s="59">
        <f>679+1703+408+2288</f>
        <v>5078</v>
      </c>
      <c r="D40" s="90" t="s">
        <v>560</v>
      </c>
      <c r="E40" s="59" t="s">
        <v>183</v>
      </c>
      <c r="F40" s="83">
        <f t="shared" si="0"/>
        <v>126950</v>
      </c>
      <c r="G40" s="46">
        <v>25</v>
      </c>
      <c r="H40" t="s">
        <v>570</v>
      </c>
    </row>
    <row r="41" spans="1:9" s="73" customFormat="1" ht="18.600000000000001" customHeight="1" x14ac:dyDescent="0.3">
      <c r="A41" s="58">
        <v>45389</v>
      </c>
      <c r="B41" s="57" t="s">
        <v>210</v>
      </c>
      <c r="C41" s="60">
        <v>458</v>
      </c>
      <c r="D41" s="90" t="s">
        <v>560</v>
      </c>
      <c r="E41" s="59" t="s">
        <v>207</v>
      </c>
      <c r="F41" s="83">
        <f t="shared" si="0"/>
        <v>11450</v>
      </c>
      <c r="G41" s="46">
        <v>25</v>
      </c>
      <c r="H41" t="s">
        <v>570</v>
      </c>
    </row>
    <row r="42" spans="1:9" s="65" customFormat="1" ht="15.6" customHeight="1" x14ac:dyDescent="0.3">
      <c r="A42" s="58">
        <v>45389</v>
      </c>
      <c r="B42" s="57" t="s">
        <v>224</v>
      </c>
      <c r="C42" s="61">
        <v>543</v>
      </c>
      <c r="D42" s="90" t="s">
        <v>560</v>
      </c>
      <c r="E42" s="59" t="s">
        <v>382</v>
      </c>
      <c r="F42" s="83">
        <f t="shared" si="0"/>
        <v>13575</v>
      </c>
      <c r="G42" s="46">
        <v>25</v>
      </c>
      <c r="H42" t="s">
        <v>570</v>
      </c>
    </row>
    <row r="43" spans="1:9" s="65" customFormat="1" ht="17.399999999999999" customHeight="1" x14ac:dyDescent="0.3">
      <c r="A43" s="58">
        <v>45389</v>
      </c>
      <c r="B43" s="57" t="s">
        <v>225</v>
      </c>
      <c r="C43" s="59">
        <v>608</v>
      </c>
      <c r="D43" s="90" t="s">
        <v>560</v>
      </c>
      <c r="E43" s="59" t="s">
        <v>383</v>
      </c>
      <c r="F43" s="83">
        <f t="shared" si="0"/>
        <v>15200</v>
      </c>
      <c r="G43" s="46">
        <v>25</v>
      </c>
      <c r="H43" t="s">
        <v>570</v>
      </c>
    </row>
    <row r="44" spans="1:9" s="65" customFormat="1" ht="16.8" customHeight="1" x14ac:dyDescent="0.3">
      <c r="A44" s="58">
        <v>45389</v>
      </c>
      <c r="B44" s="57" t="s">
        <v>130</v>
      </c>
      <c r="C44" s="61">
        <v>100</v>
      </c>
      <c r="D44" s="32" t="s">
        <v>559</v>
      </c>
      <c r="E44" s="59" t="s">
        <v>122</v>
      </c>
      <c r="F44" s="83">
        <f t="shared" si="0"/>
        <v>2500</v>
      </c>
      <c r="G44" s="46">
        <v>25</v>
      </c>
      <c r="H44" t="s">
        <v>570</v>
      </c>
    </row>
    <row r="45" spans="1:9" s="65" customFormat="1" ht="16.8" customHeight="1" x14ac:dyDescent="0.3">
      <c r="A45" s="58">
        <v>45389</v>
      </c>
      <c r="B45" s="57" t="s">
        <v>449</v>
      </c>
      <c r="C45" s="61">
        <v>260</v>
      </c>
      <c r="D45" s="45" t="s">
        <v>450</v>
      </c>
      <c r="E45" s="59" t="s">
        <v>448</v>
      </c>
      <c r="F45" s="83">
        <f t="shared" si="0"/>
        <v>6500</v>
      </c>
      <c r="G45" s="46">
        <v>25</v>
      </c>
      <c r="H45" t="s">
        <v>570</v>
      </c>
    </row>
    <row r="46" spans="1:9" s="65" customFormat="1" ht="21" customHeight="1" x14ac:dyDescent="0.3">
      <c r="A46" s="53">
        <v>45389</v>
      </c>
      <c r="B46" s="52" t="s">
        <v>110</v>
      </c>
      <c r="C46" s="55">
        <v>160</v>
      </c>
      <c r="D46" s="39" t="s">
        <v>111</v>
      </c>
      <c r="E46" s="66" t="s">
        <v>109</v>
      </c>
      <c r="F46" s="83">
        <f t="shared" si="0"/>
        <v>4000</v>
      </c>
      <c r="G46" s="46">
        <v>25</v>
      </c>
      <c r="H46" t="s">
        <v>570</v>
      </c>
    </row>
    <row r="47" spans="1:9" s="65" customFormat="1" ht="21" customHeight="1" x14ac:dyDescent="0.3">
      <c r="A47" s="53">
        <v>45391</v>
      </c>
      <c r="B47" s="52" t="s">
        <v>145</v>
      </c>
      <c r="C47" s="55">
        <v>85</v>
      </c>
      <c r="D47" s="39" t="s">
        <v>561</v>
      </c>
      <c r="E47" s="54" t="s">
        <v>147</v>
      </c>
      <c r="F47" s="83">
        <f t="shared" si="0"/>
        <v>2125</v>
      </c>
      <c r="G47" s="46">
        <v>25</v>
      </c>
      <c r="H47" t="s">
        <v>570</v>
      </c>
    </row>
    <row r="48" spans="1:9" s="65" customFormat="1" ht="21" customHeight="1" x14ac:dyDescent="0.3">
      <c r="A48" s="53">
        <v>45391</v>
      </c>
      <c r="B48" s="52" t="s">
        <v>145</v>
      </c>
      <c r="C48" s="55">
        <v>40</v>
      </c>
      <c r="D48" s="39" t="s">
        <v>561</v>
      </c>
      <c r="E48" s="54" t="s">
        <v>144</v>
      </c>
      <c r="F48" s="83">
        <f t="shared" si="0"/>
        <v>1000</v>
      </c>
      <c r="G48" s="46">
        <v>25</v>
      </c>
      <c r="H48" t="s">
        <v>570</v>
      </c>
    </row>
    <row r="49" spans="1:9" s="65" customFormat="1" ht="21" customHeight="1" x14ac:dyDescent="0.3">
      <c r="A49" s="75">
        <v>45391</v>
      </c>
      <c r="B49" s="74" t="s">
        <v>179</v>
      </c>
      <c r="C49" s="78">
        <v>38</v>
      </c>
      <c r="D49" s="44" t="s">
        <v>550</v>
      </c>
      <c r="E49" s="77" t="s">
        <v>182</v>
      </c>
      <c r="F49" s="83">
        <f t="shared" si="0"/>
        <v>950</v>
      </c>
      <c r="G49" s="46">
        <v>25</v>
      </c>
      <c r="H49" t="s">
        <v>570</v>
      </c>
    </row>
    <row r="50" spans="1:9" s="65" customFormat="1" ht="21" customHeight="1" x14ac:dyDescent="0.3">
      <c r="A50" s="58">
        <v>45391</v>
      </c>
      <c r="B50" s="57" t="s">
        <v>395</v>
      </c>
      <c r="C50" s="61">
        <v>40</v>
      </c>
      <c r="D50" s="41" t="s">
        <v>396</v>
      </c>
      <c r="E50" s="59" t="s">
        <v>177</v>
      </c>
      <c r="F50" s="83">
        <f t="shared" si="0"/>
        <v>1000</v>
      </c>
      <c r="G50" s="46">
        <v>25</v>
      </c>
      <c r="H50" t="s">
        <v>570</v>
      </c>
    </row>
    <row r="51" spans="1:9" s="65" customFormat="1" ht="21" customHeight="1" x14ac:dyDescent="0.3">
      <c r="A51" s="58">
        <v>45391</v>
      </c>
      <c r="B51" s="57" t="s">
        <v>335</v>
      </c>
      <c r="C51" s="60">
        <f>682+574+994+1697</f>
        <v>3947</v>
      </c>
      <c r="D51" s="90" t="s">
        <v>560</v>
      </c>
      <c r="E51" s="59" t="s">
        <v>183</v>
      </c>
      <c r="F51" s="83">
        <f t="shared" si="0"/>
        <v>98675</v>
      </c>
      <c r="G51" s="46">
        <v>25</v>
      </c>
      <c r="H51" t="s">
        <v>570</v>
      </c>
    </row>
    <row r="52" spans="1:9" s="65" customFormat="1" ht="21" customHeight="1" x14ac:dyDescent="0.3">
      <c r="A52" s="58">
        <v>45391</v>
      </c>
      <c r="B52" s="57" t="s">
        <v>353</v>
      </c>
      <c r="C52" s="61">
        <v>582</v>
      </c>
      <c r="D52" s="90" t="s">
        <v>560</v>
      </c>
      <c r="E52" s="59" t="s">
        <v>207</v>
      </c>
      <c r="F52" s="83">
        <f t="shared" si="0"/>
        <v>14550</v>
      </c>
      <c r="G52" s="46">
        <v>25</v>
      </c>
      <c r="H52" t="s">
        <v>570</v>
      </c>
    </row>
    <row r="53" spans="1:9" s="65" customFormat="1" ht="21" customHeight="1" x14ac:dyDescent="0.3">
      <c r="A53" s="58">
        <v>45391</v>
      </c>
      <c r="B53" s="57" t="s">
        <v>363</v>
      </c>
      <c r="C53" s="61">
        <v>626</v>
      </c>
      <c r="D53" s="90" t="s">
        <v>560</v>
      </c>
      <c r="E53" s="59" t="s">
        <v>362</v>
      </c>
      <c r="F53" s="83">
        <f t="shared" si="0"/>
        <v>15650</v>
      </c>
      <c r="G53" s="46">
        <v>25</v>
      </c>
      <c r="H53" t="s">
        <v>570</v>
      </c>
    </row>
    <row r="54" spans="1:9" s="65" customFormat="1" x14ac:dyDescent="0.3">
      <c r="A54" s="53">
        <v>45391</v>
      </c>
      <c r="B54" s="52" t="s">
        <v>493</v>
      </c>
      <c r="C54" s="55">
        <v>200</v>
      </c>
      <c r="D54" s="41" t="s">
        <v>503</v>
      </c>
      <c r="E54" s="54" t="s">
        <v>492</v>
      </c>
      <c r="F54" s="83">
        <f t="shared" si="0"/>
        <v>5000</v>
      </c>
      <c r="G54" s="46">
        <v>25</v>
      </c>
      <c r="H54" t="s">
        <v>570</v>
      </c>
    </row>
    <row r="55" spans="1:9" s="65" customFormat="1" x14ac:dyDescent="0.3">
      <c r="A55" s="53">
        <v>45391</v>
      </c>
      <c r="B55" s="52" t="s">
        <v>86</v>
      </c>
      <c r="C55" s="55">
        <v>110</v>
      </c>
      <c r="D55" s="36" t="s">
        <v>91</v>
      </c>
      <c r="E55" s="66" t="s">
        <v>83</v>
      </c>
      <c r="F55" s="83">
        <f t="shared" si="0"/>
        <v>2750</v>
      </c>
      <c r="G55" s="46">
        <v>25</v>
      </c>
      <c r="H55" t="s">
        <v>570</v>
      </c>
    </row>
    <row r="56" spans="1:9" s="65" customFormat="1" x14ac:dyDescent="0.3">
      <c r="A56" s="75">
        <v>45419</v>
      </c>
      <c r="B56" s="76" t="s">
        <v>175</v>
      </c>
      <c r="C56" s="78">
        <v>40</v>
      </c>
      <c r="D56" s="44" t="s">
        <v>550</v>
      </c>
      <c r="E56" s="77" t="s">
        <v>180</v>
      </c>
      <c r="F56" s="83">
        <f t="shared" si="0"/>
        <v>1000</v>
      </c>
      <c r="G56" s="46">
        <v>25</v>
      </c>
      <c r="H56" t="s">
        <v>570</v>
      </c>
    </row>
    <row r="57" spans="1:9" s="65" customFormat="1" x14ac:dyDescent="0.3">
      <c r="A57" s="58">
        <v>45419</v>
      </c>
      <c r="B57" s="57" t="s">
        <v>530</v>
      </c>
      <c r="C57" s="61">
        <v>16</v>
      </c>
      <c r="D57" s="37" t="s">
        <v>565</v>
      </c>
      <c r="E57" s="59" t="s">
        <v>528</v>
      </c>
      <c r="F57" s="83">
        <f t="shared" si="0"/>
        <v>400</v>
      </c>
      <c r="G57" s="46">
        <v>25</v>
      </c>
      <c r="H57" t="s">
        <v>570</v>
      </c>
    </row>
    <row r="58" spans="1:9" s="65" customFormat="1" x14ac:dyDescent="0.3">
      <c r="A58" s="58">
        <v>45358</v>
      </c>
      <c r="B58" s="57" t="s">
        <v>459</v>
      </c>
      <c r="C58" s="60">
        <f>180+20</f>
        <v>200</v>
      </c>
      <c r="D58" s="41" t="s">
        <v>483</v>
      </c>
      <c r="E58" s="60" t="s">
        <v>419</v>
      </c>
      <c r="F58" s="83">
        <f t="shared" si="0"/>
        <v>5000</v>
      </c>
      <c r="G58" s="46">
        <v>25</v>
      </c>
      <c r="H58" t="s">
        <v>570</v>
      </c>
      <c r="I58"/>
    </row>
    <row r="59" spans="1:9" s="62" customFormat="1" x14ac:dyDescent="0.3">
      <c r="A59" s="58">
        <v>45419</v>
      </c>
      <c r="B59" s="57" t="s">
        <v>420</v>
      </c>
      <c r="C59" s="61">
        <v>147</v>
      </c>
      <c r="D59" s="41" t="s">
        <v>441</v>
      </c>
      <c r="E59" s="65" t="s">
        <v>419</v>
      </c>
      <c r="F59" s="83">
        <f t="shared" si="0"/>
        <v>3675</v>
      </c>
      <c r="G59" s="46">
        <v>25</v>
      </c>
      <c r="H59" t="s">
        <v>570</v>
      </c>
      <c r="I59"/>
    </row>
    <row r="60" spans="1:9" s="62" customFormat="1" x14ac:dyDescent="0.3">
      <c r="A60" s="58">
        <v>45419</v>
      </c>
      <c r="B60" s="57" t="s">
        <v>187</v>
      </c>
      <c r="C60" s="59">
        <f>678+2286+682+1713</f>
        <v>5359</v>
      </c>
      <c r="D60" s="90" t="s">
        <v>560</v>
      </c>
      <c r="E60" s="65" t="s">
        <v>183</v>
      </c>
      <c r="F60" s="83">
        <f t="shared" si="0"/>
        <v>133975</v>
      </c>
      <c r="G60" s="46">
        <v>25</v>
      </c>
      <c r="H60" t="s">
        <v>570</v>
      </c>
      <c r="I60"/>
    </row>
    <row r="61" spans="1:9" s="62" customFormat="1" x14ac:dyDescent="0.3">
      <c r="A61" s="58">
        <v>45419</v>
      </c>
      <c r="B61" s="57" t="s">
        <v>211</v>
      </c>
      <c r="C61" s="60">
        <f>363+225</f>
        <v>588</v>
      </c>
      <c r="D61" s="90" t="s">
        <v>560</v>
      </c>
      <c r="E61" s="65" t="s">
        <v>207</v>
      </c>
      <c r="F61" s="83">
        <f t="shared" si="0"/>
        <v>14700</v>
      </c>
      <c r="G61" s="46">
        <v>25</v>
      </c>
      <c r="H61" t="s">
        <v>570</v>
      </c>
      <c r="I61"/>
    </row>
    <row r="62" spans="1:9" s="62" customFormat="1" x14ac:dyDescent="0.3">
      <c r="A62" s="58">
        <v>45419</v>
      </c>
      <c r="B62" s="57" t="s">
        <v>226</v>
      </c>
      <c r="C62" s="59">
        <v>362</v>
      </c>
      <c r="D62" s="90" t="s">
        <v>560</v>
      </c>
      <c r="E62" s="65" t="s">
        <v>384</v>
      </c>
      <c r="F62" s="83">
        <f t="shared" si="0"/>
        <v>9050</v>
      </c>
      <c r="G62" s="46">
        <v>25</v>
      </c>
      <c r="H62" t="s">
        <v>570</v>
      </c>
      <c r="I62"/>
    </row>
    <row r="63" spans="1:9" s="62" customFormat="1" x14ac:dyDescent="0.3">
      <c r="A63" s="58">
        <v>45420</v>
      </c>
      <c r="B63" s="57" t="s">
        <v>406</v>
      </c>
      <c r="C63" s="60">
        <f>61+200+29</f>
        <v>290</v>
      </c>
      <c r="D63" s="45" t="s">
        <v>567</v>
      </c>
      <c r="E63" s="65" t="s">
        <v>419</v>
      </c>
      <c r="F63" s="83">
        <f t="shared" si="0"/>
        <v>7250</v>
      </c>
      <c r="G63" s="46">
        <v>25</v>
      </c>
      <c r="H63" t="s">
        <v>570</v>
      </c>
      <c r="I63"/>
    </row>
    <row r="64" spans="1:9" s="62" customFormat="1" x14ac:dyDescent="0.3">
      <c r="A64" s="63">
        <v>45420</v>
      </c>
      <c r="B64" s="47" t="s">
        <v>0</v>
      </c>
      <c r="C64" s="51">
        <v>150</v>
      </c>
      <c r="D64" s="43" t="s">
        <v>562</v>
      </c>
      <c r="E64" s="69" t="s">
        <v>19</v>
      </c>
      <c r="F64" s="83">
        <f t="shared" si="0"/>
        <v>3750</v>
      </c>
      <c r="G64" s="46">
        <v>25</v>
      </c>
      <c r="H64" t="s">
        <v>570</v>
      </c>
      <c r="I64"/>
    </row>
    <row r="65" spans="1:9" s="62" customFormat="1" x14ac:dyDescent="0.3">
      <c r="A65" s="63">
        <v>45420</v>
      </c>
      <c r="B65" s="47" t="s">
        <v>45</v>
      </c>
      <c r="C65" s="51">
        <v>114</v>
      </c>
      <c r="D65" s="42" t="s">
        <v>58</v>
      </c>
      <c r="E65" s="69" t="s">
        <v>34</v>
      </c>
      <c r="F65" s="83">
        <f t="shared" si="0"/>
        <v>2850</v>
      </c>
      <c r="G65" s="46">
        <v>25</v>
      </c>
      <c r="H65" t="s">
        <v>570</v>
      </c>
      <c r="I65"/>
    </row>
    <row r="66" spans="1:9" s="62" customFormat="1" x14ac:dyDescent="0.3">
      <c r="A66" s="58">
        <v>45420</v>
      </c>
      <c r="B66" s="57" t="s">
        <v>260</v>
      </c>
      <c r="C66" s="60">
        <v>1369</v>
      </c>
      <c r="D66" s="90" t="s">
        <v>560</v>
      </c>
      <c r="E66" s="65" t="s">
        <v>183</v>
      </c>
      <c r="F66" s="83">
        <f t="shared" si="0"/>
        <v>34225</v>
      </c>
      <c r="G66" s="46">
        <v>25</v>
      </c>
      <c r="H66" t="s">
        <v>570</v>
      </c>
      <c r="I66"/>
    </row>
    <row r="67" spans="1:9" s="62" customFormat="1" x14ac:dyDescent="0.3">
      <c r="A67" s="58">
        <v>45420</v>
      </c>
      <c r="B67" s="57" t="s">
        <v>287</v>
      </c>
      <c r="C67" s="60">
        <f>3644+887</f>
        <v>4531</v>
      </c>
      <c r="D67" s="90" t="s">
        <v>560</v>
      </c>
      <c r="E67" s="59" t="s">
        <v>207</v>
      </c>
      <c r="F67" s="83">
        <f t="shared" ref="F67:F130" si="1">C67*25</f>
        <v>113275</v>
      </c>
      <c r="G67" s="46">
        <v>25</v>
      </c>
      <c r="H67" t="s">
        <v>570</v>
      </c>
    </row>
    <row r="68" spans="1:9" s="62" customFormat="1" x14ac:dyDescent="0.3">
      <c r="A68" s="58">
        <v>45420</v>
      </c>
      <c r="B68" s="57" t="s">
        <v>126</v>
      </c>
      <c r="C68" s="61">
        <v>50</v>
      </c>
      <c r="D68" s="32" t="s">
        <v>559</v>
      </c>
      <c r="E68" s="65"/>
      <c r="F68" s="83">
        <f t="shared" si="1"/>
        <v>1250</v>
      </c>
      <c r="G68" s="46">
        <v>25</v>
      </c>
      <c r="H68" t="s">
        <v>570</v>
      </c>
    </row>
    <row r="69" spans="1:9" s="62" customFormat="1" x14ac:dyDescent="0.3">
      <c r="A69" s="58">
        <v>45420</v>
      </c>
      <c r="B69" s="57" t="s">
        <v>126</v>
      </c>
      <c r="C69" s="61">
        <v>50</v>
      </c>
      <c r="D69" s="32" t="s">
        <v>559</v>
      </c>
      <c r="E69" s="65" t="s">
        <v>119</v>
      </c>
      <c r="F69" s="83">
        <f t="shared" si="1"/>
        <v>1250</v>
      </c>
      <c r="G69" s="46">
        <v>25</v>
      </c>
      <c r="H69" t="s">
        <v>570</v>
      </c>
    </row>
    <row r="70" spans="1:9" s="62" customFormat="1" x14ac:dyDescent="0.3">
      <c r="A70" s="53">
        <v>45421</v>
      </c>
      <c r="B70" s="52" t="s">
        <v>146</v>
      </c>
      <c r="C70" s="55">
        <v>15</v>
      </c>
      <c r="D70" s="39" t="s">
        <v>561</v>
      </c>
      <c r="E70" s="73" t="s">
        <v>148</v>
      </c>
      <c r="F70" s="83">
        <f t="shared" si="1"/>
        <v>375</v>
      </c>
      <c r="G70" s="46">
        <v>25</v>
      </c>
      <c r="H70" t="s">
        <v>570</v>
      </c>
    </row>
    <row r="71" spans="1:9" s="65" customFormat="1" x14ac:dyDescent="0.3">
      <c r="A71" s="58">
        <v>45421</v>
      </c>
      <c r="B71" s="57" t="s">
        <v>443</v>
      </c>
      <c r="C71" s="61">
        <v>211</v>
      </c>
      <c r="D71" s="41" t="s">
        <v>447</v>
      </c>
      <c r="E71" s="59" t="s">
        <v>445</v>
      </c>
      <c r="F71" s="83">
        <f t="shared" si="1"/>
        <v>5275</v>
      </c>
      <c r="G71" s="46">
        <v>25</v>
      </c>
      <c r="H71" t="s">
        <v>570</v>
      </c>
    </row>
    <row r="72" spans="1:9" s="65" customFormat="1" x14ac:dyDescent="0.3">
      <c r="A72" s="58">
        <v>45421</v>
      </c>
      <c r="B72" s="57" t="s">
        <v>444</v>
      </c>
      <c r="C72" s="61">
        <v>29</v>
      </c>
      <c r="D72" s="41" t="s">
        <v>447</v>
      </c>
      <c r="E72" s="59" t="s">
        <v>446</v>
      </c>
      <c r="F72" s="83">
        <f t="shared" si="1"/>
        <v>725</v>
      </c>
      <c r="G72" s="46">
        <v>25</v>
      </c>
      <c r="H72" t="s">
        <v>570</v>
      </c>
    </row>
    <row r="73" spans="1:9" s="65" customFormat="1" x14ac:dyDescent="0.3">
      <c r="A73" s="58">
        <v>45421</v>
      </c>
      <c r="B73" s="57" t="s">
        <v>336</v>
      </c>
      <c r="C73" s="60">
        <f>665+222+1170</f>
        <v>2057</v>
      </c>
      <c r="D73" s="90" t="s">
        <v>560</v>
      </c>
      <c r="E73" s="59" t="s">
        <v>183</v>
      </c>
      <c r="F73" s="83">
        <f t="shared" si="1"/>
        <v>51425</v>
      </c>
      <c r="G73" s="46">
        <v>25</v>
      </c>
      <c r="H73" t="s">
        <v>570</v>
      </c>
    </row>
    <row r="74" spans="1:9" s="65" customFormat="1" x14ac:dyDescent="0.3">
      <c r="A74" s="58">
        <v>45421</v>
      </c>
      <c r="B74" s="57" t="s">
        <v>354</v>
      </c>
      <c r="C74" s="60">
        <v>1252</v>
      </c>
      <c r="D74" s="90" t="s">
        <v>560</v>
      </c>
      <c r="E74" s="59" t="s">
        <v>207</v>
      </c>
      <c r="F74" s="83">
        <f t="shared" si="1"/>
        <v>31300</v>
      </c>
      <c r="G74" s="46">
        <v>25</v>
      </c>
      <c r="H74" t="s">
        <v>570</v>
      </c>
    </row>
    <row r="75" spans="1:9" s="65" customFormat="1" x14ac:dyDescent="0.3">
      <c r="A75" s="53">
        <v>45421</v>
      </c>
      <c r="B75" s="52" t="s">
        <v>87</v>
      </c>
      <c r="C75" s="55">
        <v>90</v>
      </c>
      <c r="D75" s="36" t="s">
        <v>91</v>
      </c>
      <c r="E75" s="66" t="s">
        <v>83</v>
      </c>
      <c r="F75" s="83">
        <f t="shared" si="1"/>
        <v>2250</v>
      </c>
      <c r="G75" s="46">
        <v>25</v>
      </c>
      <c r="H75" t="s">
        <v>570</v>
      </c>
    </row>
    <row r="76" spans="1:9" s="65" customFormat="1" x14ac:dyDescent="0.3">
      <c r="A76" s="58">
        <v>45450</v>
      </c>
      <c r="B76" s="57" t="s">
        <v>421</v>
      </c>
      <c r="C76" s="61">
        <v>340</v>
      </c>
      <c r="D76" s="41" t="s">
        <v>441</v>
      </c>
      <c r="E76" s="59" t="s">
        <v>419</v>
      </c>
      <c r="F76" s="83">
        <f t="shared" si="1"/>
        <v>8500</v>
      </c>
      <c r="G76" s="46">
        <v>25</v>
      </c>
      <c r="H76" t="s">
        <v>570</v>
      </c>
      <c r="I76"/>
    </row>
    <row r="77" spans="1:9" s="65" customFormat="1" x14ac:dyDescent="0.3">
      <c r="A77" s="58">
        <v>45450</v>
      </c>
      <c r="B77" s="57" t="s">
        <v>422</v>
      </c>
      <c r="C77" s="60">
        <v>200</v>
      </c>
      <c r="D77" s="41" t="s">
        <v>441</v>
      </c>
      <c r="E77" s="59" t="s">
        <v>419</v>
      </c>
      <c r="F77" s="83">
        <f t="shared" si="1"/>
        <v>5000</v>
      </c>
      <c r="G77" s="46">
        <v>25</v>
      </c>
      <c r="H77" t="s">
        <v>570</v>
      </c>
      <c r="I77"/>
    </row>
    <row r="78" spans="1:9" s="65" customFormat="1" x14ac:dyDescent="0.3">
      <c r="A78" s="58">
        <v>45450</v>
      </c>
      <c r="B78" s="57" t="s">
        <v>188</v>
      </c>
      <c r="C78" s="59">
        <f>576+676+927+568+342+1145</f>
        <v>4234</v>
      </c>
      <c r="D78" s="90" t="s">
        <v>560</v>
      </c>
      <c r="E78" s="65" t="s">
        <v>183</v>
      </c>
      <c r="F78" s="83">
        <f t="shared" si="1"/>
        <v>105850</v>
      </c>
      <c r="G78" s="46">
        <v>25</v>
      </c>
      <c r="H78" t="s">
        <v>570</v>
      </c>
    </row>
    <row r="79" spans="1:9" s="65" customFormat="1" x14ac:dyDescent="0.3">
      <c r="A79" s="58">
        <v>45450</v>
      </c>
      <c r="B79" s="57" t="s">
        <v>212</v>
      </c>
      <c r="C79" s="60">
        <v>1113</v>
      </c>
      <c r="D79" s="90" t="s">
        <v>560</v>
      </c>
      <c r="E79" s="59" t="s">
        <v>207</v>
      </c>
      <c r="F79" s="83">
        <f t="shared" si="1"/>
        <v>27825</v>
      </c>
      <c r="G79" s="46">
        <v>25</v>
      </c>
      <c r="H79" t="s">
        <v>570</v>
      </c>
    </row>
    <row r="80" spans="1:9" s="65" customFormat="1" x14ac:dyDescent="0.3">
      <c r="A80" s="53">
        <v>45451</v>
      </c>
      <c r="B80" s="52" t="s">
        <v>517</v>
      </c>
      <c r="C80" s="55">
        <v>1</v>
      </c>
      <c r="D80" s="39" t="s">
        <v>521</v>
      </c>
      <c r="E80" s="54" t="s">
        <v>516</v>
      </c>
      <c r="F80" s="83">
        <f t="shared" si="1"/>
        <v>25</v>
      </c>
      <c r="G80" s="46">
        <v>25</v>
      </c>
      <c r="H80" t="s">
        <v>570</v>
      </c>
    </row>
    <row r="81" spans="1:8" s="65" customFormat="1" x14ac:dyDescent="0.3">
      <c r="A81" s="58">
        <v>45451</v>
      </c>
      <c r="B81" s="57" t="s">
        <v>407</v>
      </c>
      <c r="C81" s="60">
        <f>222+108</f>
        <v>330</v>
      </c>
      <c r="D81" s="45" t="s">
        <v>567</v>
      </c>
      <c r="E81" s="59" t="s">
        <v>419</v>
      </c>
      <c r="F81" s="83">
        <f t="shared" si="1"/>
        <v>8250</v>
      </c>
      <c r="G81" s="46">
        <v>25</v>
      </c>
      <c r="H81" t="s">
        <v>570</v>
      </c>
    </row>
    <row r="82" spans="1:8" s="65" customFormat="1" x14ac:dyDescent="0.3">
      <c r="A82" s="63">
        <v>45451</v>
      </c>
      <c r="B82" s="47" t="s">
        <v>1</v>
      </c>
      <c r="C82" s="70">
        <v>150</v>
      </c>
      <c r="D82" s="43" t="s">
        <v>562</v>
      </c>
      <c r="E82" s="69" t="s">
        <v>20</v>
      </c>
      <c r="F82" s="83">
        <f t="shared" si="1"/>
        <v>3750</v>
      </c>
      <c r="G82" s="46">
        <v>25</v>
      </c>
      <c r="H82" t="s">
        <v>570</v>
      </c>
    </row>
    <row r="83" spans="1:8" s="65" customFormat="1" x14ac:dyDescent="0.3">
      <c r="A83" s="58">
        <v>45451</v>
      </c>
      <c r="B83" s="57" t="s">
        <v>261</v>
      </c>
      <c r="C83" s="60">
        <f>1198+308+1431</f>
        <v>2937</v>
      </c>
      <c r="D83" s="90" t="s">
        <v>560</v>
      </c>
      <c r="E83" s="59" t="s">
        <v>183</v>
      </c>
      <c r="F83" s="83">
        <f t="shared" si="1"/>
        <v>73425</v>
      </c>
      <c r="G83" s="46">
        <v>25</v>
      </c>
      <c r="H83" t="s">
        <v>570</v>
      </c>
    </row>
    <row r="84" spans="1:8" s="73" customFormat="1" x14ac:dyDescent="0.3">
      <c r="A84" s="58">
        <v>45451</v>
      </c>
      <c r="B84" s="57" t="s">
        <v>288</v>
      </c>
      <c r="C84" s="60">
        <f>1018</f>
        <v>1018</v>
      </c>
      <c r="D84" s="90" t="s">
        <v>560</v>
      </c>
      <c r="E84" s="59" t="s">
        <v>207</v>
      </c>
      <c r="F84" s="83">
        <f t="shared" si="1"/>
        <v>25450</v>
      </c>
      <c r="G84" s="46">
        <v>25</v>
      </c>
      <c r="H84" t="s">
        <v>570</v>
      </c>
    </row>
    <row r="85" spans="1:8" s="73" customFormat="1" x14ac:dyDescent="0.3">
      <c r="A85" s="58">
        <v>45451</v>
      </c>
      <c r="B85" s="57" t="s">
        <v>313</v>
      </c>
      <c r="C85" s="61">
        <v>172</v>
      </c>
      <c r="D85" s="90" t="s">
        <v>560</v>
      </c>
      <c r="E85" s="59" t="s">
        <v>376</v>
      </c>
      <c r="F85" s="83">
        <f t="shared" si="1"/>
        <v>4300</v>
      </c>
      <c r="G85" s="46">
        <v>25</v>
      </c>
      <c r="H85" t="s">
        <v>570</v>
      </c>
    </row>
    <row r="86" spans="1:8" s="73" customFormat="1" x14ac:dyDescent="0.3">
      <c r="A86" s="53">
        <v>45452</v>
      </c>
      <c r="B86" s="52" t="s">
        <v>143</v>
      </c>
      <c r="C86" s="55">
        <v>8</v>
      </c>
      <c r="D86" s="39" t="s">
        <v>564</v>
      </c>
      <c r="E86" s="60" t="s">
        <v>138</v>
      </c>
      <c r="F86" s="83">
        <f t="shared" si="1"/>
        <v>200</v>
      </c>
      <c r="G86" s="46">
        <v>25</v>
      </c>
      <c r="H86" t="s">
        <v>570</v>
      </c>
    </row>
    <row r="87" spans="1:8" s="65" customFormat="1" x14ac:dyDescent="0.3">
      <c r="A87" s="58">
        <v>45452</v>
      </c>
      <c r="B87" s="57" t="s">
        <v>337</v>
      </c>
      <c r="C87" s="60">
        <v>1525</v>
      </c>
      <c r="D87" s="90" t="s">
        <v>560</v>
      </c>
      <c r="E87" s="59" t="s">
        <v>183</v>
      </c>
      <c r="F87" s="83">
        <f t="shared" si="1"/>
        <v>38125</v>
      </c>
      <c r="G87" s="46">
        <v>25</v>
      </c>
      <c r="H87" t="s">
        <v>570</v>
      </c>
    </row>
    <row r="88" spans="1:8" s="65" customFormat="1" x14ac:dyDescent="0.3">
      <c r="A88" s="58">
        <v>45452</v>
      </c>
      <c r="B88" s="57">
        <v>37118</v>
      </c>
      <c r="C88" s="60">
        <v>897</v>
      </c>
      <c r="D88" s="90" t="s">
        <v>560</v>
      </c>
      <c r="E88" s="59" t="s">
        <v>207</v>
      </c>
      <c r="F88" s="83">
        <f t="shared" si="1"/>
        <v>22425</v>
      </c>
      <c r="G88" s="46">
        <v>25</v>
      </c>
      <c r="H88" t="s">
        <v>570</v>
      </c>
    </row>
    <row r="89" spans="1:8" s="65" customFormat="1" x14ac:dyDescent="0.3">
      <c r="A89" s="58">
        <v>45452</v>
      </c>
      <c r="B89" s="57" t="s">
        <v>364</v>
      </c>
      <c r="C89" s="60">
        <v>136</v>
      </c>
      <c r="D89" s="90" t="s">
        <v>560</v>
      </c>
      <c r="E89" s="59" t="s">
        <v>362</v>
      </c>
      <c r="F89" s="83">
        <f t="shared" si="1"/>
        <v>3400</v>
      </c>
      <c r="G89" s="46">
        <v>25</v>
      </c>
      <c r="H89" t="s">
        <v>570</v>
      </c>
    </row>
    <row r="90" spans="1:8" s="65" customFormat="1" x14ac:dyDescent="0.3">
      <c r="A90" s="53">
        <v>45452</v>
      </c>
      <c r="B90" s="52" t="s">
        <v>494</v>
      </c>
      <c r="C90" s="55">
        <v>200</v>
      </c>
      <c r="D90" s="41" t="s">
        <v>503</v>
      </c>
      <c r="E90" s="54" t="s">
        <v>492</v>
      </c>
      <c r="F90" s="83">
        <f t="shared" si="1"/>
        <v>5000</v>
      </c>
      <c r="G90" s="46">
        <v>25</v>
      </c>
      <c r="H90" t="s">
        <v>570</v>
      </c>
    </row>
    <row r="91" spans="1:8" s="73" customFormat="1" x14ac:dyDescent="0.3">
      <c r="A91" s="58">
        <v>45452</v>
      </c>
      <c r="B91" s="57" t="s">
        <v>495</v>
      </c>
      <c r="C91" s="61">
        <v>195</v>
      </c>
      <c r="D91" s="41" t="s">
        <v>503</v>
      </c>
      <c r="E91" s="54" t="s">
        <v>492</v>
      </c>
      <c r="F91" s="83">
        <f t="shared" si="1"/>
        <v>4875</v>
      </c>
      <c r="G91" s="46">
        <v>25</v>
      </c>
      <c r="H91" t="s">
        <v>570</v>
      </c>
    </row>
    <row r="92" spans="1:8" s="73" customFormat="1" x14ac:dyDescent="0.3">
      <c r="A92" s="58">
        <v>45481</v>
      </c>
      <c r="B92" s="57" t="s">
        <v>524</v>
      </c>
      <c r="C92" s="59">
        <f>4800+450</f>
        <v>5250</v>
      </c>
      <c r="D92" s="37" t="s">
        <v>555</v>
      </c>
      <c r="E92" s="59" t="s">
        <v>125</v>
      </c>
      <c r="F92" s="83">
        <f t="shared" si="1"/>
        <v>131250</v>
      </c>
      <c r="G92" s="46">
        <v>25</v>
      </c>
      <c r="H92" t="s">
        <v>570</v>
      </c>
    </row>
    <row r="93" spans="1:8" s="73" customFormat="1" x14ac:dyDescent="0.3">
      <c r="A93" s="58">
        <v>45481</v>
      </c>
      <c r="B93" s="57" t="s">
        <v>525</v>
      </c>
      <c r="C93" s="59">
        <v>12328</v>
      </c>
      <c r="D93" s="37" t="s">
        <v>555</v>
      </c>
      <c r="E93" s="59" t="s">
        <v>125</v>
      </c>
      <c r="F93" s="83">
        <f t="shared" si="1"/>
        <v>308200</v>
      </c>
      <c r="G93" s="46">
        <v>25</v>
      </c>
      <c r="H93" t="s">
        <v>570</v>
      </c>
    </row>
    <row r="94" spans="1:8" s="59" customFormat="1" ht="22.5" customHeight="1" x14ac:dyDescent="0.3">
      <c r="A94" s="58">
        <v>45481</v>
      </c>
      <c r="B94" s="57" t="s">
        <v>408</v>
      </c>
      <c r="C94" s="60">
        <f>91+168+81</f>
        <v>340</v>
      </c>
      <c r="D94" s="45" t="s">
        <v>567</v>
      </c>
      <c r="E94" s="59" t="s">
        <v>419</v>
      </c>
      <c r="F94" s="83">
        <f t="shared" si="1"/>
        <v>8500</v>
      </c>
      <c r="G94" s="46">
        <v>25</v>
      </c>
      <c r="H94" t="s">
        <v>570</v>
      </c>
    </row>
    <row r="95" spans="1:8" s="59" customFormat="1" ht="22.5" customHeight="1" x14ac:dyDescent="0.3">
      <c r="A95" s="58">
        <v>45481</v>
      </c>
      <c r="B95" s="57" t="s">
        <v>532</v>
      </c>
      <c r="C95" s="61">
        <v>1</v>
      </c>
      <c r="D95" s="37" t="s">
        <v>533</v>
      </c>
      <c r="E95" s="59" t="s">
        <v>445</v>
      </c>
      <c r="F95" s="83">
        <f t="shared" si="1"/>
        <v>25</v>
      </c>
      <c r="G95" s="46">
        <v>25</v>
      </c>
      <c r="H95" t="s">
        <v>570</v>
      </c>
    </row>
    <row r="96" spans="1:8" s="59" customFormat="1" ht="22.5" customHeight="1" x14ac:dyDescent="0.3">
      <c r="A96" s="63">
        <v>45481</v>
      </c>
      <c r="B96" s="47" t="s">
        <v>2</v>
      </c>
      <c r="C96" s="70">
        <v>140</v>
      </c>
      <c r="D96" s="43" t="s">
        <v>562</v>
      </c>
      <c r="E96" s="69" t="s">
        <v>21</v>
      </c>
      <c r="F96" s="83">
        <f t="shared" si="1"/>
        <v>3500</v>
      </c>
      <c r="G96" s="46">
        <v>25</v>
      </c>
      <c r="H96" t="s">
        <v>570</v>
      </c>
    </row>
    <row r="97" spans="1:9" s="62" customFormat="1" ht="24.9" customHeight="1" x14ac:dyDescent="0.3">
      <c r="A97" s="63">
        <v>45481</v>
      </c>
      <c r="B97" s="47" t="s">
        <v>46</v>
      </c>
      <c r="C97" s="51">
        <v>16</v>
      </c>
      <c r="D97" s="42" t="s">
        <v>58</v>
      </c>
      <c r="E97" s="69" t="s">
        <v>34</v>
      </c>
      <c r="F97" s="83">
        <f t="shared" si="1"/>
        <v>400</v>
      </c>
      <c r="G97" s="46">
        <v>25</v>
      </c>
      <c r="H97" t="s">
        <v>570</v>
      </c>
    </row>
    <row r="98" spans="1:9" s="62" customFormat="1" ht="24.9" customHeight="1" x14ac:dyDescent="0.3">
      <c r="A98" s="58">
        <v>45481</v>
      </c>
      <c r="B98" s="57" t="s">
        <v>262</v>
      </c>
      <c r="C98" s="27">
        <f>1183+342+1306</f>
        <v>2831</v>
      </c>
      <c r="D98" s="90" t="s">
        <v>560</v>
      </c>
      <c r="E98" s="59" t="s">
        <v>183</v>
      </c>
      <c r="F98" s="83">
        <f t="shared" si="1"/>
        <v>70775</v>
      </c>
      <c r="G98" s="46">
        <v>25</v>
      </c>
      <c r="H98" t="s">
        <v>570</v>
      </c>
    </row>
    <row r="99" spans="1:9" s="62" customFormat="1" ht="24.9" customHeight="1" x14ac:dyDescent="0.3">
      <c r="A99" s="58">
        <v>45481</v>
      </c>
      <c r="B99" s="57" t="s">
        <v>289</v>
      </c>
      <c r="C99" s="59">
        <v>264</v>
      </c>
      <c r="D99" s="90" t="s">
        <v>560</v>
      </c>
      <c r="E99" s="59" t="s">
        <v>207</v>
      </c>
      <c r="F99" s="83">
        <f t="shared" si="1"/>
        <v>6600</v>
      </c>
      <c r="G99" s="46">
        <v>25</v>
      </c>
      <c r="H99" t="s">
        <v>570</v>
      </c>
    </row>
    <row r="100" spans="1:9" s="62" customFormat="1" ht="24.9" customHeight="1" x14ac:dyDescent="0.3">
      <c r="A100" s="58">
        <v>45481</v>
      </c>
      <c r="B100" s="57" t="s">
        <v>314</v>
      </c>
      <c r="C100" s="60">
        <v>171</v>
      </c>
      <c r="D100" s="90" t="s">
        <v>560</v>
      </c>
      <c r="E100" s="59" t="s">
        <v>377</v>
      </c>
      <c r="F100" s="83">
        <f t="shared" si="1"/>
        <v>4275</v>
      </c>
      <c r="G100" s="46">
        <v>25</v>
      </c>
      <c r="H100" t="s">
        <v>570</v>
      </c>
    </row>
    <row r="101" spans="1:9" s="62" customFormat="1" ht="24.9" customHeight="1" x14ac:dyDescent="0.3">
      <c r="A101" s="58">
        <v>45482</v>
      </c>
      <c r="B101" s="57" t="s">
        <v>436</v>
      </c>
      <c r="C101" s="61">
        <v>80</v>
      </c>
      <c r="D101" s="41" t="s">
        <v>441</v>
      </c>
      <c r="E101" s="59" t="s">
        <v>419</v>
      </c>
      <c r="F101" s="83">
        <f t="shared" si="1"/>
        <v>2000</v>
      </c>
      <c r="G101" s="46">
        <v>25</v>
      </c>
      <c r="H101" t="s">
        <v>570</v>
      </c>
    </row>
    <row r="102" spans="1:9" s="62" customFormat="1" ht="24.9" customHeight="1" x14ac:dyDescent="0.3">
      <c r="A102" s="58">
        <v>45482</v>
      </c>
      <c r="B102" s="57" t="s">
        <v>338</v>
      </c>
      <c r="C102" s="60">
        <f>407+1308+113</f>
        <v>1828</v>
      </c>
      <c r="D102" s="90" t="s">
        <v>560</v>
      </c>
      <c r="E102" s="59" t="s">
        <v>183</v>
      </c>
      <c r="F102" s="83">
        <f t="shared" si="1"/>
        <v>45700</v>
      </c>
      <c r="G102" s="46">
        <v>25</v>
      </c>
      <c r="H102" t="s">
        <v>570</v>
      </c>
    </row>
    <row r="103" spans="1:9" s="62" customFormat="1" ht="24.9" customHeight="1" x14ac:dyDescent="0.3">
      <c r="A103" s="58">
        <v>45482</v>
      </c>
      <c r="B103" s="57" t="s">
        <v>355</v>
      </c>
      <c r="C103" s="59">
        <v>917</v>
      </c>
      <c r="D103" s="90" t="s">
        <v>560</v>
      </c>
      <c r="E103" s="59" t="s">
        <v>207</v>
      </c>
      <c r="F103" s="83">
        <f t="shared" si="1"/>
        <v>22925</v>
      </c>
      <c r="G103" s="46">
        <v>25</v>
      </c>
      <c r="H103" t="s">
        <v>570</v>
      </c>
    </row>
    <row r="104" spans="1:9" s="62" customFormat="1" ht="24.9" customHeight="1" x14ac:dyDescent="0.3">
      <c r="A104" s="58">
        <v>45482</v>
      </c>
      <c r="B104" s="57" t="s">
        <v>496</v>
      </c>
      <c r="C104" s="61">
        <v>200</v>
      </c>
      <c r="D104" s="41" t="s">
        <v>503</v>
      </c>
      <c r="E104" s="54" t="s">
        <v>492</v>
      </c>
      <c r="F104" s="83">
        <f t="shared" si="1"/>
        <v>5000</v>
      </c>
      <c r="G104" s="46">
        <v>25</v>
      </c>
      <c r="H104" t="s">
        <v>570</v>
      </c>
    </row>
    <row r="105" spans="1:9" s="62" customFormat="1" ht="24.9" customHeight="1" x14ac:dyDescent="0.3">
      <c r="A105" s="53">
        <v>45511</v>
      </c>
      <c r="B105" s="52" t="s">
        <v>133</v>
      </c>
      <c r="C105" s="55">
        <v>16</v>
      </c>
      <c r="D105" s="39" t="s">
        <v>548</v>
      </c>
      <c r="E105" s="60" t="s">
        <v>131</v>
      </c>
      <c r="F105" s="83">
        <f t="shared" si="1"/>
        <v>400</v>
      </c>
      <c r="G105" s="46">
        <v>25</v>
      </c>
      <c r="H105" t="s">
        <v>570</v>
      </c>
    </row>
    <row r="106" spans="1:9" s="62" customFormat="1" ht="24.9" customHeight="1" x14ac:dyDescent="0.3">
      <c r="A106" s="58">
        <v>45511</v>
      </c>
      <c r="B106" s="57" t="s">
        <v>423</v>
      </c>
      <c r="C106" s="60">
        <f>182+113</f>
        <v>295</v>
      </c>
      <c r="D106" s="41" t="s">
        <v>441</v>
      </c>
      <c r="E106" s="59" t="s">
        <v>419</v>
      </c>
      <c r="F106" s="83">
        <f t="shared" si="1"/>
        <v>7375</v>
      </c>
      <c r="G106" s="46">
        <v>25</v>
      </c>
      <c r="H106" t="s">
        <v>570</v>
      </c>
      <c r="I106"/>
    </row>
    <row r="107" spans="1:9" s="62" customFormat="1" ht="24.9" customHeight="1" x14ac:dyDescent="0.3">
      <c r="A107" s="63">
        <v>45511</v>
      </c>
      <c r="B107" s="47" t="s">
        <v>36</v>
      </c>
      <c r="C107" s="51">
        <v>6</v>
      </c>
      <c r="D107" s="42" t="s">
        <v>58</v>
      </c>
      <c r="E107" s="69" t="s">
        <v>34</v>
      </c>
      <c r="F107" s="83">
        <f t="shared" si="1"/>
        <v>150</v>
      </c>
      <c r="G107" s="46">
        <v>25</v>
      </c>
      <c r="H107" t="s">
        <v>570</v>
      </c>
      <c r="I107"/>
    </row>
    <row r="108" spans="1:9" s="62" customFormat="1" ht="24.9" customHeight="1" x14ac:dyDescent="0.3">
      <c r="A108" s="58">
        <v>45511</v>
      </c>
      <c r="B108" s="57" t="s">
        <v>189</v>
      </c>
      <c r="C108" s="59">
        <v>900</v>
      </c>
      <c r="D108" s="90" t="s">
        <v>560</v>
      </c>
      <c r="E108" s="59" t="s">
        <v>183</v>
      </c>
      <c r="F108" s="83">
        <f t="shared" si="1"/>
        <v>22500</v>
      </c>
      <c r="G108" s="46">
        <v>25</v>
      </c>
      <c r="H108" t="s">
        <v>570</v>
      </c>
      <c r="I108"/>
    </row>
    <row r="109" spans="1:9" s="62" customFormat="1" ht="24.9" customHeight="1" x14ac:dyDescent="0.3">
      <c r="A109" s="58">
        <v>45511</v>
      </c>
      <c r="B109" s="57" t="s">
        <v>190</v>
      </c>
      <c r="C109" s="59">
        <v>790</v>
      </c>
      <c r="D109" s="90" t="s">
        <v>560</v>
      </c>
      <c r="E109" s="59" t="s">
        <v>183</v>
      </c>
      <c r="F109" s="83">
        <f t="shared" si="1"/>
        <v>19750</v>
      </c>
      <c r="G109" s="46">
        <v>25</v>
      </c>
      <c r="H109" t="s">
        <v>570</v>
      </c>
      <c r="I109"/>
    </row>
    <row r="110" spans="1:9" s="62" customFormat="1" ht="24.9" customHeight="1" x14ac:dyDescent="0.3">
      <c r="A110" s="58">
        <v>45511</v>
      </c>
      <c r="B110" s="57" t="s">
        <v>213</v>
      </c>
      <c r="C110" s="60">
        <f>3662+900</f>
        <v>4562</v>
      </c>
      <c r="D110" s="90" t="s">
        <v>560</v>
      </c>
      <c r="E110" s="59" t="s">
        <v>207</v>
      </c>
      <c r="F110" s="83">
        <f t="shared" si="1"/>
        <v>114050</v>
      </c>
      <c r="G110" s="46">
        <v>25</v>
      </c>
      <c r="H110" t="s">
        <v>570</v>
      </c>
    </row>
    <row r="111" spans="1:9" s="62" customFormat="1" ht="24.9" customHeight="1" x14ac:dyDescent="0.3">
      <c r="A111" s="53">
        <v>45512</v>
      </c>
      <c r="B111" s="52" t="s">
        <v>132</v>
      </c>
      <c r="C111" s="55">
        <v>200</v>
      </c>
      <c r="D111" s="39" t="s">
        <v>552</v>
      </c>
      <c r="E111" s="60" t="s">
        <v>131</v>
      </c>
      <c r="F111" s="83">
        <f t="shared" si="1"/>
        <v>5000</v>
      </c>
      <c r="G111" s="46">
        <v>25</v>
      </c>
      <c r="H111" t="s">
        <v>570</v>
      </c>
    </row>
    <row r="112" spans="1:9" s="62" customFormat="1" ht="24.9" customHeight="1" x14ac:dyDescent="0.3">
      <c r="A112" s="58">
        <v>45512</v>
      </c>
      <c r="B112" s="57" t="s">
        <v>159</v>
      </c>
      <c r="C112" s="61">
        <v>120</v>
      </c>
      <c r="D112" s="41" t="s">
        <v>566</v>
      </c>
      <c r="E112" s="59" t="s">
        <v>164</v>
      </c>
      <c r="F112" s="83">
        <f t="shared" si="1"/>
        <v>3000</v>
      </c>
      <c r="G112" s="46">
        <v>25</v>
      </c>
      <c r="H112" t="s">
        <v>570</v>
      </c>
    </row>
    <row r="113" spans="1:9" s="62" customFormat="1" ht="24.9" customHeight="1" x14ac:dyDescent="0.3">
      <c r="A113" s="58">
        <v>45512</v>
      </c>
      <c r="B113" s="57" t="s">
        <v>409</v>
      </c>
      <c r="C113" s="60">
        <f>119+200+21</f>
        <v>340</v>
      </c>
      <c r="D113" s="45" t="s">
        <v>567</v>
      </c>
      <c r="E113" s="59" t="s">
        <v>419</v>
      </c>
      <c r="F113" s="83">
        <f t="shared" si="1"/>
        <v>8500</v>
      </c>
      <c r="G113" s="46">
        <v>25</v>
      </c>
      <c r="H113" t="s">
        <v>570</v>
      </c>
    </row>
    <row r="114" spans="1:9" s="62" customFormat="1" ht="24.9" customHeight="1" x14ac:dyDescent="0.3">
      <c r="A114" s="58">
        <v>45512</v>
      </c>
      <c r="B114" s="57" t="s">
        <v>475</v>
      </c>
      <c r="C114" s="61">
        <f>37+223+80</f>
        <v>340</v>
      </c>
      <c r="D114" s="41" t="s">
        <v>483</v>
      </c>
      <c r="E114" s="60" t="s">
        <v>419</v>
      </c>
      <c r="F114" s="83">
        <f t="shared" si="1"/>
        <v>8500</v>
      </c>
      <c r="G114" s="46">
        <v>25</v>
      </c>
      <c r="H114" t="s">
        <v>570</v>
      </c>
    </row>
    <row r="115" spans="1:9" s="62" customFormat="1" ht="24.9" customHeight="1" x14ac:dyDescent="0.3">
      <c r="A115" s="63">
        <v>45512</v>
      </c>
      <c r="B115" s="47" t="s">
        <v>3</v>
      </c>
      <c r="C115" s="49">
        <v>140</v>
      </c>
      <c r="D115" s="43" t="s">
        <v>562</v>
      </c>
      <c r="E115" s="69" t="s">
        <v>22</v>
      </c>
      <c r="F115" s="83">
        <f t="shared" si="1"/>
        <v>3500</v>
      </c>
      <c r="G115" s="46">
        <v>25</v>
      </c>
      <c r="H115" t="s">
        <v>570</v>
      </c>
    </row>
    <row r="116" spans="1:9" s="62" customFormat="1" ht="24.9" customHeight="1" x14ac:dyDescent="0.3">
      <c r="A116" s="48">
        <v>45512</v>
      </c>
      <c r="B116" s="47" t="s">
        <v>47</v>
      </c>
      <c r="C116" s="51">
        <v>115</v>
      </c>
      <c r="D116" s="42" t="s">
        <v>58</v>
      </c>
      <c r="E116" s="69" t="s">
        <v>34</v>
      </c>
      <c r="F116" s="83">
        <f t="shared" si="1"/>
        <v>2875</v>
      </c>
      <c r="G116" s="46">
        <v>25</v>
      </c>
      <c r="H116" t="s">
        <v>570</v>
      </c>
    </row>
    <row r="117" spans="1:9" s="62" customFormat="1" ht="24.9" customHeight="1" x14ac:dyDescent="0.3">
      <c r="A117" s="58">
        <v>45512</v>
      </c>
      <c r="B117" s="57" t="s">
        <v>263</v>
      </c>
      <c r="C117" s="27">
        <f>684+572+682+1488</f>
        <v>3426</v>
      </c>
      <c r="D117" s="90" t="s">
        <v>560</v>
      </c>
      <c r="E117" s="59" t="s">
        <v>183</v>
      </c>
      <c r="F117" s="83">
        <f t="shared" si="1"/>
        <v>85650</v>
      </c>
      <c r="G117" s="46">
        <v>25</v>
      </c>
      <c r="H117" t="s">
        <v>570</v>
      </c>
    </row>
    <row r="118" spans="1:9" s="62" customFormat="1" ht="24.9" customHeight="1" x14ac:dyDescent="0.3">
      <c r="A118" s="58">
        <v>45512</v>
      </c>
      <c r="B118" s="57" t="s">
        <v>290</v>
      </c>
      <c r="C118" s="65">
        <v>286</v>
      </c>
      <c r="D118" s="90" t="s">
        <v>560</v>
      </c>
      <c r="E118" s="59" t="s">
        <v>207</v>
      </c>
      <c r="F118" s="83">
        <f t="shared" si="1"/>
        <v>7150</v>
      </c>
      <c r="G118" s="46">
        <v>25</v>
      </c>
      <c r="H118" t="s">
        <v>570</v>
      </c>
    </row>
    <row r="119" spans="1:9" s="62" customFormat="1" ht="24.9" customHeight="1" x14ac:dyDescent="0.3">
      <c r="A119" s="58">
        <v>45542</v>
      </c>
      <c r="B119" s="57" t="s">
        <v>424</v>
      </c>
      <c r="C119" s="27">
        <f>182+18</f>
        <v>200</v>
      </c>
      <c r="D119" s="41" t="s">
        <v>441</v>
      </c>
      <c r="E119" s="59" t="s">
        <v>419</v>
      </c>
      <c r="F119" s="83">
        <f t="shared" si="1"/>
        <v>5000</v>
      </c>
      <c r="G119" s="46">
        <v>25</v>
      </c>
      <c r="H119" t="s">
        <v>570</v>
      </c>
      <c r="I119"/>
    </row>
    <row r="120" spans="1:9" s="62" customFormat="1" ht="24.9" customHeight="1" x14ac:dyDescent="0.3">
      <c r="A120" s="63">
        <v>45542</v>
      </c>
      <c r="B120" s="47" t="s">
        <v>37</v>
      </c>
      <c r="C120" s="88">
        <v>51</v>
      </c>
      <c r="D120" s="42" t="s">
        <v>58</v>
      </c>
      <c r="E120" s="69" t="s">
        <v>34</v>
      </c>
      <c r="F120" s="83">
        <f t="shared" si="1"/>
        <v>1275</v>
      </c>
      <c r="G120" s="46">
        <v>25</v>
      </c>
      <c r="H120" t="s">
        <v>570</v>
      </c>
    </row>
    <row r="121" spans="1:9" s="62" customFormat="1" ht="24.9" customHeight="1" x14ac:dyDescent="0.3">
      <c r="A121" s="58">
        <v>45542</v>
      </c>
      <c r="B121" s="57" t="s">
        <v>214</v>
      </c>
      <c r="C121" s="27">
        <f>1823+1006</f>
        <v>2829</v>
      </c>
      <c r="D121" s="90" t="s">
        <v>560</v>
      </c>
      <c r="E121" s="59" t="s">
        <v>207</v>
      </c>
      <c r="F121" s="83">
        <f t="shared" si="1"/>
        <v>70725</v>
      </c>
      <c r="G121" s="46">
        <v>25</v>
      </c>
      <c r="H121" t="s">
        <v>570</v>
      </c>
    </row>
    <row r="122" spans="1:9" s="62" customFormat="1" ht="24.9" customHeight="1" x14ac:dyDescent="0.3">
      <c r="A122" s="58">
        <v>45543</v>
      </c>
      <c r="B122" s="57" t="s">
        <v>410</v>
      </c>
      <c r="C122" s="27">
        <f>179+177</f>
        <v>356</v>
      </c>
      <c r="D122" s="45" t="s">
        <v>567</v>
      </c>
      <c r="E122" s="59" t="s">
        <v>419</v>
      </c>
      <c r="F122" s="83">
        <f t="shared" si="1"/>
        <v>8900</v>
      </c>
      <c r="G122" s="46">
        <v>25</v>
      </c>
      <c r="H122" t="s">
        <v>570</v>
      </c>
    </row>
    <row r="123" spans="1:9" s="62" customFormat="1" ht="24.9" customHeight="1" x14ac:dyDescent="0.3">
      <c r="A123" s="63">
        <v>45543</v>
      </c>
      <c r="B123" s="47" t="s">
        <v>4</v>
      </c>
      <c r="C123" s="71">
        <v>145</v>
      </c>
      <c r="D123" s="43" t="s">
        <v>562</v>
      </c>
      <c r="E123" s="69" t="s">
        <v>23</v>
      </c>
      <c r="F123" s="83">
        <f t="shared" si="1"/>
        <v>3625</v>
      </c>
      <c r="G123" s="46">
        <v>25</v>
      </c>
      <c r="H123" t="s">
        <v>570</v>
      </c>
    </row>
    <row r="124" spans="1:9" s="62" customFormat="1" ht="24.9" customHeight="1" x14ac:dyDescent="0.3">
      <c r="A124" s="58">
        <v>45543</v>
      </c>
      <c r="B124" s="57" t="s">
        <v>264</v>
      </c>
      <c r="C124" s="27">
        <f>818+573+407+1318</f>
        <v>3116</v>
      </c>
      <c r="D124" s="90" t="s">
        <v>560</v>
      </c>
      <c r="E124" s="59" t="s">
        <v>183</v>
      </c>
      <c r="F124" s="83">
        <f t="shared" si="1"/>
        <v>77900</v>
      </c>
      <c r="G124" s="46">
        <v>25</v>
      </c>
      <c r="H124" t="s">
        <v>570</v>
      </c>
    </row>
    <row r="125" spans="1:9" s="62" customFormat="1" ht="24.9" customHeight="1" x14ac:dyDescent="0.3">
      <c r="A125" s="58">
        <v>45543</v>
      </c>
      <c r="B125" s="57" t="s">
        <v>291</v>
      </c>
      <c r="C125" s="65">
        <f>178+269</f>
        <v>447</v>
      </c>
      <c r="D125" s="90" t="s">
        <v>560</v>
      </c>
      <c r="E125" s="59" t="s">
        <v>207</v>
      </c>
      <c r="F125" s="83">
        <f t="shared" si="1"/>
        <v>11175</v>
      </c>
      <c r="G125" s="46">
        <v>25</v>
      </c>
      <c r="H125" t="s">
        <v>570</v>
      </c>
    </row>
    <row r="126" spans="1:9" s="62" customFormat="1" ht="24.9" customHeight="1" x14ac:dyDescent="0.3">
      <c r="A126" s="58">
        <v>45543</v>
      </c>
      <c r="B126" s="57" t="s">
        <v>315</v>
      </c>
      <c r="C126" s="27">
        <v>173</v>
      </c>
      <c r="D126" s="90" t="s">
        <v>560</v>
      </c>
      <c r="E126" s="59" t="s">
        <v>378</v>
      </c>
      <c r="F126" s="83">
        <f t="shared" si="1"/>
        <v>4325</v>
      </c>
      <c r="G126" s="46">
        <v>25</v>
      </c>
      <c r="H126" t="s">
        <v>570</v>
      </c>
    </row>
    <row r="127" spans="1:9" s="62" customFormat="1" ht="24.9" customHeight="1" x14ac:dyDescent="0.3">
      <c r="A127" s="58">
        <v>45544</v>
      </c>
      <c r="B127" s="57" t="s">
        <v>437</v>
      </c>
      <c r="C127" s="27">
        <v>200</v>
      </c>
      <c r="D127" s="41" t="s">
        <v>441</v>
      </c>
      <c r="E127" s="59" t="s">
        <v>419</v>
      </c>
      <c r="F127" s="83">
        <f t="shared" si="1"/>
        <v>5000</v>
      </c>
      <c r="G127" s="46">
        <v>25</v>
      </c>
      <c r="H127" t="s">
        <v>570</v>
      </c>
    </row>
    <row r="128" spans="1:9" s="62" customFormat="1" ht="24.9" customHeight="1" x14ac:dyDescent="0.3">
      <c r="A128" s="58">
        <v>45544</v>
      </c>
      <c r="B128" s="57" t="s">
        <v>339</v>
      </c>
      <c r="C128" s="27">
        <v>1352</v>
      </c>
      <c r="D128" s="90" t="s">
        <v>560</v>
      </c>
      <c r="E128" s="59" t="s">
        <v>183</v>
      </c>
      <c r="F128" s="83">
        <f t="shared" si="1"/>
        <v>33800</v>
      </c>
      <c r="G128" s="46">
        <v>25</v>
      </c>
      <c r="H128" t="s">
        <v>570</v>
      </c>
    </row>
    <row r="129" spans="1:9" s="62" customFormat="1" ht="24.9" customHeight="1" x14ac:dyDescent="0.3">
      <c r="A129" s="58">
        <v>45544</v>
      </c>
      <c r="B129" s="57" t="s">
        <v>340</v>
      </c>
      <c r="C129" s="27">
        <v>56</v>
      </c>
      <c r="D129" s="90" t="s">
        <v>560</v>
      </c>
      <c r="E129" s="59" t="s">
        <v>183</v>
      </c>
      <c r="F129" s="83">
        <f t="shared" si="1"/>
        <v>1400</v>
      </c>
      <c r="G129" s="46">
        <v>25</v>
      </c>
      <c r="H129" t="s">
        <v>570</v>
      </c>
    </row>
    <row r="130" spans="1:9" s="62" customFormat="1" ht="24.9" customHeight="1" x14ac:dyDescent="0.3">
      <c r="A130" s="58">
        <v>45544</v>
      </c>
      <c r="B130" s="57" t="s">
        <v>356</v>
      </c>
      <c r="C130" s="65">
        <v>904</v>
      </c>
      <c r="D130" s="90" t="s">
        <v>560</v>
      </c>
      <c r="E130" s="59" t="s">
        <v>207</v>
      </c>
      <c r="F130" s="83">
        <f t="shared" si="1"/>
        <v>22600</v>
      </c>
      <c r="G130" s="46">
        <v>25</v>
      </c>
      <c r="H130" t="s">
        <v>570</v>
      </c>
    </row>
    <row r="131" spans="1:9" s="62" customFormat="1" ht="24.9" customHeight="1" x14ac:dyDescent="0.3">
      <c r="A131" s="58">
        <v>45544</v>
      </c>
      <c r="B131" s="57" t="s">
        <v>365</v>
      </c>
      <c r="C131" s="27">
        <v>136</v>
      </c>
      <c r="D131" s="90" t="s">
        <v>560</v>
      </c>
      <c r="E131" s="59" t="s">
        <v>362</v>
      </c>
      <c r="F131" s="83">
        <f t="shared" ref="F131:F194" si="2">C131*25</f>
        <v>3400</v>
      </c>
      <c r="G131" s="46">
        <v>25</v>
      </c>
      <c r="H131" t="s">
        <v>570</v>
      </c>
    </row>
    <row r="132" spans="1:9" s="62" customFormat="1" ht="24.9" customHeight="1" x14ac:dyDescent="0.3">
      <c r="A132" s="58">
        <v>45544</v>
      </c>
      <c r="B132" s="57" t="s">
        <v>497</v>
      </c>
      <c r="C132" s="60">
        <v>205</v>
      </c>
      <c r="D132" s="41" t="s">
        <v>503</v>
      </c>
      <c r="E132" s="54" t="s">
        <v>492</v>
      </c>
      <c r="F132" s="83">
        <f t="shared" si="2"/>
        <v>5125</v>
      </c>
      <c r="G132" s="46">
        <v>25</v>
      </c>
      <c r="H132" t="s">
        <v>570</v>
      </c>
    </row>
    <row r="133" spans="1:9" s="62" customFormat="1" ht="24.9" customHeight="1" x14ac:dyDescent="0.3">
      <c r="A133" s="63">
        <v>45572</v>
      </c>
      <c r="B133" s="47" t="s">
        <v>38</v>
      </c>
      <c r="C133" s="88">
        <v>80</v>
      </c>
      <c r="D133" s="42" t="s">
        <v>58</v>
      </c>
      <c r="E133" s="69" t="s">
        <v>34</v>
      </c>
      <c r="F133" s="83">
        <f t="shared" si="2"/>
        <v>2000</v>
      </c>
      <c r="G133" s="46">
        <v>25</v>
      </c>
      <c r="H133" t="s">
        <v>570</v>
      </c>
    </row>
    <row r="134" spans="1:9" s="62" customFormat="1" ht="24.9" customHeight="1" x14ac:dyDescent="0.3">
      <c r="A134" s="58">
        <v>45573</v>
      </c>
      <c r="B134" s="57" t="s">
        <v>476</v>
      </c>
      <c r="C134" s="27">
        <f>118+189+3</f>
        <v>310</v>
      </c>
      <c r="D134" s="41" t="s">
        <v>483</v>
      </c>
      <c r="E134" s="60" t="s">
        <v>419</v>
      </c>
      <c r="F134" s="83">
        <f t="shared" si="2"/>
        <v>7750</v>
      </c>
      <c r="G134" s="46">
        <v>25</v>
      </c>
      <c r="H134" t="s">
        <v>570</v>
      </c>
    </row>
    <row r="135" spans="1:9" s="62" customFormat="1" ht="24.9" customHeight="1" x14ac:dyDescent="0.3">
      <c r="A135" s="58">
        <v>45573</v>
      </c>
      <c r="B135" s="57" t="s">
        <v>477</v>
      </c>
      <c r="C135" s="60">
        <f>200+11+30+20</f>
        <v>261</v>
      </c>
      <c r="D135" s="41" t="s">
        <v>483</v>
      </c>
      <c r="E135" s="60" t="s">
        <v>419</v>
      </c>
      <c r="F135" s="83">
        <f t="shared" si="2"/>
        <v>6525</v>
      </c>
      <c r="G135" s="46">
        <v>25</v>
      </c>
      <c r="H135" t="s">
        <v>570</v>
      </c>
    </row>
    <row r="136" spans="1:9" s="62" customFormat="1" ht="24.9" customHeight="1" x14ac:dyDescent="0.3">
      <c r="A136" s="63">
        <v>45573</v>
      </c>
      <c r="B136" s="47" t="s">
        <v>5</v>
      </c>
      <c r="C136" s="49">
        <v>75</v>
      </c>
      <c r="D136" s="43" t="s">
        <v>562</v>
      </c>
      <c r="E136" s="69" t="s">
        <v>24</v>
      </c>
      <c r="F136" s="83">
        <f t="shared" si="2"/>
        <v>1875</v>
      </c>
      <c r="G136" s="46">
        <v>25</v>
      </c>
      <c r="H136" t="s">
        <v>570</v>
      </c>
    </row>
    <row r="137" spans="1:9" s="62" customFormat="1" ht="24.9" customHeight="1" x14ac:dyDescent="0.3">
      <c r="A137" s="58">
        <v>45573</v>
      </c>
      <c r="B137" s="57" t="s">
        <v>265</v>
      </c>
      <c r="C137" s="60">
        <f>820+571+457</f>
        <v>1848</v>
      </c>
      <c r="D137" s="90" t="s">
        <v>560</v>
      </c>
      <c r="E137" s="59" t="s">
        <v>183</v>
      </c>
      <c r="F137" s="83">
        <f t="shared" si="2"/>
        <v>46200</v>
      </c>
      <c r="G137" s="46">
        <v>25</v>
      </c>
      <c r="H137" t="s">
        <v>570</v>
      </c>
    </row>
    <row r="138" spans="1:9" s="62" customFormat="1" ht="24.9" customHeight="1" x14ac:dyDescent="0.3">
      <c r="A138" s="58">
        <v>45573</v>
      </c>
      <c r="B138" s="57" t="s">
        <v>292</v>
      </c>
      <c r="C138" s="59">
        <f>179+553</f>
        <v>732</v>
      </c>
      <c r="D138" s="90" t="s">
        <v>560</v>
      </c>
      <c r="E138" s="59" t="s">
        <v>207</v>
      </c>
      <c r="F138" s="83">
        <f t="shared" si="2"/>
        <v>18300</v>
      </c>
      <c r="G138" s="46">
        <v>25</v>
      </c>
      <c r="H138" t="s">
        <v>570</v>
      </c>
    </row>
    <row r="139" spans="1:9" s="62" customFormat="1" ht="24.9" customHeight="1" x14ac:dyDescent="0.3">
      <c r="A139" s="53">
        <v>45573</v>
      </c>
      <c r="B139" s="52" t="s">
        <v>136</v>
      </c>
      <c r="C139" s="55">
        <v>80</v>
      </c>
      <c r="D139" s="39" t="s">
        <v>558</v>
      </c>
      <c r="E139" s="59" t="s">
        <v>137</v>
      </c>
      <c r="F139" s="83">
        <f t="shared" si="2"/>
        <v>2000</v>
      </c>
      <c r="G139" s="46">
        <v>25</v>
      </c>
      <c r="H139" t="s">
        <v>570</v>
      </c>
    </row>
    <row r="140" spans="1:9" s="62" customFormat="1" ht="24.9" customHeight="1" x14ac:dyDescent="0.3">
      <c r="A140" s="58">
        <v>45574</v>
      </c>
      <c r="B140" s="57" t="s">
        <v>438</v>
      </c>
      <c r="C140" s="27">
        <v>190</v>
      </c>
      <c r="D140" s="41" t="s">
        <v>441</v>
      </c>
      <c r="E140" s="59" t="s">
        <v>419</v>
      </c>
      <c r="F140" s="83">
        <f t="shared" si="2"/>
        <v>4750</v>
      </c>
      <c r="G140" s="46">
        <v>25</v>
      </c>
      <c r="H140" t="s">
        <v>570</v>
      </c>
    </row>
    <row r="141" spans="1:9" s="62" customFormat="1" ht="24.9" customHeight="1" x14ac:dyDescent="0.3">
      <c r="A141" s="58">
        <v>45574</v>
      </c>
      <c r="B141" s="57" t="s">
        <v>341</v>
      </c>
      <c r="C141" s="27">
        <v>848</v>
      </c>
      <c r="D141" s="90" t="s">
        <v>560</v>
      </c>
      <c r="E141" s="59" t="s">
        <v>183</v>
      </c>
      <c r="F141" s="83">
        <f t="shared" si="2"/>
        <v>21200</v>
      </c>
      <c r="G141" s="46">
        <v>25</v>
      </c>
      <c r="H141" t="s">
        <v>570</v>
      </c>
    </row>
    <row r="142" spans="1:9" s="62" customFormat="1" ht="24.9" customHeight="1" x14ac:dyDescent="0.3">
      <c r="A142" s="58">
        <v>45574</v>
      </c>
      <c r="B142" s="57" t="s">
        <v>366</v>
      </c>
      <c r="C142" s="27">
        <v>68</v>
      </c>
      <c r="D142" s="90" t="s">
        <v>560</v>
      </c>
      <c r="E142" s="59" t="s">
        <v>362</v>
      </c>
      <c r="F142" s="83">
        <f t="shared" si="2"/>
        <v>1700</v>
      </c>
      <c r="G142" s="46">
        <v>25</v>
      </c>
      <c r="H142" t="s">
        <v>570</v>
      </c>
    </row>
    <row r="143" spans="1:9" s="62" customFormat="1" ht="24.9" customHeight="1" x14ac:dyDescent="0.3">
      <c r="A143" s="63">
        <v>45603</v>
      </c>
      <c r="B143" s="47" t="s">
        <v>70</v>
      </c>
      <c r="C143" s="88">
        <v>200</v>
      </c>
      <c r="D143" s="42" t="s">
        <v>549</v>
      </c>
      <c r="E143" s="50" t="s">
        <v>69</v>
      </c>
      <c r="F143" s="83">
        <f t="shared" si="2"/>
        <v>5000</v>
      </c>
      <c r="G143" s="46">
        <v>25</v>
      </c>
      <c r="H143" t="s">
        <v>570</v>
      </c>
    </row>
    <row r="144" spans="1:9" s="62" customFormat="1" ht="24.9" customHeight="1" x14ac:dyDescent="0.3">
      <c r="A144" s="58">
        <v>45603</v>
      </c>
      <c r="B144" s="57" t="s">
        <v>425</v>
      </c>
      <c r="C144" s="27">
        <f>19+321</f>
        <v>340</v>
      </c>
      <c r="D144" s="41" t="s">
        <v>441</v>
      </c>
      <c r="E144" s="59" t="s">
        <v>419</v>
      </c>
      <c r="F144" s="83">
        <f t="shared" si="2"/>
        <v>8500</v>
      </c>
      <c r="G144" s="46">
        <v>25</v>
      </c>
      <c r="H144" t="s">
        <v>570</v>
      </c>
      <c r="I144"/>
    </row>
    <row r="145" spans="1:9" s="62" customFormat="1" ht="24.9" customHeight="1" x14ac:dyDescent="0.3">
      <c r="A145" s="58">
        <v>45603</v>
      </c>
      <c r="B145" s="57" t="s">
        <v>191</v>
      </c>
      <c r="C145" s="65">
        <v>284</v>
      </c>
      <c r="D145" s="90" t="s">
        <v>560</v>
      </c>
      <c r="E145" s="59" t="s">
        <v>183</v>
      </c>
      <c r="F145" s="83">
        <f t="shared" si="2"/>
        <v>7100</v>
      </c>
      <c r="G145" s="46">
        <v>25</v>
      </c>
      <c r="H145" t="s">
        <v>570</v>
      </c>
    </row>
    <row r="146" spans="1:9" s="62" customFormat="1" ht="24.9" customHeight="1" x14ac:dyDescent="0.3">
      <c r="A146" s="58">
        <v>45603</v>
      </c>
      <c r="B146" s="57" t="s">
        <v>192</v>
      </c>
      <c r="C146" s="65">
        <f>1362+686+1028+778+619</f>
        <v>4473</v>
      </c>
      <c r="D146" s="90" t="s">
        <v>560</v>
      </c>
      <c r="E146" s="59" t="s">
        <v>183</v>
      </c>
      <c r="F146" s="83">
        <f t="shared" si="2"/>
        <v>111825</v>
      </c>
      <c r="G146" s="46">
        <v>25</v>
      </c>
      <c r="H146" t="s">
        <v>570</v>
      </c>
    </row>
    <row r="147" spans="1:9" s="62" customFormat="1" ht="24.9" customHeight="1" x14ac:dyDescent="0.3">
      <c r="A147" s="58">
        <v>45603</v>
      </c>
      <c r="B147" s="57" t="s">
        <v>215</v>
      </c>
      <c r="C147" s="60">
        <v>890</v>
      </c>
      <c r="D147" s="90" t="s">
        <v>560</v>
      </c>
      <c r="E147" s="59" t="s">
        <v>207</v>
      </c>
      <c r="F147" s="83">
        <f t="shared" si="2"/>
        <v>22250</v>
      </c>
      <c r="G147" s="46">
        <v>25</v>
      </c>
      <c r="H147" t="s">
        <v>570</v>
      </c>
    </row>
    <row r="148" spans="1:9" s="62" customFormat="1" ht="24.9" customHeight="1" x14ac:dyDescent="0.3">
      <c r="A148" s="58">
        <v>45603</v>
      </c>
      <c r="B148" s="57" t="s">
        <v>227</v>
      </c>
      <c r="C148" s="65">
        <v>388</v>
      </c>
      <c r="D148" s="90" t="s">
        <v>560</v>
      </c>
      <c r="E148" s="59" t="s">
        <v>385</v>
      </c>
      <c r="F148" s="83">
        <f t="shared" si="2"/>
        <v>9700</v>
      </c>
      <c r="G148" s="46">
        <v>25</v>
      </c>
      <c r="H148" t="s">
        <v>570</v>
      </c>
    </row>
    <row r="149" spans="1:9" s="62" customFormat="1" ht="24.9" customHeight="1" x14ac:dyDescent="0.3">
      <c r="A149" s="58">
        <v>45603</v>
      </c>
      <c r="B149" s="57" t="s">
        <v>228</v>
      </c>
      <c r="C149" s="59">
        <v>395</v>
      </c>
      <c r="D149" s="90" t="s">
        <v>560</v>
      </c>
      <c r="E149" s="59" t="s">
        <v>386</v>
      </c>
      <c r="F149" s="83">
        <f t="shared" si="2"/>
        <v>9875</v>
      </c>
      <c r="G149" s="46">
        <v>25</v>
      </c>
      <c r="H149" t="s">
        <v>570</v>
      </c>
    </row>
    <row r="150" spans="1:9" s="62" customFormat="1" ht="24.9" customHeight="1" x14ac:dyDescent="0.3">
      <c r="A150" s="58">
        <v>45633</v>
      </c>
      <c r="B150" s="57" t="s">
        <v>522</v>
      </c>
      <c r="C150" s="61">
        <v>12500</v>
      </c>
      <c r="D150" s="37" t="s">
        <v>555</v>
      </c>
      <c r="E150" s="59" t="s">
        <v>125</v>
      </c>
      <c r="F150" s="83">
        <f t="shared" si="2"/>
        <v>312500</v>
      </c>
      <c r="G150" s="46">
        <v>25</v>
      </c>
      <c r="H150" t="s">
        <v>570</v>
      </c>
    </row>
    <row r="151" spans="1:9" s="62" customFormat="1" ht="24.9" customHeight="1" x14ac:dyDescent="0.3">
      <c r="A151" s="63">
        <v>45633</v>
      </c>
      <c r="B151" s="47" t="s">
        <v>71</v>
      </c>
      <c r="C151" s="51">
        <v>200</v>
      </c>
      <c r="D151" s="42" t="s">
        <v>549</v>
      </c>
      <c r="E151" s="50" t="s">
        <v>69</v>
      </c>
      <c r="F151" s="83">
        <f t="shared" si="2"/>
        <v>5000</v>
      </c>
      <c r="G151" s="46">
        <v>25</v>
      </c>
      <c r="H151" t="s">
        <v>570</v>
      </c>
    </row>
    <row r="152" spans="1:9" s="62" customFormat="1" ht="24.9" customHeight="1" x14ac:dyDescent="0.3">
      <c r="A152" s="58">
        <v>45633</v>
      </c>
      <c r="B152" s="57" t="s">
        <v>388</v>
      </c>
      <c r="C152" s="79">
        <v>20</v>
      </c>
      <c r="D152" s="41" t="s">
        <v>396</v>
      </c>
      <c r="E152" s="59" t="s">
        <v>181</v>
      </c>
      <c r="F152" s="83">
        <f t="shared" si="2"/>
        <v>500</v>
      </c>
      <c r="G152" s="46">
        <v>25</v>
      </c>
      <c r="H152" t="s">
        <v>570</v>
      </c>
    </row>
    <row r="153" spans="1:9" s="62" customFormat="1" ht="24.9" customHeight="1" x14ac:dyDescent="0.3">
      <c r="A153" s="58">
        <v>45633</v>
      </c>
      <c r="B153" s="57" t="s">
        <v>426</v>
      </c>
      <c r="C153" s="27">
        <f>79+261</f>
        <v>340</v>
      </c>
      <c r="D153" s="41" t="s">
        <v>441</v>
      </c>
      <c r="E153" s="59" t="s">
        <v>419</v>
      </c>
      <c r="F153" s="83">
        <f t="shared" si="2"/>
        <v>8500</v>
      </c>
      <c r="G153" s="46">
        <v>25</v>
      </c>
      <c r="H153" t="s">
        <v>570</v>
      </c>
      <c r="I153"/>
    </row>
    <row r="154" spans="1:9" s="62" customFormat="1" ht="24.9" customHeight="1" x14ac:dyDescent="0.3">
      <c r="A154" s="58">
        <v>45633</v>
      </c>
      <c r="B154" s="57" t="s">
        <v>193</v>
      </c>
      <c r="C154" s="59">
        <f>957+857+854+1017+506+628</f>
        <v>4819</v>
      </c>
      <c r="D154" s="90" t="s">
        <v>560</v>
      </c>
      <c r="E154" s="59" t="s">
        <v>183</v>
      </c>
      <c r="F154" s="83">
        <f t="shared" si="2"/>
        <v>120475</v>
      </c>
      <c r="G154" s="46">
        <v>25</v>
      </c>
      <c r="H154" t="s">
        <v>570</v>
      </c>
    </row>
    <row r="155" spans="1:9" s="62" customFormat="1" ht="24.9" customHeight="1" x14ac:dyDescent="0.3">
      <c r="A155" s="58">
        <v>45633</v>
      </c>
      <c r="B155" s="57" t="s">
        <v>216</v>
      </c>
      <c r="C155" s="27">
        <v>200</v>
      </c>
      <c r="D155" s="90" t="s">
        <v>560</v>
      </c>
      <c r="E155" s="59" t="s">
        <v>207</v>
      </c>
      <c r="F155" s="83">
        <f t="shared" si="2"/>
        <v>5000</v>
      </c>
      <c r="G155" s="46">
        <v>25</v>
      </c>
      <c r="H155" t="s">
        <v>570</v>
      </c>
    </row>
    <row r="156" spans="1:9" s="62" customFormat="1" ht="24.9" customHeight="1" x14ac:dyDescent="0.3">
      <c r="A156" s="58">
        <v>45633</v>
      </c>
      <c r="B156" s="57" t="s">
        <v>217</v>
      </c>
      <c r="C156" s="27">
        <v>183</v>
      </c>
      <c r="D156" s="90" t="s">
        <v>560</v>
      </c>
      <c r="E156" s="59" t="s">
        <v>207</v>
      </c>
      <c r="F156" s="83">
        <f t="shared" si="2"/>
        <v>4575</v>
      </c>
      <c r="G156" s="46">
        <v>25</v>
      </c>
      <c r="H156" t="s">
        <v>570</v>
      </c>
    </row>
    <row r="157" spans="1:9" s="62" customFormat="1" ht="24.9" customHeight="1" x14ac:dyDescent="0.3">
      <c r="A157" s="58">
        <v>45633</v>
      </c>
      <c r="B157" s="57" t="s">
        <v>229</v>
      </c>
      <c r="C157" s="59">
        <f>396+308</f>
        <v>704</v>
      </c>
      <c r="D157" s="90" t="s">
        <v>560</v>
      </c>
      <c r="E157" s="59" t="s">
        <v>387</v>
      </c>
      <c r="F157" s="83">
        <f t="shared" si="2"/>
        <v>17600</v>
      </c>
      <c r="G157" s="46">
        <v>25</v>
      </c>
      <c r="H157" t="s">
        <v>570</v>
      </c>
    </row>
    <row r="158" spans="1:9" s="62" customFormat="1" ht="24.9" customHeight="1" x14ac:dyDescent="0.3">
      <c r="A158" s="63">
        <v>45634</v>
      </c>
      <c r="B158" s="47" t="s">
        <v>66</v>
      </c>
      <c r="C158" s="51">
        <v>200</v>
      </c>
      <c r="D158" s="42" t="s">
        <v>68</v>
      </c>
      <c r="E158" s="49" t="s">
        <v>67</v>
      </c>
      <c r="F158" s="83">
        <f t="shared" si="2"/>
        <v>5000</v>
      </c>
      <c r="G158" s="46">
        <v>25</v>
      </c>
      <c r="H158" t="s">
        <v>570</v>
      </c>
    </row>
    <row r="159" spans="1:9" s="62" customFormat="1" ht="24.9" customHeight="1" x14ac:dyDescent="0.3">
      <c r="A159" s="63">
        <v>45634</v>
      </c>
      <c r="B159" s="47" t="s">
        <v>48</v>
      </c>
      <c r="C159" s="51">
        <v>121</v>
      </c>
      <c r="D159" s="42" t="s">
        <v>58</v>
      </c>
      <c r="E159" s="69" t="s">
        <v>34</v>
      </c>
      <c r="F159" s="83">
        <f t="shared" si="2"/>
        <v>3025</v>
      </c>
      <c r="G159" s="46">
        <v>25</v>
      </c>
      <c r="H159" t="s">
        <v>570</v>
      </c>
    </row>
    <row r="160" spans="1:9" s="62" customFormat="1" ht="24.9" customHeight="1" x14ac:dyDescent="0.3">
      <c r="A160" s="58">
        <v>45634</v>
      </c>
      <c r="B160" s="57" t="s">
        <v>266</v>
      </c>
      <c r="C160" s="60">
        <f>1690+113+229+1482</f>
        <v>3514</v>
      </c>
      <c r="D160" s="90" t="s">
        <v>560</v>
      </c>
      <c r="E160" s="59" t="s">
        <v>183</v>
      </c>
      <c r="F160" s="83">
        <f t="shared" si="2"/>
        <v>87850</v>
      </c>
      <c r="G160" s="46">
        <v>25</v>
      </c>
      <c r="H160" t="s">
        <v>570</v>
      </c>
    </row>
    <row r="161" spans="1:9" s="62" customFormat="1" ht="24.9" customHeight="1" x14ac:dyDescent="0.3">
      <c r="A161" s="58">
        <v>45634</v>
      </c>
      <c r="B161" s="57" t="s">
        <v>293</v>
      </c>
      <c r="C161" s="65">
        <v>266</v>
      </c>
      <c r="D161" s="90" t="s">
        <v>560</v>
      </c>
      <c r="E161" s="59" t="s">
        <v>207</v>
      </c>
      <c r="F161" s="83">
        <f t="shared" si="2"/>
        <v>6650</v>
      </c>
      <c r="G161" s="46">
        <v>25</v>
      </c>
      <c r="H161" t="s">
        <v>570</v>
      </c>
    </row>
    <row r="162" spans="1:9" s="62" customFormat="1" ht="24.9" customHeight="1" x14ac:dyDescent="0.3">
      <c r="A162" s="58" t="s">
        <v>194</v>
      </c>
      <c r="B162" s="57" t="s">
        <v>523</v>
      </c>
      <c r="C162" s="79">
        <v>15850</v>
      </c>
      <c r="D162" s="37" t="s">
        <v>555</v>
      </c>
      <c r="E162" s="59" t="s">
        <v>125</v>
      </c>
      <c r="F162" s="83">
        <f t="shared" si="2"/>
        <v>396250</v>
      </c>
      <c r="G162" s="46">
        <v>25</v>
      </c>
      <c r="H162" t="s">
        <v>570</v>
      </c>
    </row>
    <row r="163" spans="1:9" s="62" customFormat="1" ht="24.9" customHeight="1" x14ac:dyDescent="0.3">
      <c r="A163" s="59" t="s">
        <v>194</v>
      </c>
      <c r="B163" s="57" t="s">
        <v>427</v>
      </c>
      <c r="C163" s="27">
        <v>138</v>
      </c>
      <c r="D163" s="41" t="s">
        <v>441</v>
      </c>
      <c r="E163" s="59" t="s">
        <v>419</v>
      </c>
      <c r="F163" s="83">
        <f t="shared" si="2"/>
        <v>3450</v>
      </c>
      <c r="G163" s="46">
        <v>25</v>
      </c>
      <c r="H163" t="s">
        <v>570</v>
      </c>
      <c r="I163"/>
    </row>
    <row r="164" spans="1:9" s="62" customFormat="1" ht="24.9" customHeight="1" x14ac:dyDescent="0.3">
      <c r="A164" s="58" t="s">
        <v>194</v>
      </c>
      <c r="B164" s="57" t="s">
        <v>195</v>
      </c>
      <c r="C164" s="65">
        <f>682+737+797</f>
        <v>2216</v>
      </c>
      <c r="D164" s="90" t="s">
        <v>560</v>
      </c>
      <c r="E164" s="59" t="s">
        <v>183</v>
      </c>
      <c r="F164" s="83">
        <f t="shared" si="2"/>
        <v>55400</v>
      </c>
      <c r="G164" s="46">
        <v>25</v>
      </c>
      <c r="H164" t="s">
        <v>570</v>
      </c>
    </row>
    <row r="165" spans="1:9" s="62" customFormat="1" ht="24.9" customHeight="1" x14ac:dyDescent="0.3">
      <c r="A165" s="58" t="s">
        <v>194</v>
      </c>
      <c r="B165" s="57" t="s">
        <v>218</v>
      </c>
      <c r="C165" s="27">
        <v>1902</v>
      </c>
      <c r="D165" s="90" t="s">
        <v>560</v>
      </c>
      <c r="E165" s="59" t="s">
        <v>207</v>
      </c>
      <c r="F165" s="83">
        <f t="shared" si="2"/>
        <v>47550</v>
      </c>
      <c r="G165" s="46">
        <v>25</v>
      </c>
      <c r="H165" t="s">
        <v>570</v>
      </c>
    </row>
    <row r="166" spans="1:9" s="62" customFormat="1" ht="24.9" customHeight="1" x14ac:dyDescent="0.3">
      <c r="A166" s="59" t="s">
        <v>6</v>
      </c>
      <c r="B166" s="57" t="s">
        <v>478</v>
      </c>
      <c r="C166" s="27">
        <f>115+122+3</f>
        <v>240</v>
      </c>
      <c r="D166" s="41" t="s">
        <v>483</v>
      </c>
      <c r="E166" s="60" t="s">
        <v>419</v>
      </c>
      <c r="F166" s="83">
        <f t="shared" si="2"/>
        <v>6000</v>
      </c>
      <c r="G166" s="46">
        <v>25</v>
      </c>
      <c r="H166" t="s">
        <v>570</v>
      </c>
    </row>
    <row r="167" spans="1:9" s="62" customFormat="1" ht="24.9" customHeight="1" x14ac:dyDescent="0.3">
      <c r="A167" s="63" t="s">
        <v>6</v>
      </c>
      <c r="B167" s="47" t="s">
        <v>65</v>
      </c>
      <c r="C167" s="88">
        <v>200</v>
      </c>
      <c r="D167" s="42" t="s">
        <v>68</v>
      </c>
      <c r="E167" s="49" t="s">
        <v>67</v>
      </c>
      <c r="F167" s="83">
        <f t="shared" si="2"/>
        <v>5000</v>
      </c>
      <c r="G167" s="46">
        <v>25</v>
      </c>
      <c r="H167" t="s">
        <v>570</v>
      </c>
    </row>
    <row r="168" spans="1:9" s="62" customFormat="1" ht="24.9" customHeight="1" x14ac:dyDescent="0.3">
      <c r="A168" s="63" t="s">
        <v>6</v>
      </c>
      <c r="B168" s="47" t="s">
        <v>7</v>
      </c>
      <c r="C168" s="88">
        <v>2</v>
      </c>
      <c r="D168" s="43" t="s">
        <v>562</v>
      </c>
      <c r="E168" s="69" t="s">
        <v>25</v>
      </c>
      <c r="F168" s="83">
        <f t="shared" si="2"/>
        <v>50</v>
      </c>
      <c r="G168" s="46">
        <v>25</v>
      </c>
      <c r="H168" t="s">
        <v>570</v>
      </c>
    </row>
    <row r="169" spans="1:9" s="62" customFormat="1" ht="24.9" customHeight="1" x14ac:dyDescent="0.3">
      <c r="A169" s="58" t="s">
        <v>6</v>
      </c>
      <c r="B169" s="57" t="s">
        <v>267</v>
      </c>
      <c r="C169" s="27">
        <f>1020+1886</f>
        <v>2906</v>
      </c>
      <c r="D169" s="90" t="s">
        <v>560</v>
      </c>
      <c r="E169" s="59" t="s">
        <v>183</v>
      </c>
      <c r="F169" s="83">
        <f t="shared" si="2"/>
        <v>72650</v>
      </c>
      <c r="G169" s="46">
        <v>25</v>
      </c>
      <c r="H169" t="s">
        <v>570</v>
      </c>
    </row>
    <row r="170" spans="1:9" s="62" customFormat="1" ht="24.9" customHeight="1" x14ac:dyDescent="0.3">
      <c r="A170" s="58" t="s">
        <v>6</v>
      </c>
      <c r="B170" s="57" t="s">
        <v>294</v>
      </c>
      <c r="C170" s="65">
        <v>1203</v>
      </c>
      <c r="D170" s="90" t="s">
        <v>560</v>
      </c>
      <c r="E170" s="59" t="s">
        <v>207</v>
      </c>
      <c r="F170" s="83">
        <f t="shared" si="2"/>
        <v>30075</v>
      </c>
      <c r="G170" s="46">
        <v>25</v>
      </c>
      <c r="H170" t="s">
        <v>570</v>
      </c>
    </row>
    <row r="171" spans="1:9" s="62" customFormat="1" ht="24.9" customHeight="1" x14ac:dyDescent="0.3">
      <c r="A171" s="59" t="s">
        <v>6</v>
      </c>
      <c r="B171" s="57" t="s">
        <v>316</v>
      </c>
      <c r="C171" s="65">
        <v>217</v>
      </c>
      <c r="D171" s="90" t="s">
        <v>560</v>
      </c>
      <c r="E171" s="59" t="s">
        <v>379</v>
      </c>
      <c r="F171" s="83">
        <f t="shared" si="2"/>
        <v>5425</v>
      </c>
      <c r="G171" s="46">
        <v>25</v>
      </c>
      <c r="H171" t="s">
        <v>570</v>
      </c>
    </row>
    <row r="172" spans="1:9" s="62" customFormat="1" ht="24.9" customHeight="1" x14ac:dyDescent="0.3">
      <c r="A172" s="80" t="s">
        <v>342</v>
      </c>
      <c r="B172" s="57" t="s">
        <v>411</v>
      </c>
      <c r="C172" s="79">
        <v>200</v>
      </c>
      <c r="D172" s="45" t="s">
        <v>567</v>
      </c>
      <c r="E172" s="59" t="s">
        <v>419</v>
      </c>
      <c r="F172" s="83">
        <f t="shared" si="2"/>
        <v>5000</v>
      </c>
      <c r="G172" s="46">
        <v>25</v>
      </c>
      <c r="H172" t="s">
        <v>570</v>
      </c>
    </row>
    <row r="173" spans="1:9" s="62" customFormat="1" ht="24.9" customHeight="1" x14ac:dyDescent="0.3">
      <c r="A173" s="58" t="s">
        <v>342</v>
      </c>
      <c r="B173" s="57" t="s">
        <v>343</v>
      </c>
      <c r="C173" s="27">
        <v>683</v>
      </c>
      <c r="D173" s="90" t="s">
        <v>560</v>
      </c>
      <c r="E173" s="59" t="s">
        <v>183</v>
      </c>
      <c r="F173" s="83">
        <f t="shared" si="2"/>
        <v>17075</v>
      </c>
      <c r="G173" s="46">
        <v>25</v>
      </c>
      <c r="H173" t="s">
        <v>570</v>
      </c>
    </row>
    <row r="174" spans="1:9" s="62" customFormat="1" ht="24.9" customHeight="1" x14ac:dyDescent="0.3">
      <c r="A174" s="58" t="s">
        <v>342</v>
      </c>
      <c r="B174" s="57" t="s">
        <v>357</v>
      </c>
      <c r="C174" s="65">
        <v>683</v>
      </c>
      <c r="D174" s="90" t="s">
        <v>560</v>
      </c>
      <c r="E174" s="59" t="s">
        <v>207</v>
      </c>
      <c r="F174" s="83">
        <f t="shared" si="2"/>
        <v>17075</v>
      </c>
      <c r="G174" s="46">
        <v>25</v>
      </c>
      <c r="H174" t="s">
        <v>570</v>
      </c>
    </row>
    <row r="175" spans="1:9" s="62" customFormat="1" ht="24.9" customHeight="1" x14ac:dyDescent="0.3">
      <c r="A175" s="58" t="s">
        <v>92</v>
      </c>
      <c r="B175" s="57" t="s">
        <v>124</v>
      </c>
      <c r="C175" s="79">
        <v>70</v>
      </c>
      <c r="D175" s="32" t="s">
        <v>559</v>
      </c>
      <c r="E175" s="59" t="s">
        <v>122</v>
      </c>
      <c r="F175" s="83">
        <f t="shared" si="2"/>
        <v>1750</v>
      </c>
      <c r="G175" s="46">
        <v>25</v>
      </c>
      <c r="H175" t="s">
        <v>570</v>
      </c>
    </row>
    <row r="176" spans="1:9" s="62" customFormat="1" ht="24.9" customHeight="1" x14ac:dyDescent="0.3">
      <c r="A176" s="58" t="s">
        <v>92</v>
      </c>
      <c r="B176" s="57" t="s">
        <v>123</v>
      </c>
      <c r="C176" s="79">
        <v>30</v>
      </c>
      <c r="D176" s="32" t="s">
        <v>559</v>
      </c>
      <c r="E176" s="59" t="s">
        <v>119</v>
      </c>
      <c r="F176" s="83">
        <f t="shared" si="2"/>
        <v>750</v>
      </c>
      <c r="G176" s="46">
        <v>25</v>
      </c>
      <c r="H176" t="s">
        <v>570</v>
      </c>
    </row>
    <row r="177" spans="1:8" s="62" customFormat="1" ht="24.9" customHeight="1" x14ac:dyDescent="0.3">
      <c r="A177" s="59" t="s">
        <v>64</v>
      </c>
      <c r="B177" s="57" t="s">
        <v>479</v>
      </c>
      <c r="C177" s="27">
        <f>100+100</f>
        <v>200</v>
      </c>
      <c r="D177" s="41" t="s">
        <v>483</v>
      </c>
      <c r="E177" s="60" t="s">
        <v>419</v>
      </c>
      <c r="F177" s="83">
        <f t="shared" si="2"/>
        <v>5000</v>
      </c>
      <c r="G177" s="46">
        <v>25</v>
      </c>
      <c r="H177" t="s">
        <v>570</v>
      </c>
    </row>
    <row r="178" spans="1:8" s="62" customFormat="1" ht="24.9" customHeight="1" x14ac:dyDescent="0.3">
      <c r="A178" s="49" t="s">
        <v>64</v>
      </c>
      <c r="B178" s="47" t="s">
        <v>63</v>
      </c>
      <c r="C178" s="88">
        <v>155</v>
      </c>
      <c r="D178" s="42" t="s">
        <v>68</v>
      </c>
      <c r="E178" s="49" t="s">
        <v>67</v>
      </c>
      <c r="F178" s="83">
        <f t="shared" si="2"/>
        <v>3875</v>
      </c>
      <c r="G178" s="46">
        <v>25</v>
      </c>
      <c r="H178" t="s">
        <v>570</v>
      </c>
    </row>
    <row r="179" spans="1:8" s="62" customFormat="1" ht="24.9" customHeight="1" x14ac:dyDescent="0.3">
      <c r="A179" s="58" t="s">
        <v>64</v>
      </c>
      <c r="B179" s="57" t="s">
        <v>268</v>
      </c>
      <c r="C179" s="27">
        <f>410+1142</f>
        <v>1552</v>
      </c>
      <c r="D179" s="90" t="s">
        <v>560</v>
      </c>
      <c r="E179" s="59" t="s">
        <v>183</v>
      </c>
      <c r="F179" s="83">
        <f t="shared" si="2"/>
        <v>38800</v>
      </c>
      <c r="G179" s="46">
        <v>25</v>
      </c>
      <c r="H179" t="s">
        <v>570</v>
      </c>
    </row>
    <row r="180" spans="1:8" s="62" customFormat="1" ht="24.9" customHeight="1" x14ac:dyDescent="0.3">
      <c r="A180" s="58" t="s">
        <v>64</v>
      </c>
      <c r="B180" s="57" t="s">
        <v>269</v>
      </c>
      <c r="C180" s="27">
        <v>2856</v>
      </c>
      <c r="D180" s="90" t="s">
        <v>560</v>
      </c>
      <c r="E180" s="59" t="s">
        <v>183</v>
      </c>
      <c r="F180" s="83">
        <f t="shared" si="2"/>
        <v>71400</v>
      </c>
      <c r="G180" s="46">
        <v>25</v>
      </c>
      <c r="H180" t="s">
        <v>570</v>
      </c>
    </row>
    <row r="181" spans="1:8" s="62" customFormat="1" ht="24.9" customHeight="1" x14ac:dyDescent="0.3">
      <c r="A181" s="58" t="s">
        <v>64</v>
      </c>
      <c r="B181" s="57" t="s">
        <v>295</v>
      </c>
      <c r="C181" s="65">
        <v>650</v>
      </c>
      <c r="D181" s="90" t="s">
        <v>560</v>
      </c>
      <c r="E181" s="59" t="s">
        <v>207</v>
      </c>
      <c r="F181" s="83">
        <f t="shared" si="2"/>
        <v>16250</v>
      </c>
      <c r="G181" s="46">
        <v>25</v>
      </c>
      <c r="H181" t="s">
        <v>570</v>
      </c>
    </row>
    <row r="182" spans="1:8" s="62" customFormat="1" ht="24.9" customHeight="1" x14ac:dyDescent="0.3">
      <c r="A182" s="53" t="s">
        <v>102</v>
      </c>
      <c r="B182" s="52" t="s">
        <v>103</v>
      </c>
      <c r="C182" s="85">
        <v>18</v>
      </c>
      <c r="D182" s="39" t="s">
        <v>551</v>
      </c>
      <c r="E182" s="66" t="s">
        <v>93</v>
      </c>
      <c r="F182" s="83">
        <f t="shared" si="2"/>
        <v>450</v>
      </c>
      <c r="G182" s="46">
        <v>25</v>
      </c>
      <c r="H182" t="s">
        <v>570</v>
      </c>
    </row>
    <row r="183" spans="1:8" s="62" customFormat="1" ht="24.9" customHeight="1" x14ac:dyDescent="0.3">
      <c r="A183" s="80" t="s">
        <v>102</v>
      </c>
      <c r="B183" s="57" t="s">
        <v>412</v>
      </c>
      <c r="C183" s="27">
        <v>200</v>
      </c>
      <c r="D183" s="45" t="s">
        <v>567</v>
      </c>
      <c r="E183" s="59" t="s">
        <v>419</v>
      </c>
      <c r="F183" s="83">
        <f t="shared" si="2"/>
        <v>5000</v>
      </c>
      <c r="G183" s="46">
        <v>25</v>
      </c>
      <c r="H183" t="s">
        <v>570</v>
      </c>
    </row>
    <row r="184" spans="1:8" s="62" customFormat="1" ht="24.9" customHeight="1" x14ac:dyDescent="0.3">
      <c r="A184" s="58" t="s">
        <v>102</v>
      </c>
      <c r="B184" s="57" t="s">
        <v>367</v>
      </c>
      <c r="C184" s="60">
        <v>209</v>
      </c>
      <c r="D184" s="90" t="s">
        <v>560</v>
      </c>
      <c r="E184" s="59" t="s">
        <v>362</v>
      </c>
      <c r="F184" s="83">
        <f t="shared" si="2"/>
        <v>5225</v>
      </c>
      <c r="G184" s="46">
        <v>25</v>
      </c>
      <c r="H184" t="s">
        <v>570</v>
      </c>
    </row>
    <row r="185" spans="1:8" s="62" customFormat="1" ht="24.9" customHeight="1" x14ac:dyDescent="0.3">
      <c r="A185" s="53" t="s">
        <v>94</v>
      </c>
      <c r="B185" s="52" t="s">
        <v>95</v>
      </c>
      <c r="C185" s="85">
        <v>54</v>
      </c>
      <c r="D185" s="39" t="s">
        <v>551</v>
      </c>
      <c r="E185" s="66" t="s">
        <v>93</v>
      </c>
      <c r="F185" s="83">
        <f t="shared" si="2"/>
        <v>1350</v>
      </c>
      <c r="G185" s="46">
        <v>25</v>
      </c>
      <c r="H185" t="s">
        <v>570</v>
      </c>
    </row>
    <row r="186" spans="1:8" s="62" customFormat="1" ht="24.9" customHeight="1" x14ac:dyDescent="0.3">
      <c r="A186" s="58" t="s">
        <v>94</v>
      </c>
      <c r="B186" s="57" t="s">
        <v>485</v>
      </c>
      <c r="C186" s="79">
        <v>200</v>
      </c>
      <c r="D186" s="37" t="s">
        <v>484</v>
      </c>
      <c r="E186" s="59" t="s">
        <v>486</v>
      </c>
      <c r="F186" s="83">
        <f t="shared" si="2"/>
        <v>5000</v>
      </c>
      <c r="G186" s="46">
        <v>25</v>
      </c>
      <c r="H186" t="s">
        <v>570</v>
      </c>
    </row>
    <row r="187" spans="1:8" s="62" customFormat="1" ht="24.9" customHeight="1" x14ac:dyDescent="0.3">
      <c r="A187" s="53" t="s">
        <v>94</v>
      </c>
      <c r="B187" s="52" t="s">
        <v>518</v>
      </c>
      <c r="C187" s="85">
        <v>3</v>
      </c>
      <c r="D187" s="39" t="s">
        <v>521</v>
      </c>
      <c r="E187" s="54" t="s">
        <v>516</v>
      </c>
      <c r="F187" s="83">
        <f t="shared" si="2"/>
        <v>75</v>
      </c>
      <c r="G187" s="46">
        <v>25</v>
      </c>
      <c r="H187" t="s">
        <v>570</v>
      </c>
    </row>
    <row r="188" spans="1:8" s="62" customFormat="1" ht="24.9" customHeight="1" x14ac:dyDescent="0.3">
      <c r="A188" s="58" t="s">
        <v>94</v>
      </c>
      <c r="B188" s="57" t="s">
        <v>149</v>
      </c>
      <c r="C188" s="61">
        <v>80</v>
      </c>
      <c r="D188" s="41" t="s">
        <v>566</v>
      </c>
      <c r="E188" s="59" t="s">
        <v>165</v>
      </c>
      <c r="F188" s="83">
        <f t="shared" si="2"/>
        <v>2000</v>
      </c>
      <c r="G188" s="46">
        <v>25</v>
      </c>
      <c r="H188" t="s">
        <v>570</v>
      </c>
    </row>
    <row r="189" spans="1:8" s="62" customFormat="1" ht="24.9" customHeight="1" x14ac:dyDescent="0.3">
      <c r="A189" s="58" t="s">
        <v>94</v>
      </c>
      <c r="B189" s="57" t="s">
        <v>149</v>
      </c>
      <c r="C189" s="61">
        <v>40</v>
      </c>
      <c r="D189" s="41" t="s">
        <v>566</v>
      </c>
      <c r="E189" s="59" t="s">
        <v>166</v>
      </c>
      <c r="F189" s="83">
        <f t="shared" si="2"/>
        <v>1000</v>
      </c>
      <c r="G189" s="46">
        <v>25</v>
      </c>
      <c r="H189" t="s">
        <v>570</v>
      </c>
    </row>
    <row r="190" spans="1:8" s="62" customFormat="1" ht="24.9" customHeight="1" x14ac:dyDescent="0.3">
      <c r="A190" s="58" t="s">
        <v>94</v>
      </c>
      <c r="B190" s="57" t="s">
        <v>149</v>
      </c>
      <c r="C190" s="61">
        <v>80</v>
      </c>
      <c r="D190" s="41" t="s">
        <v>152</v>
      </c>
      <c r="E190" s="59" t="s">
        <v>150</v>
      </c>
      <c r="F190" s="83">
        <f t="shared" si="2"/>
        <v>2000</v>
      </c>
      <c r="G190" s="46">
        <v>25</v>
      </c>
      <c r="H190" t="s">
        <v>570</v>
      </c>
    </row>
    <row r="191" spans="1:8" s="62" customFormat="1" ht="24.9" customHeight="1" x14ac:dyDescent="0.3">
      <c r="A191" s="58" t="s">
        <v>94</v>
      </c>
      <c r="B191" s="57" t="s">
        <v>149</v>
      </c>
      <c r="C191" s="61">
        <v>40</v>
      </c>
      <c r="D191" s="41" t="s">
        <v>152</v>
      </c>
      <c r="E191" s="59" t="s">
        <v>151</v>
      </c>
      <c r="F191" s="83">
        <f t="shared" si="2"/>
        <v>1000</v>
      </c>
      <c r="G191" s="46">
        <v>25</v>
      </c>
      <c r="H191" t="s">
        <v>570</v>
      </c>
    </row>
    <row r="192" spans="1:8" s="62" customFormat="1" ht="24.9" customHeight="1" x14ac:dyDescent="0.3">
      <c r="A192" s="63" t="s">
        <v>72</v>
      </c>
      <c r="B192" s="47" t="s">
        <v>73</v>
      </c>
      <c r="C192" s="51">
        <v>200</v>
      </c>
      <c r="D192" s="42" t="s">
        <v>549</v>
      </c>
      <c r="E192" s="50" t="s">
        <v>69</v>
      </c>
      <c r="F192" s="83">
        <f t="shared" si="2"/>
        <v>5000</v>
      </c>
      <c r="G192" s="46">
        <v>25</v>
      </c>
      <c r="H192" t="s">
        <v>570</v>
      </c>
    </row>
    <row r="193" spans="1:8" s="62" customFormat="1" ht="24.9" customHeight="1" x14ac:dyDescent="0.3">
      <c r="A193" s="80" t="s">
        <v>72</v>
      </c>
      <c r="B193" s="57" t="s">
        <v>397</v>
      </c>
      <c r="C193" s="61">
        <v>340</v>
      </c>
      <c r="D193" s="45" t="s">
        <v>567</v>
      </c>
      <c r="E193" s="59" t="s">
        <v>419</v>
      </c>
      <c r="F193" s="83">
        <f t="shared" si="2"/>
        <v>8500</v>
      </c>
      <c r="G193" s="46">
        <v>25</v>
      </c>
      <c r="H193" t="s">
        <v>570</v>
      </c>
    </row>
    <row r="194" spans="1:8" s="62" customFormat="1" ht="24.9" customHeight="1" x14ac:dyDescent="0.3">
      <c r="A194" s="80" t="s">
        <v>72</v>
      </c>
      <c r="B194" s="57">
        <v>36922</v>
      </c>
      <c r="C194" s="60">
        <v>340</v>
      </c>
      <c r="D194" s="45" t="s">
        <v>567</v>
      </c>
      <c r="E194" s="59" t="s">
        <v>419</v>
      </c>
      <c r="F194" s="83">
        <f t="shared" si="2"/>
        <v>8500</v>
      </c>
      <c r="G194" s="46">
        <v>25</v>
      </c>
      <c r="H194" t="s">
        <v>570</v>
      </c>
    </row>
    <row r="195" spans="1:8" s="62" customFormat="1" ht="24.9" customHeight="1" x14ac:dyDescent="0.3">
      <c r="A195" s="59" t="s">
        <v>72</v>
      </c>
      <c r="B195" s="57" t="s">
        <v>463</v>
      </c>
      <c r="C195" s="61">
        <v>4</v>
      </c>
      <c r="D195" s="41" t="s">
        <v>483</v>
      </c>
      <c r="E195" s="60" t="s">
        <v>419</v>
      </c>
      <c r="F195" s="83">
        <f t="shared" ref="F195:F258" si="3">C195*25</f>
        <v>100</v>
      </c>
      <c r="G195" s="46">
        <v>25</v>
      </c>
      <c r="H195" t="s">
        <v>570</v>
      </c>
    </row>
    <row r="196" spans="1:8" s="62" customFormat="1" ht="24.9" customHeight="1" x14ac:dyDescent="0.3">
      <c r="A196" s="58" t="s">
        <v>72</v>
      </c>
      <c r="B196" s="57" t="s">
        <v>196</v>
      </c>
      <c r="C196" s="59">
        <v>2374</v>
      </c>
      <c r="D196" s="90" t="s">
        <v>560</v>
      </c>
      <c r="E196" s="59" t="s">
        <v>183</v>
      </c>
      <c r="F196" s="83">
        <f t="shared" si="3"/>
        <v>59350</v>
      </c>
      <c r="G196" s="46">
        <v>25</v>
      </c>
      <c r="H196" t="s">
        <v>570</v>
      </c>
    </row>
    <row r="197" spans="1:8" s="62" customFormat="1" ht="24.9" customHeight="1" x14ac:dyDescent="0.3">
      <c r="A197" s="58" t="s">
        <v>72</v>
      </c>
      <c r="B197" s="57" t="s">
        <v>219</v>
      </c>
      <c r="C197" s="60">
        <v>3184</v>
      </c>
      <c r="D197" s="90" t="s">
        <v>560</v>
      </c>
      <c r="E197" s="59" t="s">
        <v>207</v>
      </c>
      <c r="F197" s="83">
        <f t="shared" si="3"/>
        <v>79600</v>
      </c>
      <c r="G197" s="46">
        <v>25</v>
      </c>
      <c r="H197" t="s">
        <v>570</v>
      </c>
    </row>
    <row r="198" spans="1:8" s="62" customFormat="1" ht="24.9" customHeight="1" x14ac:dyDescent="0.3">
      <c r="A198" s="59" t="s">
        <v>62</v>
      </c>
      <c r="B198" s="57" t="s">
        <v>480</v>
      </c>
      <c r="C198" s="60">
        <f>165+125+1</f>
        <v>291</v>
      </c>
      <c r="D198" s="41" t="s">
        <v>483</v>
      </c>
      <c r="E198" s="60" t="s">
        <v>419</v>
      </c>
      <c r="F198" s="83">
        <f t="shared" si="3"/>
        <v>7275</v>
      </c>
      <c r="G198" s="46">
        <v>25</v>
      </c>
      <c r="H198" t="s">
        <v>570</v>
      </c>
    </row>
    <row r="199" spans="1:8" s="62" customFormat="1" ht="24.9" customHeight="1" x14ac:dyDescent="0.3">
      <c r="A199" s="49" t="s">
        <v>62</v>
      </c>
      <c r="B199" s="47" t="s">
        <v>61</v>
      </c>
      <c r="C199" s="51">
        <v>150</v>
      </c>
      <c r="D199" s="42" t="s">
        <v>68</v>
      </c>
      <c r="E199" s="49" t="s">
        <v>67</v>
      </c>
      <c r="F199" s="83">
        <f t="shared" si="3"/>
        <v>3750</v>
      </c>
      <c r="G199" s="46">
        <v>25</v>
      </c>
      <c r="H199" t="s">
        <v>570</v>
      </c>
    </row>
    <row r="200" spans="1:8" s="62" customFormat="1" ht="24.9" customHeight="1" x14ac:dyDescent="0.3">
      <c r="A200" s="58" t="s">
        <v>62</v>
      </c>
      <c r="B200" s="57" t="s">
        <v>270</v>
      </c>
      <c r="C200" s="60">
        <f>672+2574+1315</f>
        <v>4561</v>
      </c>
      <c r="D200" s="90" t="s">
        <v>560</v>
      </c>
      <c r="E200" s="59" t="s">
        <v>183</v>
      </c>
      <c r="F200" s="83">
        <f t="shared" si="3"/>
        <v>114025</v>
      </c>
      <c r="G200" s="46">
        <v>25</v>
      </c>
      <c r="H200" t="s">
        <v>570</v>
      </c>
    </row>
    <row r="201" spans="1:8" s="62" customFormat="1" ht="24.9" customHeight="1" x14ac:dyDescent="0.3">
      <c r="A201" s="58" t="s">
        <v>62</v>
      </c>
      <c r="B201" s="57" t="s">
        <v>296</v>
      </c>
      <c r="C201" s="59">
        <f>88+914</f>
        <v>1002</v>
      </c>
      <c r="D201" s="90" t="s">
        <v>560</v>
      </c>
      <c r="E201" s="59" t="s">
        <v>207</v>
      </c>
      <c r="F201" s="83">
        <f t="shared" si="3"/>
        <v>25050</v>
      </c>
      <c r="G201" s="46">
        <v>25</v>
      </c>
      <c r="H201" t="s">
        <v>570</v>
      </c>
    </row>
    <row r="202" spans="1:8" s="62" customFormat="1" ht="24.9" customHeight="1" x14ac:dyDescent="0.3">
      <c r="A202" s="59" t="s">
        <v>62</v>
      </c>
      <c r="B202" s="57" t="s">
        <v>317</v>
      </c>
      <c r="C202" s="59">
        <v>172</v>
      </c>
      <c r="D202" s="90" t="s">
        <v>560</v>
      </c>
      <c r="E202" s="59" t="s">
        <v>380</v>
      </c>
      <c r="F202" s="83">
        <f t="shared" si="3"/>
        <v>4300</v>
      </c>
      <c r="G202" s="46">
        <v>25</v>
      </c>
      <c r="H202" t="s">
        <v>570</v>
      </c>
    </row>
    <row r="203" spans="1:8" s="62" customFormat="1" ht="24.9" customHeight="1" x14ac:dyDescent="0.3">
      <c r="A203" s="53" t="s">
        <v>77</v>
      </c>
      <c r="B203" s="52" t="s">
        <v>139</v>
      </c>
      <c r="C203" s="55">
        <v>6</v>
      </c>
      <c r="D203" s="39" t="s">
        <v>564</v>
      </c>
      <c r="E203" s="59" t="s">
        <v>138</v>
      </c>
      <c r="F203" s="83">
        <f t="shared" si="3"/>
        <v>150</v>
      </c>
      <c r="G203" s="46">
        <v>25</v>
      </c>
      <c r="H203" t="s">
        <v>570</v>
      </c>
    </row>
    <row r="204" spans="1:8" s="62" customFormat="1" ht="24.9" customHeight="1" x14ac:dyDescent="0.3">
      <c r="A204" s="53" t="s">
        <v>77</v>
      </c>
      <c r="B204" s="52" t="s">
        <v>139</v>
      </c>
      <c r="C204" s="55">
        <v>1</v>
      </c>
      <c r="D204" s="39" t="s">
        <v>564</v>
      </c>
      <c r="E204" s="59" t="s">
        <v>140</v>
      </c>
      <c r="F204" s="83">
        <f t="shared" si="3"/>
        <v>25</v>
      </c>
      <c r="G204" s="46">
        <v>25</v>
      </c>
      <c r="H204" t="s">
        <v>570</v>
      </c>
    </row>
    <row r="205" spans="1:8" s="62" customFormat="1" ht="24.9" customHeight="1" x14ac:dyDescent="0.3">
      <c r="A205" s="58" t="s">
        <v>77</v>
      </c>
      <c r="B205" s="57" t="s">
        <v>230</v>
      </c>
      <c r="C205" s="61">
        <f>35+480</f>
        <v>515</v>
      </c>
      <c r="D205" s="90" t="s">
        <v>560</v>
      </c>
      <c r="E205" s="59" t="s">
        <v>381</v>
      </c>
      <c r="F205" s="83">
        <f t="shared" si="3"/>
        <v>12875</v>
      </c>
      <c r="G205" s="46">
        <v>25</v>
      </c>
      <c r="H205" t="s">
        <v>570</v>
      </c>
    </row>
    <row r="206" spans="1:8" s="62" customFormat="1" ht="24.9" customHeight="1" x14ac:dyDescent="0.3">
      <c r="A206" s="53" t="s">
        <v>96</v>
      </c>
      <c r="B206" s="52" t="s">
        <v>97</v>
      </c>
      <c r="C206" s="55">
        <v>80</v>
      </c>
      <c r="D206" s="39" t="s">
        <v>551</v>
      </c>
      <c r="E206" s="66" t="s">
        <v>93</v>
      </c>
      <c r="F206" s="83">
        <f t="shared" si="3"/>
        <v>2000</v>
      </c>
      <c r="G206" s="46">
        <v>25</v>
      </c>
      <c r="H206" t="s">
        <v>570</v>
      </c>
    </row>
    <row r="207" spans="1:8" s="62" customFormat="1" ht="24.9" customHeight="1" x14ac:dyDescent="0.3">
      <c r="A207" s="63" t="s">
        <v>74</v>
      </c>
      <c r="B207" s="47" t="s">
        <v>75</v>
      </c>
      <c r="C207" s="51">
        <v>200</v>
      </c>
      <c r="D207" s="42" t="s">
        <v>549</v>
      </c>
      <c r="E207" s="50" t="s">
        <v>69</v>
      </c>
      <c r="F207" s="83">
        <f t="shared" si="3"/>
        <v>5000</v>
      </c>
      <c r="G207" s="46">
        <v>25</v>
      </c>
      <c r="H207" t="s">
        <v>570</v>
      </c>
    </row>
    <row r="208" spans="1:8" s="62" customFormat="1" ht="24.9" customHeight="1" x14ac:dyDescent="0.3">
      <c r="A208" s="63" t="s">
        <v>74</v>
      </c>
      <c r="B208" s="47" t="s">
        <v>76</v>
      </c>
      <c r="C208" s="51">
        <v>200</v>
      </c>
      <c r="D208" s="42" t="s">
        <v>549</v>
      </c>
      <c r="E208" s="50" t="s">
        <v>69</v>
      </c>
      <c r="F208" s="83">
        <f t="shared" si="3"/>
        <v>5000</v>
      </c>
      <c r="G208" s="46">
        <v>25</v>
      </c>
      <c r="H208" t="s">
        <v>570</v>
      </c>
    </row>
    <row r="209" spans="1:8" s="62" customFormat="1" ht="24.9" customHeight="1" x14ac:dyDescent="0.3">
      <c r="A209" s="58" t="s">
        <v>74</v>
      </c>
      <c r="B209" s="57" t="s">
        <v>398</v>
      </c>
      <c r="C209" s="60">
        <f>69+50+221</f>
        <v>340</v>
      </c>
      <c r="D209" s="45" t="s">
        <v>567</v>
      </c>
      <c r="E209" s="59" t="s">
        <v>419</v>
      </c>
      <c r="F209" s="83">
        <f t="shared" si="3"/>
        <v>8500</v>
      </c>
      <c r="G209" s="46">
        <v>25</v>
      </c>
      <c r="H209" t="s">
        <v>570</v>
      </c>
    </row>
    <row r="210" spans="1:8" s="62" customFormat="1" ht="24.9" customHeight="1" x14ac:dyDescent="0.3">
      <c r="A210" s="58" t="s">
        <v>74</v>
      </c>
      <c r="B210" s="57" t="s">
        <v>399</v>
      </c>
      <c r="C210" s="27">
        <v>179</v>
      </c>
      <c r="D210" s="45" t="s">
        <v>567</v>
      </c>
      <c r="E210" s="59" t="s">
        <v>419</v>
      </c>
      <c r="F210" s="83">
        <f t="shared" si="3"/>
        <v>4475</v>
      </c>
      <c r="G210" s="46">
        <v>25</v>
      </c>
      <c r="H210" t="s">
        <v>570</v>
      </c>
    </row>
    <row r="211" spans="1:8" s="62" customFormat="1" ht="24.9" customHeight="1" x14ac:dyDescent="0.3">
      <c r="A211" s="58" t="s">
        <v>74</v>
      </c>
      <c r="B211" s="57" t="s">
        <v>197</v>
      </c>
      <c r="C211" s="65">
        <v>1024</v>
      </c>
      <c r="D211" s="90" t="s">
        <v>560</v>
      </c>
      <c r="E211" s="59" t="s">
        <v>183</v>
      </c>
      <c r="F211" s="83">
        <f t="shared" si="3"/>
        <v>25600</v>
      </c>
      <c r="G211" s="46">
        <v>25</v>
      </c>
      <c r="H211" t="s">
        <v>570</v>
      </c>
    </row>
    <row r="212" spans="1:8" s="62" customFormat="1" ht="24.9" customHeight="1" x14ac:dyDescent="0.3">
      <c r="A212" s="58" t="s">
        <v>74</v>
      </c>
      <c r="B212" s="57" t="s">
        <v>220</v>
      </c>
      <c r="C212" s="60">
        <f>2023+554</f>
        <v>2577</v>
      </c>
      <c r="D212" s="90" t="s">
        <v>560</v>
      </c>
      <c r="E212" s="59" t="s">
        <v>207</v>
      </c>
      <c r="F212" s="83">
        <f t="shared" si="3"/>
        <v>64425</v>
      </c>
      <c r="G212" s="46">
        <v>25</v>
      </c>
      <c r="H212" t="s">
        <v>570</v>
      </c>
    </row>
    <row r="213" spans="1:8" s="62" customFormat="1" ht="24.9" customHeight="1" x14ac:dyDescent="0.3">
      <c r="A213" s="59" t="s">
        <v>60</v>
      </c>
      <c r="B213" s="57" t="s">
        <v>481</v>
      </c>
      <c r="C213" s="60">
        <v>24</v>
      </c>
      <c r="D213" s="41" t="s">
        <v>483</v>
      </c>
      <c r="E213" s="60" t="s">
        <v>419</v>
      </c>
      <c r="F213" s="83">
        <f t="shared" si="3"/>
        <v>600</v>
      </c>
      <c r="G213" s="46">
        <v>25</v>
      </c>
      <c r="H213" t="s">
        <v>570</v>
      </c>
    </row>
    <row r="214" spans="1:8" s="62" customFormat="1" ht="24.9" customHeight="1" x14ac:dyDescent="0.3">
      <c r="A214" s="49" t="s">
        <v>60</v>
      </c>
      <c r="B214" s="47" t="s">
        <v>59</v>
      </c>
      <c r="C214" s="51">
        <v>95</v>
      </c>
      <c r="D214" s="42" t="s">
        <v>68</v>
      </c>
      <c r="E214" s="49" t="s">
        <v>67</v>
      </c>
      <c r="F214" s="83">
        <f t="shared" si="3"/>
        <v>2375</v>
      </c>
      <c r="G214" s="46">
        <v>25</v>
      </c>
      <c r="H214" t="s">
        <v>570</v>
      </c>
    </row>
    <row r="215" spans="1:8" s="62" customFormat="1" ht="24.9" customHeight="1" x14ac:dyDescent="0.3">
      <c r="A215" s="58" t="s">
        <v>60</v>
      </c>
      <c r="B215" s="57" t="s">
        <v>271</v>
      </c>
      <c r="C215" s="27">
        <f>679+2559+1433</f>
        <v>4671</v>
      </c>
      <c r="D215" s="90" t="s">
        <v>560</v>
      </c>
      <c r="E215" s="59" t="s">
        <v>183</v>
      </c>
      <c r="F215" s="83">
        <f t="shared" si="3"/>
        <v>116775</v>
      </c>
      <c r="G215" s="46">
        <v>25</v>
      </c>
      <c r="H215" t="s">
        <v>570</v>
      </c>
    </row>
    <row r="216" spans="1:8" s="62" customFormat="1" ht="24.9" customHeight="1" x14ac:dyDescent="0.3">
      <c r="A216" s="58" t="s">
        <v>60</v>
      </c>
      <c r="B216" s="57" t="s">
        <v>297</v>
      </c>
      <c r="C216" s="65">
        <v>1386</v>
      </c>
      <c r="D216" s="90" t="s">
        <v>560</v>
      </c>
      <c r="E216" s="59" t="s">
        <v>207</v>
      </c>
      <c r="F216" s="83">
        <f t="shared" si="3"/>
        <v>34650</v>
      </c>
      <c r="G216" s="46">
        <v>25</v>
      </c>
      <c r="H216" t="s">
        <v>570</v>
      </c>
    </row>
    <row r="217" spans="1:8" s="62" customFormat="1" ht="24.9" customHeight="1" x14ac:dyDescent="0.3">
      <c r="A217" s="59" t="s">
        <v>413</v>
      </c>
      <c r="B217" s="57" t="s">
        <v>414</v>
      </c>
      <c r="C217" s="60">
        <v>200</v>
      </c>
      <c r="D217" s="45" t="s">
        <v>567</v>
      </c>
      <c r="E217" s="59" t="s">
        <v>419</v>
      </c>
      <c r="F217" s="83">
        <f t="shared" si="3"/>
        <v>5000</v>
      </c>
      <c r="G217" s="46">
        <v>25</v>
      </c>
      <c r="H217" t="s">
        <v>570</v>
      </c>
    </row>
    <row r="218" spans="1:8" s="62" customFormat="1" ht="24.9" customHeight="1" x14ac:dyDescent="0.3">
      <c r="A218" s="58" t="s">
        <v>79</v>
      </c>
      <c r="B218" s="57" t="s">
        <v>80</v>
      </c>
      <c r="C218" s="61">
        <v>240</v>
      </c>
      <c r="D218" s="41" t="s">
        <v>82</v>
      </c>
      <c r="E218" s="59" t="s">
        <v>78</v>
      </c>
      <c r="F218" s="83">
        <f t="shared" si="3"/>
        <v>6000</v>
      </c>
      <c r="G218" s="46">
        <v>25</v>
      </c>
      <c r="H218" t="s">
        <v>570</v>
      </c>
    </row>
    <row r="219" spans="1:8" s="62" customFormat="1" ht="24.9" customHeight="1" x14ac:dyDescent="0.3">
      <c r="A219" s="58" t="s">
        <v>98</v>
      </c>
      <c r="B219" s="57" t="s">
        <v>99</v>
      </c>
      <c r="C219" s="79">
        <v>80</v>
      </c>
      <c r="D219" s="39" t="s">
        <v>551</v>
      </c>
      <c r="E219" s="66" t="s">
        <v>93</v>
      </c>
      <c r="F219" s="83">
        <f t="shared" si="3"/>
        <v>2000</v>
      </c>
      <c r="G219" s="46">
        <v>25</v>
      </c>
      <c r="H219" t="s">
        <v>570</v>
      </c>
    </row>
    <row r="220" spans="1:8" s="62" customFormat="1" ht="24.9" customHeight="1" x14ac:dyDescent="0.3">
      <c r="A220" s="58" t="s">
        <v>98</v>
      </c>
      <c r="B220" s="57" t="s">
        <v>167</v>
      </c>
      <c r="C220" s="61">
        <v>1</v>
      </c>
      <c r="D220" s="41" t="s">
        <v>169</v>
      </c>
      <c r="E220" s="59" t="s">
        <v>168</v>
      </c>
      <c r="F220" s="83">
        <f t="shared" si="3"/>
        <v>25</v>
      </c>
      <c r="G220" s="46">
        <v>25</v>
      </c>
      <c r="H220" t="s">
        <v>570</v>
      </c>
    </row>
    <row r="221" spans="1:8" s="62" customFormat="1" ht="24.9" customHeight="1" x14ac:dyDescent="0.3">
      <c r="A221" s="58" t="s">
        <v>39</v>
      </c>
      <c r="B221" s="57" t="s">
        <v>81</v>
      </c>
      <c r="C221" s="61">
        <v>240</v>
      </c>
      <c r="D221" s="41" t="s">
        <v>82</v>
      </c>
      <c r="E221" s="59" t="s">
        <v>78</v>
      </c>
      <c r="F221" s="83">
        <f t="shared" si="3"/>
        <v>6000</v>
      </c>
      <c r="G221" s="46">
        <v>25</v>
      </c>
      <c r="H221" t="s">
        <v>570</v>
      </c>
    </row>
    <row r="222" spans="1:8" s="62" customFormat="1" ht="24.9" customHeight="1" x14ac:dyDescent="0.3">
      <c r="A222" s="59" t="s">
        <v>39</v>
      </c>
      <c r="B222" s="57" t="s">
        <v>400</v>
      </c>
      <c r="C222" s="60">
        <f>206+94</f>
        <v>300</v>
      </c>
      <c r="D222" s="45" t="s">
        <v>567</v>
      </c>
      <c r="E222" s="59" t="s">
        <v>419</v>
      </c>
      <c r="F222" s="83">
        <f t="shared" si="3"/>
        <v>7500</v>
      </c>
      <c r="G222" s="46">
        <v>25</v>
      </c>
      <c r="H222" t="s">
        <v>570</v>
      </c>
    </row>
    <row r="223" spans="1:8" s="62" customFormat="1" ht="24.9" customHeight="1" x14ac:dyDescent="0.3">
      <c r="A223" s="59" t="s">
        <v>39</v>
      </c>
      <c r="B223" s="57" t="s">
        <v>464</v>
      </c>
      <c r="C223" s="27">
        <v>4</v>
      </c>
      <c r="D223" s="41" t="s">
        <v>483</v>
      </c>
      <c r="E223" s="60" t="s">
        <v>419</v>
      </c>
      <c r="F223" s="83">
        <f t="shared" si="3"/>
        <v>100</v>
      </c>
      <c r="G223" s="46">
        <v>25</v>
      </c>
      <c r="H223" t="s">
        <v>570</v>
      </c>
    </row>
    <row r="224" spans="1:8" s="62" customFormat="1" ht="24.9" customHeight="1" x14ac:dyDescent="0.3">
      <c r="A224" s="63" t="s">
        <v>39</v>
      </c>
      <c r="B224" s="47" t="s">
        <v>40</v>
      </c>
      <c r="C224" s="51">
        <v>34</v>
      </c>
      <c r="D224" s="42" t="s">
        <v>58</v>
      </c>
      <c r="E224" s="69" t="s">
        <v>34</v>
      </c>
      <c r="F224" s="83">
        <f t="shared" si="3"/>
        <v>850</v>
      </c>
      <c r="G224" s="46">
        <v>25</v>
      </c>
      <c r="H224" t="s">
        <v>570</v>
      </c>
    </row>
    <row r="225" spans="1:8" s="62" customFormat="1" ht="24.9" customHeight="1" x14ac:dyDescent="0.3">
      <c r="A225" s="58" t="s">
        <v>39</v>
      </c>
      <c r="B225" s="57" t="s">
        <v>198</v>
      </c>
      <c r="C225" s="65">
        <f>2243+911+1708+1140</f>
        <v>6002</v>
      </c>
      <c r="D225" s="90" t="s">
        <v>560</v>
      </c>
      <c r="E225" s="59" t="s">
        <v>183</v>
      </c>
      <c r="F225" s="83">
        <f t="shared" si="3"/>
        <v>150050</v>
      </c>
      <c r="G225" s="46">
        <v>25</v>
      </c>
      <c r="H225" t="s">
        <v>570</v>
      </c>
    </row>
    <row r="226" spans="1:8" s="62" customFormat="1" ht="24.9" customHeight="1" x14ac:dyDescent="0.3">
      <c r="A226" s="60" t="s">
        <v>39</v>
      </c>
      <c r="B226" s="57" t="s">
        <v>221</v>
      </c>
      <c r="C226" s="27">
        <v>453</v>
      </c>
      <c r="D226" s="90" t="s">
        <v>560</v>
      </c>
      <c r="E226" s="59" t="s">
        <v>207</v>
      </c>
      <c r="F226" s="83">
        <f t="shared" si="3"/>
        <v>11325</v>
      </c>
      <c r="G226" s="46">
        <v>25</v>
      </c>
      <c r="H226" t="s">
        <v>570</v>
      </c>
    </row>
    <row r="227" spans="1:8" s="62" customFormat="1" ht="24.9" customHeight="1" x14ac:dyDescent="0.3">
      <c r="A227" s="63" t="s">
        <v>8</v>
      </c>
      <c r="B227" s="47" t="s">
        <v>9</v>
      </c>
      <c r="C227" s="87">
        <v>184</v>
      </c>
      <c r="D227" s="43" t="s">
        <v>562</v>
      </c>
      <c r="E227" s="69" t="s">
        <v>26</v>
      </c>
      <c r="F227" s="83">
        <f t="shared" si="3"/>
        <v>4600</v>
      </c>
      <c r="G227" s="46">
        <v>25</v>
      </c>
      <c r="H227" t="s">
        <v>570</v>
      </c>
    </row>
    <row r="228" spans="1:8" s="62" customFormat="1" ht="24.9" customHeight="1" x14ac:dyDescent="0.3">
      <c r="A228" s="58" t="s">
        <v>8</v>
      </c>
      <c r="B228" s="57" t="s">
        <v>272</v>
      </c>
      <c r="C228" s="27">
        <f>700+2580+458+1145</f>
        <v>4883</v>
      </c>
      <c r="D228" s="90" t="s">
        <v>560</v>
      </c>
      <c r="E228" s="59" t="s">
        <v>183</v>
      </c>
      <c r="F228" s="83">
        <f t="shared" si="3"/>
        <v>122075</v>
      </c>
      <c r="G228" s="46">
        <v>25</v>
      </c>
      <c r="H228" t="s">
        <v>570</v>
      </c>
    </row>
    <row r="229" spans="1:8" s="62" customFormat="1" ht="24.9" customHeight="1" x14ac:dyDescent="0.3">
      <c r="A229" s="58" t="s">
        <v>8</v>
      </c>
      <c r="B229" s="57" t="s">
        <v>298</v>
      </c>
      <c r="C229" s="59">
        <v>917</v>
      </c>
      <c r="D229" s="90" t="s">
        <v>560</v>
      </c>
      <c r="E229" s="59" t="s">
        <v>207</v>
      </c>
      <c r="F229" s="83">
        <f t="shared" si="3"/>
        <v>22925</v>
      </c>
      <c r="G229" s="46">
        <v>25</v>
      </c>
      <c r="H229" t="s">
        <v>570</v>
      </c>
    </row>
    <row r="230" spans="1:8" s="62" customFormat="1" ht="24.9" customHeight="1" x14ac:dyDescent="0.3">
      <c r="A230" s="59" t="s">
        <v>344</v>
      </c>
      <c r="B230" s="57" t="s">
        <v>415</v>
      </c>
      <c r="C230" s="60">
        <v>202</v>
      </c>
      <c r="D230" s="45" t="s">
        <v>567</v>
      </c>
      <c r="E230" s="59" t="s">
        <v>419</v>
      </c>
      <c r="F230" s="83">
        <f t="shared" si="3"/>
        <v>5050</v>
      </c>
      <c r="G230" s="46">
        <v>25</v>
      </c>
      <c r="H230" t="s">
        <v>570</v>
      </c>
    </row>
    <row r="231" spans="1:8" s="62" customFormat="1" ht="24.9" customHeight="1" x14ac:dyDescent="0.3">
      <c r="A231" s="58" t="s">
        <v>344</v>
      </c>
      <c r="B231" s="57" t="s">
        <v>345</v>
      </c>
      <c r="C231" s="60">
        <v>860</v>
      </c>
      <c r="D231" s="90" t="s">
        <v>560</v>
      </c>
      <c r="E231" s="59" t="s">
        <v>183</v>
      </c>
      <c r="F231" s="83">
        <f t="shared" si="3"/>
        <v>21500</v>
      </c>
      <c r="G231" s="46">
        <v>25</v>
      </c>
      <c r="H231" t="s">
        <v>570</v>
      </c>
    </row>
    <row r="232" spans="1:8" s="62" customFormat="1" ht="24.9" customHeight="1" x14ac:dyDescent="0.3">
      <c r="A232" s="58" t="s">
        <v>344</v>
      </c>
      <c r="B232" s="57" t="s">
        <v>358</v>
      </c>
      <c r="C232" s="59">
        <v>179</v>
      </c>
      <c r="D232" s="90" t="s">
        <v>560</v>
      </c>
      <c r="E232" s="59" t="s">
        <v>207</v>
      </c>
      <c r="F232" s="83">
        <f t="shared" si="3"/>
        <v>4475</v>
      </c>
      <c r="G232" s="46">
        <v>25</v>
      </c>
      <c r="H232" t="s">
        <v>570</v>
      </c>
    </row>
    <row r="233" spans="1:8" s="62" customFormat="1" ht="24.9" customHeight="1" x14ac:dyDescent="0.3">
      <c r="A233" s="58" t="s">
        <v>344</v>
      </c>
      <c r="B233" s="57" t="s">
        <v>368</v>
      </c>
      <c r="C233" s="60">
        <v>25</v>
      </c>
      <c r="D233" s="90" t="s">
        <v>560</v>
      </c>
      <c r="E233" s="59" t="s">
        <v>362</v>
      </c>
      <c r="F233" s="83">
        <f t="shared" si="3"/>
        <v>625</v>
      </c>
      <c r="G233" s="46">
        <v>25</v>
      </c>
      <c r="H233" t="s">
        <v>570</v>
      </c>
    </row>
    <row r="234" spans="1:8" s="62" customFormat="1" ht="24.9" customHeight="1" x14ac:dyDescent="0.3">
      <c r="A234" s="59" t="s">
        <v>369</v>
      </c>
      <c r="B234" s="57" t="s">
        <v>370</v>
      </c>
      <c r="C234" s="61">
        <v>112</v>
      </c>
      <c r="D234" s="90" t="s">
        <v>560</v>
      </c>
      <c r="E234" s="59" t="s">
        <v>362</v>
      </c>
      <c r="F234" s="83">
        <f t="shared" si="3"/>
        <v>2800</v>
      </c>
      <c r="G234" s="46">
        <v>25</v>
      </c>
      <c r="H234" t="s">
        <v>570</v>
      </c>
    </row>
    <row r="235" spans="1:8" s="62" customFormat="1" ht="24.9" customHeight="1" x14ac:dyDescent="0.3">
      <c r="A235" s="59" t="s">
        <v>199</v>
      </c>
      <c r="B235" s="57" t="s">
        <v>401</v>
      </c>
      <c r="C235" s="60">
        <f>106+234</f>
        <v>340</v>
      </c>
      <c r="D235" s="45" t="s">
        <v>567</v>
      </c>
      <c r="E235" s="59" t="s">
        <v>419</v>
      </c>
      <c r="F235" s="83">
        <f t="shared" si="3"/>
        <v>8500</v>
      </c>
      <c r="G235" s="46">
        <v>25</v>
      </c>
      <c r="H235" t="s">
        <v>570</v>
      </c>
    </row>
    <row r="236" spans="1:8" s="62" customFormat="1" ht="24.9" customHeight="1" x14ac:dyDescent="0.3">
      <c r="A236" s="58" t="s">
        <v>199</v>
      </c>
      <c r="B236" s="57" t="s">
        <v>200</v>
      </c>
      <c r="C236" s="59">
        <f>678+1711+1769</f>
        <v>4158</v>
      </c>
      <c r="D236" s="90" t="s">
        <v>560</v>
      </c>
      <c r="E236" s="59" t="s">
        <v>183</v>
      </c>
      <c r="F236" s="83">
        <f t="shared" si="3"/>
        <v>103950</v>
      </c>
      <c r="G236" s="46">
        <v>25</v>
      </c>
      <c r="H236" t="s">
        <v>570</v>
      </c>
    </row>
    <row r="237" spans="1:8" s="62" customFormat="1" ht="24.9" customHeight="1" x14ac:dyDescent="0.3">
      <c r="A237" s="60" t="s">
        <v>199</v>
      </c>
      <c r="B237" s="57" t="s">
        <v>222</v>
      </c>
      <c r="C237" s="60">
        <v>365</v>
      </c>
      <c r="D237" s="90" t="s">
        <v>560</v>
      </c>
      <c r="E237" s="59" t="s">
        <v>207</v>
      </c>
      <c r="F237" s="83">
        <f t="shared" si="3"/>
        <v>9125</v>
      </c>
      <c r="G237" s="46">
        <v>25</v>
      </c>
      <c r="H237" t="s">
        <v>570</v>
      </c>
    </row>
    <row r="238" spans="1:8" s="62" customFormat="1" ht="24.9" customHeight="1" x14ac:dyDescent="0.3">
      <c r="A238" s="53" t="s">
        <v>56</v>
      </c>
      <c r="B238" s="52" t="s">
        <v>104</v>
      </c>
      <c r="C238" s="55">
        <v>113</v>
      </c>
      <c r="D238" s="39" t="s">
        <v>551</v>
      </c>
      <c r="E238" s="66" t="s">
        <v>93</v>
      </c>
      <c r="F238" s="83">
        <f t="shared" si="3"/>
        <v>2825</v>
      </c>
      <c r="G238" s="46">
        <v>25</v>
      </c>
      <c r="H238" t="s">
        <v>570</v>
      </c>
    </row>
    <row r="239" spans="1:8" s="62" customFormat="1" ht="24.9" customHeight="1" x14ac:dyDescent="0.3">
      <c r="A239" s="59" t="s">
        <v>56</v>
      </c>
      <c r="B239" s="57" t="s">
        <v>416</v>
      </c>
      <c r="C239" s="60">
        <v>340</v>
      </c>
      <c r="D239" s="45" t="s">
        <v>567</v>
      </c>
      <c r="E239" s="59" t="s">
        <v>419</v>
      </c>
      <c r="F239" s="83">
        <f t="shared" si="3"/>
        <v>8500</v>
      </c>
      <c r="G239" s="46">
        <v>25</v>
      </c>
      <c r="H239" t="s">
        <v>570</v>
      </c>
    </row>
    <row r="240" spans="1:8" s="62" customFormat="1" ht="24.9" customHeight="1" x14ac:dyDescent="0.3">
      <c r="A240" s="92" t="s">
        <v>56</v>
      </c>
      <c r="B240" s="72" t="s">
        <v>57</v>
      </c>
      <c r="C240" s="88">
        <v>48</v>
      </c>
      <c r="D240" s="42" t="s">
        <v>58</v>
      </c>
      <c r="E240" s="69" t="s">
        <v>34</v>
      </c>
      <c r="F240" s="83">
        <f t="shared" si="3"/>
        <v>1200</v>
      </c>
      <c r="G240" s="46">
        <v>25</v>
      </c>
      <c r="H240" t="s">
        <v>570</v>
      </c>
    </row>
    <row r="241" spans="1:8" s="62" customFormat="1" ht="24.9" customHeight="1" x14ac:dyDescent="0.3">
      <c r="A241" s="58" t="s">
        <v>56</v>
      </c>
      <c r="B241" s="57" t="s">
        <v>346</v>
      </c>
      <c r="C241" s="27">
        <v>1144</v>
      </c>
      <c r="D241" s="90" t="s">
        <v>560</v>
      </c>
      <c r="E241" s="59" t="s">
        <v>183</v>
      </c>
      <c r="F241" s="83">
        <f t="shared" si="3"/>
        <v>28600</v>
      </c>
      <c r="G241" s="46">
        <v>25</v>
      </c>
      <c r="H241" t="s">
        <v>570</v>
      </c>
    </row>
    <row r="242" spans="1:8" s="62" customFormat="1" ht="24.9" customHeight="1" x14ac:dyDescent="0.3">
      <c r="A242" s="58" t="s">
        <v>56</v>
      </c>
      <c r="B242" s="57" t="s">
        <v>359</v>
      </c>
      <c r="C242" s="59">
        <v>268</v>
      </c>
      <c r="D242" s="90" t="s">
        <v>560</v>
      </c>
      <c r="E242" s="59" t="s">
        <v>207</v>
      </c>
      <c r="F242" s="83">
        <f t="shared" si="3"/>
        <v>6700</v>
      </c>
      <c r="G242" s="46">
        <v>25</v>
      </c>
      <c r="H242" t="s">
        <v>570</v>
      </c>
    </row>
    <row r="243" spans="1:8" s="62" customFormat="1" ht="24.9" customHeight="1" x14ac:dyDescent="0.3">
      <c r="A243" s="58" t="s">
        <v>153</v>
      </c>
      <c r="B243" s="57" t="s">
        <v>155</v>
      </c>
      <c r="C243" s="61">
        <v>4</v>
      </c>
      <c r="D243" s="41" t="s">
        <v>554</v>
      </c>
      <c r="E243" s="59" t="s">
        <v>154</v>
      </c>
      <c r="F243" s="83">
        <f t="shared" si="3"/>
        <v>100</v>
      </c>
      <c r="G243" s="46">
        <v>25</v>
      </c>
      <c r="H243" t="s">
        <v>570</v>
      </c>
    </row>
    <row r="244" spans="1:8" s="62" customFormat="1" ht="24.9" customHeight="1" x14ac:dyDescent="0.3">
      <c r="A244" s="58" t="s">
        <v>318</v>
      </c>
      <c r="B244" s="57" t="s">
        <v>319</v>
      </c>
      <c r="C244" s="61">
        <v>322</v>
      </c>
      <c r="D244" s="90" t="s">
        <v>560</v>
      </c>
      <c r="E244" s="59" t="s">
        <v>207</v>
      </c>
      <c r="F244" s="83">
        <f t="shared" si="3"/>
        <v>8050</v>
      </c>
      <c r="G244" s="46">
        <v>25</v>
      </c>
      <c r="H244" t="s">
        <v>570</v>
      </c>
    </row>
    <row r="245" spans="1:8" s="62" customFormat="1" ht="24.9" customHeight="1" x14ac:dyDescent="0.3">
      <c r="A245" s="58" t="s">
        <v>318</v>
      </c>
      <c r="B245" s="57" t="s">
        <v>320</v>
      </c>
      <c r="C245" s="60">
        <v>46</v>
      </c>
      <c r="D245" s="90" t="s">
        <v>560</v>
      </c>
      <c r="E245" s="59" t="s">
        <v>207</v>
      </c>
      <c r="F245" s="83">
        <f t="shared" si="3"/>
        <v>1150</v>
      </c>
      <c r="G245" s="46">
        <v>25</v>
      </c>
      <c r="H245" t="s">
        <v>570</v>
      </c>
    </row>
    <row r="246" spans="1:8" s="62" customFormat="1" ht="24.9" customHeight="1" x14ac:dyDescent="0.3">
      <c r="A246" s="53" t="s">
        <v>371</v>
      </c>
      <c r="B246" s="52" t="s">
        <v>514</v>
      </c>
      <c r="C246" s="55">
        <v>40</v>
      </c>
      <c r="D246" s="38" t="s">
        <v>515</v>
      </c>
      <c r="E246" s="54" t="s">
        <v>507</v>
      </c>
      <c r="F246" s="83">
        <f t="shared" si="3"/>
        <v>1000</v>
      </c>
      <c r="G246" s="46">
        <v>25</v>
      </c>
      <c r="H246" t="s">
        <v>570</v>
      </c>
    </row>
    <row r="247" spans="1:8" s="62" customFormat="1" ht="24.9" customHeight="1" x14ac:dyDescent="0.3">
      <c r="A247" s="58" t="s">
        <v>371</v>
      </c>
      <c r="B247" s="57" t="s">
        <v>372</v>
      </c>
      <c r="C247" s="60">
        <v>138</v>
      </c>
      <c r="D247" s="90" t="s">
        <v>560</v>
      </c>
      <c r="E247" s="59" t="s">
        <v>362</v>
      </c>
      <c r="F247" s="83">
        <f t="shared" si="3"/>
        <v>3450</v>
      </c>
      <c r="G247" s="46">
        <v>25</v>
      </c>
      <c r="H247" t="s">
        <v>570</v>
      </c>
    </row>
    <row r="248" spans="1:8" s="62" customFormat="1" ht="24.9" customHeight="1" x14ac:dyDescent="0.3">
      <c r="A248" s="59" t="s">
        <v>402</v>
      </c>
      <c r="B248" s="57" t="s">
        <v>403</v>
      </c>
      <c r="C248" s="60">
        <v>161</v>
      </c>
      <c r="D248" s="45" t="s">
        <v>567</v>
      </c>
      <c r="E248" s="59" t="s">
        <v>419</v>
      </c>
      <c r="F248" s="83">
        <f t="shared" si="3"/>
        <v>4025</v>
      </c>
      <c r="G248" s="46">
        <v>25</v>
      </c>
      <c r="H248" t="s">
        <v>570</v>
      </c>
    </row>
    <row r="249" spans="1:8" s="62" customFormat="1" ht="24.9" customHeight="1" x14ac:dyDescent="0.3">
      <c r="A249" s="58" t="s">
        <v>402</v>
      </c>
      <c r="B249" s="57" t="s">
        <v>428</v>
      </c>
      <c r="C249" s="61">
        <v>340</v>
      </c>
      <c r="D249" s="41" t="s">
        <v>441</v>
      </c>
      <c r="E249" s="59" t="s">
        <v>419</v>
      </c>
      <c r="F249" s="83">
        <f t="shared" si="3"/>
        <v>8500</v>
      </c>
      <c r="G249" s="46">
        <v>25</v>
      </c>
      <c r="H249" t="s">
        <v>570</v>
      </c>
    </row>
    <row r="250" spans="1:8" s="62" customFormat="1" ht="24.9" customHeight="1" x14ac:dyDescent="0.3">
      <c r="A250" s="19" t="s">
        <v>10</v>
      </c>
      <c r="B250" s="20" t="s">
        <v>538</v>
      </c>
      <c r="C250" s="94">
        <v>213</v>
      </c>
      <c r="D250" s="37" t="s">
        <v>557</v>
      </c>
      <c r="E250" s="21" t="s">
        <v>528</v>
      </c>
      <c r="F250" s="83">
        <f t="shared" si="3"/>
        <v>5325</v>
      </c>
      <c r="G250" s="46">
        <v>25</v>
      </c>
      <c r="H250" t="s">
        <v>570</v>
      </c>
    </row>
    <row r="251" spans="1:8" s="62" customFormat="1" ht="24.9" customHeight="1" x14ac:dyDescent="0.3">
      <c r="A251" s="19" t="s">
        <v>10</v>
      </c>
      <c r="B251" s="20" t="s">
        <v>539</v>
      </c>
      <c r="C251" s="94">
        <v>213</v>
      </c>
      <c r="D251" s="37" t="s">
        <v>557</v>
      </c>
      <c r="E251" s="21" t="s">
        <v>528</v>
      </c>
      <c r="F251" s="83">
        <f t="shared" si="3"/>
        <v>5325</v>
      </c>
      <c r="G251" s="46">
        <v>25</v>
      </c>
      <c r="H251" t="s">
        <v>570</v>
      </c>
    </row>
    <row r="252" spans="1:8" s="62" customFormat="1" ht="24.9" customHeight="1" x14ac:dyDescent="0.3">
      <c r="A252" s="63" t="s">
        <v>10</v>
      </c>
      <c r="B252" s="47" t="s">
        <v>11</v>
      </c>
      <c r="C252" s="87">
        <v>180</v>
      </c>
      <c r="D252" s="43" t="s">
        <v>562</v>
      </c>
      <c r="E252" s="69" t="s">
        <v>27</v>
      </c>
      <c r="F252" s="83">
        <f t="shared" si="3"/>
        <v>4500</v>
      </c>
      <c r="G252" s="46">
        <v>25</v>
      </c>
      <c r="H252" t="s">
        <v>570</v>
      </c>
    </row>
    <row r="253" spans="1:8" s="62" customFormat="1" ht="24.9" customHeight="1" x14ac:dyDescent="0.3">
      <c r="A253" s="58" t="s">
        <v>10</v>
      </c>
      <c r="B253" s="57" t="s">
        <v>273</v>
      </c>
      <c r="C253" s="27">
        <f>600+1145</f>
        <v>1745</v>
      </c>
      <c r="D253" s="90" t="s">
        <v>560</v>
      </c>
      <c r="E253" s="59" t="s">
        <v>183</v>
      </c>
      <c r="F253" s="83">
        <f t="shared" si="3"/>
        <v>43625</v>
      </c>
      <c r="G253" s="46">
        <v>25</v>
      </c>
      <c r="H253" t="s">
        <v>570</v>
      </c>
    </row>
    <row r="254" spans="1:8" s="62" customFormat="1" ht="24.9" customHeight="1" x14ac:dyDescent="0.3">
      <c r="A254" s="58" t="s">
        <v>10</v>
      </c>
      <c r="B254" s="57" t="s">
        <v>299</v>
      </c>
      <c r="C254" s="65">
        <v>3955</v>
      </c>
      <c r="D254" s="90" t="s">
        <v>560</v>
      </c>
      <c r="E254" s="59" t="s">
        <v>207</v>
      </c>
      <c r="F254" s="83">
        <f t="shared" si="3"/>
        <v>98875</v>
      </c>
      <c r="G254" s="46">
        <v>25</v>
      </c>
      <c r="H254" t="s">
        <v>570</v>
      </c>
    </row>
    <row r="255" spans="1:8" s="62" customFormat="1" ht="24.9" customHeight="1" x14ac:dyDescent="0.3">
      <c r="A255" s="65" t="s">
        <v>347</v>
      </c>
      <c r="B255" s="67" t="s">
        <v>417</v>
      </c>
      <c r="C255" s="60">
        <v>160</v>
      </c>
      <c r="D255" s="45" t="s">
        <v>567</v>
      </c>
      <c r="E255" s="59" t="s">
        <v>419</v>
      </c>
      <c r="F255" s="83">
        <f t="shared" si="3"/>
        <v>4000</v>
      </c>
      <c r="G255" s="46">
        <v>25</v>
      </c>
      <c r="H255" t="s">
        <v>570</v>
      </c>
    </row>
    <row r="256" spans="1:8" s="62" customFormat="1" ht="24.9" customHeight="1" x14ac:dyDescent="0.3">
      <c r="A256" s="58" t="s">
        <v>347</v>
      </c>
      <c r="B256" s="57" t="s">
        <v>439</v>
      </c>
      <c r="C256" s="27">
        <v>200</v>
      </c>
      <c r="D256" s="41" t="s">
        <v>441</v>
      </c>
      <c r="E256" s="59" t="s">
        <v>419</v>
      </c>
      <c r="F256" s="83">
        <f t="shared" si="3"/>
        <v>5000</v>
      </c>
      <c r="G256" s="46">
        <v>25</v>
      </c>
      <c r="H256" t="s">
        <v>570</v>
      </c>
    </row>
    <row r="257" spans="1:8" s="62" customFormat="1" ht="24.9" customHeight="1" x14ac:dyDescent="0.3">
      <c r="A257" s="58" t="s">
        <v>347</v>
      </c>
      <c r="B257" s="57" t="s">
        <v>440</v>
      </c>
      <c r="C257" s="79">
        <v>57</v>
      </c>
      <c r="D257" s="41" t="s">
        <v>441</v>
      </c>
      <c r="E257" s="59" t="s">
        <v>419</v>
      </c>
      <c r="F257" s="83">
        <f t="shared" si="3"/>
        <v>1425</v>
      </c>
      <c r="G257" s="46">
        <v>25</v>
      </c>
      <c r="H257" t="s">
        <v>570</v>
      </c>
    </row>
    <row r="258" spans="1:8" s="62" customFormat="1" ht="24.9" customHeight="1" x14ac:dyDescent="0.3">
      <c r="A258" s="58" t="s">
        <v>347</v>
      </c>
      <c r="B258" s="57" t="s">
        <v>348</v>
      </c>
      <c r="C258" s="60">
        <f>410+572+342</f>
        <v>1324</v>
      </c>
      <c r="D258" s="90" t="s">
        <v>560</v>
      </c>
      <c r="E258" s="59" t="s">
        <v>183</v>
      </c>
      <c r="F258" s="83">
        <f t="shared" si="3"/>
        <v>33100</v>
      </c>
      <c r="G258" s="46">
        <v>25</v>
      </c>
      <c r="H258" t="s">
        <v>570</v>
      </c>
    </row>
    <row r="259" spans="1:8" x14ac:dyDescent="0.3">
      <c r="A259" s="58" t="s">
        <v>347</v>
      </c>
      <c r="B259" s="57" t="s">
        <v>360</v>
      </c>
      <c r="C259" s="59">
        <v>180</v>
      </c>
      <c r="D259" s="90" t="s">
        <v>560</v>
      </c>
      <c r="E259" s="59" t="s">
        <v>207</v>
      </c>
      <c r="F259" s="83">
        <f t="shared" ref="F259:F322" si="4">C259*25</f>
        <v>4500</v>
      </c>
      <c r="G259" s="46">
        <v>25</v>
      </c>
      <c r="H259" t="s">
        <v>570</v>
      </c>
    </row>
    <row r="260" spans="1:8" x14ac:dyDescent="0.3">
      <c r="A260" s="53" t="s">
        <v>519</v>
      </c>
      <c r="B260" s="52" t="s">
        <v>520</v>
      </c>
      <c r="C260" s="55">
        <v>20</v>
      </c>
      <c r="D260" s="39" t="s">
        <v>521</v>
      </c>
      <c r="E260" s="54" t="s">
        <v>516</v>
      </c>
      <c r="F260" s="83">
        <f t="shared" si="4"/>
        <v>500</v>
      </c>
      <c r="G260" s="46">
        <v>25</v>
      </c>
      <c r="H260" t="s">
        <v>570</v>
      </c>
    </row>
    <row r="261" spans="1:8" x14ac:dyDescent="0.3">
      <c r="A261" s="58" t="s">
        <v>88</v>
      </c>
      <c r="B261" s="57" t="s">
        <v>373</v>
      </c>
      <c r="C261" s="60">
        <v>136</v>
      </c>
      <c r="D261" s="90" t="s">
        <v>560</v>
      </c>
      <c r="E261" s="59" t="s">
        <v>362</v>
      </c>
      <c r="F261" s="83">
        <f t="shared" si="4"/>
        <v>3400</v>
      </c>
      <c r="G261" s="46">
        <v>25</v>
      </c>
      <c r="H261" t="s">
        <v>570</v>
      </c>
    </row>
    <row r="262" spans="1:8" x14ac:dyDescent="0.3">
      <c r="A262" s="58" t="s">
        <v>201</v>
      </c>
      <c r="B262" s="57" t="s">
        <v>429</v>
      </c>
      <c r="C262" s="61">
        <v>340</v>
      </c>
      <c r="D262" s="41" t="s">
        <v>441</v>
      </c>
      <c r="E262" s="59" t="s">
        <v>419</v>
      </c>
      <c r="F262" s="83">
        <f t="shared" si="4"/>
        <v>8500</v>
      </c>
      <c r="G262" s="46">
        <v>25</v>
      </c>
      <c r="H262" t="s">
        <v>570</v>
      </c>
    </row>
    <row r="263" spans="1:8" x14ac:dyDescent="0.3">
      <c r="A263" s="58" t="s">
        <v>201</v>
      </c>
      <c r="B263" s="57" t="s">
        <v>430</v>
      </c>
      <c r="C263" s="60">
        <v>340</v>
      </c>
      <c r="D263" s="41" t="s">
        <v>441</v>
      </c>
      <c r="E263" s="59" t="s">
        <v>419</v>
      </c>
      <c r="F263" s="83">
        <f t="shared" si="4"/>
        <v>8500</v>
      </c>
      <c r="G263" s="46">
        <v>25</v>
      </c>
      <c r="H263" t="s">
        <v>570</v>
      </c>
    </row>
    <row r="264" spans="1:8" s="62" customFormat="1" ht="23.25" customHeight="1" x14ac:dyDescent="0.3">
      <c r="A264" s="58" t="s">
        <v>201</v>
      </c>
      <c r="B264" s="57" t="s">
        <v>202</v>
      </c>
      <c r="C264" s="59">
        <f>857+858+1027</f>
        <v>2742</v>
      </c>
      <c r="D264" s="90" t="s">
        <v>560</v>
      </c>
      <c r="E264" s="59" t="s">
        <v>183</v>
      </c>
      <c r="F264" s="83">
        <f t="shared" si="4"/>
        <v>68550</v>
      </c>
      <c r="G264" s="46">
        <v>25</v>
      </c>
      <c r="H264" t="s">
        <v>570</v>
      </c>
    </row>
    <row r="265" spans="1:8" s="65" customFormat="1" ht="24" customHeight="1" x14ac:dyDescent="0.3">
      <c r="A265" s="58" t="s">
        <v>12</v>
      </c>
      <c r="B265" s="57" t="s">
        <v>100</v>
      </c>
      <c r="C265" s="61">
        <v>170</v>
      </c>
      <c r="D265" s="39" t="s">
        <v>551</v>
      </c>
      <c r="E265" s="66" t="s">
        <v>93</v>
      </c>
      <c r="F265" s="83">
        <f t="shared" si="4"/>
        <v>4250</v>
      </c>
      <c r="G265" s="46">
        <v>25</v>
      </c>
      <c r="H265" t="s">
        <v>570</v>
      </c>
    </row>
    <row r="266" spans="1:8" s="65" customFormat="1" ht="24" customHeight="1" x14ac:dyDescent="0.3">
      <c r="A266" s="53" t="s">
        <v>12</v>
      </c>
      <c r="B266" s="52" t="s">
        <v>527</v>
      </c>
      <c r="C266" s="55">
        <v>8</v>
      </c>
      <c r="D266" s="37" t="s">
        <v>553</v>
      </c>
      <c r="E266" s="54" t="s">
        <v>526</v>
      </c>
      <c r="F266" s="83">
        <f t="shared" si="4"/>
        <v>200</v>
      </c>
      <c r="G266" s="46">
        <v>25</v>
      </c>
      <c r="H266" t="s">
        <v>570</v>
      </c>
    </row>
    <row r="267" spans="1:8" s="65" customFormat="1" ht="24" customHeight="1" x14ac:dyDescent="0.3">
      <c r="A267" s="59" t="s">
        <v>12</v>
      </c>
      <c r="B267" s="57" t="s">
        <v>482</v>
      </c>
      <c r="C267" s="60">
        <v>334</v>
      </c>
      <c r="D267" s="41" t="s">
        <v>483</v>
      </c>
      <c r="E267" s="60" t="s">
        <v>419</v>
      </c>
      <c r="F267" s="83">
        <f t="shared" si="4"/>
        <v>8350</v>
      </c>
      <c r="G267" s="46">
        <v>25</v>
      </c>
      <c r="H267" t="s">
        <v>570</v>
      </c>
    </row>
    <row r="268" spans="1:8" s="65" customFormat="1" ht="24" customHeight="1" x14ac:dyDescent="0.3">
      <c r="A268" s="49" t="s">
        <v>12</v>
      </c>
      <c r="B268" s="47" t="s">
        <v>13</v>
      </c>
      <c r="C268" s="49">
        <v>96</v>
      </c>
      <c r="D268" s="43" t="s">
        <v>562</v>
      </c>
      <c r="E268" s="69" t="s">
        <v>28</v>
      </c>
      <c r="F268" s="83">
        <f t="shared" si="4"/>
        <v>2400</v>
      </c>
      <c r="G268" s="46">
        <v>25</v>
      </c>
      <c r="H268" t="s">
        <v>570</v>
      </c>
    </row>
    <row r="269" spans="1:8" s="65" customFormat="1" ht="24" customHeight="1" x14ac:dyDescent="0.3">
      <c r="A269" s="58" t="s">
        <v>12</v>
      </c>
      <c r="B269" s="57" t="s">
        <v>274</v>
      </c>
      <c r="C269" s="60">
        <f>1432+745+967</f>
        <v>3144</v>
      </c>
      <c r="D269" s="90" t="s">
        <v>560</v>
      </c>
      <c r="E269" s="59" t="s">
        <v>183</v>
      </c>
      <c r="F269" s="83">
        <f t="shared" si="4"/>
        <v>78600</v>
      </c>
      <c r="G269" s="46">
        <v>25</v>
      </c>
      <c r="H269" t="s">
        <v>570</v>
      </c>
    </row>
    <row r="270" spans="1:8" s="65" customFormat="1" ht="24" customHeight="1" x14ac:dyDescent="0.3">
      <c r="A270" s="59" t="s">
        <v>349</v>
      </c>
      <c r="B270" s="57" t="s">
        <v>418</v>
      </c>
      <c r="C270" s="60">
        <v>106</v>
      </c>
      <c r="D270" s="45" t="s">
        <v>567</v>
      </c>
      <c r="E270" s="59" t="s">
        <v>419</v>
      </c>
      <c r="F270" s="83">
        <f t="shared" si="4"/>
        <v>2650</v>
      </c>
      <c r="G270" s="46">
        <v>25</v>
      </c>
      <c r="H270" t="s">
        <v>570</v>
      </c>
    </row>
    <row r="271" spans="1:8" s="65" customFormat="1" ht="24" customHeight="1" x14ac:dyDescent="0.3">
      <c r="A271" s="58" t="s">
        <v>349</v>
      </c>
      <c r="B271" s="57" t="s">
        <v>350</v>
      </c>
      <c r="C271" s="60">
        <f>412+575+572</f>
        <v>1559</v>
      </c>
      <c r="D271" s="90" t="s">
        <v>560</v>
      </c>
      <c r="E271" s="59" t="s">
        <v>183</v>
      </c>
      <c r="F271" s="83">
        <f t="shared" si="4"/>
        <v>38975</v>
      </c>
      <c r="G271" s="46">
        <v>25</v>
      </c>
      <c r="H271" t="s">
        <v>570</v>
      </c>
    </row>
    <row r="272" spans="1:8" s="65" customFormat="1" ht="24" customHeight="1" x14ac:dyDescent="0.3">
      <c r="A272" s="53" t="s">
        <v>14</v>
      </c>
      <c r="B272" s="52" t="s">
        <v>113</v>
      </c>
      <c r="C272" s="55">
        <v>16</v>
      </c>
      <c r="D272" s="39" t="s">
        <v>117</v>
      </c>
      <c r="E272" s="66" t="s">
        <v>112</v>
      </c>
      <c r="F272" s="83">
        <f t="shared" si="4"/>
        <v>400</v>
      </c>
      <c r="G272" s="46">
        <v>25</v>
      </c>
      <c r="H272" t="s">
        <v>570</v>
      </c>
    </row>
    <row r="273" spans="1:8" s="65" customFormat="1" ht="24" customHeight="1" x14ac:dyDescent="0.3">
      <c r="A273" s="49" t="s">
        <v>14</v>
      </c>
      <c r="B273" s="47" t="s">
        <v>15</v>
      </c>
      <c r="C273" s="49">
        <v>110</v>
      </c>
      <c r="D273" s="43" t="s">
        <v>562</v>
      </c>
      <c r="E273" s="69" t="s">
        <v>29</v>
      </c>
      <c r="F273" s="83">
        <f t="shared" si="4"/>
        <v>2750</v>
      </c>
      <c r="G273" s="46">
        <v>25</v>
      </c>
      <c r="H273" t="s">
        <v>570</v>
      </c>
    </row>
    <row r="274" spans="1:8" s="65" customFormat="1" ht="24" customHeight="1" x14ac:dyDescent="0.3">
      <c r="A274" s="58" t="s">
        <v>14</v>
      </c>
      <c r="B274" s="57" t="s">
        <v>321</v>
      </c>
      <c r="C274" s="60">
        <v>632</v>
      </c>
      <c r="D274" s="90" t="s">
        <v>560</v>
      </c>
      <c r="E274" s="59" t="s">
        <v>207</v>
      </c>
      <c r="F274" s="83">
        <f t="shared" si="4"/>
        <v>15800</v>
      </c>
      <c r="G274" s="46">
        <v>25</v>
      </c>
      <c r="H274" t="s">
        <v>570</v>
      </c>
    </row>
    <row r="275" spans="1:8" s="65" customFormat="1" ht="24" customHeight="1" x14ac:dyDescent="0.3">
      <c r="A275" s="59" t="s">
        <v>374</v>
      </c>
      <c r="B275" s="57" t="s">
        <v>375</v>
      </c>
      <c r="C275" s="59">
        <v>137</v>
      </c>
      <c r="D275" s="90" t="s">
        <v>560</v>
      </c>
      <c r="E275" s="59" t="s">
        <v>362</v>
      </c>
      <c r="F275" s="83">
        <f t="shared" si="4"/>
        <v>3425</v>
      </c>
      <c r="G275" s="46">
        <v>25</v>
      </c>
      <c r="H275" t="s">
        <v>570</v>
      </c>
    </row>
    <row r="276" spans="1:8" s="65" customFormat="1" ht="24" customHeight="1" x14ac:dyDescent="0.3">
      <c r="A276" s="23" t="s">
        <v>275</v>
      </c>
      <c r="B276" s="24" t="s">
        <v>540</v>
      </c>
      <c r="C276" s="26">
        <v>214</v>
      </c>
      <c r="D276" s="37" t="s">
        <v>557</v>
      </c>
      <c r="E276" s="21" t="s">
        <v>528</v>
      </c>
      <c r="F276" s="83">
        <f t="shared" si="4"/>
        <v>5350</v>
      </c>
      <c r="G276" s="46">
        <v>25</v>
      </c>
      <c r="H276" t="s">
        <v>570</v>
      </c>
    </row>
    <row r="277" spans="1:8" s="65" customFormat="1" ht="24" customHeight="1" x14ac:dyDescent="0.3">
      <c r="A277" s="23" t="s">
        <v>275</v>
      </c>
      <c r="B277" s="24" t="s">
        <v>536</v>
      </c>
      <c r="C277" s="26">
        <v>10</v>
      </c>
      <c r="D277" s="31" t="s">
        <v>537</v>
      </c>
      <c r="E277" s="25" t="s">
        <v>534</v>
      </c>
      <c r="F277" s="83">
        <f t="shared" si="4"/>
        <v>250</v>
      </c>
      <c r="G277" s="46">
        <v>25</v>
      </c>
      <c r="H277" t="s">
        <v>570</v>
      </c>
    </row>
    <row r="278" spans="1:8" s="65" customFormat="1" ht="24" customHeight="1" x14ac:dyDescent="0.3">
      <c r="A278" s="58" t="s">
        <v>275</v>
      </c>
      <c r="B278" s="57" t="s">
        <v>276</v>
      </c>
      <c r="C278" s="60">
        <f>410+566+573</f>
        <v>1549</v>
      </c>
      <c r="D278" s="90" t="s">
        <v>560</v>
      </c>
      <c r="E278" s="59" t="s">
        <v>183</v>
      </c>
      <c r="F278" s="83">
        <f t="shared" si="4"/>
        <v>38725</v>
      </c>
      <c r="G278" s="46">
        <v>25</v>
      </c>
      <c r="H278" t="s">
        <v>570</v>
      </c>
    </row>
    <row r="279" spans="1:8" s="65" customFormat="1" ht="24" customHeight="1" x14ac:dyDescent="0.3">
      <c r="A279" s="19" t="s">
        <v>351</v>
      </c>
      <c r="B279" s="20" t="s">
        <v>541</v>
      </c>
      <c r="C279" s="22">
        <v>200</v>
      </c>
      <c r="D279" s="37" t="s">
        <v>557</v>
      </c>
      <c r="E279" s="21" t="s">
        <v>528</v>
      </c>
      <c r="F279" s="83">
        <f t="shared" si="4"/>
        <v>5000</v>
      </c>
      <c r="G279" s="46">
        <v>25</v>
      </c>
      <c r="H279" t="s">
        <v>570</v>
      </c>
    </row>
    <row r="280" spans="1:8" s="65" customFormat="1" ht="24" customHeight="1" x14ac:dyDescent="0.3">
      <c r="A280" s="19" t="s">
        <v>351</v>
      </c>
      <c r="B280" s="20" t="s">
        <v>542</v>
      </c>
      <c r="C280" s="22">
        <v>200</v>
      </c>
      <c r="D280" s="37" t="s">
        <v>557</v>
      </c>
      <c r="E280" s="21" t="s">
        <v>528</v>
      </c>
      <c r="F280" s="83">
        <f t="shared" si="4"/>
        <v>5000</v>
      </c>
      <c r="G280" s="46">
        <v>25</v>
      </c>
      <c r="H280" t="s">
        <v>570</v>
      </c>
    </row>
    <row r="281" spans="1:8" s="65" customFormat="1" ht="24" customHeight="1" x14ac:dyDescent="0.3">
      <c r="A281" s="58" t="s">
        <v>351</v>
      </c>
      <c r="B281" s="57" t="s">
        <v>352</v>
      </c>
      <c r="C281" s="60">
        <f>574+572+410</f>
        <v>1556</v>
      </c>
      <c r="D281" s="90" t="s">
        <v>560</v>
      </c>
      <c r="E281" s="59" t="s">
        <v>183</v>
      </c>
      <c r="F281" s="83">
        <f t="shared" si="4"/>
        <v>38900</v>
      </c>
      <c r="G281" s="46">
        <v>25</v>
      </c>
      <c r="H281" t="s">
        <v>570</v>
      </c>
    </row>
    <row r="282" spans="1:8" s="65" customFormat="1" ht="24" customHeight="1" x14ac:dyDescent="0.3">
      <c r="A282" s="58" t="s">
        <v>351</v>
      </c>
      <c r="B282" s="57" t="s">
        <v>361</v>
      </c>
      <c r="C282" s="59">
        <v>178</v>
      </c>
      <c r="D282" s="90" t="s">
        <v>560</v>
      </c>
      <c r="E282" s="59" t="s">
        <v>207</v>
      </c>
      <c r="F282" s="83">
        <f t="shared" si="4"/>
        <v>4450</v>
      </c>
      <c r="G282" s="46">
        <v>25</v>
      </c>
      <c r="H282" t="s">
        <v>570</v>
      </c>
    </row>
    <row r="283" spans="1:8" s="65" customFormat="1" ht="24" customHeight="1" x14ac:dyDescent="0.3">
      <c r="A283" s="53" t="s">
        <v>141</v>
      </c>
      <c r="B283" s="52" t="s">
        <v>142</v>
      </c>
      <c r="C283" s="55">
        <v>19</v>
      </c>
      <c r="D283" s="39" t="s">
        <v>564</v>
      </c>
      <c r="E283" s="59" t="s">
        <v>138</v>
      </c>
      <c r="F283" s="83">
        <f t="shared" si="4"/>
        <v>475</v>
      </c>
      <c r="G283" s="46">
        <v>25</v>
      </c>
      <c r="H283" t="s">
        <v>570</v>
      </c>
    </row>
    <row r="284" spans="1:8" s="65" customFormat="1" ht="24" customHeight="1" x14ac:dyDescent="0.3">
      <c r="A284" s="58" t="s">
        <v>141</v>
      </c>
      <c r="B284" s="57" t="s">
        <v>231</v>
      </c>
      <c r="C284" s="61">
        <v>420</v>
      </c>
      <c r="D284" s="90" t="s">
        <v>560</v>
      </c>
      <c r="E284" s="59" t="s">
        <v>207</v>
      </c>
      <c r="F284" s="83">
        <f t="shared" si="4"/>
        <v>10500</v>
      </c>
      <c r="G284" s="46">
        <v>25</v>
      </c>
      <c r="H284" t="s">
        <v>570</v>
      </c>
    </row>
    <row r="285" spans="1:8" s="65" customFormat="1" ht="24" customHeight="1" x14ac:dyDescent="0.3">
      <c r="A285" s="8" t="s">
        <v>170</v>
      </c>
      <c r="B285" s="3" t="s">
        <v>543</v>
      </c>
      <c r="C285" s="9">
        <v>1</v>
      </c>
      <c r="D285" s="89" t="s">
        <v>556</v>
      </c>
      <c r="E285" s="1" t="s">
        <v>544</v>
      </c>
      <c r="F285" s="83">
        <f t="shared" si="4"/>
        <v>25</v>
      </c>
      <c r="G285" s="46">
        <v>25</v>
      </c>
      <c r="H285" t="s">
        <v>570</v>
      </c>
    </row>
    <row r="286" spans="1:8" s="65" customFormat="1" ht="22.5" customHeight="1" x14ac:dyDescent="0.3">
      <c r="A286" s="58" t="s">
        <v>170</v>
      </c>
      <c r="B286" s="57" t="s">
        <v>171</v>
      </c>
      <c r="C286" s="61">
        <v>1</v>
      </c>
      <c r="D286" s="41" t="s">
        <v>172</v>
      </c>
      <c r="E286" s="59" t="s">
        <v>150</v>
      </c>
      <c r="F286" s="83">
        <f t="shared" si="4"/>
        <v>25</v>
      </c>
      <c r="G286" s="46">
        <v>25</v>
      </c>
      <c r="H286" t="s">
        <v>570</v>
      </c>
    </row>
    <row r="287" spans="1:8" s="65" customFormat="1" ht="22.5" customHeight="1" x14ac:dyDescent="0.3">
      <c r="A287" s="58" t="s">
        <v>170</v>
      </c>
      <c r="B287" s="57" t="s">
        <v>325</v>
      </c>
      <c r="C287" s="61">
        <f>2169+573</f>
        <v>2742</v>
      </c>
      <c r="D287" s="90" t="s">
        <v>560</v>
      </c>
      <c r="E287" s="59" t="s">
        <v>324</v>
      </c>
      <c r="F287" s="83">
        <f t="shared" si="4"/>
        <v>68550</v>
      </c>
      <c r="G287" s="46">
        <v>25</v>
      </c>
      <c r="H287" t="s">
        <v>570</v>
      </c>
    </row>
    <row r="288" spans="1:8" s="65" customFormat="1" ht="22.5" customHeight="1" x14ac:dyDescent="0.3">
      <c r="A288" s="58" t="s">
        <v>170</v>
      </c>
      <c r="B288" s="57" t="s">
        <v>328</v>
      </c>
      <c r="C288" s="61">
        <v>67</v>
      </c>
      <c r="D288" s="90" t="s">
        <v>560</v>
      </c>
      <c r="E288" s="59" t="s">
        <v>327</v>
      </c>
      <c r="F288" s="83">
        <f t="shared" si="4"/>
        <v>1675</v>
      </c>
      <c r="G288" s="46">
        <v>25</v>
      </c>
      <c r="H288" t="s">
        <v>570</v>
      </c>
    </row>
    <row r="289" spans="1:8" s="65" customFormat="1" ht="22.5" customHeight="1" x14ac:dyDescent="0.3">
      <c r="A289" s="58" t="s">
        <v>41</v>
      </c>
      <c r="B289" s="57" t="s">
        <v>431</v>
      </c>
      <c r="C289" s="60">
        <v>340</v>
      </c>
      <c r="D289" s="41" t="s">
        <v>441</v>
      </c>
      <c r="E289" s="59" t="s">
        <v>419</v>
      </c>
      <c r="F289" s="83">
        <f t="shared" si="4"/>
        <v>8500</v>
      </c>
      <c r="G289" s="46">
        <v>25</v>
      </c>
      <c r="H289" t="s">
        <v>570</v>
      </c>
    </row>
    <row r="290" spans="1:8" s="65" customFormat="1" ht="22.5" customHeight="1" x14ac:dyDescent="0.3">
      <c r="A290" s="59" t="s">
        <v>41</v>
      </c>
      <c r="B290" s="57" t="s">
        <v>432</v>
      </c>
      <c r="C290" s="60">
        <f>17+183</f>
        <v>200</v>
      </c>
      <c r="D290" s="41" t="s">
        <v>441</v>
      </c>
      <c r="E290" s="59" t="s">
        <v>419</v>
      </c>
      <c r="F290" s="83">
        <f t="shared" si="4"/>
        <v>5000</v>
      </c>
      <c r="G290" s="46">
        <v>25</v>
      </c>
      <c r="H290" t="s">
        <v>570</v>
      </c>
    </row>
    <row r="291" spans="1:8" s="65" customFormat="1" ht="22.5" customHeight="1" x14ac:dyDescent="0.3">
      <c r="A291" s="48" t="s">
        <v>41</v>
      </c>
      <c r="B291" s="47" t="s">
        <v>42</v>
      </c>
      <c r="C291" s="51">
        <v>130</v>
      </c>
      <c r="D291" s="42" t="s">
        <v>58</v>
      </c>
      <c r="E291" s="69" t="s">
        <v>34</v>
      </c>
      <c r="F291" s="83">
        <f t="shared" si="4"/>
        <v>3250</v>
      </c>
      <c r="G291" s="46">
        <v>25</v>
      </c>
      <c r="H291" t="s">
        <v>570</v>
      </c>
    </row>
    <row r="292" spans="1:8" s="65" customFormat="1" ht="22.5" customHeight="1" x14ac:dyDescent="0.3">
      <c r="A292" s="58" t="s">
        <v>41</v>
      </c>
      <c r="B292" s="57" t="s">
        <v>203</v>
      </c>
      <c r="C292" s="59">
        <f>544+913+632+1656</f>
        <v>3745</v>
      </c>
      <c r="D292" s="90" t="s">
        <v>560</v>
      </c>
      <c r="E292" s="59" t="s">
        <v>183</v>
      </c>
      <c r="F292" s="83">
        <f t="shared" si="4"/>
        <v>93625</v>
      </c>
      <c r="G292" s="46">
        <v>25</v>
      </c>
      <c r="H292" t="s">
        <v>570</v>
      </c>
    </row>
    <row r="293" spans="1:8" s="65" customFormat="1" ht="22.5" customHeight="1" x14ac:dyDescent="0.3">
      <c r="A293" s="60" t="s">
        <v>41</v>
      </c>
      <c r="B293" s="57" t="s">
        <v>223</v>
      </c>
      <c r="C293" s="60">
        <v>303</v>
      </c>
      <c r="D293" s="90" t="s">
        <v>560</v>
      </c>
      <c r="E293" s="59" t="s">
        <v>207</v>
      </c>
      <c r="F293" s="83">
        <f t="shared" si="4"/>
        <v>7575</v>
      </c>
      <c r="G293" s="46">
        <v>25</v>
      </c>
      <c r="H293" t="s">
        <v>570</v>
      </c>
    </row>
    <row r="294" spans="1:8" s="65" customFormat="1" ht="22.5" customHeight="1" x14ac:dyDescent="0.3">
      <c r="A294" s="53" t="s">
        <v>114</v>
      </c>
      <c r="B294" s="52" t="s">
        <v>115</v>
      </c>
      <c r="C294" s="55">
        <v>179</v>
      </c>
      <c r="D294" s="39" t="s">
        <v>117</v>
      </c>
      <c r="E294" s="66" t="s">
        <v>112</v>
      </c>
      <c r="F294" s="83">
        <f t="shared" si="4"/>
        <v>4475</v>
      </c>
      <c r="G294" s="46">
        <v>25</v>
      </c>
      <c r="H294" t="s">
        <v>570</v>
      </c>
    </row>
    <row r="295" spans="1:8" s="65" customFormat="1" ht="22.5" customHeight="1" x14ac:dyDescent="0.3">
      <c r="A295" s="58" t="s">
        <v>52</v>
      </c>
      <c r="B295" s="57" t="s">
        <v>391</v>
      </c>
      <c r="C295" s="61">
        <v>17</v>
      </c>
      <c r="D295" s="41" t="s">
        <v>396</v>
      </c>
      <c r="E295" s="59" t="s">
        <v>393</v>
      </c>
      <c r="F295" s="83">
        <f t="shared" si="4"/>
        <v>425</v>
      </c>
      <c r="G295" s="46">
        <v>25</v>
      </c>
      <c r="H295" t="s">
        <v>570</v>
      </c>
    </row>
    <row r="296" spans="1:8" s="65" customFormat="1" ht="22.5" customHeight="1" x14ac:dyDescent="0.3">
      <c r="A296" s="58" t="s">
        <v>52</v>
      </c>
      <c r="B296" s="57" t="s">
        <v>391</v>
      </c>
      <c r="C296" s="61">
        <v>20</v>
      </c>
      <c r="D296" s="41" t="s">
        <v>396</v>
      </c>
      <c r="E296" s="59" t="s">
        <v>177</v>
      </c>
      <c r="F296" s="83">
        <f t="shared" si="4"/>
        <v>500</v>
      </c>
      <c r="G296" s="46">
        <v>25</v>
      </c>
      <c r="H296" t="s">
        <v>570</v>
      </c>
    </row>
    <row r="297" spans="1:8" s="65" customFormat="1" ht="22.5" customHeight="1" x14ac:dyDescent="0.3">
      <c r="A297" s="58" t="s">
        <v>52</v>
      </c>
      <c r="B297" s="57" t="s">
        <v>391</v>
      </c>
      <c r="C297" s="61">
        <v>3</v>
      </c>
      <c r="D297" s="41" t="s">
        <v>396</v>
      </c>
      <c r="E297" s="59" t="s">
        <v>394</v>
      </c>
      <c r="F297" s="83">
        <f t="shared" si="4"/>
        <v>75</v>
      </c>
      <c r="G297" s="46">
        <v>25</v>
      </c>
      <c r="H297" t="s">
        <v>570</v>
      </c>
    </row>
    <row r="298" spans="1:8" s="65" customFormat="1" ht="22.5" customHeight="1" x14ac:dyDescent="0.3">
      <c r="A298" s="58" t="s">
        <v>52</v>
      </c>
      <c r="B298" s="57" t="s">
        <v>323</v>
      </c>
      <c r="C298" s="61">
        <v>2000</v>
      </c>
      <c r="D298" s="90" t="s">
        <v>560</v>
      </c>
      <c r="E298" s="59" t="s">
        <v>322</v>
      </c>
      <c r="F298" s="83">
        <f t="shared" si="4"/>
        <v>50000</v>
      </c>
      <c r="G298" s="46">
        <v>25</v>
      </c>
      <c r="H298" t="s">
        <v>570</v>
      </c>
    </row>
    <row r="299" spans="1:8" s="65" customFormat="1" ht="22.5" customHeight="1" x14ac:dyDescent="0.3">
      <c r="A299" s="58" t="s">
        <v>52</v>
      </c>
      <c r="B299" s="57" t="s">
        <v>326</v>
      </c>
      <c r="C299" s="60">
        <v>1258</v>
      </c>
      <c r="D299" s="90" t="s">
        <v>560</v>
      </c>
      <c r="E299" s="59" t="s">
        <v>324</v>
      </c>
      <c r="F299" s="83">
        <f t="shared" si="4"/>
        <v>31450</v>
      </c>
      <c r="G299" s="46">
        <v>25</v>
      </c>
      <c r="H299" t="s">
        <v>570</v>
      </c>
    </row>
    <row r="300" spans="1:8" s="65" customFormat="1" ht="22.5" customHeight="1" x14ac:dyDescent="0.3">
      <c r="A300" s="58" t="s">
        <v>52</v>
      </c>
      <c r="B300" s="57" t="s">
        <v>121</v>
      </c>
      <c r="C300" s="61">
        <v>70</v>
      </c>
      <c r="D300" s="32" t="s">
        <v>559</v>
      </c>
      <c r="E300" s="59" t="s">
        <v>122</v>
      </c>
      <c r="F300" s="83">
        <f t="shared" si="4"/>
        <v>1750</v>
      </c>
      <c r="G300" s="46">
        <v>25</v>
      </c>
      <c r="H300" t="s">
        <v>570</v>
      </c>
    </row>
    <row r="301" spans="1:8" s="65" customFormat="1" ht="22.5" customHeight="1" x14ac:dyDescent="0.3">
      <c r="A301" s="58" t="s">
        <v>52</v>
      </c>
      <c r="B301" s="57" t="s">
        <v>121</v>
      </c>
      <c r="C301" s="61">
        <v>30</v>
      </c>
      <c r="D301" s="32" t="s">
        <v>559</v>
      </c>
      <c r="E301" s="59" t="s">
        <v>119</v>
      </c>
      <c r="F301" s="83">
        <f t="shared" si="4"/>
        <v>750</v>
      </c>
      <c r="G301" s="46">
        <v>25</v>
      </c>
      <c r="H301" t="s">
        <v>570</v>
      </c>
    </row>
    <row r="302" spans="1:8" s="65" customFormat="1" ht="22.5" customHeight="1" x14ac:dyDescent="0.3">
      <c r="A302" s="59" t="s">
        <v>204</v>
      </c>
      <c r="B302" s="57" t="s">
        <v>433</v>
      </c>
      <c r="C302" s="60">
        <v>340</v>
      </c>
      <c r="D302" s="41" t="s">
        <v>441</v>
      </c>
      <c r="E302" s="59" t="s">
        <v>419</v>
      </c>
      <c r="F302" s="83">
        <f t="shared" si="4"/>
        <v>8500</v>
      </c>
      <c r="G302" s="46">
        <v>25</v>
      </c>
      <c r="H302" t="s">
        <v>570</v>
      </c>
    </row>
    <row r="303" spans="1:8" s="65" customFormat="1" ht="22.5" customHeight="1" x14ac:dyDescent="0.3">
      <c r="A303" s="59" t="s">
        <v>204</v>
      </c>
      <c r="B303" s="57" t="s">
        <v>434</v>
      </c>
      <c r="C303" s="60">
        <v>100</v>
      </c>
      <c r="D303" s="41" t="s">
        <v>441</v>
      </c>
      <c r="E303" s="59" t="s">
        <v>419</v>
      </c>
      <c r="F303" s="83">
        <f t="shared" si="4"/>
        <v>2500</v>
      </c>
      <c r="G303" s="46">
        <v>25</v>
      </c>
      <c r="H303" t="s">
        <v>570</v>
      </c>
    </row>
    <row r="304" spans="1:8" s="65" customFormat="1" ht="22.5" customHeight="1" x14ac:dyDescent="0.3">
      <c r="A304" s="58" t="s">
        <v>204</v>
      </c>
      <c r="B304" s="57" t="s">
        <v>205</v>
      </c>
      <c r="C304" s="59">
        <f>1364+1032+113+745</f>
        <v>3254</v>
      </c>
      <c r="D304" s="90" t="s">
        <v>560</v>
      </c>
      <c r="E304" s="59" t="s">
        <v>183</v>
      </c>
      <c r="F304" s="83">
        <f t="shared" si="4"/>
        <v>81350</v>
      </c>
      <c r="G304" s="46">
        <v>25</v>
      </c>
      <c r="H304" t="s">
        <v>570</v>
      </c>
    </row>
    <row r="305" spans="1:8" s="65" customFormat="1" ht="22.5" customHeight="1" x14ac:dyDescent="0.3">
      <c r="A305" s="58" t="s">
        <v>204</v>
      </c>
      <c r="B305" s="57" t="s">
        <v>232</v>
      </c>
      <c r="C305" s="60">
        <v>379</v>
      </c>
      <c r="D305" s="90" t="s">
        <v>560</v>
      </c>
      <c r="E305" s="59" t="s">
        <v>207</v>
      </c>
      <c r="F305" s="83">
        <f t="shared" si="4"/>
        <v>9475</v>
      </c>
      <c r="G305" s="46">
        <v>25</v>
      </c>
      <c r="H305" t="s">
        <v>570</v>
      </c>
    </row>
    <row r="306" spans="1:8" s="65" customFormat="1" ht="22.5" customHeight="1" x14ac:dyDescent="0.3">
      <c r="A306" s="59" t="s">
        <v>49</v>
      </c>
      <c r="B306" s="57" t="s">
        <v>101</v>
      </c>
      <c r="C306" s="66">
        <v>96</v>
      </c>
      <c r="D306" s="39" t="s">
        <v>551</v>
      </c>
      <c r="E306" s="66" t="s">
        <v>93</v>
      </c>
      <c r="F306" s="83">
        <f t="shared" si="4"/>
        <v>2400</v>
      </c>
      <c r="G306" s="46">
        <v>25</v>
      </c>
      <c r="H306" t="s">
        <v>570</v>
      </c>
    </row>
    <row r="307" spans="1:8" s="65" customFormat="1" ht="22.5" customHeight="1" x14ac:dyDescent="0.3">
      <c r="A307" s="58" t="s">
        <v>49</v>
      </c>
      <c r="B307" s="57" t="s">
        <v>116</v>
      </c>
      <c r="C307" s="55">
        <v>205</v>
      </c>
      <c r="D307" s="39" t="s">
        <v>117</v>
      </c>
      <c r="E307" s="66" t="s">
        <v>112</v>
      </c>
      <c r="F307" s="83">
        <f t="shared" si="4"/>
        <v>5125</v>
      </c>
      <c r="G307" s="46">
        <v>25</v>
      </c>
      <c r="H307" t="s">
        <v>570</v>
      </c>
    </row>
    <row r="308" spans="1:8" s="65" customFormat="1" ht="22.5" customHeight="1" x14ac:dyDescent="0.3">
      <c r="A308" s="63" t="s">
        <v>49</v>
      </c>
      <c r="B308" s="47" t="s">
        <v>50</v>
      </c>
      <c r="C308" s="51">
        <v>126</v>
      </c>
      <c r="D308" s="42" t="s">
        <v>58</v>
      </c>
      <c r="E308" s="69" t="s">
        <v>34</v>
      </c>
      <c r="F308" s="83">
        <f t="shared" si="4"/>
        <v>3150</v>
      </c>
      <c r="G308" s="46">
        <v>25</v>
      </c>
      <c r="H308" t="s">
        <v>570</v>
      </c>
    </row>
    <row r="309" spans="1:8" s="65" customFormat="1" ht="22.5" customHeight="1" x14ac:dyDescent="0.3">
      <c r="A309" s="58" t="s">
        <v>49</v>
      </c>
      <c r="B309" s="57" t="s">
        <v>277</v>
      </c>
      <c r="C309" s="60">
        <f>411+1145+456</f>
        <v>2012</v>
      </c>
      <c r="D309" s="90" t="s">
        <v>560</v>
      </c>
      <c r="E309" s="59" t="s">
        <v>183</v>
      </c>
      <c r="F309" s="83">
        <f t="shared" si="4"/>
        <v>50300</v>
      </c>
      <c r="G309" s="46">
        <v>25</v>
      </c>
      <c r="H309" t="s">
        <v>570</v>
      </c>
    </row>
    <row r="310" spans="1:8" s="65" customFormat="1" ht="22.5" customHeight="1" x14ac:dyDescent="0.3">
      <c r="A310" s="58" t="s">
        <v>329</v>
      </c>
      <c r="B310" s="67" t="s">
        <v>330</v>
      </c>
      <c r="C310" s="61">
        <v>224</v>
      </c>
      <c r="D310" s="90" t="s">
        <v>560</v>
      </c>
      <c r="E310" s="59" t="s">
        <v>322</v>
      </c>
      <c r="F310" s="83">
        <f t="shared" si="4"/>
        <v>5600</v>
      </c>
      <c r="G310" s="46">
        <v>25</v>
      </c>
      <c r="H310" t="s">
        <v>570</v>
      </c>
    </row>
    <row r="311" spans="1:8" s="65" customFormat="1" ht="23.25" customHeight="1" x14ac:dyDescent="0.3">
      <c r="A311" s="65" t="s">
        <v>108</v>
      </c>
      <c r="B311" s="67" t="s">
        <v>465</v>
      </c>
      <c r="C311" s="27">
        <f>60+242</f>
        <v>302</v>
      </c>
      <c r="D311" s="45" t="s">
        <v>483</v>
      </c>
      <c r="E311" s="27" t="s">
        <v>419</v>
      </c>
      <c r="F311" s="83">
        <f t="shared" si="4"/>
        <v>7550</v>
      </c>
      <c r="G311" s="46">
        <v>25</v>
      </c>
      <c r="H311" t="s">
        <v>570</v>
      </c>
    </row>
    <row r="312" spans="1:8" s="65" customFormat="1" ht="23.25" customHeight="1" x14ac:dyDescent="0.3">
      <c r="A312" s="81" t="s">
        <v>108</v>
      </c>
      <c r="B312" s="67" t="s">
        <v>206</v>
      </c>
      <c r="C312" s="65">
        <f>410+1014+1097</f>
        <v>2521</v>
      </c>
      <c r="D312" s="90" t="s">
        <v>560</v>
      </c>
      <c r="E312" s="65" t="s">
        <v>183</v>
      </c>
      <c r="F312" s="83">
        <f t="shared" si="4"/>
        <v>63025</v>
      </c>
      <c r="G312" s="46">
        <v>25</v>
      </c>
      <c r="H312" t="s">
        <v>570</v>
      </c>
    </row>
    <row r="313" spans="1:8" s="65" customFormat="1" ht="23.25" customHeight="1" x14ac:dyDescent="0.3">
      <c r="A313" s="81" t="s">
        <v>108</v>
      </c>
      <c r="B313" s="67" t="s">
        <v>233</v>
      </c>
      <c r="C313" s="27">
        <v>350</v>
      </c>
      <c r="D313" s="90" t="s">
        <v>560</v>
      </c>
      <c r="E313" s="65" t="s">
        <v>207</v>
      </c>
      <c r="F313" s="83">
        <f t="shared" si="4"/>
        <v>8750</v>
      </c>
      <c r="G313" s="46">
        <v>25</v>
      </c>
      <c r="H313" t="s">
        <v>570</v>
      </c>
    </row>
    <row r="314" spans="1:8" s="65" customFormat="1" ht="23.25" customHeight="1" x14ac:dyDescent="0.3">
      <c r="A314" s="81" t="s">
        <v>108</v>
      </c>
      <c r="B314" s="67" t="s">
        <v>234</v>
      </c>
      <c r="C314" s="27">
        <f>651+455</f>
        <v>1106</v>
      </c>
      <c r="D314" s="90" t="s">
        <v>560</v>
      </c>
      <c r="E314" s="65" t="s">
        <v>207</v>
      </c>
      <c r="F314" s="83">
        <f t="shared" si="4"/>
        <v>27650</v>
      </c>
      <c r="G314" s="46">
        <v>25</v>
      </c>
      <c r="H314" t="s">
        <v>570</v>
      </c>
    </row>
    <row r="315" spans="1:8" s="65" customFormat="1" ht="23.25" customHeight="1" x14ac:dyDescent="0.3">
      <c r="A315" s="84" t="s">
        <v>108</v>
      </c>
      <c r="B315" s="64" t="s">
        <v>107</v>
      </c>
      <c r="C315" s="85">
        <v>80</v>
      </c>
      <c r="D315" s="35" t="s">
        <v>111</v>
      </c>
      <c r="E315" s="56" t="s">
        <v>109</v>
      </c>
      <c r="F315" s="83">
        <f t="shared" si="4"/>
        <v>2000</v>
      </c>
      <c r="G315" s="46">
        <v>25</v>
      </c>
      <c r="H315" t="s">
        <v>570</v>
      </c>
    </row>
    <row r="316" spans="1:8" s="65" customFormat="1" ht="23.25" customHeight="1" x14ac:dyDescent="0.3">
      <c r="A316" s="71" t="s">
        <v>16</v>
      </c>
      <c r="B316" s="72" t="s">
        <v>17</v>
      </c>
      <c r="C316" s="71">
        <v>228</v>
      </c>
      <c r="D316" s="43" t="s">
        <v>562</v>
      </c>
      <c r="E316" s="86" t="s">
        <v>30</v>
      </c>
      <c r="F316" s="83">
        <f t="shared" si="4"/>
        <v>5700</v>
      </c>
      <c r="G316" s="46">
        <v>25</v>
      </c>
      <c r="H316" t="s">
        <v>570</v>
      </c>
    </row>
    <row r="317" spans="1:8" s="65" customFormat="1" ht="23.25" customHeight="1" x14ac:dyDescent="0.3">
      <c r="A317" s="92" t="s">
        <v>16</v>
      </c>
      <c r="B317" s="72" t="s">
        <v>51</v>
      </c>
      <c r="C317" s="88">
        <v>38</v>
      </c>
      <c r="D317" s="34" t="s">
        <v>58</v>
      </c>
      <c r="E317" s="86" t="s">
        <v>34</v>
      </c>
      <c r="F317" s="83">
        <f t="shared" si="4"/>
        <v>950</v>
      </c>
      <c r="G317" s="46">
        <v>25</v>
      </c>
      <c r="H317" t="s">
        <v>570</v>
      </c>
    </row>
    <row r="318" spans="1:8" s="65" customFormat="1" ht="23.25" customHeight="1" x14ac:dyDescent="0.3">
      <c r="A318" s="81" t="s">
        <v>16</v>
      </c>
      <c r="B318" s="67" t="s">
        <v>278</v>
      </c>
      <c r="C318" s="27">
        <f>410+1145+685</f>
        <v>2240</v>
      </c>
      <c r="D318" s="90" t="s">
        <v>560</v>
      </c>
      <c r="E318" s="65" t="s">
        <v>183</v>
      </c>
      <c r="F318" s="83">
        <f t="shared" si="4"/>
        <v>56000</v>
      </c>
      <c r="G318" s="46">
        <v>25</v>
      </c>
      <c r="H318" t="s">
        <v>570</v>
      </c>
    </row>
    <row r="319" spans="1:8" s="65" customFormat="1" ht="23.25" customHeight="1" x14ac:dyDescent="0.3">
      <c r="A319" s="81" t="s">
        <v>16</v>
      </c>
      <c r="B319" s="67" t="s">
        <v>300</v>
      </c>
      <c r="C319" s="65">
        <v>266</v>
      </c>
      <c r="D319" s="90" t="s">
        <v>560</v>
      </c>
      <c r="E319" s="65" t="s">
        <v>207</v>
      </c>
      <c r="F319" s="83">
        <f t="shared" si="4"/>
        <v>6650</v>
      </c>
      <c r="G319" s="46">
        <v>25</v>
      </c>
      <c r="H319" t="s">
        <v>570</v>
      </c>
    </row>
    <row r="320" spans="1:8" s="65" customFormat="1" ht="23.25" customHeight="1" x14ac:dyDescent="0.3">
      <c r="A320" s="81" t="s">
        <v>16</v>
      </c>
      <c r="B320" s="67" t="s">
        <v>301</v>
      </c>
      <c r="C320" s="65">
        <v>1947</v>
      </c>
      <c r="D320" s="90" t="s">
        <v>560</v>
      </c>
      <c r="E320" s="65" t="s">
        <v>207</v>
      </c>
      <c r="F320" s="83">
        <f t="shared" si="4"/>
        <v>48675</v>
      </c>
      <c r="G320" s="46">
        <v>25</v>
      </c>
      <c r="H320" t="s">
        <v>570</v>
      </c>
    </row>
    <row r="321" spans="1:9" s="65" customFormat="1" ht="23.25" customHeight="1" x14ac:dyDescent="0.3">
      <c r="A321" s="81" t="s">
        <v>106</v>
      </c>
      <c r="B321" s="67" t="s">
        <v>466</v>
      </c>
      <c r="C321" s="27">
        <f>43+297</f>
        <v>340</v>
      </c>
      <c r="D321" s="45" t="s">
        <v>483</v>
      </c>
      <c r="E321" s="27" t="s">
        <v>419</v>
      </c>
      <c r="F321" s="83">
        <f t="shared" si="4"/>
        <v>8500</v>
      </c>
      <c r="G321" s="46">
        <v>25</v>
      </c>
      <c r="H321" t="s">
        <v>570</v>
      </c>
    </row>
    <row r="322" spans="1:9" s="65" customFormat="1" ht="23.25" customHeight="1" x14ac:dyDescent="0.3">
      <c r="A322" s="81" t="s">
        <v>106</v>
      </c>
      <c r="B322" s="67" t="s">
        <v>235</v>
      </c>
      <c r="C322" s="27">
        <v>814</v>
      </c>
      <c r="D322" s="90" t="s">
        <v>560</v>
      </c>
      <c r="E322" s="65" t="s">
        <v>207</v>
      </c>
      <c r="F322" s="83">
        <f t="shared" si="4"/>
        <v>20350</v>
      </c>
      <c r="G322" s="46">
        <v>25</v>
      </c>
      <c r="H322" t="s">
        <v>570</v>
      </c>
    </row>
    <row r="323" spans="1:9" s="65" customFormat="1" ht="23.25" customHeight="1" x14ac:dyDescent="0.3">
      <c r="A323" s="84" t="s">
        <v>106</v>
      </c>
      <c r="B323" s="64" t="s">
        <v>105</v>
      </c>
      <c r="C323" s="85">
        <v>80</v>
      </c>
      <c r="D323" s="35" t="s">
        <v>111</v>
      </c>
      <c r="E323" s="56" t="s">
        <v>109</v>
      </c>
      <c r="F323" s="83">
        <f t="shared" ref="F323:F377" si="5">C323*25</f>
        <v>2000</v>
      </c>
      <c r="G323" s="46">
        <v>25</v>
      </c>
      <c r="H323" t="s">
        <v>570</v>
      </c>
    </row>
    <row r="324" spans="1:9" s="65" customFormat="1" ht="23.25" customHeight="1" x14ac:dyDescent="0.3">
      <c r="A324" s="81" t="s">
        <v>389</v>
      </c>
      <c r="B324" s="67" t="s">
        <v>390</v>
      </c>
      <c r="C324" s="79">
        <f>28+2</f>
        <v>30</v>
      </c>
      <c r="D324" s="45" t="s">
        <v>396</v>
      </c>
      <c r="E324" s="65" t="s">
        <v>392</v>
      </c>
      <c r="F324" s="83">
        <f t="shared" si="5"/>
        <v>750</v>
      </c>
      <c r="G324" s="46">
        <v>25</v>
      </c>
      <c r="H324" t="s">
        <v>570</v>
      </c>
    </row>
    <row r="325" spans="1:9" s="65" customFormat="1" ht="23.25" customHeight="1" x14ac:dyDescent="0.3">
      <c r="A325" s="81" t="s">
        <v>129</v>
      </c>
      <c r="B325" s="67" t="s">
        <v>242</v>
      </c>
      <c r="C325" s="79">
        <f>1364+42+1701+1026</f>
        <v>4133</v>
      </c>
      <c r="D325" s="90" t="s">
        <v>560</v>
      </c>
      <c r="E325" s="65" t="s">
        <v>183</v>
      </c>
      <c r="F325" s="83">
        <f t="shared" si="5"/>
        <v>103325</v>
      </c>
      <c r="G325" s="46">
        <v>25</v>
      </c>
      <c r="H325" t="s">
        <v>570</v>
      </c>
    </row>
    <row r="326" spans="1:9" s="65" customFormat="1" ht="23.25" customHeight="1" x14ac:dyDescent="0.3">
      <c r="A326" s="81" t="s">
        <v>129</v>
      </c>
      <c r="B326" s="67" t="s">
        <v>243</v>
      </c>
      <c r="C326" s="27">
        <f>1161+1012+917+227</f>
        <v>3317</v>
      </c>
      <c r="D326" s="90" t="s">
        <v>560</v>
      </c>
      <c r="E326" s="65" t="s">
        <v>183</v>
      </c>
      <c r="F326" s="83">
        <f t="shared" si="5"/>
        <v>82925</v>
      </c>
      <c r="G326" s="46">
        <v>25</v>
      </c>
      <c r="H326" t="s">
        <v>570</v>
      </c>
    </row>
    <row r="327" spans="1:9" s="65" customFormat="1" ht="23.25" customHeight="1" x14ac:dyDescent="0.3">
      <c r="A327" s="81" t="s">
        <v>129</v>
      </c>
      <c r="B327" s="67" t="s">
        <v>128</v>
      </c>
      <c r="C327" s="79">
        <v>145</v>
      </c>
      <c r="D327" s="32" t="s">
        <v>559</v>
      </c>
      <c r="E327" s="65" t="s">
        <v>125</v>
      </c>
      <c r="F327" s="83">
        <f t="shared" si="5"/>
        <v>3625</v>
      </c>
      <c r="G327" s="46">
        <v>25</v>
      </c>
      <c r="H327" t="s">
        <v>570</v>
      </c>
    </row>
    <row r="328" spans="1:9" s="65" customFormat="1" ht="23.25" customHeight="1" x14ac:dyDescent="0.3">
      <c r="A328" s="81" t="s">
        <v>129</v>
      </c>
      <c r="B328" s="67" t="s">
        <v>128</v>
      </c>
      <c r="C328" s="79">
        <v>100</v>
      </c>
      <c r="D328" s="32" t="s">
        <v>559</v>
      </c>
      <c r="E328" s="65" t="s">
        <v>125</v>
      </c>
      <c r="F328" s="83">
        <f t="shared" si="5"/>
        <v>2500</v>
      </c>
      <c r="G328" s="46">
        <v>25</v>
      </c>
      <c r="H328" t="s">
        <v>570</v>
      </c>
    </row>
    <row r="329" spans="1:9" s="65" customFormat="1" ht="23.25" customHeight="1" x14ac:dyDescent="0.3">
      <c r="A329" s="81" t="s">
        <v>236</v>
      </c>
      <c r="B329" s="67" t="s">
        <v>467</v>
      </c>
      <c r="C329" s="27">
        <v>340</v>
      </c>
      <c r="D329" s="45" t="s">
        <v>483</v>
      </c>
      <c r="E329" s="27" t="s">
        <v>419</v>
      </c>
      <c r="F329" s="83">
        <f t="shared" si="5"/>
        <v>8500</v>
      </c>
      <c r="G329" s="46">
        <v>25</v>
      </c>
      <c r="H329" t="s">
        <v>570</v>
      </c>
    </row>
    <row r="330" spans="1:9" s="65" customFormat="1" ht="23.25" customHeight="1" x14ac:dyDescent="0.3">
      <c r="A330" s="81" t="s">
        <v>236</v>
      </c>
      <c r="B330" s="67" t="s">
        <v>237</v>
      </c>
      <c r="C330" s="27">
        <f>356+446</f>
        <v>802</v>
      </c>
      <c r="D330" s="90" t="s">
        <v>560</v>
      </c>
      <c r="E330" s="65" t="s">
        <v>207</v>
      </c>
      <c r="F330" s="83">
        <f t="shared" si="5"/>
        <v>20050</v>
      </c>
      <c r="G330" s="46">
        <v>25</v>
      </c>
      <c r="H330" t="s">
        <v>570</v>
      </c>
    </row>
    <row r="331" spans="1:9" s="65" customFormat="1" ht="23.25" customHeight="1" x14ac:dyDescent="0.3">
      <c r="A331" s="81" t="s">
        <v>279</v>
      </c>
      <c r="B331" s="67" t="s">
        <v>280</v>
      </c>
      <c r="C331" s="27">
        <v>1978</v>
      </c>
      <c r="D331" s="90" t="s">
        <v>560</v>
      </c>
      <c r="E331" s="65" t="s">
        <v>183</v>
      </c>
      <c r="F331" s="83">
        <f t="shared" si="5"/>
        <v>49450</v>
      </c>
      <c r="G331" s="46">
        <v>25</v>
      </c>
      <c r="H331" t="s">
        <v>570</v>
      </c>
    </row>
    <row r="332" spans="1:9" s="65" customFormat="1" ht="23.25" customHeight="1" x14ac:dyDescent="0.3">
      <c r="A332" s="81" t="s">
        <v>279</v>
      </c>
      <c r="B332" s="67" t="s">
        <v>302</v>
      </c>
      <c r="C332" s="65">
        <v>2004</v>
      </c>
      <c r="D332" s="90" t="s">
        <v>560</v>
      </c>
      <c r="E332" s="65" t="s">
        <v>207</v>
      </c>
      <c r="F332" s="83">
        <f t="shared" si="5"/>
        <v>50100</v>
      </c>
      <c r="G332" s="46">
        <v>25</v>
      </c>
      <c r="H332" t="s">
        <v>570</v>
      </c>
    </row>
    <row r="333" spans="1:9" s="65" customFormat="1" ht="23.25" customHeight="1" x14ac:dyDescent="0.3">
      <c r="A333" s="81" t="s">
        <v>156</v>
      </c>
      <c r="B333" s="67" t="s">
        <v>158</v>
      </c>
      <c r="C333" s="79">
        <v>12</v>
      </c>
      <c r="D333" s="45" t="s">
        <v>563</v>
      </c>
      <c r="E333" s="65" t="s">
        <v>157</v>
      </c>
      <c r="F333" s="83">
        <f t="shared" si="5"/>
        <v>300</v>
      </c>
      <c r="G333" s="46">
        <v>25</v>
      </c>
      <c r="H333" t="s">
        <v>570</v>
      </c>
    </row>
    <row r="334" spans="1:9" s="65" customFormat="1" ht="23.25" customHeight="1" x14ac:dyDescent="0.3">
      <c r="A334" s="65" t="s">
        <v>156</v>
      </c>
      <c r="B334" s="67" t="s">
        <v>244</v>
      </c>
      <c r="C334" s="65">
        <f>887+68+569+571</f>
        <v>2095</v>
      </c>
      <c r="D334" s="90" t="s">
        <v>560</v>
      </c>
      <c r="E334" s="65" t="s">
        <v>183</v>
      </c>
      <c r="F334" s="83">
        <f t="shared" si="5"/>
        <v>52375</v>
      </c>
      <c r="G334" s="46">
        <v>25</v>
      </c>
      <c r="H334" t="s">
        <v>570</v>
      </c>
    </row>
    <row r="335" spans="1:9" s="65" customFormat="1" ht="23.25" customHeight="1" x14ac:dyDescent="0.3">
      <c r="A335" s="93" t="s">
        <v>53</v>
      </c>
      <c r="B335" s="72" t="s">
        <v>54</v>
      </c>
      <c r="C335" s="88">
        <v>120</v>
      </c>
      <c r="D335" s="34" t="s">
        <v>58</v>
      </c>
      <c r="E335" s="86" t="s">
        <v>34</v>
      </c>
      <c r="F335" s="83">
        <f t="shared" si="5"/>
        <v>3000</v>
      </c>
      <c r="G335" s="46">
        <v>25</v>
      </c>
      <c r="H335" t="s">
        <v>570</v>
      </c>
    </row>
    <row r="336" spans="1:9" s="65" customFormat="1" ht="23.25" customHeight="1" x14ac:dyDescent="0.3">
      <c r="A336" s="81">
        <v>45389</v>
      </c>
      <c r="B336" s="67" t="s">
        <v>460</v>
      </c>
      <c r="C336" s="27">
        <v>340</v>
      </c>
      <c r="D336" s="45" t="s">
        <v>483</v>
      </c>
      <c r="E336" s="27" t="s">
        <v>419</v>
      </c>
      <c r="F336" s="83">
        <f t="shared" si="5"/>
        <v>8500</v>
      </c>
      <c r="G336" s="46">
        <v>25</v>
      </c>
      <c r="H336" t="s">
        <v>570</v>
      </c>
      <c r="I336"/>
    </row>
    <row r="337" spans="1:9" s="65" customFormat="1" ht="23.25" customHeight="1" x14ac:dyDescent="0.3">
      <c r="A337" s="65" t="s">
        <v>238</v>
      </c>
      <c r="B337" s="67" t="s">
        <v>468</v>
      </c>
      <c r="C337" s="27">
        <f>216+124</f>
        <v>340</v>
      </c>
      <c r="D337" s="45" t="s">
        <v>483</v>
      </c>
      <c r="E337" s="27" t="s">
        <v>419</v>
      </c>
      <c r="F337" s="83">
        <f t="shared" si="5"/>
        <v>8500</v>
      </c>
      <c r="G337" s="46">
        <v>25</v>
      </c>
      <c r="H337" t="s">
        <v>570</v>
      </c>
    </row>
    <row r="338" spans="1:9" s="65" customFormat="1" ht="23.25" customHeight="1" x14ac:dyDescent="0.3">
      <c r="A338" s="81" t="s">
        <v>238</v>
      </c>
      <c r="B338" s="67" t="s">
        <v>239</v>
      </c>
      <c r="C338" s="27">
        <f>269+1423</f>
        <v>1692</v>
      </c>
      <c r="D338" s="90" t="s">
        <v>560</v>
      </c>
      <c r="E338" s="65" t="s">
        <v>207</v>
      </c>
      <c r="F338" s="83">
        <f t="shared" si="5"/>
        <v>42300</v>
      </c>
      <c r="G338" s="46">
        <v>25</v>
      </c>
      <c r="H338" t="s">
        <v>570</v>
      </c>
    </row>
    <row r="339" spans="1:9" s="65" customFormat="1" ht="23.25" customHeight="1" x14ac:dyDescent="0.3">
      <c r="A339" s="81" t="s">
        <v>281</v>
      </c>
      <c r="B339" s="67" t="s">
        <v>282</v>
      </c>
      <c r="C339" s="27">
        <v>2435</v>
      </c>
      <c r="D339" s="90" t="s">
        <v>560</v>
      </c>
      <c r="E339" s="65" t="s">
        <v>183</v>
      </c>
      <c r="F339" s="83">
        <f t="shared" si="5"/>
        <v>60875</v>
      </c>
      <c r="G339" s="46">
        <v>25</v>
      </c>
      <c r="H339" t="s">
        <v>570</v>
      </c>
    </row>
    <row r="340" spans="1:9" s="65" customFormat="1" x14ac:dyDescent="0.3">
      <c r="A340" s="58" t="s">
        <v>281</v>
      </c>
      <c r="B340" s="57" t="s">
        <v>303</v>
      </c>
      <c r="C340" s="59">
        <v>1546</v>
      </c>
      <c r="D340" s="90" t="s">
        <v>560</v>
      </c>
      <c r="E340" s="59" t="s">
        <v>207</v>
      </c>
      <c r="F340" s="83">
        <f t="shared" si="5"/>
        <v>38650</v>
      </c>
      <c r="G340" s="46">
        <v>25</v>
      </c>
      <c r="H340" t="s">
        <v>570</v>
      </c>
    </row>
    <row r="341" spans="1:9" s="65" customFormat="1" ht="21" customHeight="1" x14ac:dyDescent="0.3">
      <c r="A341" s="58">
        <v>45389</v>
      </c>
      <c r="B341" s="57" t="s">
        <v>461</v>
      </c>
      <c r="C341" s="60">
        <v>180</v>
      </c>
      <c r="D341" s="41" t="s">
        <v>483</v>
      </c>
      <c r="E341" s="60" t="s">
        <v>419</v>
      </c>
      <c r="F341" s="83">
        <f t="shared" si="5"/>
        <v>4500</v>
      </c>
      <c r="G341" s="46">
        <v>25</v>
      </c>
      <c r="H341" t="s">
        <v>570</v>
      </c>
      <c r="I341"/>
    </row>
    <row r="342" spans="1:9" s="65" customFormat="1" ht="21" customHeight="1" x14ac:dyDescent="0.3">
      <c r="A342" s="58" t="s">
        <v>304</v>
      </c>
      <c r="B342" s="67" t="s">
        <v>305</v>
      </c>
      <c r="C342" s="59">
        <v>1076</v>
      </c>
      <c r="D342" s="90" t="s">
        <v>560</v>
      </c>
      <c r="E342" s="59" t="s">
        <v>207</v>
      </c>
      <c r="F342" s="83">
        <f t="shared" si="5"/>
        <v>26900</v>
      </c>
      <c r="G342" s="46">
        <v>25</v>
      </c>
      <c r="H342" t="s">
        <v>570</v>
      </c>
    </row>
    <row r="343" spans="1:9" s="65" customFormat="1" ht="21" customHeight="1" x14ac:dyDescent="0.3">
      <c r="A343" s="58" t="s">
        <v>304</v>
      </c>
      <c r="B343" s="57" t="s">
        <v>487</v>
      </c>
      <c r="C343" s="61">
        <v>200</v>
      </c>
      <c r="D343" s="41" t="s">
        <v>503</v>
      </c>
      <c r="E343" s="59" t="s">
        <v>498</v>
      </c>
      <c r="F343" s="83">
        <f t="shared" si="5"/>
        <v>5000</v>
      </c>
      <c r="G343" s="46">
        <v>25</v>
      </c>
      <c r="H343" t="s">
        <v>570</v>
      </c>
    </row>
    <row r="344" spans="1:9" s="65" customFormat="1" ht="21" customHeight="1" x14ac:dyDescent="0.3">
      <c r="A344" s="58" t="s">
        <v>304</v>
      </c>
      <c r="B344" s="57" t="s">
        <v>488</v>
      </c>
      <c r="C344" s="61">
        <v>200</v>
      </c>
      <c r="D344" s="41" t="s">
        <v>503</v>
      </c>
      <c r="E344" s="59" t="s">
        <v>499</v>
      </c>
      <c r="F344" s="83">
        <f t="shared" si="5"/>
        <v>5000</v>
      </c>
      <c r="G344" s="46">
        <v>25</v>
      </c>
      <c r="H344" t="s">
        <v>570</v>
      </c>
    </row>
    <row r="345" spans="1:9" s="65" customFormat="1" ht="21" customHeight="1" x14ac:dyDescent="0.3">
      <c r="A345" s="58" t="s">
        <v>134</v>
      </c>
      <c r="B345" s="57" t="s">
        <v>442</v>
      </c>
      <c r="C345" s="61">
        <v>140</v>
      </c>
      <c r="D345" s="41" t="s">
        <v>447</v>
      </c>
      <c r="E345" s="59" t="s">
        <v>445</v>
      </c>
      <c r="F345" s="83">
        <f t="shared" si="5"/>
        <v>3500</v>
      </c>
      <c r="G345" s="46">
        <v>25</v>
      </c>
      <c r="H345" t="s">
        <v>570</v>
      </c>
    </row>
    <row r="346" spans="1:9" s="65" customFormat="1" ht="21" customHeight="1" x14ac:dyDescent="0.3">
      <c r="A346" s="23" t="s">
        <v>134</v>
      </c>
      <c r="B346" s="24" t="s">
        <v>535</v>
      </c>
      <c r="C346" s="26">
        <v>10</v>
      </c>
      <c r="D346" s="31" t="s">
        <v>537</v>
      </c>
      <c r="E346" s="25" t="s">
        <v>534</v>
      </c>
      <c r="F346" s="83">
        <f t="shared" si="5"/>
        <v>250</v>
      </c>
      <c r="G346" s="46">
        <v>25</v>
      </c>
      <c r="H346" t="s">
        <v>570</v>
      </c>
    </row>
    <row r="347" spans="1:9" s="65" customFormat="1" ht="21" customHeight="1" x14ac:dyDescent="0.3">
      <c r="A347" s="59" t="s">
        <v>134</v>
      </c>
      <c r="B347" s="57" t="s">
        <v>245</v>
      </c>
      <c r="C347" s="59">
        <v>455</v>
      </c>
      <c r="D347" s="90" t="s">
        <v>560</v>
      </c>
      <c r="E347" s="59" t="s">
        <v>183</v>
      </c>
      <c r="F347" s="83">
        <f t="shared" si="5"/>
        <v>11375</v>
      </c>
      <c r="G347" s="46">
        <v>25</v>
      </c>
      <c r="H347" t="s">
        <v>570</v>
      </c>
    </row>
    <row r="348" spans="1:9" s="65" customFormat="1" ht="21" customHeight="1" x14ac:dyDescent="0.3">
      <c r="A348" s="53" t="s">
        <v>134</v>
      </c>
      <c r="B348" s="52" t="s">
        <v>135</v>
      </c>
      <c r="C348" s="55">
        <v>40</v>
      </c>
      <c r="D348" s="39" t="s">
        <v>558</v>
      </c>
      <c r="E348" s="59" t="s">
        <v>137</v>
      </c>
      <c r="F348" s="83">
        <f t="shared" si="5"/>
        <v>1000</v>
      </c>
      <c r="G348" s="46">
        <v>25</v>
      </c>
      <c r="H348" t="s">
        <v>570</v>
      </c>
    </row>
    <row r="349" spans="1:9" s="65" customFormat="1" ht="21" customHeight="1" x14ac:dyDescent="0.3">
      <c r="A349" s="58">
        <v>45419</v>
      </c>
      <c r="B349" s="57" t="s">
        <v>462</v>
      </c>
      <c r="C349" s="60">
        <v>53</v>
      </c>
      <c r="D349" s="41" t="s">
        <v>483</v>
      </c>
      <c r="E349" s="60" t="s">
        <v>419</v>
      </c>
      <c r="F349" s="83">
        <f t="shared" si="5"/>
        <v>1325</v>
      </c>
      <c r="G349" s="46">
        <v>25</v>
      </c>
      <c r="H349" t="s">
        <v>570</v>
      </c>
      <c r="I349"/>
    </row>
    <row r="350" spans="1:9" s="65" customFormat="1" ht="21" customHeight="1" x14ac:dyDescent="0.3">
      <c r="A350" s="59" t="s">
        <v>240</v>
      </c>
      <c r="B350" s="57" t="s">
        <v>469</v>
      </c>
      <c r="C350" s="60">
        <v>200</v>
      </c>
      <c r="D350" s="41" t="s">
        <v>483</v>
      </c>
      <c r="E350" s="60" t="s">
        <v>419</v>
      </c>
      <c r="F350" s="83">
        <f t="shared" si="5"/>
        <v>5000</v>
      </c>
      <c r="G350" s="46">
        <v>25</v>
      </c>
      <c r="H350" t="s">
        <v>570</v>
      </c>
    </row>
    <row r="351" spans="1:9" s="65" customFormat="1" ht="21" customHeight="1" x14ac:dyDescent="0.3">
      <c r="A351" s="58" t="s">
        <v>240</v>
      </c>
      <c r="B351" s="57" t="s">
        <v>241</v>
      </c>
      <c r="C351" s="60">
        <v>437</v>
      </c>
      <c r="D351" s="90" t="s">
        <v>560</v>
      </c>
      <c r="E351" s="59" t="s">
        <v>207</v>
      </c>
      <c r="F351" s="83">
        <f t="shared" si="5"/>
        <v>10925</v>
      </c>
      <c r="G351" s="46">
        <v>25</v>
      </c>
      <c r="H351" t="s">
        <v>570</v>
      </c>
    </row>
    <row r="352" spans="1:9" s="65" customFormat="1" ht="21" customHeight="1" x14ac:dyDescent="0.3">
      <c r="A352" s="58" t="s">
        <v>283</v>
      </c>
      <c r="B352" s="57" t="s">
        <v>284</v>
      </c>
      <c r="C352" s="60">
        <f>683+530</f>
        <v>1213</v>
      </c>
      <c r="D352" s="90" t="s">
        <v>560</v>
      </c>
      <c r="E352" s="59" t="s">
        <v>183</v>
      </c>
      <c r="F352" s="83">
        <f t="shared" si="5"/>
        <v>30325</v>
      </c>
      <c r="G352" s="46">
        <v>25</v>
      </c>
      <c r="H352" t="s">
        <v>570</v>
      </c>
    </row>
    <row r="353" spans="1:8" s="65" customFormat="1" ht="21" customHeight="1" x14ac:dyDescent="0.3">
      <c r="A353" s="58" t="s">
        <v>283</v>
      </c>
      <c r="B353" s="57" t="s">
        <v>306</v>
      </c>
      <c r="C353" s="59">
        <v>179</v>
      </c>
      <c r="D353" s="90" t="s">
        <v>560</v>
      </c>
      <c r="E353" s="59" t="s">
        <v>207</v>
      </c>
      <c r="F353" s="83">
        <f t="shared" si="5"/>
        <v>4475</v>
      </c>
      <c r="G353" s="46">
        <v>25</v>
      </c>
      <c r="H353" t="s">
        <v>570</v>
      </c>
    </row>
    <row r="354" spans="1:8" s="65" customFormat="1" ht="21" customHeight="1" x14ac:dyDescent="0.3">
      <c r="A354" s="58" t="s">
        <v>246</v>
      </c>
      <c r="B354" s="57" t="s">
        <v>250</v>
      </c>
      <c r="C354" s="61">
        <v>370</v>
      </c>
      <c r="D354" s="90" t="s">
        <v>560</v>
      </c>
      <c r="E354" s="59" t="s">
        <v>207</v>
      </c>
      <c r="F354" s="83">
        <f t="shared" si="5"/>
        <v>9250</v>
      </c>
      <c r="G354" s="46">
        <v>25</v>
      </c>
      <c r="H354" t="s">
        <v>570</v>
      </c>
    </row>
    <row r="355" spans="1:8" s="65" customFormat="1" ht="21" customHeight="1" x14ac:dyDescent="0.3">
      <c r="A355" s="58" t="s">
        <v>246</v>
      </c>
      <c r="B355" s="57" t="s">
        <v>251</v>
      </c>
      <c r="C355" s="60">
        <v>472</v>
      </c>
      <c r="D355" s="90" t="s">
        <v>560</v>
      </c>
      <c r="E355" s="59" t="s">
        <v>207</v>
      </c>
      <c r="F355" s="83">
        <f t="shared" si="5"/>
        <v>11800</v>
      </c>
      <c r="G355" s="46">
        <v>25</v>
      </c>
      <c r="H355" t="s">
        <v>570</v>
      </c>
    </row>
    <row r="356" spans="1:8" s="65" customFormat="1" ht="21" customHeight="1" x14ac:dyDescent="0.3">
      <c r="A356" s="53" t="s">
        <v>84</v>
      </c>
      <c r="B356" s="52" t="s">
        <v>85</v>
      </c>
      <c r="C356" s="55">
        <v>40</v>
      </c>
      <c r="D356" s="40" t="s">
        <v>91</v>
      </c>
      <c r="E356" s="66" t="s">
        <v>83</v>
      </c>
      <c r="F356" s="83">
        <f t="shared" si="5"/>
        <v>1000</v>
      </c>
      <c r="G356" s="46">
        <v>25</v>
      </c>
      <c r="H356" t="s">
        <v>570</v>
      </c>
    </row>
    <row r="357" spans="1:8" s="73" customFormat="1" ht="21" customHeight="1" x14ac:dyDescent="0.3">
      <c r="A357" s="58" t="s">
        <v>174</v>
      </c>
      <c r="B357" s="57" t="s">
        <v>173</v>
      </c>
      <c r="C357" s="61">
        <v>4</v>
      </c>
      <c r="D357" s="45" t="s">
        <v>568</v>
      </c>
      <c r="E357" s="59" t="s">
        <v>157</v>
      </c>
      <c r="F357" s="83">
        <f t="shared" si="5"/>
        <v>100</v>
      </c>
      <c r="G357" s="46">
        <v>25</v>
      </c>
      <c r="H357" t="s">
        <v>570</v>
      </c>
    </row>
    <row r="358" spans="1:8" s="73" customFormat="1" ht="21" customHeight="1" x14ac:dyDescent="0.3">
      <c r="A358" s="58" t="s">
        <v>163</v>
      </c>
      <c r="B358" s="57" t="s">
        <v>162</v>
      </c>
      <c r="C358" s="61">
        <v>120</v>
      </c>
      <c r="D358" s="41" t="s">
        <v>566</v>
      </c>
      <c r="E358" s="59" t="s">
        <v>150</v>
      </c>
      <c r="F358" s="83">
        <f t="shared" si="5"/>
        <v>3000</v>
      </c>
      <c r="G358" s="46">
        <v>25</v>
      </c>
      <c r="H358" t="s">
        <v>570</v>
      </c>
    </row>
    <row r="359" spans="1:8" s="65" customFormat="1" ht="21" customHeight="1" x14ac:dyDescent="0.3">
      <c r="A359" s="58" t="s">
        <v>161</v>
      </c>
      <c r="B359" s="57" t="s">
        <v>160</v>
      </c>
      <c r="C359" s="61">
        <v>12</v>
      </c>
      <c r="D359" s="41" t="s">
        <v>566</v>
      </c>
      <c r="E359" s="59" t="s">
        <v>151</v>
      </c>
      <c r="F359" s="83">
        <f t="shared" si="5"/>
        <v>300</v>
      </c>
      <c r="G359" s="46">
        <v>25</v>
      </c>
      <c r="H359" t="s">
        <v>570</v>
      </c>
    </row>
    <row r="360" spans="1:8" s="65" customFormat="1" ht="21" customHeight="1" x14ac:dyDescent="0.3">
      <c r="A360" s="59" t="s">
        <v>161</v>
      </c>
      <c r="B360" s="57" t="s">
        <v>470</v>
      </c>
      <c r="C360" s="60">
        <f>264+76</f>
        <v>340</v>
      </c>
      <c r="D360" s="41" t="s">
        <v>483</v>
      </c>
      <c r="E360" s="60" t="s">
        <v>419</v>
      </c>
      <c r="F360" s="83">
        <f t="shared" si="5"/>
        <v>8500</v>
      </c>
      <c r="G360" s="46">
        <v>25</v>
      </c>
      <c r="H360" t="s">
        <v>570</v>
      </c>
    </row>
    <row r="361" spans="1:8" x14ac:dyDescent="0.3">
      <c r="A361" s="58" t="s">
        <v>161</v>
      </c>
      <c r="B361" s="57" t="s">
        <v>247</v>
      </c>
      <c r="C361" s="61">
        <f>565+682+1145+285</f>
        <v>2677</v>
      </c>
      <c r="D361" s="90" t="s">
        <v>560</v>
      </c>
      <c r="E361" s="59" t="s">
        <v>183</v>
      </c>
      <c r="F361" s="83">
        <f t="shared" si="5"/>
        <v>66925</v>
      </c>
      <c r="G361" s="46">
        <v>25</v>
      </c>
      <c r="H361" t="s">
        <v>570</v>
      </c>
    </row>
    <row r="362" spans="1:8" x14ac:dyDescent="0.3">
      <c r="A362" s="58" t="s">
        <v>161</v>
      </c>
      <c r="B362" s="57" t="s">
        <v>248</v>
      </c>
      <c r="C362" s="61">
        <f>816+1246</f>
        <v>2062</v>
      </c>
      <c r="D362" s="90" t="s">
        <v>560</v>
      </c>
      <c r="E362" s="59" t="s">
        <v>183</v>
      </c>
      <c r="F362" s="83">
        <f t="shared" si="5"/>
        <v>51550</v>
      </c>
      <c r="G362" s="46">
        <v>25</v>
      </c>
      <c r="H362" t="s">
        <v>570</v>
      </c>
    </row>
    <row r="363" spans="1:8" x14ac:dyDescent="0.3">
      <c r="A363" s="58" t="s">
        <v>307</v>
      </c>
      <c r="B363" s="57" t="s">
        <v>308</v>
      </c>
      <c r="C363" s="59">
        <v>915</v>
      </c>
      <c r="D363" s="90" t="s">
        <v>560</v>
      </c>
      <c r="E363" s="59" t="s">
        <v>207</v>
      </c>
      <c r="F363" s="83">
        <f t="shared" si="5"/>
        <v>22875</v>
      </c>
      <c r="G363" s="46">
        <v>25</v>
      </c>
      <c r="H363" t="s">
        <v>570</v>
      </c>
    </row>
    <row r="364" spans="1:8" x14ac:dyDescent="0.3">
      <c r="A364" s="81" t="s">
        <v>307</v>
      </c>
      <c r="B364" s="67" t="s">
        <v>489</v>
      </c>
      <c r="C364" s="79">
        <v>200</v>
      </c>
      <c r="D364" s="41" t="s">
        <v>503</v>
      </c>
      <c r="E364" s="59" t="s">
        <v>500</v>
      </c>
      <c r="F364" s="83">
        <f t="shared" si="5"/>
        <v>5000</v>
      </c>
      <c r="G364" s="46">
        <v>25</v>
      </c>
      <c r="H364" t="s">
        <v>570</v>
      </c>
    </row>
    <row r="365" spans="1:8" s="65" customFormat="1" x14ac:dyDescent="0.3">
      <c r="A365" s="58" t="s">
        <v>307</v>
      </c>
      <c r="B365" s="57" t="s">
        <v>490</v>
      </c>
      <c r="C365" s="61">
        <v>200</v>
      </c>
      <c r="D365" s="45" t="s">
        <v>503</v>
      </c>
      <c r="E365" s="59" t="s">
        <v>501</v>
      </c>
      <c r="F365" s="83">
        <f t="shared" si="5"/>
        <v>5000</v>
      </c>
      <c r="G365" s="46">
        <v>25</v>
      </c>
      <c r="H365" t="s">
        <v>570</v>
      </c>
    </row>
    <row r="366" spans="1:8" s="65" customFormat="1" x14ac:dyDescent="0.3">
      <c r="A366" s="58" t="s">
        <v>89</v>
      </c>
      <c r="B366" s="57" t="s">
        <v>118</v>
      </c>
      <c r="C366" s="61">
        <v>70</v>
      </c>
      <c r="D366" s="32" t="s">
        <v>559</v>
      </c>
      <c r="E366" s="59" t="s">
        <v>119</v>
      </c>
      <c r="F366" s="83">
        <f t="shared" si="5"/>
        <v>1750</v>
      </c>
      <c r="G366" s="46">
        <v>25</v>
      </c>
      <c r="H366" t="s">
        <v>570</v>
      </c>
    </row>
    <row r="367" spans="1:8" s="65" customFormat="1" x14ac:dyDescent="0.3">
      <c r="A367" s="58" t="s">
        <v>89</v>
      </c>
      <c r="B367" s="57" t="s">
        <v>120</v>
      </c>
      <c r="C367" s="61">
        <v>28</v>
      </c>
      <c r="D367" s="32" t="s">
        <v>559</v>
      </c>
      <c r="E367" s="59" t="s">
        <v>119</v>
      </c>
      <c r="F367" s="83">
        <f t="shared" si="5"/>
        <v>700</v>
      </c>
      <c r="G367" s="46">
        <v>25</v>
      </c>
      <c r="H367" t="s">
        <v>570</v>
      </c>
    </row>
    <row r="368" spans="1:8" s="65" customFormat="1" x14ac:dyDescent="0.3">
      <c r="A368" s="53" t="s">
        <v>89</v>
      </c>
      <c r="B368" s="52" t="s">
        <v>90</v>
      </c>
      <c r="C368" s="55">
        <v>17</v>
      </c>
      <c r="D368" s="40" t="s">
        <v>91</v>
      </c>
      <c r="E368" s="66" t="s">
        <v>83</v>
      </c>
      <c r="F368" s="83">
        <f t="shared" si="5"/>
        <v>425</v>
      </c>
      <c r="G368" s="46">
        <v>25</v>
      </c>
      <c r="H368" t="s">
        <v>570</v>
      </c>
    </row>
    <row r="369" spans="1:8" s="65" customFormat="1" x14ac:dyDescent="0.3">
      <c r="A369" s="58" t="s">
        <v>252</v>
      </c>
      <c r="B369" s="57" t="s">
        <v>253</v>
      </c>
      <c r="C369" s="60">
        <v>268</v>
      </c>
      <c r="D369" s="90" t="s">
        <v>560</v>
      </c>
      <c r="E369" s="59" t="s">
        <v>207</v>
      </c>
      <c r="F369" s="83">
        <f t="shared" si="5"/>
        <v>6700</v>
      </c>
      <c r="G369" s="46">
        <v>25</v>
      </c>
      <c r="H369" t="s">
        <v>570</v>
      </c>
    </row>
    <row r="370" spans="1:8" s="28" customFormat="1" x14ac:dyDescent="0.3">
      <c r="A370" s="75" t="s">
        <v>176</v>
      </c>
      <c r="B370" s="76" t="s">
        <v>178</v>
      </c>
      <c r="C370" s="78">
        <v>2</v>
      </c>
      <c r="D370" s="44" t="s">
        <v>550</v>
      </c>
      <c r="E370" s="77" t="s">
        <v>181</v>
      </c>
      <c r="F370" s="83">
        <f t="shared" si="5"/>
        <v>50</v>
      </c>
      <c r="G370" s="46">
        <v>25</v>
      </c>
      <c r="H370" t="s">
        <v>570</v>
      </c>
    </row>
    <row r="371" spans="1:8" s="28" customFormat="1" x14ac:dyDescent="0.3">
      <c r="A371" s="53" t="s">
        <v>176</v>
      </c>
      <c r="B371" s="52" t="s">
        <v>505</v>
      </c>
      <c r="C371" s="55">
        <v>1485</v>
      </c>
      <c r="D371" s="39" t="s">
        <v>506</v>
      </c>
      <c r="E371" s="54" t="s">
        <v>504</v>
      </c>
      <c r="F371" s="83">
        <f t="shared" si="5"/>
        <v>37125</v>
      </c>
      <c r="G371" s="46">
        <v>25</v>
      </c>
      <c r="H371" t="s">
        <v>570</v>
      </c>
    </row>
    <row r="372" spans="1:8" s="28" customFormat="1" x14ac:dyDescent="0.3">
      <c r="A372" s="58" t="s">
        <v>176</v>
      </c>
      <c r="B372" s="57" t="s">
        <v>331</v>
      </c>
      <c r="C372" s="61">
        <v>7414</v>
      </c>
      <c r="D372" s="90" t="s">
        <v>560</v>
      </c>
      <c r="E372" s="59" t="s">
        <v>183</v>
      </c>
      <c r="F372" s="83">
        <f t="shared" si="5"/>
        <v>185350</v>
      </c>
      <c r="G372" s="46">
        <v>25</v>
      </c>
      <c r="H372" t="s">
        <v>570</v>
      </c>
    </row>
    <row r="373" spans="1:8" s="28" customFormat="1" x14ac:dyDescent="0.3">
      <c r="A373" s="58" t="s">
        <v>176</v>
      </c>
      <c r="B373" s="57" t="s">
        <v>332</v>
      </c>
      <c r="C373" s="61">
        <f>273+1313</f>
        <v>1586</v>
      </c>
      <c r="D373" s="90" t="s">
        <v>560</v>
      </c>
      <c r="E373" s="59" t="s">
        <v>183</v>
      </c>
      <c r="F373" s="83">
        <f t="shared" si="5"/>
        <v>39650</v>
      </c>
      <c r="G373" s="46">
        <v>25</v>
      </c>
      <c r="H373" t="s">
        <v>570</v>
      </c>
    </row>
    <row r="374" spans="1:8" s="28" customFormat="1" x14ac:dyDescent="0.3">
      <c r="A374" s="59" t="s">
        <v>43</v>
      </c>
      <c r="B374" s="57" t="s">
        <v>471</v>
      </c>
      <c r="C374" s="60">
        <f>135+65</f>
        <v>200</v>
      </c>
      <c r="D374" s="45" t="s">
        <v>483</v>
      </c>
      <c r="E374" s="60" t="s">
        <v>419</v>
      </c>
      <c r="F374" s="83">
        <f t="shared" si="5"/>
        <v>5000</v>
      </c>
      <c r="G374" s="46">
        <v>25</v>
      </c>
      <c r="H374" t="s">
        <v>570</v>
      </c>
    </row>
    <row r="375" spans="1:8" s="28" customFormat="1" x14ac:dyDescent="0.3">
      <c r="A375" s="63" t="s">
        <v>43</v>
      </c>
      <c r="B375" s="47" t="s">
        <v>44</v>
      </c>
      <c r="C375" s="51">
        <v>140</v>
      </c>
      <c r="D375" s="34" t="s">
        <v>58</v>
      </c>
      <c r="E375" s="69" t="s">
        <v>34</v>
      </c>
      <c r="F375" s="83">
        <f t="shared" si="5"/>
        <v>3500</v>
      </c>
      <c r="G375" s="46">
        <v>25</v>
      </c>
      <c r="H375" t="s">
        <v>570</v>
      </c>
    </row>
    <row r="376" spans="1:8" s="28" customFormat="1" x14ac:dyDescent="0.3">
      <c r="A376" s="58" t="s">
        <v>43</v>
      </c>
      <c r="B376" s="57" t="s">
        <v>249</v>
      </c>
      <c r="C376" s="60">
        <f>1350+1136+1431+1344</f>
        <v>5261</v>
      </c>
      <c r="D376" s="90" t="s">
        <v>560</v>
      </c>
      <c r="E376" s="59" t="s">
        <v>183</v>
      </c>
      <c r="F376" s="83">
        <f t="shared" si="5"/>
        <v>131525</v>
      </c>
      <c r="G376" s="46">
        <v>25</v>
      </c>
      <c r="H376" t="s">
        <v>570</v>
      </c>
    </row>
    <row r="377" spans="1:8" s="82" customFormat="1" x14ac:dyDescent="0.3">
      <c r="A377" s="58" t="s">
        <v>309</v>
      </c>
      <c r="B377" s="57" t="s">
        <v>310</v>
      </c>
      <c r="C377" s="59">
        <v>1460</v>
      </c>
      <c r="D377" s="90" t="s">
        <v>560</v>
      </c>
      <c r="E377" s="59" t="s">
        <v>207</v>
      </c>
      <c r="F377" s="83">
        <f t="shared" si="5"/>
        <v>36500</v>
      </c>
      <c r="G377" s="46">
        <v>25</v>
      </c>
      <c r="H377" t="s">
        <v>570</v>
      </c>
    </row>
    <row r="378" spans="1:8" s="82" customFormat="1" ht="13.2" x14ac:dyDescent="0.25">
      <c r="A378" s="30"/>
      <c r="B378" s="3"/>
      <c r="C378" s="7"/>
      <c r="D378" s="91"/>
      <c r="E378" s="4"/>
      <c r="F378" s="9"/>
      <c r="G378" s="29"/>
      <c r="H378" s="1"/>
    </row>
    <row r="379" spans="1:8" s="10" customFormat="1" x14ac:dyDescent="0.3">
      <c r="A379" s="30"/>
      <c r="B379" s="3"/>
      <c r="C379" s="6"/>
      <c r="D379" s="13"/>
      <c r="E379" s="2"/>
      <c r="F379" s="15"/>
      <c r="G379" s="16"/>
      <c r="H379" s="17"/>
    </row>
    <row r="380" spans="1:8" s="10" customFormat="1" ht="13.2" x14ac:dyDescent="0.25">
      <c r="A380" s="8"/>
      <c r="B380" s="12"/>
      <c r="C380" s="6"/>
      <c r="D380" s="13"/>
      <c r="E380" s="2"/>
      <c r="F380" s="9"/>
      <c r="G380" s="29"/>
      <c r="H380" s="1"/>
    </row>
    <row r="381" spans="1:8" s="10" customFormat="1" ht="13.2" x14ac:dyDescent="0.25">
      <c r="A381" s="30"/>
      <c r="B381" s="3"/>
      <c r="C381" s="6"/>
      <c r="D381" s="13"/>
      <c r="E381" s="2"/>
      <c r="F381" s="9"/>
      <c r="G381" s="29"/>
      <c r="H381" s="1"/>
    </row>
    <row r="382" spans="1:8" s="10" customFormat="1" ht="13.2" x14ac:dyDescent="0.25">
      <c r="A382" s="30"/>
      <c r="B382" s="3"/>
      <c r="C382" s="7"/>
      <c r="D382" s="91"/>
      <c r="E382" s="4"/>
      <c r="F382" s="9"/>
      <c r="G382" s="29"/>
      <c r="H382" s="1"/>
    </row>
    <row r="383" spans="1:8" s="10" customFormat="1" ht="13.2" x14ac:dyDescent="0.25">
      <c r="A383" s="14"/>
      <c r="B383" s="5"/>
      <c r="C383" s="7"/>
      <c r="D383" s="91"/>
      <c r="E383" s="4"/>
      <c r="F383" s="15"/>
      <c r="G383" s="16"/>
      <c r="H383" s="1"/>
    </row>
    <row r="384" spans="1:8" s="10" customFormat="1" ht="13.2" x14ac:dyDescent="0.25">
      <c r="A384" s="18"/>
      <c r="B384" s="5"/>
      <c r="C384" s="7"/>
      <c r="D384" s="91"/>
      <c r="E384" s="4"/>
      <c r="F384" s="15"/>
      <c r="G384" s="16"/>
      <c r="H384" s="1"/>
    </row>
    <row r="385" spans="1:8" s="10" customFormat="1" ht="13.2" x14ac:dyDescent="0.25">
      <c r="A385" s="30"/>
      <c r="B385" s="3"/>
      <c r="C385" s="6"/>
      <c r="D385" s="13"/>
      <c r="E385" s="2"/>
      <c r="F385" s="15"/>
      <c r="G385" s="16"/>
      <c r="H385" s="1"/>
    </row>
    <row r="386" spans="1:8" s="10" customFormat="1" ht="13.2" x14ac:dyDescent="0.25">
      <c r="A386" s="8"/>
      <c r="B386" s="12"/>
      <c r="C386" s="6"/>
      <c r="D386" s="13"/>
      <c r="E386" s="2"/>
      <c r="F386" s="9"/>
      <c r="G386" s="29"/>
      <c r="H386" s="1"/>
    </row>
    <row r="387" spans="1:8" s="10" customFormat="1" ht="13.2" x14ac:dyDescent="0.25">
      <c r="A387" s="30"/>
      <c r="B387" s="3"/>
      <c r="C387" s="6"/>
      <c r="D387" s="13"/>
      <c r="E387" s="11"/>
      <c r="F387" s="9"/>
      <c r="G387" s="29"/>
      <c r="H387" s="1"/>
    </row>
    <row r="388" spans="1:8" s="10" customFormat="1" x14ac:dyDescent="0.25">
      <c r="A388" s="30"/>
      <c r="B388" s="3"/>
      <c r="C388" s="46"/>
      <c r="D388" s="33"/>
      <c r="E388" s="46"/>
      <c r="F388" s="9"/>
      <c r="G388" s="29"/>
      <c r="H3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2024-10-03T06:24:20Z</dcterms:created>
  <dcterms:modified xsi:type="dcterms:W3CDTF">2024-10-03T12:31:50Z</dcterms:modified>
</cp:coreProperties>
</file>