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a51df4ae7b175c03/Desktop/"/>
    </mc:Choice>
  </mc:AlternateContent>
  <xr:revisionPtr revIDLastSave="0" documentId="8_{59231B30-CDC1-46CE-8F68-7AF43F0B91BB}" xr6:coauthVersionLast="47" xr6:coauthVersionMax="47" xr10:uidLastSave="{00000000-0000-0000-0000-000000000000}"/>
  <bookViews>
    <workbookView xWindow="-120" yWindow="-120" windowWidth="29040" windowHeight="15720" tabRatio="884" firstSheet="31" activeTab="39" xr2:uid="{00000000-000D-0000-FFFF-FFFF00000000}"/>
  </bookViews>
  <sheets>
    <sheet name="لوحة الربحية" sheetId="1" r:id="rId1"/>
    <sheet name="INVOICE NO 14" sheetId="2" r:id="rId2"/>
    <sheet name="summary" sheetId="3" r:id="rId3"/>
    <sheet name="JUN-T1 E" sheetId="4" r:id="rId4"/>
    <sheet name="JUN-T1-EXT" sheetId="5" r:id="rId5"/>
    <sheet name="JUN-T1" sheetId="6" r:id="rId6"/>
    <sheet name="JUN-T2 E" sheetId="7" r:id="rId7"/>
    <sheet name="JUN-T2-EXT" sheetId="8" r:id="rId8"/>
    <sheet name="JUN-T2" sheetId="9" r:id="rId9"/>
    <sheet name="SUPERVISOR -E" sheetId="10" r:id="rId10"/>
    <sheet name="SUPERVISOR-EXT " sheetId="11" r:id="rId11"/>
    <sheet name="SUPERVISOR" sheetId="12" r:id="rId12"/>
    <sheet name="ISOLATE - E" sheetId="13" r:id="rId13"/>
    <sheet name="ISOLATED-EXT " sheetId="14" r:id="rId14"/>
    <sheet name="ISOLATED" sheetId="15" r:id="rId15"/>
    <sheet name="SENIOR - E" sheetId="16" r:id="rId16"/>
    <sheet name="SENIOR-EXT" sheetId="17" r:id="rId17"/>
    <sheet name="SENIOR" sheetId="18" r:id="rId18"/>
    <sheet name="ADMIN -E" sheetId="19" r:id="rId19"/>
    <sheet name="ADMIN-EXT" sheetId="20" r:id="rId20"/>
    <sheet name="ADMIN" sheetId="21" r:id="rId21"/>
    <sheet name="RECREATION - E" sheetId="22" r:id="rId22"/>
    <sheet name="RECREATION-EXT" sheetId="23" r:id="rId23"/>
    <sheet name="RECREATION" sheetId="24" r:id="rId24"/>
    <sheet name="SERVICE - E" sheetId="25" r:id="rId25"/>
    <sheet name="SERVICE-EXT" sheetId="26" r:id="rId26"/>
    <sheet name="SERVICE" sheetId="27" r:id="rId27"/>
    <sheet name="PUMP RM-1" sheetId="28" r:id="rId28"/>
    <sheet name="PUMP-R1-EXT" sheetId="29" r:id="rId29"/>
    <sheet name="PUMP RM-2" sheetId="30" r:id="rId30"/>
    <sheet name="PUMP-R2-EXT" sheetId="31" r:id="rId31"/>
    <sheet name="PUMP RM-3" sheetId="32" r:id="rId32"/>
    <sheet name="PUMP-R3-EXT" sheetId="33" r:id="rId33"/>
    <sheet name="PUMP02" sheetId="34" r:id="rId34"/>
    <sheet name="GUARD RM" sheetId="35" r:id="rId35"/>
    <sheet name="GUARD-RM-EXT" sheetId="36" r:id="rId36"/>
    <sheet name="حصر الأنابيب" sheetId="37" r:id="rId37"/>
    <sheet name="حصر الكيبل" sheetId="38" r:id="rId38"/>
    <sheet name="المصروفات الإضافية" sheetId="39" r:id="rId39"/>
    <sheet name="ملخص التكاليف" sheetId="40" r:id="rId40"/>
    <sheet name="دليل الاستخدام" sheetId="41" r:id="rId41"/>
  </sheets>
  <definedNames>
    <definedName name="_xlnm._FilterDatabase" localSheetId="38" hidden="1">'المصروفات الإضافية'!$A$4:$J$204</definedName>
    <definedName name="data" localSheetId="20">#REF!</definedName>
    <definedName name="data" localSheetId="1">#REF!</definedName>
    <definedName name="data" localSheetId="14">#REF!</definedName>
    <definedName name="data" localSheetId="33">#REF!</definedName>
    <definedName name="data" localSheetId="23">#REF!</definedName>
    <definedName name="data" localSheetId="17">#REF!</definedName>
    <definedName name="data" localSheetId="26">#REF!</definedName>
    <definedName name="data" localSheetId="11">#REF!</definedName>
    <definedName name="data">#REF!</definedName>
    <definedName name="_xlnm.Print_Area" localSheetId="20">ADMIN!$A$1:$L$30</definedName>
    <definedName name="_xlnm.Print_Area" localSheetId="18">'ADMIN -E'!$A$1:$L$38</definedName>
    <definedName name="_xlnm.Print_Area" localSheetId="19">'ADMIN-EXT'!$A$1:$L$21</definedName>
    <definedName name="_xlnm.Print_Area" localSheetId="34">'GUARD RM'!$A$1:$K$34</definedName>
    <definedName name="_xlnm.Print_Area" localSheetId="35">'GUARD-RM-EXT'!$A$1:$L$14</definedName>
    <definedName name="_xlnm.Print_Area" localSheetId="1">'INVOICE NO 14'!$A$1:$CT$65</definedName>
    <definedName name="_xlnm.Print_Area" localSheetId="12">'ISOLATE - E'!$A$1:$K$36</definedName>
    <definedName name="_xlnm.Print_Area" localSheetId="14">ISOLATED!$A$1:$L$42</definedName>
    <definedName name="_xlnm.Print_Area" localSheetId="13">'ISOLATED-EXT '!$A$1:$L$20</definedName>
    <definedName name="_xlnm.Print_Area" localSheetId="4">'JUN-T1-EXT'!$A$1:$L$20</definedName>
    <definedName name="_xlnm.Print_Area" localSheetId="8">'JUN-T2'!$A$1:$L$42</definedName>
    <definedName name="_xlnm.Print_Area" localSheetId="7">'JUN-T2-EXT'!$A$1:$L$20</definedName>
    <definedName name="_xlnm.Print_Area" localSheetId="33">PUMP02!$A$1:$L$51</definedName>
    <definedName name="_xlnm.Print_Area" localSheetId="28">'PUMP-R1-EXT'!$A$1:$L$16</definedName>
    <definedName name="_xlnm.Print_Area" localSheetId="30">'PUMP-R2-EXT'!$A$1:$L$15</definedName>
    <definedName name="_xlnm.Print_Area" localSheetId="32">'PUMP-R3-EXT'!$A$1:$L$16</definedName>
    <definedName name="_xlnm.Print_Area" localSheetId="23">RECREATION!$A$1:$L$46</definedName>
    <definedName name="_xlnm.Print_Area" localSheetId="21">'RECREATION - E'!$A$1:$L$39</definedName>
    <definedName name="_xlnm.Print_Area" localSheetId="22">'RECREATION-EXT'!$A$1:$L$17</definedName>
    <definedName name="_xlnm.Print_Area" localSheetId="17">SENIOR!$A$1:$L$42</definedName>
    <definedName name="_xlnm.Print_Area" localSheetId="15">'SENIOR - E'!$A$1:$L$38</definedName>
    <definedName name="_xlnm.Print_Area" localSheetId="16">'SENIOR-EXT'!$A$1:$L$15</definedName>
    <definedName name="_xlnm.Print_Area" localSheetId="26">SERVICE!$A$1:$L$50</definedName>
    <definedName name="_xlnm.Print_Area" localSheetId="25">'SERVICE-EXT'!$A$1:$L$22</definedName>
    <definedName name="_xlnm.Print_Area" localSheetId="2">summary!$A$1:$K$49</definedName>
    <definedName name="_xlnm.Print_Area" localSheetId="11">SUPERVISOR!$A$1:$L$42</definedName>
    <definedName name="_xlnm.Print_Area" localSheetId="9">'SUPERVISOR -E'!$A$1:$K$36</definedName>
    <definedName name="_xlnm.Print_Area" localSheetId="10">'SUPERVISOR-EXT '!$A$1:$L$20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F4" i="40" l="1"/>
  <c r="F5" i="40"/>
  <c r="F6" i="40"/>
  <c r="F7" i="40"/>
  <c r="F8" i="40"/>
  <c r="F9" i="40"/>
  <c r="F10" i="40"/>
  <c r="F11" i="40"/>
  <c r="F12" i="40"/>
  <c r="F14" i="40"/>
  <c r="F15" i="40"/>
  <c r="F16" i="40"/>
  <c r="F17" i="40"/>
  <c r="F18" i="40"/>
  <c r="F19" i="40"/>
  <c r="F20" i="40"/>
  <c r="F21" i="40"/>
  <c r="F22" i="40"/>
  <c r="F23" i="40"/>
  <c r="F24" i="40"/>
  <c r="F25" i="40"/>
  <c r="F26" i="40"/>
  <c r="F27" i="40"/>
  <c r="F28" i="40"/>
  <c r="F29" i="40"/>
  <c r="F30" i="40"/>
  <c r="F31" i="40"/>
  <c r="F32" i="40"/>
  <c r="F33" i="40"/>
  <c r="F34" i="40"/>
  <c r="F35" i="40"/>
  <c r="F36" i="40"/>
  <c r="F13" i="40"/>
  <c r="J37" i="40"/>
  <c r="I37" i="40"/>
  <c r="J25" i="40"/>
  <c r="K5" i="40"/>
  <c r="K6" i="40"/>
  <c r="K7" i="40"/>
  <c r="K8" i="40"/>
  <c r="K9" i="40"/>
  <c r="K10" i="40"/>
  <c r="K37" i="40" s="1"/>
  <c r="K11" i="40"/>
  <c r="K12" i="40"/>
  <c r="K13" i="40"/>
  <c r="K14" i="40"/>
  <c r="K15" i="40"/>
  <c r="K16" i="40"/>
  <c r="K17" i="40"/>
  <c r="K18" i="40"/>
  <c r="K19" i="40"/>
  <c r="K20" i="40"/>
  <c r="K21" i="40"/>
  <c r="K22" i="40"/>
  <c r="K23" i="40"/>
  <c r="K24" i="40"/>
  <c r="K25" i="40"/>
  <c r="K26" i="40"/>
  <c r="K27" i="40"/>
  <c r="K28" i="40"/>
  <c r="K29" i="40"/>
  <c r="K30" i="40"/>
  <c r="K31" i="40"/>
  <c r="K32" i="40"/>
  <c r="K33" i="40"/>
  <c r="K34" i="40"/>
  <c r="K35" i="40"/>
  <c r="K36" i="40"/>
  <c r="K4" i="40"/>
  <c r="J24" i="40"/>
  <c r="I24" i="40"/>
  <c r="I22" i="40"/>
  <c r="I13" i="40"/>
  <c r="J13" i="40"/>
  <c r="I4" i="40"/>
  <c r="J4" i="40"/>
  <c r="I5" i="40"/>
  <c r="J5" i="40"/>
  <c r="I6" i="40"/>
  <c r="J6" i="40"/>
  <c r="I7" i="40"/>
  <c r="J7" i="40"/>
  <c r="I8" i="40"/>
  <c r="J8" i="40"/>
  <c r="I9" i="40"/>
  <c r="J9" i="40"/>
  <c r="I10" i="40"/>
  <c r="J10" i="40"/>
  <c r="I11" i="40"/>
  <c r="J11" i="40"/>
  <c r="I12" i="40"/>
  <c r="J12" i="40"/>
  <c r="I14" i="40"/>
  <c r="J14" i="40"/>
  <c r="I15" i="40"/>
  <c r="J15" i="40"/>
  <c r="I16" i="40"/>
  <c r="J16" i="40"/>
  <c r="I17" i="40"/>
  <c r="J17" i="40"/>
  <c r="I18" i="40"/>
  <c r="J18" i="40"/>
  <c r="I19" i="40"/>
  <c r="J19" i="40"/>
  <c r="I20" i="40"/>
  <c r="J20" i="40"/>
  <c r="I21" i="40"/>
  <c r="J21" i="40"/>
  <c r="J22" i="40"/>
  <c r="I23" i="40"/>
  <c r="J23" i="40"/>
  <c r="I25" i="40"/>
  <c r="I26" i="40"/>
  <c r="J26" i="40"/>
  <c r="I27" i="40"/>
  <c r="J27" i="40"/>
  <c r="I28" i="40"/>
  <c r="J28" i="40"/>
  <c r="I29" i="40"/>
  <c r="J29" i="40"/>
  <c r="I30" i="40"/>
  <c r="J30" i="40"/>
  <c r="I31" i="40"/>
  <c r="J31" i="40"/>
  <c r="I32" i="40"/>
  <c r="J32" i="40"/>
  <c r="I33" i="40"/>
  <c r="J33" i="40"/>
  <c r="I34" i="40"/>
  <c r="J34" i="40"/>
  <c r="I35" i="40"/>
  <c r="J35" i="40"/>
  <c r="I36" i="40"/>
  <c r="J36" i="40"/>
  <c r="F10" i="39" l="1"/>
  <c r="O6" i="39"/>
  <c r="B50" i="40"/>
  <c r="B49" i="40"/>
  <c r="B48" i="40"/>
  <c r="B47" i="40"/>
  <c r="B46" i="40"/>
  <c r="B45" i="40"/>
  <c r="B44" i="40"/>
  <c r="B43" i="40"/>
  <c r="B42" i="40"/>
  <c r="B41" i="40"/>
  <c r="G37" i="40"/>
  <c r="B12" i="1" s="1"/>
  <c r="C37" i="40"/>
  <c r="B37" i="40"/>
  <c r="D36" i="40"/>
  <c r="D35" i="40"/>
  <c r="D34" i="40"/>
  <c r="D33" i="40"/>
  <c r="D32" i="40"/>
  <c r="D31" i="40"/>
  <c r="D30" i="40"/>
  <c r="D29" i="40"/>
  <c r="D28" i="40"/>
  <c r="D27" i="40"/>
  <c r="D26" i="40"/>
  <c r="D25" i="40"/>
  <c r="D24" i="40"/>
  <c r="D23" i="40"/>
  <c r="D22" i="40"/>
  <c r="D21" i="40"/>
  <c r="D20" i="40"/>
  <c r="D19" i="40"/>
  <c r="D18" i="40"/>
  <c r="D17" i="40"/>
  <c r="D16" i="40"/>
  <c r="D15" i="40"/>
  <c r="D14" i="40"/>
  <c r="D13" i="40"/>
  <c r="D12" i="40"/>
  <c r="D11" i="40"/>
  <c r="D10" i="40"/>
  <c r="D9" i="40"/>
  <c r="D8" i="40"/>
  <c r="D7" i="40"/>
  <c r="D6" i="40"/>
  <c r="D5" i="40"/>
  <c r="D4" i="40"/>
  <c r="I204" i="39"/>
  <c r="I203" i="39"/>
  <c r="I202" i="39"/>
  <c r="I201" i="39"/>
  <c r="I200" i="39"/>
  <c r="I199" i="39"/>
  <c r="I198" i="39"/>
  <c r="I197" i="39"/>
  <c r="I196" i="39"/>
  <c r="I195" i="39"/>
  <c r="I194" i="39"/>
  <c r="I193" i="39"/>
  <c r="I192" i="39"/>
  <c r="I191" i="39"/>
  <c r="I190" i="39"/>
  <c r="I189" i="39"/>
  <c r="I188" i="39"/>
  <c r="I187" i="39"/>
  <c r="I186" i="39"/>
  <c r="I185" i="39"/>
  <c r="I184" i="39"/>
  <c r="I183" i="39"/>
  <c r="I182" i="39"/>
  <c r="I181" i="39"/>
  <c r="I180" i="39"/>
  <c r="I179" i="39"/>
  <c r="I178" i="39"/>
  <c r="I177" i="39"/>
  <c r="I176" i="39"/>
  <c r="I175" i="39"/>
  <c r="I174" i="39"/>
  <c r="I173" i="39"/>
  <c r="I172" i="39"/>
  <c r="I171" i="39"/>
  <c r="I170" i="39"/>
  <c r="I169" i="39"/>
  <c r="I168" i="39"/>
  <c r="I167" i="39"/>
  <c r="I166" i="39"/>
  <c r="I165" i="39"/>
  <c r="I164" i="39"/>
  <c r="I163" i="39"/>
  <c r="I162" i="39"/>
  <c r="I161" i="39"/>
  <c r="I160" i="39"/>
  <c r="I159" i="39"/>
  <c r="I158" i="39"/>
  <c r="I157" i="39"/>
  <c r="I156" i="39"/>
  <c r="I155" i="39"/>
  <c r="I154" i="39"/>
  <c r="I153" i="39"/>
  <c r="I152" i="39"/>
  <c r="I151" i="39"/>
  <c r="I150" i="39"/>
  <c r="I149" i="39"/>
  <c r="I148" i="39"/>
  <c r="I147" i="39"/>
  <c r="I146" i="39"/>
  <c r="I145" i="39"/>
  <c r="I144" i="39"/>
  <c r="I143" i="39"/>
  <c r="I142" i="39"/>
  <c r="I141" i="39"/>
  <c r="I140" i="39"/>
  <c r="I139" i="39"/>
  <c r="I138" i="39"/>
  <c r="I137" i="39"/>
  <c r="I136" i="39"/>
  <c r="I135" i="39"/>
  <c r="I134" i="39"/>
  <c r="I133" i="39"/>
  <c r="I132" i="39"/>
  <c r="I131" i="39"/>
  <c r="I130" i="39"/>
  <c r="I129" i="39"/>
  <c r="I128" i="39"/>
  <c r="I127" i="39"/>
  <c r="I126" i="39"/>
  <c r="I125" i="39"/>
  <c r="I124" i="39"/>
  <c r="I123" i="39"/>
  <c r="I122" i="39"/>
  <c r="I121" i="39"/>
  <c r="I120" i="39"/>
  <c r="I119" i="39"/>
  <c r="I118" i="39"/>
  <c r="I117" i="39"/>
  <c r="I116" i="39"/>
  <c r="I115" i="39"/>
  <c r="I114" i="39"/>
  <c r="I113" i="39"/>
  <c r="I112" i="39"/>
  <c r="I111" i="39"/>
  <c r="I110" i="39"/>
  <c r="I109" i="39"/>
  <c r="I108" i="39"/>
  <c r="I107" i="39"/>
  <c r="I106" i="39"/>
  <c r="I105" i="39"/>
  <c r="I104" i="39"/>
  <c r="I103" i="39"/>
  <c r="I102" i="39"/>
  <c r="I101" i="39"/>
  <c r="I100" i="39"/>
  <c r="I99" i="39"/>
  <c r="I98" i="39"/>
  <c r="I97" i="39"/>
  <c r="I96" i="39"/>
  <c r="I95" i="39"/>
  <c r="I94" i="39"/>
  <c r="I93" i="39"/>
  <c r="I92" i="39"/>
  <c r="I91" i="39"/>
  <c r="I90" i="39"/>
  <c r="I89" i="39"/>
  <c r="I88" i="39"/>
  <c r="I87" i="39"/>
  <c r="I86" i="39"/>
  <c r="I85" i="39"/>
  <c r="I84" i="39"/>
  <c r="I83" i="39"/>
  <c r="I82" i="39"/>
  <c r="I81" i="39"/>
  <c r="I80" i="39"/>
  <c r="I79" i="39"/>
  <c r="I78" i="39"/>
  <c r="I77" i="39"/>
  <c r="I76" i="39"/>
  <c r="I75" i="39"/>
  <c r="I74" i="39"/>
  <c r="I73" i="39"/>
  <c r="I72" i="39"/>
  <c r="I71" i="39"/>
  <c r="I70" i="39"/>
  <c r="I69" i="39"/>
  <c r="I68" i="39"/>
  <c r="I67" i="39"/>
  <c r="I66" i="39"/>
  <c r="I65" i="39"/>
  <c r="I64" i="39"/>
  <c r="I63" i="39"/>
  <c r="I62" i="39"/>
  <c r="I61" i="39"/>
  <c r="I60" i="39"/>
  <c r="I59" i="39"/>
  <c r="I58" i="39"/>
  <c r="I57" i="39"/>
  <c r="I56" i="39"/>
  <c r="I55" i="39"/>
  <c r="I54" i="39"/>
  <c r="I53" i="39"/>
  <c r="I52" i="39"/>
  <c r="I51" i="39"/>
  <c r="I50" i="39"/>
  <c r="I49" i="39"/>
  <c r="I48" i="39"/>
  <c r="I47" i="39"/>
  <c r="I46" i="39"/>
  <c r="I45" i="39"/>
  <c r="I44" i="39"/>
  <c r="I43" i="39"/>
  <c r="I42" i="39"/>
  <c r="I41" i="39"/>
  <c r="I40" i="39"/>
  <c r="I39" i="39"/>
  <c r="I38" i="39"/>
  <c r="I37" i="39"/>
  <c r="I36" i="39"/>
  <c r="I35" i="39"/>
  <c r="I34" i="39"/>
  <c r="I33" i="39"/>
  <c r="I32" i="39"/>
  <c r="I31" i="39"/>
  <c r="I30" i="39"/>
  <c r="I29" i="39"/>
  <c r="I28" i="39"/>
  <c r="I27" i="39"/>
  <c r="I26" i="39"/>
  <c r="I25" i="39"/>
  <c r="I24" i="39"/>
  <c r="I23" i="39"/>
  <c r="I22" i="39"/>
  <c r="I21" i="39"/>
  <c r="I20" i="39"/>
  <c r="I19" i="39"/>
  <c r="I18" i="39"/>
  <c r="I17" i="39"/>
  <c r="I16" i="39"/>
  <c r="I15" i="39"/>
  <c r="I14" i="39"/>
  <c r="I13" i="39"/>
  <c r="I12" i="39"/>
  <c r="I11" i="39"/>
  <c r="I10" i="39"/>
  <c r="I9" i="39"/>
  <c r="I8" i="39"/>
  <c r="I7" i="39"/>
  <c r="I6" i="39"/>
  <c r="I5" i="39"/>
  <c r="G49" i="38"/>
  <c r="K49" i="38" s="1"/>
  <c r="G48" i="38"/>
  <c r="K48" i="38" s="1"/>
  <c r="K46" i="38"/>
  <c r="K45" i="38"/>
  <c r="K44" i="38"/>
  <c r="D44" i="38"/>
  <c r="S28" i="38"/>
  <c r="O27" i="38"/>
  <c r="N27" i="38"/>
  <c r="M27" i="38"/>
  <c r="L27" i="38"/>
  <c r="J27" i="38"/>
  <c r="I27" i="38"/>
  <c r="H27" i="38"/>
  <c r="G27" i="38"/>
  <c r="F27" i="38"/>
  <c r="E27" i="38"/>
  <c r="D27" i="38"/>
  <c r="P27" i="38" s="1"/>
  <c r="K23" i="38"/>
  <c r="K22" i="38"/>
  <c r="K21" i="38"/>
  <c r="K20" i="38"/>
  <c r="K19" i="38"/>
  <c r="K18" i="38"/>
  <c r="K17" i="38"/>
  <c r="J16" i="38"/>
  <c r="P13" i="38"/>
  <c r="P15" i="38" s="1"/>
  <c r="O13" i="38"/>
  <c r="N13" i="38"/>
  <c r="M13" i="38"/>
  <c r="L13" i="38"/>
  <c r="K13" i="38"/>
  <c r="J13" i="38"/>
  <c r="I13" i="38"/>
  <c r="H13" i="38"/>
  <c r="G13" i="38"/>
  <c r="F13" i="38"/>
  <c r="E13" i="38"/>
  <c r="D13" i="38"/>
  <c r="L42" i="37"/>
  <c r="K41" i="37"/>
  <c r="J41" i="37"/>
  <c r="I41" i="37"/>
  <c r="G41" i="37"/>
  <c r="F41" i="37"/>
  <c r="E41" i="37"/>
  <c r="D41" i="37"/>
  <c r="K40" i="37"/>
  <c r="J40" i="37"/>
  <c r="I40" i="37"/>
  <c r="L40" i="37" s="1"/>
  <c r="H40" i="37"/>
  <c r="G40" i="37"/>
  <c r="F40" i="37"/>
  <c r="E40" i="37"/>
  <c r="D40" i="37"/>
  <c r="K39" i="37"/>
  <c r="J39" i="37"/>
  <c r="I39" i="37"/>
  <c r="H39" i="37"/>
  <c r="G39" i="37"/>
  <c r="F39" i="37"/>
  <c r="E39" i="37"/>
  <c r="D39" i="37"/>
  <c r="L39" i="37" s="1"/>
  <c r="L38" i="37"/>
  <c r="K38" i="37"/>
  <c r="J38" i="37"/>
  <c r="I38" i="37"/>
  <c r="H38" i="37"/>
  <c r="G38" i="37"/>
  <c r="F38" i="37"/>
  <c r="E38" i="37"/>
  <c r="D38" i="37"/>
  <c r="L37" i="37"/>
  <c r="K37" i="37"/>
  <c r="J37" i="37"/>
  <c r="I37" i="37"/>
  <c r="H37" i="37"/>
  <c r="G37" i="37"/>
  <c r="F37" i="37"/>
  <c r="E37" i="37"/>
  <c r="D37" i="37"/>
  <c r="K36" i="37"/>
  <c r="J36" i="37"/>
  <c r="I36" i="37"/>
  <c r="H36" i="37"/>
  <c r="G36" i="37"/>
  <c r="F36" i="37"/>
  <c r="E36" i="37"/>
  <c r="D36" i="37"/>
  <c r="K35" i="37"/>
  <c r="J35" i="37"/>
  <c r="I35" i="37"/>
  <c r="H35" i="37"/>
  <c r="G35" i="37"/>
  <c r="F35" i="37"/>
  <c r="E35" i="37"/>
  <c r="D35" i="37"/>
  <c r="K34" i="37"/>
  <c r="J34" i="37"/>
  <c r="I34" i="37"/>
  <c r="H34" i="37"/>
  <c r="G34" i="37"/>
  <c r="F34" i="37"/>
  <c r="E34" i="37"/>
  <c r="D34" i="37"/>
  <c r="L28" i="37"/>
  <c r="L27" i="37"/>
  <c r="L26" i="37"/>
  <c r="L25" i="37"/>
  <c r="L24" i="37"/>
  <c r="L23" i="37"/>
  <c r="L22" i="37"/>
  <c r="L21" i="37"/>
  <c r="L20" i="37"/>
  <c r="T14" i="37"/>
  <c r="P14" i="37"/>
  <c r="T13" i="37"/>
  <c r="H13" i="37"/>
  <c r="F13" i="37"/>
  <c r="U12" i="37"/>
  <c r="V12" i="37" s="1"/>
  <c r="T12" i="37"/>
  <c r="P12" i="37"/>
  <c r="Q12" i="37" s="1"/>
  <c r="V11" i="37"/>
  <c r="S11" i="37"/>
  <c r="T11" i="37" s="1"/>
  <c r="P11" i="37"/>
  <c r="U11" i="37" s="1"/>
  <c r="T10" i="37"/>
  <c r="P10" i="37"/>
  <c r="U10" i="37" s="1"/>
  <c r="V10" i="37" s="1"/>
  <c r="T9" i="37"/>
  <c r="U9" i="37" s="1"/>
  <c r="V9" i="37" s="1"/>
  <c r="S9" i="37"/>
  <c r="P9" i="37"/>
  <c r="Q9" i="37" s="1"/>
  <c r="S8" i="37"/>
  <c r="T8" i="37" s="1"/>
  <c r="U8" i="37" s="1"/>
  <c r="V8" i="37" s="1"/>
  <c r="Q8" i="37"/>
  <c r="P8" i="37"/>
  <c r="V7" i="37"/>
  <c r="S7" i="37"/>
  <c r="T7" i="37" s="1"/>
  <c r="U7" i="37" s="1"/>
  <c r="Q7" i="37"/>
  <c r="P7" i="37"/>
  <c r="S6" i="37"/>
  <c r="T6" i="37" s="1"/>
  <c r="P6" i="37"/>
  <c r="O13" i="36"/>
  <c r="I13" i="36"/>
  <c r="G13" i="36"/>
  <c r="H13" i="36" s="1"/>
  <c r="L13" i="36" s="1"/>
  <c r="O12" i="36"/>
  <c r="O14" i="36" s="1"/>
  <c r="I12" i="36"/>
  <c r="G12" i="36"/>
  <c r="J30" i="35"/>
  <c r="N27" i="35"/>
  <c r="J27" i="35"/>
  <c r="O27" i="35" s="1"/>
  <c r="H27" i="35"/>
  <c r="G27" i="35"/>
  <c r="K27" i="35" s="1"/>
  <c r="F27" i="35"/>
  <c r="I27" i="35" s="1"/>
  <c r="N26" i="35"/>
  <c r="H26" i="35"/>
  <c r="J26" i="35" s="1"/>
  <c r="O26" i="35" s="1"/>
  <c r="F26" i="35"/>
  <c r="I26" i="35" s="1"/>
  <c r="N23" i="35"/>
  <c r="K23" i="35"/>
  <c r="J23" i="35"/>
  <c r="O23" i="35" s="1"/>
  <c r="I23" i="35"/>
  <c r="G23" i="35"/>
  <c r="F23" i="35"/>
  <c r="N22" i="35"/>
  <c r="H22" i="35"/>
  <c r="F22" i="35"/>
  <c r="N19" i="35"/>
  <c r="H19" i="35"/>
  <c r="F19" i="35"/>
  <c r="I19" i="35" s="1"/>
  <c r="N18" i="35"/>
  <c r="O18" i="35" s="1"/>
  <c r="K18" i="35"/>
  <c r="J18" i="35"/>
  <c r="I18" i="35"/>
  <c r="G18" i="35"/>
  <c r="F18" i="35"/>
  <c r="O17" i="35"/>
  <c r="N17" i="35"/>
  <c r="K17" i="35"/>
  <c r="I17" i="35"/>
  <c r="H17" i="35"/>
  <c r="J17" i="35" s="1"/>
  <c r="G17" i="35"/>
  <c r="F17" i="35"/>
  <c r="H13" i="35"/>
  <c r="F13" i="35"/>
  <c r="I13" i="35" s="1"/>
  <c r="J13" i="35" s="1"/>
  <c r="N12" i="35"/>
  <c r="H12" i="35"/>
  <c r="F12" i="35"/>
  <c r="I12" i="35" s="1"/>
  <c r="N11" i="35"/>
  <c r="K11" i="35"/>
  <c r="I11" i="35"/>
  <c r="J11" i="35" s="1"/>
  <c r="O11" i="35" s="1"/>
  <c r="H11" i="35"/>
  <c r="G11" i="35"/>
  <c r="F11" i="35"/>
  <c r="P47" i="34"/>
  <c r="L47" i="34"/>
  <c r="J47" i="34"/>
  <c r="K47" i="34" s="1"/>
  <c r="Q47" i="34" s="1"/>
  <c r="I47" i="34"/>
  <c r="G47" i="34"/>
  <c r="H47" i="34" s="1"/>
  <c r="P44" i="34"/>
  <c r="I44" i="34"/>
  <c r="G44" i="34"/>
  <c r="P41" i="34"/>
  <c r="L41" i="34"/>
  <c r="K41" i="34"/>
  <c r="J41" i="34"/>
  <c r="I41" i="34"/>
  <c r="H41" i="34"/>
  <c r="G41" i="34"/>
  <c r="P37" i="34"/>
  <c r="J37" i="34"/>
  <c r="I37" i="34"/>
  <c r="K37" i="34" s="1"/>
  <c r="Q37" i="34" s="1"/>
  <c r="H37" i="34"/>
  <c r="L37" i="34" s="1"/>
  <c r="G37" i="34"/>
  <c r="P34" i="34"/>
  <c r="K34" i="34"/>
  <c r="Q34" i="34" s="1"/>
  <c r="J34" i="34"/>
  <c r="I34" i="34"/>
  <c r="H34" i="34"/>
  <c r="L34" i="34" s="1"/>
  <c r="G34" i="34"/>
  <c r="P33" i="34"/>
  <c r="L33" i="34"/>
  <c r="K33" i="34"/>
  <c r="Q33" i="34" s="1"/>
  <c r="J33" i="34"/>
  <c r="I33" i="34"/>
  <c r="H33" i="34"/>
  <c r="G33" i="34"/>
  <c r="P32" i="34"/>
  <c r="J32" i="34"/>
  <c r="I32" i="34"/>
  <c r="H32" i="34"/>
  <c r="L32" i="34" s="1"/>
  <c r="G32" i="34"/>
  <c r="P31" i="34"/>
  <c r="J31" i="34"/>
  <c r="I31" i="34"/>
  <c r="K31" i="34" s="1"/>
  <c r="Q31" i="34" s="1"/>
  <c r="H31" i="34"/>
  <c r="L31" i="34" s="1"/>
  <c r="G31" i="34"/>
  <c r="P30" i="34"/>
  <c r="L30" i="34"/>
  <c r="K30" i="34"/>
  <c r="Q30" i="34" s="1"/>
  <c r="J30" i="34"/>
  <c r="I30" i="34"/>
  <c r="H30" i="34"/>
  <c r="G30" i="34"/>
  <c r="P29" i="34"/>
  <c r="I29" i="34"/>
  <c r="K29" i="34" s="1"/>
  <c r="Q29" i="34" s="1"/>
  <c r="H29" i="34"/>
  <c r="L29" i="34" s="1"/>
  <c r="G29" i="34"/>
  <c r="J29" i="34" s="1"/>
  <c r="P25" i="34"/>
  <c r="I25" i="34"/>
  <c r="G25" i="34"/>
  <c r="J25" i="34" s="1"/>
  <c r="P24" i="34"/>
  <c r="L24" i="34"/>
  <c r="K24" i="34"/>
  <c r="Q24" i="34" s="1"/>
  <c r="J24" i="34"/>
  <c r="I24" i="34"/>
  <c r="H24" i="34"/>
  <c r="G24" i="34"/>
  <c r="Q23" i="34"/>
  <c r="P23" i="34"/>
  <c r="P22" i="34"/>
  <c r="J22" i="34"/>
  <c r="I22" i="34"/>
  <c r="K22" i="34" s="1"/>
  <c r="Q22" i="34" s="1"/>
  <c r="H22" i="34"/>
  <c r="L22" i="34" s="1"/>
  <c r="G22" i="34"/>
  <c r="I21" i="34"/>
  <c r="G21" i="34"/>
  <c r="J21" i="34" s="1"/>
  <c r="P19" i="34"/>
  <c r="K19" i="34"/>
  <c r="J19" i="34"/>
  <c r="I19" i="34"/>
  <c r="H19" i="34"/>
  <c r="L19" i="34" s="1"/>
  <c r="G19" i="34"/>
  <c r="P17" i="34"/>
  <c r="I17" i="34"/>
  <c r="G17" i="34"/>
  <c r="P15" i="34"/>
  <c r="I15" i="34"/>
  <c r="G15" i="34"/>
  <c r="J15" i="34" s="1"/>
  <c r="P14" i="34"/>
  <c r="L14" i="34"/>
  <c r="K14" i="34"/>
  <c r="Q14" i="34" s="1"/>
  <c r="J14" i="34"/>
  <c r="I14" i="34"/>
  <c r="H14" i="34"/>
  <c r="G14" i="34"/>
  <c r="Q12" i="34"/>
  <c r="P12" i="34"/>
  <c r="J12" i="34"/>
  <c r="I12" i="34"/>
  <c r="K12" i="34" s="1"/>
  <c r="H12" i="34"/>
  <c r="L12" i="34" s="1"/>
  <c r="G12" i="34"/>
  <c r="P10" i="34"/>
  <c r="I10" i="34"/>
  <c r="G10" i="34"/>
  <c r="O16" i="33"/>
  <c r="O15" i="33"/>
  <c r="I15" i="33"/>
  <c r="K15" i="33" s="1"/>
  <c r="P15" i="33" s="1"/>
  <c r="G15" i="33"/>
  <c r="J15" i="33" s="1"/>
  <c r="J16" i="33" s="1"/>
  <c r="G42" i="3" s="1"/>
  <c r="O13" i="33"/>
  <c r="I13" i="33"/>
  <c r="K13" i="33" s="1"/>
  <c r="P13" i="33" s="1"/>
  <c r="H13" i="33"/>
  <c r="L13" i="33" s="1"/>
  <c r="G13" i="33"/>
  <c r="J13" i="33" s="1"/>
  <c r="O12" i="33"/>
  <c r="J12" i="33"/>
  <c r="I12" i="33"/>
  <c r="H12" i="33"/>
  <c r="L12" i="33" s="1"/>
  <c r="G12" i="33"/>
  <c r="O18" i="32"/>
  <c r="O19" i="32" s="1"/>
  <c r="K18" i="32"/>
  <c r="E18" i="32"/>
  <c r="O15" i="32"/>
  <c r="P15" i="32" s="1"/>
  <c r="J15" i="32"/>
  <c r="H15" i="32"/>
  <c r="L15" i="32" s="1"/>
  <c r="E15" i="32"/>
  <c r="I15" i="32" s="1"/>
  <c r="K15" i="32" s="1"/>
  <c r="O12" i="32"/>
  <c r="L12" i="32"/>
  <c r="J12" i="32"/>
  <c r="K12" i="32" s="1"/>
  <c r="P12" i="32" s="1"/>
  <c r="H12" i="32"/>
  <c r="E12" i="32"/>
  <c r="O11" i="32"/>
  <c r="J11" i="32"/>
  <c r="K11" i="32" s="1"/>
  <c r="H11" i="32"/>
  <c r="L11" i="32" s="1"/>
  <c r="E11" i="32"/>
  <c r="J15" i="31"/>
  <c r="I15" i="31"/>
  <c r="O14" i="31"/>
  <c r="O15" i="31" s="1"/>
  <c r="J14" i="31"/>
  <c r="I14" i="31"/>
  <c r="K14" i="31" s="1"/>
  <c r="K15" i="31" s="1"/>
  <c r="H14" i="31"/>
  <c r="L14" i="31" s="1"/>
  <c r="G14" i="31"/>
  <c r="O12" i="31"/>
  <c r="L12" i="31"/>
  <c r="K12" i="31"/>
  <c r="P12" i="31" s="1"/>
  <c r="J12" i="31"/>
  <c r="I12" i="31"/>
  <c r="H12" i="31"/>
  <c r="G12" i="31"/>
  <c r="J22" i="30"/>
  <c r="L21" i="30"/>
  <c r="F21" i="30"/>
  <c r="P18" i="30"/>
  <c r="P22" i="30" s="1"/>
  <c r="M18" i="30"/>
  <c r="L18" i="30"/>
  <c r="Q18" i="30" s="1"/>
  <c r="K18" i="30"/>
  <c r="J18" i="30"/>
  <c r="I18" i="30"/>
  <c r="F18" i="30"/>
  <c r="P15" i="30"/>
  <c r="M15" i="30"/>
  <c r="K15" i="30"/>
  <c r="L15" i="30" s="1"/>
  <c r="Q15" i="30" s="1"/>
  <c r="I15" i="30"/>
  <c r="F15" i="30"/>
  <c r="P12" i="30"/>
  <c r="M12" i="30"/>
  <c r="L12" i="30"/>
  <c r="Q12" i="30" s="1"/>
  <c r="K12" i="30"/>
  <c r="I12" i="30"/>
  <c r="F12" i="30"/>
  <c r="P11" i="30"/>
  <c r="L11" i="30"/>
  <c r="K11" i="30"/>
  <c r="I11" i="30"/>
  <c r="M11" i="30" s="1"/>
  <c r="F11" i="30"/>
  <c r="O15" i="29"/>
  <c r="L15" i="29"/>
  <c r="J15" i="29"/>
  <c r="I15" i="29"/>
  <c r="G15" i="29"/>
  <c r="H15" i="29" s="1"/>
  <c r="O13" i="29"/>
  <c r="I13" i="29"/>
  <c r="G13" i="29"/>
  <c r="H13" i="29" s="1"/>
  <c r="L13" i="29" s="1"/>
  <c r="P12" i="29"/>
  <c r="O12" i="29"/>
  <c r="L12" i="29"/>
  <c r="K12" i="29"/>
  <c r="J12" i="29"/>
  <c r="I12" i="29"/>
  <c r="H12" i="29"/>
  <c r="G12" i="29"/>
  <c r="L18" i="28"/>
  <c r="F18" i="28"/>
  <c r="P15" i="28"/>
  <c r="K15" i="28"/>
  <c r="J15" i="28"/>
  <c r="L15" i="28" s="1"/>
  <c r="Q15" i="28" s="1"/>
  <c r="I15" i="28"/>
  <c r="M15" i="28" s="1"/>
  <c r="F15" i="28"/>
  <c r="P12" i="28"/>
  <c r="K12" i="28"/>
  <c r="L12" i="28" s="1"/>
  <c r="Q12" i="28" s="1"/>
  <c r="I12" i="28"/>
  <c r="M12" i="28" s="1"/>
  <c r="F12" i="28"/>
  <c r="P11" i="28"/>
  <c r="P19" i="28" s="1"/>
  <c r="L11" i="28"/>
  <c r="K11" i="28"/>
  <c r="I11" i="28"/>
  <c r="M11" i="28" s="1"/>
  <c r="F11" i="28"/>
  <c r="P44" i="27"/>
  <c r="J44" i="27"/>
  <c r="K44" i="27" s="1"/>
  <c r="Q44" i="27" s="1"/>
  <c r="I44" i="27"/>
  <c r="H44" i="27"/>
  <c r="L44" i="27" s="1"/>
  <c r="G44" i="27"/>
  <c r="P40" i="27"/>
  <c r="J40" i="27"/>
  <c r="K40" i="27" s="1"/>
  <c r="Q40" i="27" s="1"/>
  <c r="I40" i="27"/>
  <c r="G40" i="27"/>
  <c r="H40" i="27" s="1"/>
  <c r="L40" i="27" s="1"/>
  <c r="P39" i="27"/>
  <c r="J39" i="27"/>
  <c r="K39" i="27" s="1"/>
  <c r="Q39" i="27" s="1"/>
  <c r="I39" i="27"/>
  <c r="H39" i="27"/>
  <c r="L39" i="27" s="1"/>
  <c r="G39" i="27"/>
  <c r="P38" i="27"/>
  <c r="I38" i="27"/>
  <c r="K38" i="27" s="1"/>
  <c r="Q38" i="27" s="1"/>
  <c r="G38" i="27"/>
  <c r="J38" i="27" s="1"/>
  <c r="I35" i="27"/>
  <c r="G35" i="27"/>
  <c r="J35" i="27" s="1"/>
  <c r="P34" i="27"/>
  <c r="L34" i="27"/>
  <c r="K34" i="27"/>
  <c r="J34" i="27"/>
  <c r="I34" i="27"/>
  <c r="H34" i="27"/>
  <c r="G34" i="27"/>
  <c r="P33" i="27"/>
  <c r="K33" i="27"/>
  <c r="Q33" i="27" s="1"/>
  <c r="J33" i="27"/>
  <c r="I33" i="27"/>
  <c r="H33" i="27"/>
  <c r="L33" i="27" s="1"/>
  <c r="G33" i="27"/>
  <c r="P32" i="27"/>
  <c r="J32" i="27"/>
  <c r="I32" i="27"/>
  <c r="K32" i="27" s="1"/>
  <c r="Q32" i="27" s="1"/>
  <c r="G32" i="27"/>
  <c r="H32" i="27" s="1"/>
  <c r="L32" i="27" s="1"/>
  <c r="P29" i="27"/>
  <c r="L29" i="27"/>
  <c r="J29" i="27"/>
  <c r="I29" i="27"/>
  <c r="K29" i="27" s="1"/>
  <c r="Q29" i="27" s="1"/>
  <c r="H29" i="27"/>
  <c r="G29" i="27"/>
  <c r="P28" i="27"/>
  <c r="I28" i="27"/>
  <c r="G28" i="27"/>
  <c r="J28" i="27" s="1"/>
  <c r="P27" i="27"/>
  <c r="I27" i="27"/>
  <c r="G27" i="27"/>
  <c r="J27" i="27" s="1"/>
  <c r="K27" i="27" s="1"/>
  <c r="Q27" i="27" s="1"/>
  <c r="P26" i="27"/>
  <c r="K26" i="27"/>
  <c r="Q26" i="27" s="1"/>
  <c r="J26" i="27"/>
  <c r="I26" i="27"/>
  <c r="H26" i="27"/>
  <c r="L26" i="27" s="1"/>
  <c r="G26" i="27"/>
  <c r="P25" i="27"/>
  <c r="I25" i="27"/>
  <c r="G25" i="27"/>
  <c r="J25" i="27" s="1"/>
  <c r="P24" i="27"/>
  <c r="L24" i="27"/>
  <c r="K24" i="27"/>
  <c r="Q24" i="27" s="1"/>
  <c r="J24" i="27"/>
  <c r="I24" i="27"/>
  <c r="H24" i="27"/>
  <c r="G24" i="27"/>
  <c r="P23" i="27"/>
  <c r="J23" i="27"/>
  <c r="I23" i="27"/>
  <c r="K23" i="27" s="1"/>
  <c r="Q23" i="27" s="1"/>
  <c r="H23" i="27"/>
  <c r="L23" i="27" s="1"/>
  <c r="G23" i="27"/>
  <c r="P22" i="27"/>
  <c r="I22" i="27"/>
  <c r="G22" i="27"/>
  <c r="J22" i="27" s="1"/>
  <c r="P18" i="27"/>
  <c r="J18" i="27"/>
  <c r="K18" i="27" s="1"/>
  <c r="Q18" i="27" s="1"/>
  <c r="I18" i="27"/>
  <c r="G18" i="27"/>
  <c r="H18" i="27" s="1"/>
  <c r="L18" i="27" s="1"/>
  <c r="P14" i="27"/>
  <c r="L14" i="27"/>
  <c r="K14" i="27"/>
  <c r="Q14" i="27" s="1"/>
  <c r="J14" i="27"/>
  <c r="I14" i="27"/>
  <c r="H14" i="27"/>
  <c r="G14" i="27"/>
  <c r="P12" i="27"/>
  <c r="I12" i="27"/>
  <c r="G12" i="27"/>
  <c r="P10" i="27"/>
  <c r="I10" i="27"/>
  <c r="H10" i="27"/>
  <c r="L10" i="27" s="1"/>
  <c r="G10" i="27"/>
  <c r="J10" i="27" s="1"/>
  <c r="O21" i="26"/>
  <c r="H21" i="26"/>
  <c r="L21" i="26" s="1"/>
  <c r="G21" i="26"/>
  <c r="J21" i="26" s="1"/>
  <c r="K21" i="26" s="1"/>
  <c r="P21" i="26" s="1"/>
  <c r="O18" i="26"/>
  <c r="G18" i="26"/>
  <c r="O16" i="26"/>
  <c r="I16" i="26"/>
  <c r="G16" i="26"/>
  <c r="O14" i="26"/>
  <c r="I14" i="26"/>
  <c r="K14" i="26" s="1"/>
  <c r="P14" i="26" s="1"/>
  <c r="H14" i="26"/>
  <c r="L14" i="26" s="1"/>
  <c r="G14" i="26"/>
  <c r="J14" i="26" s="1"/>
  <c r="O12" i="26"/>
  <c r="O22" i="26" s="1"/>
  <c r="J12" i="26"/>
  <c r="K12" i="26" s="1"/>
  <c r="P12" i="26" s="1"/>
  <c r="I12" i="26"/>
  <c r="H12" i="26"/>
  <c r="L12" i="26" s="1"/>
  <c r="G12" i="26"/>
  <c r="I36" i="25"/>
  <c r="J35" i="25"/>
  <c r="I35" i="25"/>
  <c r="O31" i="25"/>
  <c r="I31" i="25"/>
  <c r="G31" i="25"/>
  <c r="J31" i="25" s="1"/>
  <c r="K31" i="25" s="1"/>
  <c r="P31" i="25" s="1"/>
  <c r="O30" i="25"/>
  <c r="L30" i="25"/>
  <c r="J30" i="25"/>
  <c r="K30" i="25" s="1"/>
  <c r="P30" i="25" s="1"/>
  <c r="I30" i="25"/>
  <c r="G30" i="25"/>
  <c r="H30" i="25" s="1"/>
  <c r="O27" i="25"/>
  <c r="I27" i="25"/>
  <c r="G27" i="25"/>
  <c r="O26" i="25"/>
  <c r="K26" i="25"/>
  <c r="P26" i="25" s="1"/>
  <c r="J26" i="25"/>
  <c r="I26" i="25"/>
  <c r="H26" i="25"/>
  <c r="L26" i="25" s="1"/>
  <c r="G26" i="25"/>
  <c r="O23" i="25"/>
  <c r="L23" i="25"/>
  <c r="J23" i="25"/>
  <c r="I23" i="25"/>
  <c r="K23" i="25" s="1"/>
  <c r="P23" i="25" s="1"/>
  <c r="H23" i="25"/>
  <c r="G23" i="25"/>
  <c r="O20" i="25"/>
  <c r="I20" i="25"/>
  <c r="G20" i="25"/>
  <c r="O19" i="25"/>
  <c r="J19" i="25"/>
  <c r="K19" i="25" s="1"/>
  <c r="P19" i="25" s="1"/>
  <c r="I19" i="25"/>
  <c r="H19" i="25"/>
  <c r="L19" i="25" s="1"/>
  <c r="G19" i="25"/>
  <c r="O18" i="25"/>
  <c r="I18" i="25"/>
  <c r="G18" i="25"/>
  <c r="J18" i="25" s="1"/>
  <c r="P17" i="25"/>
  <c r="O17" i="25"/>
  <c r="K17" i="25"/>
  <c r="J17" i="25"/>
  <c r="I17" i="25"/>
  <c r="G17" i="25"/>
  <c r="H17" i="25" s="1"/>
  <c r="L17" i="25" s="1"/>
  <c r="O16" i="25"/>
  <c r="J16" i="25"/>
  <c r="K16" i="25" s="1"/>
  <c r="P16" i="25" s="1"/>
  <c r="I16" i="25"/>
  <c r="H16" i="25"/>
  <c r="L16" i="25" s="1"/>
  <c r="G16" i="25"/>
  <c r="O12" i="25"/>
  <c r="L12" i="25"/>
  <c r="J12" i="25"/>
  <c r="K12" i="25" s="1"/>
  <c r="P12" i="25" s="1"/>
  <c r="I12" i="25"/>
  <c r="H12" i="25"/>
  <c r="G12" i="25"/>
  <c r="O11" i="25"/>
  <c r="L11" i="25"/>
  <c r="I11" i="25"/>
  <c r="G11" i="25"/>
  <c r="H11" i="25" s="1"/>
  <c r="P40" i="24"/>
  <c r="I40" i="24"/>
  <c r="H40" i="24"/>
  <c r="L40" i="24" s="1"/>
  <c r="G40" i="24"/>
  <c r="J40" i="24" s="1"/>
  <c r="J35" i="24"/>
  <c r="K35" i="24" s="1"/>
  <c r="I35" i="24"/>
  <c r="G35" i="24"/>
  <c r="H35" i="24" s="1"/>
  <c r="L35" i="24" s="1"/>
  <c r="P34" i="24"/>
  <c r="L34" i="24"/>
  <c r="J34" i="24"/>
  <c r="I34" i="24"/>
  <c r="H34" i="24"/>
  <c r="G34" i="24"/>
  <c r="P33" i="24"/>
  <c r="J33" i="24"/>
  <c r="I33" i="24"/>
  <c r="K33" i="24" s="1"/>
  <c r="Q33" i="24" s="1"/>
  <c r="H33" i="24"/>
  <c r="L33" i="24" s="1"/>
  <c r="G33" i="24"/>
  <c r="P32" i="24"/>
  <c r="I32" i="24"/>
  <c r="G32" i="24"/>
  <c r="J32" i="24" s="1"/>
  <c r="P29" i="24"/>
  <c r="Q29" i="24" s="1"/>
  <c r="L29" i="24"/>
  <c r="J29" i="24"/>
  <c r="I29" i="24"/>
  <c r="K29" i="24" s="1"/>
  <c r="H29" i="24"/>
  <c r="G29" i="24"/>
  <c r="P28" i="24"/>
  <c r="I28" i="24"/>
  <c r="K28" i="24" s="1"/>
  <c r="Q28" i="24" s="1"/>
  <c r="G28" i="24"/>
  <c r="J28" i="24" s="1"/>
  <c r="P27" i="24"/>
  <c r="I27" i="24"/>
  <c r="G27" i="24"/>
  <c r="J27" i="24" s="1"/>
  <c r="K27" i="24" s="1"/>
  <c r="Q27" i="24" s="1"/>
  <c r="P26" i="24"/>
  <c r="Q26" i="24" s="1"/>
  <c r="J26" i="24"/>
  <c r="I26" i="24"/>
  <c r="K26" i="24" s="1"/>
  <c r="H26" i="24"/>
  <c r="L26" i="24" s="1"/>
  <c r="G26" i="24"/>
  <c r="P25" i="24"/>
  <c r="I25" i="24"/>
  <c r="G25" i="24"/>
  <c r="P24" i="24"/>
  <c r="J24" i="24"/>
  <c r="I24" i="24"/>
  <c r="H24" i="24"/>
  <c r="L24" i="24" s="1"/>
  <c r="G24" i="24"/>
  <c r="P23" i="24"/>
  <c r="J23" i="24"/>
  <c r="I23" i="24"/>
  <c r="H23" i="24"/>
  <c r="L23" i="24" s="1"/>
  <c r="G23" i="24"/>
  <c r="P22" i="24"/>
  <c r="I22" i="24"/>
  <c r="G22" i="24"/>
  <c r="J22" i="24" s="1"/>
  <c r="P18" i="24"/>
  <c r="I18" i="24"/>
  <c r="G18" i="24"/>
  <c r="J18" i="24" s="1"/>
  <c r="K18" i="24" s="1"/>
  <c r="Q18" i="24" s="1"/>
  <c r="P14" i="24"/>
  <c r="I14" i="24"/>
  <c r="G14" i="24"/>
  <c r="J14" i="24" s="1"/>
  <c r="P12" i="24"/>
  <c r="K12" i="24"/>
  <c r="Q12" i="24" s="1"/>
  <c r="J12" i="24"/>
  <c r="I12" i="24"/>
  <c r="G12" i="24"/>
  <c r="H12" i="24" s="1"/>
  <c r="L12" i="24" s="1"/>
  <c r="P10" i="24"/>
  <c r="P41" i="24" s="1"/>
  <c r="J10" i="24"/>
  <c r="I10" i="24"/>
  <c r="K10" i="24" s="1"/>
  <c r="H10" i="24"/>
  <c r="L10" i="24" s="1"/>
  <c r="G10" i="24"/>
  <c r="O17" i="23"/>
  <c r="O16" i="23"/>
  <c r="I16" i="23"/>
  <c r="G16" i="23"/>
  <c r="J16" i="23" s="1"/>
  <c r="K16" i="23" s="1"/>
  <c r="P16" i="23" s="1"/>
  <c r="O14" i="23"/>
  <c r="I14" i="23"/>
  <c r="G14" i="23"/>
  <c r="O12" i="23"/>
  <c r="I12" i="23"/>
  <c r="G12" i="23"/>
  <c r="I36" i="22"/>
  <c r="H36" i="22"/>
  <c r="K35" i="22"/>
  <c r="J35" i="22"/>
  <c r="H35" i="22"/>
  <c r="O32" i="22"/>
  <c r="I32" i="22"/>
  <c r="G32" i="22"/>
  <c r="O31" i="22"/>
  <c r="L31" i="22"/>
  <c r="J31" i="22"/>
  <c r="K31" i="22" s="1"/>
  <c r="I31" i="22"/>
  <c r="H31" i="22"/>
  <c r="G31" i="22"/>
  <c r="O28" i="22"/>
  <c r="I28" i="22"/>
  <c r="K28" i="22" s="1"/>
  <c r="P28" i="22" s="1"/>
  <c r="H28" i="22"/>
  <c r="L28" i="22" s="1"/>
  <c r="G28" i="22"/>
  <c r="J28" i="22" s="1"/>
  <c r="O27" i="22"/>
  <c r="P27" i="22" s="1"/>
  <c r="J27" i="22"/>
  <c r="I27" i="22"/>
  <c r="K27" i="22" s="1"/>
  <c r="H27" i="22"/>
  <c r="L27" i="22" s="1"/>
  <c r="G27" i="22"/>
  <c r="O24" i="22"/>
  <c r="I24" i="22"/>
  <c r="H24" i="22"/>
  <c r="L24" i="22" s="1"/>
  <c r="G24" i="22"/>
  <c r="J24" i="22" s="1"/>
  <c r="K24" i="22" s="1"/>
  <c r="P24" i="22" s="1"/>
  <c r="O21" i="22"/>
  <c r="L21" i="22"/>
  <c r="K21" i="22"/>
  <c r="P21" i="22" s="1"/>
  <c r="I21" i="22"/>
  <c r="H21" i="22"/>
  <c r="G21" i="22"/>
  <c r="J21" i="22" s="1"/>
  <c r="O20" i="22"/>
  <c r="I20" i="22"/>
  <c r="G20" i="22"/>
  <c r="J20" i="22" s="1"/>
  <c r="O19" i="22"/>
  <c r="O36" i="22" s="1"/>
  <c r="L19" i="22"/>
  <c r="K19" i="22"/>
  <c r="P19" i="22" s="1"/>
  <c r="J19" i="22"/>
  <c r="I19" i="22"/>
  <c r="H19" i="22"/>
  <c r="G19" i="22"/>
  <c r="O18" i="22"/>
  <c r="I18" i="22"/>
  <c r="K18" i="22" s="1"/>
  <c r="P18" i="22" s="1"/>
  <c r="H18" i="22"/>
  <c r="L18" i="22" s="1"/>
  <c r="G18" i="22"/>
  <c r="J18" i="22" s="1"/>
  <c r="O17" i="22"/>
  <c r="L17" i="22"/>
  <c r="K17" i="22"/>
  <c r="P17" i="22" s="1"/>
  <c r="J17" i="22"/>
  <c r="I17" i="22"/>
  <c r="H17" i="22"/>
  <c r="G17" i="22"/>
  <c r="O16" i="22"/>
  <c r="L16" i="22"/>
  <c r="J16" i="22"/>
  <c r="K16" i="22" s="1"/>
  <c r="P16" i="22" s="1"/>
  <c r="I16" i="22"/>
  <c r="G16" i="22"/>
  <c r="H16" i="22" s="1"/>
  <c r="O12" i="22"/>
  <c r="I12" i="22"/>
  <c r="G12" i="22"/>
  <c r="P11" i="22"/>
  <c r="O11" i="22"/>
  <c r="K11" i="22"/>
  <c r="J11" i="22"/>
  <c r="I11" i="22"/>
  <c r="G11" i="22"/>
  <c r="H11" i="22" s="1"/>
  <c r="L11" i="22" s="1"/>
  <c r="P26" i="21"/>
  <c r="L26" i="21"/>
  <c r="J26" i="21"/>
  <c r="I26" i="21"/>
  <c r="H26" i="21"/>
  <c r="G26" i="21"/>
  <c r="Q25" i="21"/>
  <c r="P25" i="21"/>
  <c r="I25" i="21"/>
  <c r="G25" i="21"/>
  <c r="J25" i="21" s="1"/>
  <c r="K25" i="21" s="1"/>
  <c r="P21" i="21"/>
  <c r="I21" i="21"/>
  <c r="G21" i="21"/>
  <c r="P20" i="21"/>
  <c r="L20" i="21"/>
  <c r="J20" i="21"/>
  <c r="I20" i="21"/>
  <c r="K20" i="21" s="1"/>
  <c r="Q20" i="21" s="1"/>
  <c r="H20" i="21"/>
  <c r="G20" i="21"/>
  <c r="P19" i="21"/>
  <c r="L19" i="21"/>
  <c r="J19" i="21"/>
  <c r="K19" i="21" s="1"/>
  <c r="Q19" i="21" s="1"/>
  <c r="I19" i="21"/>
  <c r="H19" i="21"/>
  <c r="G19" i="21"/>
  <c r="P18" i="21"/>
  <c r="J18" i="21"/>
  <c r="I18" i="21"/>
  <c r="H18" i="21"/>
  <c r="L18" i="21" s="1"/>
  <c r="G18" i="21"/>
  <c r="P14" i="21"/>
  <c r="J14" i="21"/>
  <c r="K14" i="21" s="1"/>
  <c r="Q14" i="21" s="1"/>
  <c r="I14" i="21"/>
  <c r="H14" i="21"/>
  <c r="L14" i="21" s="1"/>
  <c r="G14" i="21"/>
  <c r="P10" i="21"/>
  <c r="I10" i="21"/>
  <c r="G10" i="21"/>
  <c r="J10" i="21" s="1"/>
  <c r="O20" i="20"/>
  <c r="I20" i="20"/>
  <c r="H20" i="20"/>
  <c r="L20" i="20" s="1"/>
  <c r="G20" i="20"/>
  <c r="J20" i="20" s="1"/>
  <c r="O17" i="20"/>
  <c r="I17" i="20"/>
  <c r="G17" i="20"/>
  <c r="J17" i="20" s="1"/>
  <c r="K17" i="20" s="1"/>
  <c r="P17" i="20" s="1"/>
  <c r="O16" i="20"/>
  <c r="O21" i="20" s="1"/>
  <c r="I16" i="20"/>
  <c r="K16" i="20" s="1"/>
  <c r="P16" i="20" s="1"/>
  <c r="G16" i="20"/>
  <c r="J16" i="20" s="1"/>
  <c r="O14" i="20"/>
  <c r="I14" i="20"/>
  <c r="G14" i="20"/>
  <c r="O12" i="20"/>
  <c r="K12" i="20"/>
  <c r="P12" i="20" s="1"/>
  <c r="I12" i="20"/>
  <c r="H12" i="20"/>
  <c r="L12" i="20" s="1"/>
  <c r="G12" i="20"/>
  <c r="J12" i="20" s="1"/>
  <c r="O34" i="19"/>
  <c r="L34" i="19"/>
  <c r="J34" i="19"/>
  <c r="K34" i="19" s="1"/>
  <c r="P34" i="19" s="1"/>
  <c r="I34" i="19"/>
  <c r="G34" i="19"/>
  <c r="H34" i="19" s="1"/>
  <c r="O33" i="19"/>
  <c r="I33" i="19"/>
  <c r="G33" i="19"/>
  <c r="J33" i="19" s="1"/>
  <c r="K33" i="19" s="1"/>
  <c r="P33" i="19" s="1"/>
  <c r="O29" i="19"/>
  <c r="J29" i="19"/>
  <c r="I29" i="19"/>
  <c r="K29" i="19" s="1"/>
  <c r="H29" i="19"/>
  <c r="L29" i="19" s="1"/>
  <c r="G29" i="19"/>
  <c r="O28" i="19"/>
  <c r="L28" i="19"/>
  <c r="K28" i="19"/>
  <c r="P28" i="19" s="1"/>
  <c r="J28" i="19"/>
  <c r="I28" i="19"/>
  <c r="G28" i="19"/>
  <c r="H28" i="19" s="1"/>
  <c r="O25" i="19"/>
  <c r="I25" i="19"/>
  <c r="G25" i="19"/>
  <c r="O24" i="19"/>
  <c r="L24" i="19"/>
  <c r="J24" i="19"/>
  <c r="I24" i="19"/>
  <c r="K24" i="19" s="1"/>
  <c r="P24" i="19" s="1"/>
  <c r="H24" i="19"/>
  <c r="G24" i="19"/>
  <c r="O21" i="19"/>
  <c r="I21" i="19"/>
  <c r="G21" i="19"/>
  <c r="O18" i="19"/>
  <c r="I18" i="19"/>
  <c r="G18" i="19"/>
  <c r="O17" i="19"/>
  <c r="K17" i="19"/>
  <c r="P17" i="19" s="1"/>
  <c r="J17" i="19"/>
  <c r="I17" i="19"/>
  <c r="H17" i="19"/>
  <c r="L17" i="19" s="1"/>
  <c r="G17" i="19"/>
  <c r="O16" i="19"/>
  <c r="L16" i="19"/>
  <c r="J16" i="19"/>
  <c r="K16" i="19" s="1"/>
  <c r="P16" i="19" s="1"/>
  <c r="I16" i="19"/>
  <c r="G16" i="19"/>
  <c r="H16" i="19" s="1"/>
  <c r="O12" i="19"/>
  <c r="I12" i="19"/>
  <c r="G12" i="19"/>
  <c r="O11" i="19"/>
  <c r="L11" i="19"/>
  <c r="J11" i="19"/>
  <c r="I11" i="19"/>
  <c r="G11" i="19"/>
  <c r="H11" i="19" s="1"/>
  <c r="J38" i="18"/>
  <c r="K38" i="18" s="1"/>
  <c r="Q38" i="18" s="1"/>
  <c r="I38" i="18"/>
  <c r="G38" i="18"/>
  <c r="H38" i="18" s="1"/>
  <c r="L38" i="18" s="1"/>
  <c r="C38" i="18"/>
  <c r="P38" i="18" s="1"/>
  <c r="P34" i="18"/>
  <c r="L34" i="18"/>
  <c r="I34" i="18"/>
  <c r="G34" i="18"/>
  <c r="H34" i="18" s="1"/>
  <c r="P33" i="18"/>
  <c r="L33" i="18"/>
  <c r="J33" i="18"/>
  <c r="I33" i="18"/>
  <c r="G33" i="18"/>
  <c r="H33" i="18" s="1"/>
  <c r="C33" i="18"/>
  <c r="P32" i="18"/>
  <c r="L32" i="18"/>
  <c r="I32" i="18"/>
  <c r="G32" i="18"/>
  <c r="H32" i="18" s="1"/>
  <c r="I29" i="18"/>
  <c r="C29" i="18"/>
  <c r="P29" i="18" s="1"/>
  <c r="P28" i="18"/>
  <c r="I28" i="18"/>
  <c r="G28" i="18"/>
  <c r="P27" i="18"/>
  <c r="L27" i="18"/>
  <c r="I27" i="18"/>
  <c r="H27" i="18"/>
  <c r="G27" i="18"/>
  <c r="J27" i="18" s="1"/>
  <c r="K27" i="18" s="1"/>
  <c r="Q27" i="18" s="1"/>
  <c r="P26" i="18"/>
  <c r="I26" i="18"/>
  <c r="G26" i="18"/>
  <c r="H26" i="18" s="1"/>
  <c r="L26" i="18" s="1"/>
  <c r="P25" i="18"/>
  <c r="I25" i="18"/>
  <c r="G25" i="18"/>
  <c r="H25" i="18" s="1"/>
  <c r="L25" i="18" s="1"/>
  <c r="P24" i="18"/>
  <c r="K24" i="18"/>
  <c r="Q24" i="18" s="1"/>
  <c r="J24" i="18"/>
  <c r="I24" i="18"/>
  <c r="G24" i="18"/>
  <c r="H24" i="18" s="1"/>
  <c r="L24" i="18" s="1"/>
  <c r="P23" i="18"/>
  <c r="J23" i="18"/>
  <c r="I23" i="18"/>
  <c r="K23" i="18" s="1"/>
  <c r="Q23" i="18" s="1"/>
  <c r="H23" i="18"/>
  <c r="L23" i="18" s="1"/>
  <c r="G23" i="18"/>
  <c r="P22" i="18"/>
  <c r="L22" i="18"/>
  <c r="J22" i="18"/>
  <c r="K22" i="18" s="1"/>
  <c r="Q22" i="18" s="1"/>
  <c r="I22" i="18"/>
  <c r="G22" i="18"/>
  <c r="H22" i="18" s="1"/>
  <c r="P18" i="18"/>
  <c r="J18" i="18"/>
  <c r="K18" i="18" s="1"/>
  <c r="Q18" i="18" s="1"/>
  <c r="I18" i="18"/>
  <c r="G18" i="18"/>
  <c r="H18" i="18" s="1"/>
  <c r="L18" i="18" s="1"/>
  <c r="P14" i="18"/>
  <c r="I14" i="18"/>
  <c r="G14" i="18"/>
  <c r="J14" i="18" s="1"/>
  <c r="P12" i="18"/>
  <c r="I12" i="18"/>
  <c r="G12" i="18"/>
  <c r="P10" i="18"/>
  <c r="L10" i="18"/>
  <c r="K10" i="18"/>
  <c r="J10" i="18"/>
  <c r="I10" i="18"/>
  <c r="H10" i="18"/>
  <c r="G10" i="18"/>
  <c r="O14" i="17"/>
  <c r="I14" i="17"/>
  <c r="K14" i="17" s="1"/>
  <c r="P14" i="17" s="1"/>
  <c r="H14" i="17"/>
  <c r="L14" i="17" s="1"/>
  <c r="G14" i="17"/>
  <c r="J14" i="17" s="1"/>
  <c r="I12" i="17"/>
  <c r="I15" i="17" s="1"/>
  <c r="G12" i="17"/>
  <c r="C12" i="17"/>
  <c r="O12" i="17" s="1"/>
  <c r="O15" i="17" s="1"/>
  <c r="O35" i="16"/>
  <c r="J34" i="16"/>
  <c r="K34" i="16" s="1"/>
  <c r="I34" i="16"/>
  <c r="H34" i="16"/>
  <c r="O31" i="16"/>
  <c r="L31" i="16"/>
  <c r="J31" i="16"/>
  <c r="I31" i="16"/>
  <c r="K31" i="16" s="1"/>
  <c r="P31" i="16" s="1"/>
  <c r="H31" i="16"/>
  <c r="G31" i="16"/>
  <c r="O30" i="16"/>
  <c r="I30" i="16"/>
  <c r="G30" i="16"/>
  <c r="H30" i="16" s="1"/>
  <c r="L30" i="16" s="1"/>
  <c r="O27" i="16"/>
  <c r="J27" i="16"/>
  <c r="I27" i="16"/>
  <c r="K27" i="16" s="1"/>
  <c r="P27" i="16" s="1"/>
  <c r="H27" i="16"/>
  <c r="L27" i="16" s="1"/>
  <c r="G27" i="16"/>
  <c r="O26" i="16"/>
  <c r="L26" i="16"/>
  <c r="K26" i="16"/>
  <c r="P26" i="16" s="1"/>
  <c r="J26" i="16"/>
  <c r="I26" i="16"/>
  <c r="H26" i="16"/>
  <c r="G26" i="16"/>
  <c r="O23" i="16"/>
  <c r="L23" i="16"/>
  <c r="J23" i="16"/>
  <c r="I23" i="16"/>
  <c r="K23" i="16" s="1"/>
  <c r="P23" i="16" s="1"/>
  <c r="G23" i="16"/>
  <c r="H23" i="16" s="1"/>
  <c r="O19" i="16"/>
  <c r="I19" i="16"/>
  <c r="K19" i="16" s="1"/>
  <c r="P19" i="16" s="1"/>
  <c r="G19" i="16"/>
  <c r="J19" i="16" s="1"/>
  <c r="O18" i="16"/>
  <c r="J18" i="16"/>
  <c r="K18" i="16" s="1"/>
  <c r="P18" i="16" s="1"/>
  <c r="I18" i="16"/>
  <c r="H18" i="16"/>
  <c r="L18" i="16" s="1"/>
  <c r="G18" i="16"/>
  <c r="O17" i="16"/>
  <c r="I17" i="16"/>
  <c r="G17" i="16"/>
  <c r="H17" i="16" s="1"/>
  <c r="L17" i="16" s="1"/>
  <c r="O13" i="16"/>
  <c r="K13" i="16"/>
  <c r="P13" i="16" s="1"/>
  <c r="G13" i="16"/>
  <c r="J13" i="16" s="1"/>
  <c r="O12" i="16"/>
  <c r="J12" i="16"/>
  <c r="I12" i="16"/>
  <c r="H12" i="16"/>
  <c r="L12" i="16" s="1"/>
  <c r="G12" i="16"/>
  <c r="P38" i="15"/>
  <c r="K38" i="15"/>
  <c r="Q38" i="15" s="1"/>
  <c r="J38" i="15"/>
  <c r="I38" i="15"/>
  <c r="H38" i="15"/>
  <c r="L38" i="15" s="1"/>
  <c r="G38" i="15"/>
  <c r="P34" i="15"/>
  <c r="J34" i="15"/>
  <c r="I34" i="15"/>
  <c r="K34" i="15" s="1"/>
  <c r="Q34" i="15" s="1"/>
  <c r="H34" i="15"/>
  <c r="L34" i="15" s="1"/>
  <c r="G34" i="15"/>
  <c r="P33" i="15"/>
  <c r="L33" i="15"/>
  <c r="I33" i="15"/>
  <c r="H33" i="15"/>
  <c r="G33" i="15"/>
  <c r="J33" i="15" s="1"/>
  <c r="P32" i="15"/>
  <c r="K32" i="15"/>
  <c r="Q32" i="15" s="1"/>
  <c r="J32" i="15"/>
  <c r="I32" i="15"/>
  <c r="H32" i="15"/>
  <c r="L32" i="15" s="1"/>
  <c r="G32" i="15"/>
  <c r="P29" i="15"/>
  <c r="L29" i="15"/>
  <c r="I29" i="15"/>
  <c r="H29" i="15"/>
  <c r="G29" i="15"/>
  <c r="J29" i="15" s="1"/>
  <c r="K29" i="15" s="1"/>
  <c r="Q29" i="15" s="1"/>
  <c r="P28" i="15"/>
  <c r="L28" i="15"/>
  <c r="J28" i="15"/>
  <c r="I28" i="15"/>
  <c r="H28" i="15"/>
  <c r="G28" i="15"/>
  <c r="P27" i="15"/>
  <c r="I27" i="15"/>
  <c r="G27" i="15"/>
  <c r="J27" i="15" s="1"/>
  <c r="P26" i="15"/>
  <c r="Q26" i="15" s="1"/>
  <c r="L26" i="15"/>
  <c r="K26" i="15"/>
  <c r="J26" i="15"/>
  <c r="I26" i="15"/>
  <c r="G26" i="15"/>
  <c r="H26" i="15" s="1"/>
  <c r="P25" i="15"/>
  <c r="I25" i="15"/>
  <c r="G25" i="15"/>
  <c r="J25" i="15" s="1"/>
  <c r="P24" i="15"/>
  <c r="K24" i="15"/>
  <c r="Q24" i="15" s="1"/>
  <c r="I24" i="15"/>
  <c r="G24" i="15"/>
  <c r="J24" i="15" s="1"/>
  <c r="P23" i="15"/>
  <c r="I23" i="15"/>
  <c r="K23" i="15" s="1"/>
  <c r="Q23" i="15" s="1"/>
  <c r="G23" i="15"/>
  <c r="J23" i="15" s="1"/>
  <c r="P22" i="15"/>
  <c r="I22" i="15"/>
  <c r="G22" i="15"/>
  <c r="P18" i="15"/>
  <c r="I18" i="15"/>
  <c r="K18" i="15" s="1"/>
  <c r="Q18" i="15" s="1"/>
  <c r="G18" i="15"/>
  <c r="J18" i="15" s="1"/>
  <c r="P14" i="15"/>
  <c r="I14" i="15"/>
  <c r="G14" i="15"/>
  <c r="J14" i="15" s="1"/>
  <c r="P12" i="15"/>
  <c r="I12" i="15"/>
  <c r="G12" i="15"/>
  <c r="J12" i="15" s="1"/>
  <c r="P10" i="15"/>
  <c r="P39" i="15" s="1"/>
  <c r="I10" i="15"/>
  <c r="G10" i="15"/>
  <c r="H10" i="15" s="1"/>
  <c r="L10" i="15" s="1"/>
  <c r="O19" i="14"/>
  <c r="L19" i="14"/>
  <c r="K19" i="14"/>
  <c r="P19" i="14" s="1"/>
  <c r="J19" i="14"/>
  <c r="I19" i="14"/>
  <c r="G19" i="14"/>
  <c r="H19" i="14" s="1"/>
  <c r="O16" i="14"/>
  <c r="I16" i="14"/>
  <c r="H16" i="14"/>
  <c r="L16" i="14" s="1"/>
  <c r="G16" i="14"/>
  <c r="J16" i="14" s="1"/>
  <c r="K16" i="14" s="1"/>
  <c r="P16" i="14" s="1"/>
  <c r="O14" i="14"/>
  <c r="I14" i="14"/>
  <c r="I20" i="14" s="1"/>
  <c r="G14" i="14"/>
  <c r="J14" i="14" s="1"/>
  <c r="O12" i="14"/>
  <c r="O20" i="14" s="1"/>
  <c r="L12" i="14"/>
  <c r="I12" i="14"/>
  <c r="G12" i="14"/>
  <c r="H12" i="14" s="1"/>
  <c r="I33" i="13"/>
  <c r="H33" i="13"/>
  <c r="G33" i="13"/>
  <c r="N32" i="13"/>
  <c r="I32" i="13"/>
  <c r="H32" i="13"/>
  <c r="J32" i="13" s="1"/>
  <c r="O32" i="13" s="1"/>
  <c r="G32" i="13"/>
  <c r="N29" i="13"/>
  <c r="I29" i="13"/>
  <c r="H29" i="13"/>
  <c r="J29" i="13" s="1"/>
  <c r="G29" i="13"/>
  <c r="K29" i="13" s="1"/>
  <c r="F29" i="13"/>
  <c r="N28" i="13"/>
  <c r="K28" i="13"/>
  <c r="H28" i="13"/>
  <c r="F28" i="13"/>
  <c r="G28" i="13" s="1"/>
  <c r="N25" i="13"/>
  <c r="H25" i="13"/>
  <c r="F25" i="13"/>
  <c r="G25" i="13" s="1"/>
  <c r="K25" i="13" s="1"/>
  <c r="N24" i="13"/>
  <c r="I24" i="13"/>
  <c r="H24" i="13"/>
  <c r="J24" i="13" s="1"/>
  <c r="O24" i="13" s="1"/>
  <c r="G24" i="13"/>
  <c r="K24" i="13" s="1"/>
  <c r="F24" i="13"/>
  <c r="N21" i="13"/>
  <c r="H21" i="13"/>
  <c r="F21" i="13"/>
  <c r="N18" i="13"/>
  <c r="I18" i="13"/>
  <c r="H18" i="13"/>
  <c r="J18" i="13" s="1"/>
  <c r="O18" i="13" s="1"/>
  <c r="G18" i="13"/>
  <c r="K18" i="13" s="1"/>
  <c r="F18" i="13"/>
  <c r="N17" i="13"/>
  <c r="I17" i="13"/>
  <c r="H17" i="13"/>
  <c r="J17" i="13" s="1"/>
  <c r="O17" i="13" s="1"/>
  <c r="G17" i="13"/>
  <c r="K17" i="13" s="1"/>
  <c r="F17" i="13"/>
  <c r="N16" i="13"/>
  <c r="K16" i="13"/>
  <c r="I16" i="13"/>
  <c r="J16" i="13" s="1"/>
  <c r="O16" i="13" s="1"/>
  <c r="H16" i="13"/>
  <c r="F16" i="13"/>
  <c r="G16" i="13" s="1"/>
  <c r="N15" i="13"/>
  <c r="H15" i="13"/>
  <c r="F15" i="13"/>
  <c r="I15" i="13" s="1"/>
  <c r="N11" i="13"/>
  <c r="K11" i="13"/>
  <c r="I11" i="13"/>
  <c r="H11" i="13"/>
  <c r="J11" i="13" s="1"/>
  <c r="O11" i="13" s="1"/>
  <c r="G11" i="13"/>
  <c r="F11" i="13"/>
  <c r="N10" i="13"/>
  <c r="K10" i="13"/>
  <c r="I10" i="13"/>
  <c r="H10" i="13"/>
  <c r="F10" i="13"/>
  <c r="G10" i="13" s="1"/>
  <c r="P38" i="12"/>
  <c r="I38" i="12"/>
  <c r="G38" i="12"/>
  <c r="C38" i="12"/>
  <c r="P34" i="12"/>
  <c r="I34" i="12"/>
  <c r="G34" i="12"/>
  <c r="H34" i="12" s="1"/>
  <c r="L34" i="12" s="1"/>
  <c r="P33" i="12"/>
  <c r="J33" i="12"/>
  <c r="I33" i="12"/>
  <c r="H33" i="12"/>
  <c r="L33" i="12" s="1"/>
  <c r="G33" i="12"/>
  <c r="P32" i="12"/>
  <c r="K32" i="12"/>
  <c r="Q32" i="12" s="1"/>
  <c r="I32" i="12"/>
  <c r="G32" i="12"/>
  <c r="J32" i="12" s="1"/>
  <c r="I29" i="12"/>
  <c r="G29" i="12"/>
  <c r="J29" i="12" s="1"/>
  <c r="K29" i="12" s="1"/>
  <c r="C29" i="12"/>
  <c r="P29" i="12" s="1"/>
  <c r="P28" i="12"/>
  <c r="J28" i="12"/>
  <c r="I28" i="12"/>
  <c r="K28" i="12" s="1"/>
  <c r="Q28" i="12" s="1"/>
  <c r="H28" i="12"/>
  <c r="L28" i="12" s="1"/>
  <c r="G28" i="12"/>
  <c r="P27" i="12"/>
  <c r="K27" i="12"/>
  <c r="Q27" i="12" s="1"/>
  <c r="I27" i="12"/>
  <c r="G27" i="12"/>
  <c r="J27" i="12" s="1"/>
  <c r="P26" i="12"/>
  <c r="L26" i="12"/>
  <c r="K26" i="12"/>
  <c r="Q26" i="12" s="1"/>
  <c r="J26" i="12"/>
  <c r="I26" i="12"/>
  <c r="H26" i="12"/>
  <c r="G26" i="12"/>
  <c r="P25" i="12"/>
  <c r="I25" i="12"/>
  <c r="G25" i="12"/>
  <c r="J25" i="12" s="1"/>
  <c r="P24" i="12"/>
  <c r="I24" i="12"/>
  <c r="G24" i="12"/>
  <c r="J24" i="12" s="1"/>
  <c r="K24" i="12" s="1"/>
  <c r="Q24" i="12" s="1"/>
  <c r="P23" i="12"/>
  <c r="L23" i="12"/>
  <c r="J23" i="12"/>
  <c r="I23" i="12"/>
  <c r="K23" i="12" s="1"/>
  <c r="Q23" i="12" s="1"/>
  <c r="H23" i="12"/>
  <c r="G23" i="12"/>
  <c r="P22" i="12"/>
  <c r="K22" i="12"/>
  <c r="Q22" i="12" s="1"/>
  <c r="I22" i="12"/>
  <c r="H22" i="12"/>
  <c r="L22" i="12" s="1"/>
  <c r="G22" i="12"/>
  <c r="J22" i="12" s="1"/>
  <c r="P18" i="12"/>
  <c r="I18" i="12"/>
  <c r="G18" i="12"/>
  <c r="P14" i="12"/>
  <c r="J14" i="12"/>
  <c r="I14" i="12"/>
  <c r="K14" i="12" s="1"/>
  <c r="Q14" i="12" s="1"/>
  <c r="H14" i="12"/>
  <c r="L14" i="12" s="1"/>
  <c r="G14" i="12"/>
  <c r="P12" i="12"/>
  <c r="L12" i="12"/>
  <c r="J12" i="12"/>
  <c r="K12" i="12" s="1"/>
  <c r="Q12" i="12" s="1"/>
  <c r="I12" i="12"/>
  <c r="G12" i="12"/>
  <c r="H12" i="12" s="1"/>
  <c r="P10" i="12"/>
  <c r="J10" i="12"/>
  <c r="I10" i="12"/>
  <c r="H10" i="12"/>
  <c r="L10" i="12" s="1"/>
  <c r="G10" i="12"/>
  <c r="O19" i="11"/>
  <c r="I19" i="11"/>
  <c r="G19" i="11"/>
  <c r="J19" i="11" s="1"/>
  <c r="O16" i="11"/>
  <c r="J16" i="11"/>
  <c r="I16" i="11"/>
  <c r="H16" i="11"/>
  <c r="L16" i="11" s="1"/>
  <c r="G16" i="11"/>
  <c r="O14" i="11"/>
  <c r="I14" i="11"/>
  <c r="G14" i="11"/>
  <c r="O12" i="11"/>
  <c r="J12" i="11"/>
  <c r="I12" i="11"/>
  <c r="G12" i="11"/>
  <c r="H12" i="11" s="1"/>
  <c r="L12" i="11" s="1"/>
  <c r="F33" i="10"/>
  <c r="G33" i="10" s="1"/>
  <c r="N32" i="10"/>
  <c r="O32" i="10" s="1"/>
  <c r="H32" i="10"/>
  <c r="F32" i="10"/>
  <c r="O31" i="10"/>
  <c r="N31" i="10"/>
  <c r="F31" i="10"/>
  <c r="O30" i="10"/>
  <c r="N30" i="10"/>
  <c r="F30" i="10"/>
  <c r="N29" i="10"/>
  <c r="H29" i="10"/>
  <c r="F29" i="10"/>
  <c r="O28" i="10"/>
  <c r="N28" i="10"/>
  <c r="I28" i="10"/>
  <c r="J28" i="10" s="1"/>
  <c r="H28" i="10"/>
  <c r="G28" i="10"/>
  <c r="K28" i="10" s="1"/>
  <c r="F28" i="10"/>
  <c r="N27" i="10"/>
  <c r="O27" i="10" s="1"/>
  <c r="F27" i="10"/>
  <c r="N26" i="10"/>
  <c r="O26" i="10" s="1"/>
  <c r="F26" i="10"/>
  <c r="N25" i="10"/>
  <c r="H25" i="10"/>
  <c r="F25" i="10"/>
  <c r="N24" i="10"/>
  <c r="H24" i="10"/>
  <c r="F24" i="10"/>
  <c r="G24" i="10" s="1"/>
  <c r="K24" i="10" s="1"/>
  <c r="N23" i="10"/>
  <c r="O23" i="10" s="1"/>
  <c r="N22" i="10"/>
  <c r="O22" i="10" s="1"/>
  <c r="O21" i="10"/>
  <c r="N21" i="10"/>
  <c r="H21" i="10"/>
  <c r="F21" i="10"/>
  <c r="I21" i="10" s="1"/>
  <c r="J21" i="10" s="1"/>
  <c r="N20" i="10"/>
  <c r="O20" i="10" s="1"/>
  <c r="F20" i="10"/>
  <c r="N19" i="10"/>
  <c r="O19" i="10" s="1"/>
  <c r="F19" i="10"/>
  <c r="N18" i="10"/>
  <c r="H18" i="10"/>
  <c r="G18" i="10"/>
  <c r="K18" i="10" s="1"/>
  <c r="F18" i="10"/>
  <c r="I18" i="10" s="1"/>
  <c r="J18" i="10" s="1"/>
  <c r="O18" i="10" s="1"/>
  <c r="N17" i="10"/>
  <c r="I17" i="10"/>
  <c r="H17" i="10"/>
  <c r="J17" i="10" s="1"/>
  <c r="O17" i="10" s="1"/>
  <c r="G17" i="10"/>
  <c r="K17" i="10" s="1"/>
  <c r="F17" i="10"/>
  <c r="N16" i="10"/>
  <c r="K16" i="10"/>
  <c r="H16" i="10"/>
  <c r="F16" i="10"/>
  <c r="G16" i="10" s="1"/>
  <c r="N15" i="10"/>
  <c r="I15" i="10"/>
  <c r="J15" i="10" s="1"/>
  <c r="O15" i="10" s="1"/>
  <c r="H15" i="10"/>
  <c r="F15" i="10"/>
  <c r="G15" i="10" s="1"/>
  <c r="K15" i="10" s="1"/>
  <c r="N14" i="10"/>
  <c r="O14" i="10" s="1"/>
  <c r="F14" i="10"/>
  <c r="N13" i="10"/>
  <c r="O13" i="10" s="1"/>
  <c r="N12" i="10"/>
  <c r="O12" i="10" s="1"/>
  <c r="N11" i="10"/>
  <c r="H11" i="10"/>
  <c r="F11" i="10"/>
  <c r="I11" i="10" s="1"/>
  <c r="N10" i="10"/>
  <c r="J10" i="10"/>
  <c r="O10" i="10" s="1"/>
  <c r="I10" i="10"/>
  <c r="H10" i="10"/>
  <c r="G10" i="10"/>
  <c r="K10" i="10" s="1"/>
  <c r="F10" i="10"/>
  <c r="P38" i="9"/>
  <c r="I38" i="9"/>
  <c r="G38" i="9"/>
  <c r="J38" i="9" s="1"/>
  <c r="K38" i="9" s="1"/>
  <c r="Q38" i="9" s="1"/>
  <c r="G37" i="9"/>
  <c r="G36" i="9"/>
  <c r="G35" i="9"/>
  <c r="Q34" i="9"/>
  <c r="P34" i="9"/>
  <c r="J34" i="9"/>
  <c r="I34" i="9"/>
  <c r="K34" i="9" s="1"/>
  <c r="G34" i="9"/>
  <c r="H34" i="9" s="1"/>
  <c r="L34" i="9" s="1"/>
  <c r="P33" i="9"/>
  <c r="I33" i="9"/>
  <c r="G33" i="9"/>
  <c r="J33" i="9" s="1"/>
  <c r="K33" i="9" s="1"/>
  <c r="Q33" i="9" s="1"/>
  <c r="P32" i="9"/>
  <c r="I32" i="9"/>
  <c r="G32" i="9"/>
  <c r="G31" i="9"/>
  <c r="G30" i="9"/>
  <c r="P29" i="9"/>
  <c r="L29" i="9"/>
  <c r="J29" i="9"/>
  <c r="I29" i="9"/>
  <c r="K29" i="9" s="1"/>
  <c r="Q29" i="9" s="1"/>
  <c r="H29" i="9"/>
  <c r="G29" i="9"/>
  <c r="P28" i="9"/>
  <c r="J28" i="9"/>
  <c r="I28" i="9"/>
  <c r="H28" i="9"/>
  <c r="L28" i="9" s="1"/>
  <c r="G28" i="9"/>
  <c r="P27" i="9"/>
  <c r="I27" i="9"/>
  <c r="G27" i="9"/>
  <c r="J27" i="9" s="1"/>
  <c r="K27" i="9" s="1"/>
  <c r="Q27" i="9" s="1"/>
  <c r="P26" i="9"/>
  <c r="L26" i="9"/>
  <c r="J26" i="9"/>
  <c r="I26" i="9"/>
  <c r="K26" i="9" s="1"/>
  <c r="Q26" i="9" s="1"/>
  <c r="H26" i="9"/>
  <c r="G26" i="9"/>
  <c r="P25" i="9"/>
  <c r="J25" i="9"/>
  <c r="I25" i="9"/>
  <c r="G25" i="9"/>
  <c r="H25" i="9" s="1"/>
  <c r="L25" i="9" s="1"/>
  <c r="P24" i="9"/>
  <c r="I24" i="9"/>
  <c r="G24" i="9"/>
  <c r="J24" i="9" s="1"/>
  <c r="P23" i="9"/>
  <c r="L23" i="9"/>
  <c r="K23" i="9"/>
  <c r="Q23" i="9" s="1"/>
  <c r="J23" i="9"/>
  <c r="I23" i="9"/>
  <c r="H23" i="9"/>
  <c r="G23" i="9"/>
  <c r="P22" i="9"/>
  <c r="I22" i="9"/>
  <c r="G22" i="9"/>
  <c r="J22" i="9" s="1"/>
  <c r="G21" i="9"/>
  <c r="G20" i="9"/>
  <c r="G19" i="9"/>
  <c r="P18" i="9"/>
  <c r="J18" i="9"/>
  <c r="I18" i="9"/>
  <c r="K18" i="9" s="1"/>
  <c r="Q18" i="9" s="1"/>
  <c r="H18" i="9"/>
  <c r="L18" i="9" s="1"/>
  <c r="G18" i="9"/>
  <c r="G17" i="9"/>
  <c r="G16" i="9"/>
  <c r="G15" i="9"/>
  <c r="P14" i="9"/>
  <c r="I14" i="9"/>
  <c r="G14" i="9"/>
  <c r="J14" i="9" s="1"/>
  <c r="K14" i="9" s="1"/>
  <c r="Q14" i="9" s="1"/>
  <c r="G13" i="9"/>
  <c r="P12" i="9"/>
  <c r="L12" i="9"/>
  <c r="I12" i="9"/>
  <c r="H12" i="9"/>
  <c r="G12" i="9"/>
  <c r="J12" i="9" s="1"/>
  <c r="K12" i="9" s="1"/>
  <c r="Q12" i="9" s="1"/>
  <c r="P10" i="9"/>
  <c r="L10" i="9"/>
  <c r="J10" i="9"/>
  <c r="K10" i="9" s="1"/>
  <c r="I10" i="9"/>
  <c r="H10" i="9"/>
  <c r="G10" i="9"/>
  <c r="O19" i="8"/>
  <c r="J19" i="8"/>
  <c r="K19" i="8" s="1"/>
  <c r="P19" i="8" s="1"/>
  <c r="I19" i="8"/>
  <c r="H19" i="8"/>
  <c r="L19" i="8" s="1"/>
  <c r="G19" i="8"/>
  <c r="O16" i="8"/>
  <c r="L16" i="8"/>
  <c r="I16" i="8"/>
  <c r="H16" i="8"/>
  <c r="G16" i="8"/>
  <c r="J16" i="8" s="1"/>
  <c r="K16" i="8" s="1"/>
  <c r="P16" i="8" s="1"/>
  <c r="O14" i="8"/>
  <c r="I14" i="8"/>
  <c r="H14" i="8"/>
  <c r="L14" i="8" s="1"/>
  <c r="G14" i="8"/>
  <c r="J14" i="8" s="1"/>
  <c r="O12" i="8"/>
  <c r="L12" i="8"/>
  <c r="K12" i="8"/>
  <c r="J12" i="8"/>
  <c r="I12" i="8"/>
  <c r="I20" i="8" s="1"/>
  <c r="G12" i="8"/>
  <c r="H12" i="8" s="1"/>
  <c r="O34" i="7"/>
  <c r="N34" i="7"/>
  <c r="I34" i="7"/>
  <c r="H34" i="7"/>
  <c r="G34" i="7"/>
  <c r="N31" i="7"/>
  <c r="I31" i="7"/>
  <c r="H31" i="7"/>
  <c r="G31" i="7"/>
  <c r="K31" i="7" s="1"/>
  <c r="F31" i="7"/>
  <c r="N30" i="7"/>
  <c r="H30" i="7"/>
  <c r="J30" i="7" s="1"/>
  <c r="O30" i="7" s="1"/>
  <c r="F30" i="7"/>
  <c r="I30" i="7" s="1"/>
  <c r="F29" i="7"/>
  <c r="F28" i="7"/>
  <c r="N27" i="7"/>
  <c r="K27" i="7"/>
  <c r="I27" i="7"/>
  <c r="H27" i="7"/>
  <c r="J27" i="7" s="1"/>
  <c r="O27" i="7" s="1"/>
  <c r="G27" i="7"/>
  <c r="F27" i="7"/>
  <c r="N26" i="7"/>
  <c r="K26" i="7"/>
  <c r="H26" i="7"/>
  <c r="G26" i="7"/>
  <c r="F26" i="7"/>
  <c r="I26" i="7" s="1"/>
  <c r="F25" i="7"/>
  <c r="F24" i="7"/>
  <c r="N23" i="7"/>
  <c r="H23" i="7"/>
  <c r="F23" i="7"/>
  <c r="I23" i="7" s="1"/>
  <c r="F22" i="7"/>
  <c r="F21" i="7"/>
  <c r="N20" i="7"/>
  <c r="H20" i="7"/>
  <c r="F20" i="7"/>
  <c r="N19" i="7"/>
  <c r="I19" i="7"/>
  <c r="H19" i="7"/>
  <c r="J19" i="7" s="1"/>
  <c r="O19" i="7" s="1"/>
  <c r="G19" i="7"/>
  <c r="K19" i="7" s="1"/>
  <c r="F19" i="7"/>
  <c r="N18" i="7"/>
  <c r="H18" i="7"/>
  <c r="G18" i="7"/>
  <c r="K18" i="7" s="1"/>
  <c r="F18" i="7"/>
  <c r="I18" i="7" s="1"/>
  <c r="J18" i="7" s="1"/>
  <c r="O18" i="7" s="1"/>
  <c r="N17" i="7"/>
  <c r="K17" i="7"/>
  <c r="I17" i="7"/>
  <c r="H17" i="7"/>
  <c r="J17" i="7" s="1"/>
  <c r="O17" i="7" s="1"/>
  <c r="F17" i="7"/>
  <c r="G17" i="7" s="1"/>
  <c r="N13" i="7"/>
  <c r="I13" i="7"/>
  <c r="H13" i="7"/>
  <c r="J13" i="7" s="1"/>
  <c r="O13" i="7" s="1"/>
  <c r="G13" i="7"/>
  <c r="K13" i="7" s="1"/>
  <c r="F13" i="7"/>
  <c r="N12" i="7"/>
  <c r="H12" i="7"/>
  <c r="F12" i="7"/>
  <c r="P38" i="6"/>
  <c r="J38" i="6"/>
  <c r="K38" i="6" s="1"/>
  <c r="Q38" i="6" s="1"/>
  <c r="I38" i="6"/>
  <c r="H38" i="6"/>
  <c r="L38" i="6" s="1"/>
  <c r="P34" i="6"/>
  <c r="J34" i="6"/>
  <c r="K34" i="6" s="1"/>
  <c r="Q34" i="6" s="1"/>
  <c r="I34" i="6"/>
  <c r="G34" i="6"/>
  <c r="H34" i="6" s="1"/>
  <c r="L34" i="6" s="1"/>
  <c r="P33" i="6"/>
  <c r="L33" i="6"/>
  <c r="J33" i="6"/>
  <c r="I33" i="6"/>
  <c r="K33" i="6" s="1"/>
  <c r="Q33" i="6" s="1"/>
  <c r="H33" i="6"/>
  <c r="G33" i="6"/>
  <c r="P32" i="6"/>
  <c r="I32" i="6"/>
  <c r="G32" i="6"/>
  <c r="J32" i="6" s="1"/>
  <c r="P29" i="6"/>
  <c r="L29" i="6"/>
  <c r="I29" i="6"/>
  <c r="H29" i="6"/>
  <c r="G29" i="6"/>
  <c r="J29" i="6" s="1"/>
  <c r="K29" i="6" s="1"/>
  <c r="Q29" i="6" s="1"/>
  <c r="P28" i="6"/>
  <c r="L28" i="6"/>
  <c r="K28" i="6"/>
  <c r="Q28" i="6" s="1"/>
  <c r="J28" i="6"/>
  <c r="I28" i="6"/>
  <c r="H28" i="6"/>
  <c r="G28" i="6"/>
  <c r="P27" i="6"/>
  <c r="I27" i="6"/>
  <c r="G27" i="6"/>
  <c r="J27" i="6" s="1"/>
  <c r="P26" i="6"/>
  <c r="I26" i="6"/>
  <c r="G26" i="6"/>
  <c r="J26" i="6" s="1"/>
  <c r="K26" i="6" s="1"/>
  <c r="Q26" i="6" s="1"/>
  <c r="P25" i="6"/>
  <c r="J25" i="6"/>
  <c r="I25" i="6"/>
  <c r="K25" i="6" s="1"/>
  <c r="Q25" i="6" s="1"/>
  <c r="H25" i="6"/>
  <c r="L25" i="6" s="1"/>
  <c r="G25" i="6"/>
  <c r="P24" i="6"/>
  <c r="I24" i="6"/>
  <c r="G24" i="6"/>
  <c r="J24" i="6" s="1"/>
  <c r="P23" i="6"/>
  <c r="I23" i="6"/>
  <c r="G23" i="6"/>
  <c r="H23" i="6" s="1"/>
  <c r="L23" i="6" s="1"/>
  <c r="P22" i="6"/>
  <c r="J22" i="6"/>
  <c r="I22" i="6"/>
  <c r="K22" i="6" s="1"/>
  <c r="Q22" i="6" s="1"/>
  <c r="H22" i="6"/>
  <c r="L22" i="6" s="1"/>
  <c r="G22" i="6"/>
  <c r="P18" i="6"/>
  <c r="I18" i="6"/>
  <c r="K18" i="6" s="1"/>
  <c r="Q18" i="6" s="1"/>
  <c r="G18" i="6"/>
  <c r="J18" i="6" s="1"/>
  <c r="P14" i="6"/>
  <c r="I14" i="6"/>
  <c r="G14" i="6"/>
  <c r="P12" i="6"/>
  <c r="J12" i="6"/>
  <c r="I12" i="6"/>
  <c r="K12" i="6" s="1"/>
  <c r="Q12" i="6" s="1"/>
  <c r="H12" i="6"/>
  <c r="L12" i="6" s="1"/>
  <c r="G12" i="6"/>
  <c r="Q10" i="6"/>
  <c r="P10" i="6"/>
  <c r="I10" i="6"/>
  <c r="K10" i="6" s="1"/>
  <c r="G10" i="6"/>
  <c r="J10" i="6" s="1"/>
  <c r="J20" i="5"/>
  <c r="G31" i="3" s="1"/>
  <c r="O19" i="5"/>
  <c r="L19" i="5"/>
  <c r="J19" i="5"/>
  <c r="I19" i="5"/>
  <c r="K19" i="5" s="1"/>
  <c r="P19" i="5" s="1"/>
  <c r="H19" i="5"/>
  <c r="O16" i="5"/>
  <c r="O20" i="5" s="1"/>
  <c r="L16" i="5"/>
  <c r="J16" i="5"/>
  <c r="I16" i="5"/>
  <c r="K16" i="5" s="1"/>
  <c r="K20" i="5" s="1"/>
  <c r="H16" i="5"/>
  <c r="O14" i="5"/>
  <c r="K14" i="5"/>
  <c r="P14" i="5" s="1"/>
  <c r="J14" i="5"/>
  <c r="I14" i="5"/>
  <c r="H14" i="5"/>
  <c r="L14" i="5" s="1"/>
  <c r="P12" i="5"/>
  <c r="O12" i="5"/>
  <c r="L12" i="5"/>
  <c r="K12" i="5"/>
  <c r="J12" i="5"/>
  <c r="I12" i="5"/>
  <c r="H12" i="5"/>
  <c r="N35" i="4"/>
  <c r="I35" i="4"/>
  <c r="H35" i="4"/>
  <c r="J35" i="4" s="1"/>
  <c r="O35" i="4" s="1"/>
  <c r="G35" i="4"/>
  <c r="F35" i="4"/>
  <c r="N32" i="4"/>
  <c r="H32" i="4"/>
  <c r="J32" i="4" s="1"/>
  <c r="O32" i="4" s="1"/>
  <c r="F32" i="4"/>
  <c r="I32" i="4" s="1"/>
  <c r="N31" i="4"/>
  <c r="K31" i="4"/>
  <c r="I31" i="4"/>
  <c r="H31" i="4"/>
  <c r="J31" i="4" s="1"/>
  <c r="O31" i="4" s="1"/>
  <c r="F31" i="4"/>
  <c r="G31" i="4" s="1"/>
  <c r="N28" i="4"/>
  <c r="H28" i="4"/>
  <c r="F28" i="4"/>
  <c r="N27" i="4"/>
  <c r="H27" i="4"/>
  <c r="F27" i="4"/>
  <c r="I27" i="4" s="1"/>
  <c r="N24" i="4"/>
  <c r="I24" i="4"/>
  <c r="J24" i="4" s="1"/>
  <c r="O24" i="4" s="1"/>
  <c r="H24" i="4"/>
  <c r="G24" i="4"/>
  <c r="K24" i="4" s="1"/>
  <c r="F24" i="4"/>
  <c r="N21" i="4"/>
  <c r="H21" i="4"/>
  <c r="G21" i="4"/>
  <c r="K21" i="4" s="1"/>
  <c r="F21" i="4"/>
  <c r="I21" i="4" s="1"/>
  <c r="J21" i="4" s="1"/>
  <c r="O21" i="4" s="1"/>
  <c r="N20" i="4"/>
  <c r="H20" i="4"/>
  <c r="F20" i="4"/>
  <c r="N19" i="4"/>
  <c r="H19" i="4"/>
  <c r="F19" i="4"/>
  <c r="G19" i="4" s="1"/>
  <c r="K19" i="4" s="1"/>
  <c r="N18" i="4"/>
  <c r="O18" i="4" s="1"/>
  <c r="K18" i="4"/>
  <c r="J18" i="4"/>
  <c r="I18" i="4"/>
  <c r="H18" i="4"/>
  <c r="G18" i="4"/>
  <c r="F18" i="4"/>
  <c r="N14" i="4"/>
  <c r="H14" i="4"/>
  <c r="F14" i="4"/>
  <c r="N13" i="4"/>
  <c r="K13" i="4"/>
  <c r="I13" i="4"/>
  <c r="H13" i="4"/>
  <c r="F13" i="4"/>
  <c r="G13" i="4" s="1"/>
  <c r="F44" i="3"/>
  <c r="H43" i="3"/>
  <c r="I42" i="3"/>
  <c r="J41" i="3"/>
  <c r="I41" i="3"/>
  <c r="H41" i="3"/>
  <c r="K41" i="3" s="1"/>
  <c r="G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BJ36" i="2"/>
  <c r="BJ35" i="2"/>
  <c r="CF21" i="2"/>
  <c r="CF20" i="2"/>
  <c r="B10" i="1"/>
  <c r="B9" i="1"/>
  <c r="B6" i="1"/>
  <c r="B5" i="1"/>
  <c r="B7" i="1" s="1"/>
  <c r="P27" i="21" l="1"/>
  <c r="C41" i="40"/>
  <c r="C44" i="40"/>
  <c r="J42" i="3"/>
  <c r="H42" i="3"/>
  <c r="K42" i="3" s="1"/>
  <c r="Q10" i="24"/>
  <c r="K13" i="29"/>
  <c r="P13" i="29" s="1"/>
  <c r="Q10" i="9"/>
  <c r="G20" i="7"/>
  <c r="K20" i="7" s="1"/>
  <c r="I20" i="7"/>
  <c r="J20" i="7" s="1"/>
  <c r="O20" i="7" s="1"/>
  <c r="I29" i="10"/>
  <c r="J29" i="10" s="1"/>
  <c r="O29" i="10" s="1"/>
  <c r="G29" i="10"/>
  <c r="K29" i="10" s="1"/>
  <c r="H18" i="12"/>
  <c r="L18" i="12" s="1"/>
  <c r="J18" i="12"/>
  <c r="K18" i="12" s="1"/>
  <c r="Q18" i="12" s="1"/>
  <c r="P16" i="29"/>
  <c r="P18" i="32"/>
  <c r="J15" i="13"/>
  <c r="O15" i="13" s="1"/>
  <c r="J14" i="6"/>
  <c r="K14" i="6" s="1"/>
  <c r="Q14" i="6" s="1"/>
  <c r="Q39" i="6" s="1"/>
  <c r="H14" i="6"/>
  <c r="L14" i="6" s="1"/>
  <c r="K19" i="11"/>
  <c r="P19" i="11" s="1"/>
  <c r="I19" i="4"/>
  <c r="G23" i="7"/>
  <c r="K23" i="7" s="1"/>
  <c r="H38" i="9"/>
  <c r="L38" i="9" s="1"/>
  <c r="J34" i="12"/>
  <c r="K34" i="12" s="1"/>
  <c r="Q34" i="12" s="1"/>
  <c r="J13" i="29"/>
  <c r="J43" i="3"/>
  <c r="K43" i="3" s="1"/>
  <c r="I25" i="10"/>
  <c r="G25" i="10"/>
  <c r="K25" i="10" s="1"/>
  <c r="K14" i="14"/>
  <c r="P14" i="14" s="1"/>
  <c r="I41" i="24"/>
  <c r="K18" i="25"/>
  <c r="P18" i="25" s="1"/>
  <c r="J19" i="35"/>
  <c r="O19" i="35" s="1"/>
  <c r="O31" i="35" s="1"/>
  <c r="J25" i="10"/>
  <c r="O25" i="10" s="1"/>
  <c r="K21" i="19"/>
  <c r="P21" i="19" s="1"/>
  <c r="H33" i="19"/>
  <c r="L33" i="19" s="1"/>
  <c r="P16" i="5"/>
  <c r="P20" i="5" s="1"/>
  <c r="N35" i="7"/>
  <c r="H28" i="18"/>
  <c r="L28" i="18" s="1"/>
  <c r="J28" i="18"/>
  <c r="K28" i="18" s="1"/>
  <c r="Q28" i="18" s="1"/>
  <c r="G12" i="35"/>
  <c r="K12" i="35" s="1"/>
  <c r="K27" i="15"/>
  <c r="Q27" i="15" s="1"/>
  <c r="I27" i="21"/>
  <c r="K32" i="24"/>
  <c r="Q32" i="24" s="1"/>
  <c r="H31" i="35"/>
  <c r="J12" i="35"/>
  <c r="O12" i="35" s="1"/>
  <c r="K34" i="18"/>
  <c r="Q34" i="18" s="1"/>
  <c r="P14" i="31"/>
  <c r="P15" i="31" s="1"/>
  <c r="H19" i="11"/>
  <c r="L19" i="11" s="1"/>
  <c r="G32" i="10"/>
  <c r="I32" i="10"/>
  <c r="I44" i="3"/>
  <c r="BV26" i="2" s="1"/>
  <c r="J32" i="9"/>
  <c r="J39" i="9" s="1"/>
  <c r="G11" i="3" s="1"/>
  <c r="H32" i="9"/>
  <c r="L32" i="9" s="1"/>
  <c r="I20" i="11"/>
  <c r="K32" i="9"/>
  <c r="Q32" i="9" s="1"/>
  <c r="J11" i="10"/>
  <c r="O11" i="10" s="1"/>
  <c r="O33" i="10" s="1"/>
  <c r="J20" i="11"/>
  <c r="G33" i="3" s="1"/>
  <c r="P39" i="12"/>
  <c r="H24" i="12"/>
  <c r="L24" i="12" s="1"/>
  <c r="I34" i="13"/>
  <c r="G23" i="3" s="1"/>
  <c r="O29" i="13"/>
  <c r="O35" i="19"/>
  <c r="H12" i="23"/>
  <c r="L12" i="23" s="1"/>
  <c r="J12" i="23"/>
  <c r="I39" i="9"/>
  <c r="O20" i="11"/>
  <c r="Q29" i="12"/>
  <c r="Q41" i="34"/>
  <c r="J12" i="17"/>
  <c r="J15" i="17" s="1"/>
  <c r="G34" i="3" s="1"/>
  <c r="H12" i="17"/>
  <c r="L12" i="17" s="1"/>
  <c r="J10" i="34"/>
  <c r="H10" i="34"/>
  <c r="L10" i="34" s="1"/>
  <c r="K25" i="34"/>
  <c r="Q25" i="34" s="1"/>
  <c r="J44" i="34"/>
  <c r="K44" i="34" s="1"/>
  <c r="Q44" i="34" s="1"/>
  <c r="H44" i="34"/>
  <c r="L44" i="34" s="1"/>
  <c r="P39" i="6"/>
  <c r="J20" i="8"/>
  <c r="G32" i="3" s="1"/>
  <c r="I39" i="18"/>
  <c r="K12" i="18"/>
  <c r="Q12" i="18" s="1"/>
  <c r="H27" i="24"/>
  <c r="L27" i="24" s="1"/>
  <c r="H22" i="27"/>
  <c r="L22" i="27" s="1"/>
  <c r="I28" i="4"/>
  <c r="J28" i="4" s="1"/>
  <c r="O28" i="4" s="1"/>
  <c r="G28" i="4"/>
  <c r="K28" i="4" s="1"/>
  <c r="H16" i="20"/>
  <c r="L16" i="20" s="1"/>
  <c r="Q11" i="28"/>
  <c r="Q19" i="28" s="1"/>
  <c r="J23" i="7"/>
  <c r="O23" i="7" s="1"/>
  <c r="H14" i="14"/>
  <c r="L14" i="14" s="1"/>
  <c r="N31" i="35"/>
  <c r="G19" i="35"/>
  <c r="K19" i="35" s="1"/>
  <c r="J31" i="3"/>
  <c r="H31" i="3"/>
  <c r="K31" i="3" s="1"/>
  <c r="Q10" i="18"/>
  <c r="J12" i="22"/>
  <c r="K12" i="22" s="1"/>
  <c r="P12" i="22" s="1"/>
  <c r="H12" i="22"/>
  <c r="L12" i="22" s="1"/>
  <c r="H22" i="9"/>
  <c r="L22" i="9" s="1"/>
  <c r="N33" i="10"/>
  <c r="J25" i="19"/>
  <c r="K25" i="19" s="1"/>
  <c r="P25" i="19" s="1"/>
  <c r="H25" i="19"/>
  <c r="L25" i="19" s="1"/>
  <c r="K10" i="21"/>
  <c r="P12" i="8"/>
  <c r="P20" i="8" s="1"/>
  <c r="K20" i="8"/>
  <c r="K22" i="24"/>
  <c r="Q22" i="24" s="1"/>
  <c r="K10" i="27"/>
  <c r="I45" i="27"/>
  <c r="G30" i="7"/>
  <c r="K30" i="7" s="1"/>
  <c r="H14" i="15"/>
  <c r="L14" i="15" s="1"/>
  <c r="J12" i="36"/>
  <c r="H12" i="36"/>
  <c r="L12" i="36" s="1"/>
  <c r="H27" i="25"/>
  <c r="L27" i="25" s="1"/>
  <c r="J27" i="25"/>
  <c r="K27" i="25" s="1"/>
  <c r="P27" i="25" s="1"/>
  <c r="H35" i="7"/>
  <c r="P39" i="18"/>
  <c r="J17" i="34"/>
  <c r="K17" i="34" s="1"/>
  <c r="Q17" i="34" s="1"/>
  <c r="H17" i="34"/>
  <c r="L17" i="34" s="1"/>
  <c r="H12" i="18"/>
  <c r="L12" i="18" s="1"/>
  <c r="J12" i="18"/>
  <c r="G27" i="4"/>
  <c r="K27" i="4" s="1"/>
  <c r="I39" i="6"/>
  <c r="K16" i="11"/>
  <c r="P16" i="11" s="1"/>
  <c r="H24" i="15"/>
  <c r="L24" i="15" s="1"/>
  <c r="K33" i="18"/>
  <c r="Q33" i="18" s="1"/>
  <c r="J45" i="27"/>
  <c r="G17" i="3" s="1"/>
  <c r="J27" i="4"/>
  <c r="O27" i="4" s="1"/>
  <c r="K22" i="9"/>
  <c r="Q22" i="9" s="1"/>
  <c r="J38" i="12"/>
  <c r="K38" i="12" s="1"/>
  <c r="Q38" i="12" s="1"/>
  <c r="H38" i="12"/>
  <c r="L38" i="12" s="1"/>
  <c r="K14" i="15"/>
  <c r="Q14" i="15" s="1"/>
  <c r="K12" i="23"/>
  <c r="J19" i="4"/>
  <c r="O19" i="4" s="1"/>
  <c r="H17" i="20"/>
  <c r="L17" i="20" s="1"/>
  <c r="K20" i="22"/>
  <c r="P20" i="22" s="1"/>
  <c r="P45" i="27"/>
  <c r="K15" i="29"/>
  <c r="P15" i="29" s="1"/>
  <c r="I14" i="36"/>
  <c r="K12" i="36"/>
  <c r="Q10" i="37"/>
  <c r="I20" i="5"/>
  <c r="G22" i="35"/>
  <c r="K22" i="35" s="1"/>
  <c r="I22" i="35"/>
  <c r="J22" i="35" s="1"/>
  <c r="O22" i="35" s="1"/>
  <c r="G21" i="10"/>
  <c r="K21" i="10" s="1"/>
  <c r="K25" i="12"/>
  <c r="Q25" i="12" s="1"/>
  <c r="H28" i="27"/>
  <c r="L28" i="27" s="1"/>
  <c r="H21" i="34"/>
  <c r="L21" i="34" s="1"/>
  <c r="G13" i="35"/>
  <c r="K13" i="35" s="1"/>
  <c r="B52" i="40"/>
  <c r="B13" i="1" s="1"/>
  <c r="E16" i="1" s="1"/>
  <c r="C48" i="40"/>
  <c r="K32" i="6"/>
  <c r="Q32" i="6" s="1"/>
  <c r="I12" i="7"/>
  <c r="G12" i="7"/>
  <c r="K12" i="7" s="1"/>
  <c r="H27" i="9"/>
  <c r="L27" i="9" s="1"/>
  <c r="H14" i="18"/>
  <c r="L14" i="18" s="1"/>
  <c r="O34" i="25"/>
  <c r="K28" i="27"/>
  <c r="Q28" i="27" s="1"/>
  <c r="K21" i="34"/>
  <c r="E15" i="1"/>
  <c r="E17" i="1" s="1"/>
  <c r="H26" i="6"/>
  <c r="L26" i="6" s="1"/>
  <c r="I20" i="4"/>
  <c r="J20" i="4" s="1"/>
  <c r="O20" i="4" s="1"/>
  <c r="G20" i="4"/>
  <c r="K20" i="4" s="1"/>
  <c r="J12" i="7"/>
  <c r="I16" i="10"/>
  <c r="J16" i="10" s="1"/>
  <c r="O16" i="10" s="1"/>
  <c r="I39" i="15"/>
  <c r="K12" i="17"/>
  <c r="K14" i="18"/>
  <c r="Q14" i="18" s="1"/>
  <c r="Q34" i="27"/>
  <c r="C42" i="40"/>
  <c r="J13" i="4"/>
  <c r="H36" i="4"/>
  <c r="H14" i="9"/>
  <c r="L14" i="9" s="1"/>
  <c r="H32" i="12"/>
  <c r="L32" i="12" s="1"/>
  <c r="K26" i="21"/>
  <c r="Q26" i="21" s="1"/>
  <c r="H20" i="25"/>
  <c r="L20" i="25" s="1"/>
  <c r="J20" i="25"/>
  <c r="J16" i="26"/>
  <c r="H16" i="26"/>
  <c r="L16" i="26" s="1"/>
  <c r="K22" i="30"/>
  <c r="G29" i="3" s="1"/>
  <c r="C43" i="40"/>
  <c r="K12" i="11"/>
  <c r="H34" i="13"/>
  <c r="P31" i="22"/>
  <c r="J25" i="24"/>
  <c r="K25" i="24" s="1"/>
  <c r="Q25" i="24" s="1"/>
  <c r="H25" i="24"/>
  <c r="L25" i="24" s="1"/>
  <c r="K20" i="25"/>
  <c r="P20" i="25" s="1"/>
  <c r="L22" i="30"/>
  <c r="Q11" i="30"/>
  <c r="Q22" i="30" s="1"/>
  <c r="K32" i="18"/>
  <c r="Q32" i="18" s="1"/>
  <c r="H18" i="24"/>
  <c r="L18" i="24" s="1"/>
  <c r="H35" i="27"/>
  <c r="L35" i="27" s="1"/>
  <c r="H15" i="33"/>
  <c r="L15" i="33" s="1"/>
  <c r="P13" i="37"/>
  <c r="H41" i="37"/>
  <c r="L41" i="37" s="1"/>
  <c r="L35" i="37"/>
  <c r="C45" i="40"/>
  <c r="K35" i="27"/>
  <c r="H31" i="25"/>
  <c r="L31" i="25" s="1"/>
  <c r="J23" i="6"/>
  <c r="K23" i="6" s="1"/>
  <c r="Q23" i="6" s="1"/>
  <c r="H24" i="9"/>
  <c r="L24" i="9" s="1"/>
  <c r="G11" i="10"/>
  <c r="K11" i="10" s="1"/>
  <c r="J14" i="11"/>
  <c r="H14" i="11"/>
  <c r="L14" i="11" s="1"/>
  <c r="N33" i="13"/>
  <c r="I25" i="13"/>
  <c r="J25" i="13" s="1"/>
  <c r="O25" i="13" s="1"/>
  <c r="H23" i="15"/>
  <c r="L23" i="15" s="1"/>
  <c r="H27" i="15"/>
  <c r="L27" i="15" s="1"/>
  <c r="I35" i="16"/>
  <c r="J18" i="19"/>
  <c r="K18" i="19" s="1"/>
  <c r="P18" i="19" s="1"/>
  <c r="H18" i="19"/>
  <c r="L18" i="19" s="1"/>
  <c r="H10" i="21"/>
  <c r="L10" i="21" s="1"/>
  <c r="H32" i="24"/>
  <c r="L32" i="24" s="1"/>
  <c r="J26" i="18"/>
  <c r="K26" i="18" s="1"/>
  <c r="Q26" i="18" s="1"/>
  <c r="J14" i="20"/>
  <c r="K14" i="20" s="1"/>
  <c r="H14" i="20"/>
  <c r="L14" i="20" s="1"/>
  <c r="I24" i="10"/>
  <c r="J24" i="10" s="1"/>
  <c r="O24" i="10" s="1"/>
  <c r="H27" i="12"/>
  <c r="L27" i="12" s="1"/>
  <c r="K12" i="16"/>
  <c r="P29" i="19"/>
  <c r="I17" i="23"/>
  <c r="K40" i="24"/>
  <c r="Q40" i="24" s="1"/>
  <c r="H25" i="27"/>
  <c r="L25" i="27" s="1"/>
  <c r="H15" i="34"/>
  <c r="L15" i="34" s="1"/>
  <c r="U6" i="37"/>
  <c r="V6" i="37" s="1"/>
  <c r="Q6" i="37"/>
  <c r="N36" i="4"/>
  <c r="K27" i="6"/>
  <c r="Q27" i="6" s="1"/>
  <c r="J10" i="13"/>
  <c r="J30" i="16"/>
  <c r="K30" i="16" s="1"/>
  <c r="P30" i="16" s="1"/>
  <c r="K24" i="9"/>
  <c r="Q24" i="9" s="1"/>
  <c r="G32" i="4"/>
  <c r="K32" i="4" s="1"/>
  <c r="K33" i="12"/>
  <c r="Q33" i="12" s="1"/>
  <c r="J10" i="15"/>
  <c r="H21" i="19"/>
  <c r="L21" i="19" s="1"/>
  <c r="J21" i="19"/>
  <c r="K25" i="27"/>
  <c r="Q25" i="27" s="1"/>
  <c r="H38" i="27"/>
  <c r="L38" i="27" s="1"/>
  <c r="K15" i="34"/>
  <c r="Q15" i="34" s="1"/>
  <c r="O20" i="8"/>
  <c r="K28" i="15"/>
  <c r="Q28" i="15" s="1"/>
  <c r="K11" i="19"/>
  <c r="I35" i="19"/>
  <c r="J21" i="21"/>
  <c r="K21" i="21" s="1"/>
  <c r="Q21" i="21" s="1"/>
  <c r="H21" i="21"/>
  <c r="L21" i="21" s="1"/>
  <c r="J14" i="23"/>
  <c r="K14" i="23" s="1"/>
  <c r="P14" i="23" s="1"/>
  <c r="H14" i="23"/>
  <c r="L14" i="23" s="1"/>
  <c r="K23" i="24"/>
  <c r="Q23" i="24" s="1"/>
  <c r="K22" i="27"/>
  <c r="Q22" i="27" s="1"/>
  <c r="J19" i="32"/>
  <c r="G30" i="3" s="1"/>
  <c r="J12" i="27"/>
  <c r="K12" i="27" s="1"/>
  <c r="Q12" i="27" s="1"/>
  <c r="H12" i="27"/>
  <c r="L12" i="27" s="1"/>
  <c r="P48" i="34"/>
  <c r="J31" i="7"/>
  <c r="O31" i="7" s="1"/>
  <c r="P39" i="9"/>
  <c r="H33" i="9"/>
  <c r="L33" i="9" s="1"/>
  <c r="I39" i="12"/>
  <c r="H29" i="12"/>
  <c r="L29" i="12" s="1"/>
  <c r="H18" i="15"/>
  <c r="L18" i="15" s="1"/>
  <c r="H25" i="15"/>
  <c r="L25" i="15" s="1"/>
  <c r="J12" i="19"/>
  <c r="K12" i="19" s="1"/>
  <c r="P12" i="19" s="1"/>
  <c r="H12" i="19"/>
  <c r="L12" i="19" s="1"/>
  <c r="J21" i="20"/>
  <c r="G36" i="3" s="1"/>
  <c r="K18" i="21"/>
  <c r="Q18" i="21" s="1"/>
  <c r="H25" i="21"/>
  <c r="L25" i="21" s="1"/>
  <c r="J32" i="22"/>
  <c r="H32" i="22"/>
  <c r="L32" i="22" s="1"/>
  <c r="H16" i="23"/>
  <c r="L16" i="23" s="1"/>
  <c r="H14" i="24"/>
  <c r="L14" i="24" s="1"/>
  <c r="H27" i="27"/>
  <c r="L27" i="27" s="1"/>
  <c r="K12" i="33"/>
  <c r="I16" i="33"/>
  <c r="K13" i="36"/>
  <c r="P13" i="36" s="1"/>
  <c r="H33" i="10"/>
  <c r="J39" i="12"/>
  <c r="G12" i="3" s="1"/>
  <c r="J28" i="13"/>
  <c r="O28" i="13" s="1"/>
  <c r="J12" i="14"/>
  <c r="J20" i="14" s="1"/>
  <c r="G35" i="3" s="1"/>
  <c r="K25" i="15"/>
  <c r="Q25" i="15" s="1"/>
  <c r="J34" i="18"/>
  <c r="K14" i="24"/>
  <c r="Q14" i="24" s="1"/>
  <c r="P11" i="32"/>
  <c r="K19" i="32"/>
  <c r="J13" i="36"/>
  <c r="C46" i="40"/>
  <c r="I14" i="4"/>
  <c r="J14" i="4" s="1"/>
  <c r="O14" i="4" s="1"/>
  <c r="G14" i="4"/>
  <c r="K14" i="4" s="1"/>
  <c r="K24" i="6"/>
  <c r="Q24" i="6" s="1"/>
  <c r="J26" i="7"/>
  <c r="O26" i="7" s="1"/>
  <c r="K28" i="9"/>
  <c r="Q28" i="9" s="1"/>
  <c r="K10" i="12"/>
  <c r="G15" i="13"/>
  <c r="K15" i="13" s="1"/>
  <c r="J17" i="16"/>
  <c r="K17" i="16" s="1"/>
  <c r="P17" i="16" s="1"/>
  <c r="J25" i="18"/>
  <c r="K25" i="18" s="1"/>
  <c r="Q25" i="18" s="1"/>
  <c r="I21" i="20"/>
  <c r="K20" i="20"/>
  <c r="P20" i="20" s="1"/>
  <c r="K24" i="24"/>
  <c r="Q24" i="24" s="1"/>
  <c r="H28" i="24"/>
  <c r="L28" i="24" s="1"/>
  <c r="H18" i="25"/>
  <c r="L18" i="25" s="1"/>
  <c r="J16" i="29"/>
  <c r="G40" i="3" s="1"/>
  <c r="H25" i="34"/>
  <c r="L25" i="34" s="1"/>
  <c r="G26" i="35"/>
  <c r="K26" i="35" s="1"/>
  <c r="G21" i="13"/>
  <c r="K21" i="13" s="1"/>
  <c r="I21" i="13"/>
  <c r="J21" i="13" s="1"/>
  <c r="O21" i="13" s="1"/>
  <c r="G29" i="18"/>
  <c r="Q19" i="34"/>
  <c r="K32" i="34"/>
  <c r="Q32" i="34" s="1"/>
  <c r="K25" i="9"/>
  <c r="Q25" i="9" s="1"/>
  <c r="J22" i="15"/>
  <c r="H22" i="15"/>
  <c r="L22" i="15" s="1"/>
  <c r="J18" i="26"/>
  <c r="K18" i="26" s="1"/>
  <c r="P18" i="26" s="1"/>
  <c r="H18" i="26"/>
  <c r="L18" i="26" s="1"/>
  <c r="L19" i="28"/>
  <c r="O16" i="29"/>
  <c r="I48" i="34"/>
  <c r="K14" i="11"/>
  <c r="P14" i="11" s="1"/>
  <c r="K33" i="15"/>
  <c r="Q33" i="15" s="1"/>
  <c r="L36" i="37"/>
  <c r="J33" i="13"/>
  <c r="K22" i="15"/>
  <c r="Q22" i="15" s="1"/>
  <c r="C47" i="40"/>
  <c r="H10" i="6"/>
  <c r="L10" i="6" s="1"/>
  <c r="H18" i="6"/>
  <c r="L18" i="6" s="1"/>
  <c r="H24" i="6"/>
  <c r="L24" i="6" s="1"/>
  <c r="H27" i="6"/>
  <c r="L27" i="6" s="1"/>
  <c r="H32" i="6"/>
  <c r="L32" i="6" s="1"/>
  <c r="H25" i="12"/>
  <c r="L25" i="12" s="1"/>
  <c r="H12" i="15"/>
  <c r="L12" i="15" s="1"/>
  <c r="H19" i="16"/>
  <c r="L19" i="16" s="1"/>
  <c r="H20" i="22"/>
  <c r="L20" i="22" s="1"/>
  <c r="H22" i="24"/>
  <c r="L22" i="24" s="1"/>
  <c r="I22" i="26"/>
  <c r="Q11" i="37"/>
  <c r="L34" i="37"/>
  <c r="D37" i="40"/>
  <c r="B11" i="1" s="1"/>
  <c r="K14" i="8"/>
  <c r="P14" i="8" s="1"/>
  <c r="I28" i="13"/>
  <c r="H13" i="16"/>
  <c r="L13" i="16" s="1"/>
  <c r="J32" i="18"/>
  <c r="K34" i="24"/>
  <c r="Q34" i="24" s="1"/>
  <c r="J11" i="25"/>
  <c r="J36" i="25" s="1"/>
  <c r="G26" i="3" s="1"/>
  <c r="K19" i="28"/>
  <c r="G28" i="3" s="1"/>
  <c r="C49" i="40"/>
  <c r="K12" i="15"/>
  <c r="Q12" i="15" s="1"/>
  <c r="I16" i="29"/>
  <c r="C50" i="40"/>
  <c r="P14" i="20" l="1"/>
  <c r="P21" i="20" s="1"/>
  <c r="K21" i="20"/>
  <c r="J11" i="3"/>
  <c r="H11" i="3"/>
  <c r="H28" i="3"/>
  <c r="J28" i="3"/>
  <c r="J23" i="3"/>
  <c r="H23" i="3"/>
  <c r="K23" i="3" s="1"/>
  <c r="P12" i="11"/>
  <c r="P20" i="11" s="1"/>
  <c r="K20" i="11"/>
  <c r="BV31" i="2"/>
  <c r="K39" i="12"/>
  <c r="Q10" i="12"/>
  <c r="Q39" i="12" s="1"/>
  <c r="I36" i="4"/>
  <c r="G19" i="3" s="1"/>
  <c r="K14" i="36"/>
  <c r="P12" i="36"/>
  <c r="P14" i="36" s="1"/>
  <c r="K39" i="9"/>
  <c r="J40" i="3"/>
  <c r="H40" i="3"/>
  <c r="H30" i="3"/>
  <c r="J30" i="3"/>
  <c r="J33" i="3"/>
  <c r="H33" i="3"/>
  <c r="K39" i="6"/>
  <c r="J33" i="10"/>
  <c r="J27" i="21"/>
  <c r="G15" i="3" s="1"/>
  <c r="J48" i="34"/>
  <c r="G18" i="3" s="1"/>
  <c r="K10" i="34"/>
  <c r="H26" i="3"/>
  <c r="J26" i="3"/>
  <c r="Q39" i="9"/>
  <c r="J36" i="3"/>
  <c r="H36" i="3"/>
  <c r="H34" i="3"/>
  <c r="J34" i="3"/>
  <c r="J35" i="19"/>
  <c r="G24" i="3" s="1"/>
  <c r="K17" i="23"/>
  <c r="P12" i="23"/>
  <c r="P17" i="23" s="1"/>
  <c r="I33" i="10"/>
  <c r="G21" i="3" s="1"/>
  <c r="K27" i="21"/>
  <c r="Q10" i="21"/>
  <c r="Q27" i="21" s="1"/>
  <c r="K16" i="26"/>
  <c r="J22" i="26"/>
  <c r="G38" i="3" s="1"/>
  <c r="J31" i="35"/>
  <c r="Q41" i="24"/>
  <c r="J35" i="3"/>
  <c r="H35" i="3"/>
  <c r="K45" i="27"/>
  <c r="Q10" i="27"/>
  <c r="Q45" i="27" s="1"/>
  <c r="J32" i="3"/>
  <c r="H32" i="3"/>
  <c r="P11" i="19"/>
  <c r="P35" i="19" s="1"/>
  <c r="K35" i="19"/>
  <c r="J14" i="36"/>
  <c r="G39" i="3" s="1"/>
  <c r="P19" i="32"/>
  <c r="J17" i="23"/>
  <c r="G37" i="3" s="1"/>
  <c r="K41" i="24"/>
  <c r="H17" i="3"/>
  <c r="J17" i="3"/>
  <c r="J12" i="3"/>
  <c r="H12" i="3"/>
  <c r="K12" i="3" s="1"/>
  <c r="K15" i="17"/>
  <c r="P12" i="17"/>
  <c r="P15" i="17" s="1"/>
  <c r="J34" i="13"/>
  <c r="O10" i="13"/>
  <c r="O33" i="13" s="1"/>
  <c r="J39" i="18"/>
  <c r="G13" i="3" s="1"/>
  <c r="E14" i="1"/>
  <c r="J29" i="3"/>
  <c r="H29" i="3"/>
  <c r="K29" i="3" s="1"/>
  <c r="Q39" i="18"/>
  <c r="I31" i="35"/>
  <c r="G27" i="3" s="1"/>
  <c r="K35" i="16"/>
  <c r="P12" i="16"/>
  <c r="P35" i="16" s="1"/>
  <c r="K16" i="29"/>
  <c r="Q13" i="37"/>
  <c r="U13" i="37"/>
  <c r="V13" i="37" s="1"/>
  <c r="I35" i="7"/>
  <c r="G20" i="3" s="1"/>
  <c r="J39" i="15"/>
  <c r="G14" i="3" s="1"/>
  <c r="K10" i="15"/>
  <c r="J36" i="4"/>
  <c r="O13" i="4"/>
  <c r="O36" i="4" s="1"/>
  <c r="O12" i="7"/>
  <c r="O35" i="7" s="1"/>
  <c r="J35" i="7"/>
  <c r="P12" i="33"/>
  <c r="P16" i="33" s="1"/>
  <c r="K16" i="33"/>
  <c r="K11" i="25"/>
  <c r="K32" i="22"/>
  <c r="P32" i="22" s="1"/>
  <c r="P36" i="22" s="1"/>
  <c r="J36" i="22"/>
  <c r="G25" i="3" s="1"/>
  <c r="B14" i="1"/>
  <c r="J41" i="24"/>
  <c r="G16" i="3" s="1"/>
  <c r="H29" i="18"/>
  <c r="L29" i="18" s="1"/>
  <c r="J29" i="18"/>
  <c r="K29" i="18" s="1"/>
  <c r="Q29" i="18" s="1"/>
  <c r="K12" i="14"/>
  <c r="J35" i="16"/>
  <c r="G22" i="3" s="1"/>
  <c r="J39" i="6"/>
  <c r="G10" i="3" s="1"/>
  <c r="K39" i="18"/>
  <c r="J38" i="3" l="1"/>
  <c r="H38" i="3"/>
  <c r="P16" i="26"/>
  <c r="P22" i="26" s="1"/>
  <c r="K22" i="26"/>
  <c r="P11" i="25"/>
  <c r="P34" i="25" s="1"/>
  <c r="K36" i="25"/>
  <c r="Q10" i="15"/>
  <c r="Q39" i="15" s="1"/>
  <c r="K39" i="15"/>
  <c r="K36" i="3"/>
  <c r="J37" i="3"/>
  <c r="H37" i="3"/>
  <c r="H20" i="3"/>
  <c r="K20" i="3" s="1"/>
  <c r="J20" i="3"/>
  <c r="H39" i="3"/>
  <c r="J39" i="3"/>
  <c r="J13" i="3"/>
  <c r="H13" i="3"/>
  <c r="K40" i="3"/>
  <c r="H21" i="3"/>
  <c r="K21" i="3" s="1"/>
  <c r="J21" i="3"/>
  <c r="K32" i="3"/>
  <c r="K28" i="3"/>
  <c r="H22" i="3"/>
  <c r="J22" i="3"/>
  <c r="J18" i="3"/>
  <c r="H18" i="3"/>
  <c r="J15" i="3"/>
  <c r="H15" i="3"/>
  <c r="K30" i="3"/>
  <c r="H16" i="3"/>
  <c r="K16" i="3" s="1"/>
  <c r="J16" i="3"/>
  <c r="H19" i="3"/>
  <c r="K19" i="3" s="1"/>
  <c r="J19" i="3"/>
  <c r="K34" i="3"/>
  <c r="K35" i="3"/>
  <c r="J25" i="3"/>
  <c r="H25" i="3"/>
  <c r="K25" i="3" s="1"/>
  <c r="H24" i="3"/>
  <c r="K24" i="3" s="1"/>
  <c r="J24" i="3"/>
  <c r="K17" i="3"/>
  <c r="K36" i="22"/>
  <c r="J14" i="3"/>
  <c r="H14" i="3"/>
  <c r="BV34" i="2"/>
  <c r="K26" i="3"/>
  <c r="H10" i="3"/>
  <c r="J10" i="3"/>
  <c r="G44" i="3"/>
  <c r="K48" i="34"/>
  <c r="Q10" i="34"/>
  <c r="Q48" i="34" s="1"/>
  <c r="J27" i="3"/>
  <c r="H27" i="3"/>
  <c r="K27" i="3" s="1"/>
  <c r="K11" i="3"/>
  <c r="P12" i="14"/>
  <c r="P20" i="14" s="1"/>
  <c r="K20" i="14"/>
  <c r="K33" i="3"/>
  <c r="K39" i="3" l="1"/>
  <c r="K15" i="3"/>
  <c r="K37" i="3"/>
  <c r="J44" i="3"/>
  <c r="CH26" i="2" s="1"/>
  <c r="K10" i="3"/>
  <c r="H44" i="3"/>
  <c r="BV38" i="2"/>
  <c r="BV40" i="2" s="1"/>
  <c r="K18" i="3"/>
  <c r="K14" i="3"/>
  <c r="K22" i="3"/>
  <c r="K13" i="3"/>
  <c r="K38" i="3"/>
  <c r="E37" i="40" l="1"/>
  <c r="F37" i="40" s="1"/>
  <c r="CH31" i="2"/>
  <c r="BJ26" i="2"/>
  <c r="K44" i="3"/>
  <c r="B8" i="1" s="1"/>
  <c r="H50" i="3"/>
  <c r="H52" i="3" s="1"/>
  <c r="H46" i="3"/>
  <c r="E6" i="1" l="1"/>
  <c r="E13" i="1"/>
  <c r="E7" i="1"/>
  <c r="B15" i="1"/>
  <c r="BI26" i="2"/>
  <c r="BG31" i="2" s="1"/>
  <c r="BJ31" i="2"/>
  <c r="CH34" i="2"/>
  <c r="CH38" i="2" l="1"/>
  <c r="CH40" i="2" s="1"/>
  <c r="BJ34" i="2"/>
  <c r="BJ38" i="2" s="1"/>
  <c r="BJ40" i="2" s="1"/>
</calcChain>
</file>

<file path=xl/sharedStrings.xml><?xml version="1.0" encoding="utf-8"?>
<sst xmlns="http://schemas.openxmlformats.org/spreadsheetml/2006/main" count="2872" uniqueCount="493">
  <si>
    <t>لوحة الربحية والتكلفة – مشروع سبارك</t>
  </si>
  <si>
    <t>نسخة إدارية قابلة للتحديث – جميع القيم بالريال السعودي، والمصروفات الإضافية تُسجل في ورقة «المصروفات الإضافية».</t>
  </si>
  <si>
    <t>قيمة العقد الأصلية</t>
  </si>
  <si>
    <t>قراءة سريعة</t>
  </si>
  <si>
    <t>أوامر التغيير</t>
  </si>
  <si>
    <t>نسبة الإنجاز التعاقدية</t>
  </si>
  <si>
    <t>قيمة العقد المعدلة</t>
  </si>
  <si>
    <t>نسبة التكلفة المباشرة من قيمة الأعمال</t>
  </si>
  <si>
    <t>قيمة الأعمال المنجزة</t>
  </si>
  <si>
    <t>نقطة الانتباه</t>
  </si>
  <si>
    <t>أدخل المصروفات غير المباشرة أولاً بأول</t>
  </si>
  <si>
    <t>تكلفة المواد المباشرة</t>
  </si>
  <si>
    <t>النتيجة الحالية</t>
  </si>
  <si>
    <t>الربح الصافي يتغير تلقائياً بعد تسجيل المصروفات</t>
  </si>
  <si>
    <t>تكلفة العمالة المباشرة</t>
  </si>
  <si>
    <t>إجمالي التكلفة المباشرة</t>
  </si>
  <si>
    <t>الربح الفعلي حسب Profit</t>
  </si>
  <si>
    <t>البند</t>
  </si>
  <si>
    <t>القيمة</t>
  </si>
  <si>
    <t>المصروفات الإضافية</t>
  </si>
  <si>
    <t>الربح الصافي بعد المصروفات الإضافية</t>
  </si>
  <si>
    <t>التكلفة المباشرة</t>
  </si>
  <si>
    <t>هامش الربح الصافي</t>
  </si>
  <si>
    <t>الربح قبل المصروفات</t>
  </si>
  <si>
    <t>Affordable House Co.</t>
  </si>
  <si>
    <t>CONTRACTORS PAYMENT CERTIFICATE</t>
  </si>
  <si>
    <t>Interim Advance Payment</t>
  </si>
  <si>
    <t>Interim Progress Payment</t>
  </si>
  <si>
    <t>Interim Exchange of Retention</t>
  </si>
  <si>
    <t>Final Pay and Release of Retention</t>
  </si>
  <si>
    <t>Contract No.</t>
  </si>
  <si>
    <t>:</t>
  </si>
  <si>
    <t>C/AHC/PD/C070/2024</t>
  </si>
  <si>
    <t>Contractor's Payment Certificate No.</t>
  </si>
  <si>
    <t>Consultant</t>
  </si>
  <si>
    <t>شركة المسكن الميسر</t>
  </si>
  <si>
    <t>Certificate Date</t>
  </si>
  <si>
    <t>Contractor</t>
  </si>
  <si>
    <t>مؤسسة أسس السلامة لأجهزة السلامة</t>
  </si>
  <si>
    <t>Valuation Date</t>
  </si>
  <si>
    <t>Project Title</t>
  </si>
  <si>
    <t xml:space="preserve">عقد تنفيذ اعمال إنذار ومكافحة الحريق للمباني وغرف المضخات بالمرحلة الاول  PHASE 1مجمع سكن العمال (ECODAN) في مدينة الملك سلمان للطاقة </t>
  </si>
  <si>
    <t>Original Contract Value</t>
  </si>
  <si>
    <t>SR</t>
  </si>
  <si>
    <t xml:space="preserve">القيمة الأصلية للعقد </t>
  </si>
  <si>
    <t>أمر تغيير  رقم (1)</t>
  </si>
  <si>
    <t xml:space="preserve">قيمة الدفعة المقدمة </t>
  </si>
  <si>
    <t>Revised Contract Value</t>
  </si>
  <si>
    <t xml:space="preserve">اجمالي قيمة العقد </t>
  </si>
  <si>
    <t>Description</t>
  </si>
  <si>
    <t>Cumulative To Date (SR)</t>
  </si>
  <si>
    <t>Cumulative Previous (SR)</t>
  </si>
  <si>
    <t>This Payment (SR)</t>
  </si>
  <si>
    <t>Deserved against Original Contract and Variation Order:</t>
  </si>
  <si>
    <t>دفعة أولى صرفت مسبقاً</t>
  </si>
  <si>
    <t xml:space="preserve">قيمة الاعمال المنجزة حتى تاريخه </t>
  </si>
  <si>
    <t>Total Gross Certified</t>
  </si>
  <si>
    <t>Deductions:</t>
  </si>
  <si>
    <t>On Hold - Best Performance =10%</t>
  </si>
  <si>
    <t>قيمة غرامة التاخير طبقا للعقد في زون 1</t>
  </si>
  <si>
    <t>استرداد خصم الاستشاري</t>
  </si>
  <si>
    <t>Total Deductions</t>
  </si>
  <si>
    <t>AMOUNT CERTIFIED THIS PAYMENT CERTIFICATE</t>
  </si>
  <si>
    <t>مائة وإثنان الفا وخمسمائة وخمسة وتسعون ريالا وست وأربعون هللة لا غير</t>
  </si>
  <si>
    <t>إقرار: إن المقاول يقر بأن قيمة الأعمال الواردة أعلاه في المستخلص هي كل ما لديه من مستحقات لدى شركة المسكن الميسر حتى تاريخ المستخلص، وعلى هذا يوقع</t>
  </si>
  <si>
    <t>Submitted by Contractor</t>
  </si>
  <si>
    <t>(مؤسسة أسس السلامة لأجهزة السلامة)</t>
  </si>
  <si>
    <t>Stamp:</t>
  </si>
  <si>
    <t xml:space="preserve"> </t>
  </si>
  <si>
    <t>Project Manager</t>
  </si>
  <si>
    <t>Reviewed by consultant</t>
  </si>
  <si>
    <t>(مكتب التأثير للاستشارات الهندسية IMPACT)</t>
  </si>
  <si>
    <t>Resident Engineer</t>
  </si>
  <si>
    <t>Certified for Payment by Project Manager</t>
  </si>
  <si>
    <t>(شركة المسكن الميسر Affordable House)</t>
  </si>
  <si>
    <t xml:space="preserve"> Project Manager/ Client Representative</t>
  </si>
  <si>
    <t>Acting / Projects Dept. Director</t>
  </si>
  <si>
    <t>Approved for Payment by Client</t>
  </si>
  <si>
    <t>Acting/CEO</t>
  </si>
  <si>
    <t>PAY ITEM NO.</t>
  </si>
  <si>
    <t>DESCRIPTION OF ITEM</t>
  </si>
  <si>
    <t>PREVIOUS PRICE (SR) 
EXCL. VAT</t>
  </si>
  <si>
    <t>CURRENT PRICE (SR) 
EXCL. VAT</t>
  </si>
  <si>
    <t>EXTENDED PRICE (SR) 
EXCL. VAT</t>
  </si>
  <si>
    <t>90% OF PREVIOUS Amount</t>
  </si>
  <si>
    <t>90% OF Current Amount</t>
  </si>
  <si>
    <t>90% OF CUMULATIVE (10% ADV. PAYMENT)</t>
  </si>
  <si>
    <t>JUN-T1</t>
  </si>
  <si>
    <t>SUB-TOTAL ITEM NO. B1-21 00 00</t>
  </si>
  <si>
    <t>xxx</t>
  </si>
  <si>
    <t>JUN-T2</t>
  </si>
  <si>
    <t>SUB-TOTAL ITEM NO. B2-21 00 00</t>
  </si>
  <si>
    <t>SUPRVSR</t>
  </si>
  <si>
    <t>SUB-TOTAL ITEM NO. B3-21 00 00</t>
  </si>
  <si>
    <t>SENIOR</t>
  </si>
  <si>
    <t>SUB-TOTAL ITEM NO. B4-21 00 00</t>
  </si>
  <si>
    <t>ISOLATED</t>
  </si>
  <si>
    <t>SUB-TOTAL ITEM NO. B6-21 00 00</t>
  </si>
  <si>
    <t>ADMIN</t>
  </si>
  <si>
    <t>SUB-TOTAL ITEM NO. B7-21 00 00</t>
  </si>
  <si>
    <t>RECREATN</t>
  </si>
  <si>
    <t>SUB-TOTAL ITEM NO. B8-21 00 00</t>
  </si>
  <si>
    <t>SERVICE</t>
  </si>
  <si>
    <t>SUB-TOTAL ITEM NO. B9-21 00 00</t>
  </si>
  <si>
    <t>PUMP RM-2</t>
  </si>
  <si>
    <t>SUB-TOTAL ITEM NO. B12-21 00 00</t>
  </si>
  <si>
    <t>JUN-T1 - E</t>
  </si>
  <si>
    <t>SUB-TOTAL ITEM NO. B1-2800 00</t>
  </si>
  <si>
    <t>JUN-T2 - E</t>
  </si>
  <si>
    <t>SUB-TOTAL ITEM NO. B2-28 00 00</t>
  </si>
  <si>
    <t>SUPRVSR - E</t>
  </si>
  <si>
    <t>SUB-TOTAL ITEM NO. B3-28 00 00</t>
  </si>
  <si>
    <t>SENIOR - E</t>
  </si>
  <si>
    <t>SUB-TOTAL ITEM NO. B4-28 00 00</t>
  </si>
  <si>
    <t>ISOLATED - E</t>
  </si>
  <si>
    <t>SUB-TOTAL ITEM NO. B6-28 00 00</t>
  </si>
  <si>
    <t>ADMIN - E</t>
  </si>
  <si>
    <t>SUB-TOTAL ITEM NO. B7-28 00 00</t>
  </si>
  <si>
    <t>RECREATN - E</t>
  </si>
  <si>
    <t>SUB-TOTAL ITEM NO. B8-28 00 00</t>
  </si>
  <si>
    <t>SERVICE - E</t>
  </si>
  <si>
    <t>SUB-TOTAL ITEM NO. B9-28 00 00</t>
  </si>
  <si>
    <t xml:space="preserve">GUARD RM </t>
  </si>
  <si>
    <t>SUB-TOTAL ITEM NO. B10-28 00 00</t>
  </si>
  <si>
    <t>PUMP RM-1</t>
  </si>
  <si>
    <t>SUB-TOTAL ITEM NO. B11-28 00 00</t>
  </si>
  <si>
    <t>SUB-TOTAL ITEM NO. B12-28 00 00</t>
  </si>
  <si>
    <t>PUMP RM-3</t>
  </si>
  <si>
    <t>SUB-TOTAL ITEM NO. B13-28 00 00</t>
  </si>
  <si>
    <t>JUN-T1-EXT</t>
  </si>
  <si>
    <t>SUB-TOTAL ITEM NO. B1-10 00 00</t>
  </si>
  <si>
    <t>JUN-T2-EXT</t>
  </si>
  <si>
    <t>SUB-TOTAL ITEM NO. B2-10 00 00</t>
  </si>
  <si>
    <t xml:space="preserve">SUPERVISOR-EXT </t>
  </si>
  <si>
    <t>SUB-TOTAL ITEM NO. B3-10 00 00</t>
  </si>
  <si>
    <t>SENIOR-EXT</t>
  </si>
  <si>
    <t>SUB-TOTAL ITEM NO. B4-10 00 00</t>
  </si>
  <si>
    <t xml:space="preserve">ISOLATED-EXT </t>
  </si>
  <si>
    <t>SUB-TOTAL ITEM NO. B6-10 00 00</t>
  </si>
  <si>
    <t>ADMIN-EXT</t>
  </si>
  <si>
    <t>SUB-TOTAL ITEM NO. B7-10 00 00</t>
  </si>
  <si>
    <t>RECREATION-EXT</t>
  </si>
  <si>
    <t>SUB-TOTAL ITEM NO. B8-10 00 00</t>
  </si>
  <si>
    <t>SERVICE-EXT</t>
  </si>
  <si>
    <t>SUB-TOTAL ITEM NO. B9-10 00 00</t>
  </si>
  <si>
    <t>GUARD-RM-EXT</t>
  </si>
  <si>
    <t>SUB-TOTAL ITEM NO. B10-10 00 00</t>
  </si>
  <si>
    <t>PUMP-R1-EXT</t>
  </si>
  <si>
    <t>SUB-TOTAL ITEM NO. B11-10 00 00</t>
  </si>
  <si>
    <t>PUMP-R21-EXT</t>
  </si>
  <si>
    <t>SUB-TOTAL ITEM NO. B12-10 00 00</t>
  </si>
  <si>
    <t>PUMP-R3-EXT</t>
  </si>
  <si>
    <t>SUB-TOTAL ITEM NO. B13-10 00 00</t>
  </si>
  <si>
    <t>Variance between the total quantities amount and the contract amount</t>
  </si>
  <si>
    <t>TOTAL ESTIMATED CONTRACT PRICE FOR PAY ITEM NO. B1</t>
  </si>
  <si>
    <t>% of Completion</t>
  </si>
  <si>
    <t>JUN T1 E</t>
  </si>
  <si>
    <t>B O Q</t>
  </si>
  <si>
    <t>THE ACTUAL QTY</t>
  </si>
  <si>
    <t xml:space="preserve"> AMOUNT (SR)</t>
  </si>
  <si>
    <t>ESTIMATED QUANTITY</t>
  </si>
  <si>
    <t>UNIT</t>
  </si>
  <si>
    <t>UNIT PRICE(SR) 
EXCL. VAT</t>
  </si>
  <si>
    <t xml:space="preserve">Previous QTY </t>
  </si>
  <si>
    <t xml:space="preserve">Current QTY </t>
  </si>
  <si>
    <t xml:space="preserve">Cumulative QTY </t>
  </si>
  <si>
    <t xml:space="preserve">Previous </t>
  </si>
  <si>
    <t xml:space="preserve">Current </t>
  </si>
  <si>
    <t xml:space="preserve">Cumulative </t>
  </si>
  <si>
    <t>Percentage</t>
  </si>
  <si>
    <t>Actual price</t>
  </si>
  <si>
    <t>Actual Labour charge</t>
  </si>
  <si>
    <t>Total AP+LC</t>
  </si>
  <si>
    <t>Profit</t>
  </si>
  <si>
    <t>DIVISION 28-ELECTRONIC SAFETY AND SECURITY</t>
  </si>
  <si>
    <t>Supply and installation of IP Fixed cameras, POE+ TCP/IP and IP Indoor fixed mini dome camera-ceiling mounted, including all accessories, testing, commissioning and configuration of the network and other Works as shown on the Contract drawings and specified in the Contract documents.</t>
  </si>
  <si>
    <t>Fire Detection and Alarm</t>
  </si>
  <si>
    <t>Fire alarm control panel (FACP)</t>
  </si>
  <si>
    <t>Supply, installation, testing and commissioning of a microprocessor based, addressable fire alarm control panel, complete with Chassis, 640-Character backlit LCD display, QWERTY programming and control keypad, loop cards, zone and input/output modules, supervisory devices, auxiliary relays, network capability modules, battery, battery charger, printer, internal alarm, interface contacts and all accessories and hardware as shown on the Contract drawings and specified in the Contract documents and to complete the fully functional, operable, reliable and maintainable fire alarm system.</t>
  </si>
  <si>
    <t>Microprocessor based, addressable FACP,5 loop type</t>
  </si>
  <si>
    <t>Ea</t>
  </si>
  <si>
    <t>Power supply unit, batteries and battery chargers</t>
  </si>
  <si>
    <t>Supply, selection and calculation, installation, testing and commissioning of FACP power supply unit, batteries for at least 24 hours during the normal operations and 15 mins under emergency full loaded condition. 
Provide separate combination of power Supply and battery enclosure when large batteries are required and not be able embedded inside FACP panel.</t>
  </si>
  <si>
    <t>Detection and initiation devices</t>
  </si>
  <si>
    <t>Supply, installation, testing and commissioning of intelligent, addressable type fire alarm detectors and initiating devices as shown on the Contract drawings and specified in the Contract documents complete with all mounting accessories including boxes, connectors and terminations.</t>
  </si>
  <si>
    <t>Smoke detector - photoelectric, addressable, self diagnostic, self address</t>
  </si>
  <si>
    <t>Heat detector - rate of rise type with fix temperature</t>
  </si>
  <si>
    <t>Addressable manual fire alarm pull station</t>
  </si>
  <si>
    <t>Addressable manual fire alarm pull station, weather proof</t>
  </si>
  <si>
    <t>Other initiating devices and control devices</t>
  </si>
  <si>
    <t>Supply, Installation, testing and commissioning of all conventional I/O interfaces devices for interface and Integration with firefighting systems, gas alarm and control systems, lift safety devices, fire water pumps, HVAC systems. elevators and all other specified equipment as per contract drawings and specifications, complete with all mounting accessories including boxes and terminations.</t>
  </si>
  <si>
    <t>Fire alarm monitoring module (MM)</t>
  </si>
  <si>
    <t>Notification appliances</t>
  </si>
  <si>
    <t>Supply, installation, testing and commissioning of visual and sound alarm devices as shown on the Contract drawings and specified in the Contract documents complete with all mounting accessories including boxes and terminations.</t>
  </si>
  <si>
    <t>Bells, indoor with strobe lights / beacons - red body, red lens for fire alarm</t>
  </si>
  <si>
    <t>Bells, indoor with strobe lights / beacons - red body, red lens for fire alarm, weather proof</t>
  </si>
  <si>
    <t>Fire alarm cables - fire resistant cable, 300V/500V, red sheath with low emission of smoke, halogen free, thermoplastic material</t>
  </si>
  <si>
    <t>To include for the procurement, supply, factory testing, delivery to Site, installation, testing and commissioning of the cables, termination materials and all cable support and wiring, identification accessories.</t>
  </si>
  <si>
    <t>2C x 2.5 mm², Stranded plain copper wire or solid conductor, overall shield with drain wire for SLC loop</t>
  </si>
  <si>
    <t>m</t>
  </si>
  <si>
    <t>2C x 2.5 mm², Stranded plain copper wire or solid conductor, overall shield with drain wire for NAC Loop</t>
  </si>
  <si>
    <t>Fire alarm cable conduit, all JB boxes, fittings and accessories for cable installations</t>
  </si>
  <si>
    <t>To include for the procurement, supply, installation of PVC conduits and flexible metallic conduits for fire cables, junction boxes, fittings, accessories and all other relevant items or Works to complete fully Fire alarm detection system installations.</t>
  </si>
  <si>
    <t>20 mm diameter, PVC conduits</t>
  </si>
  <si>
    <t>SUB-TOTAL ITEM NO. B1-28 00 00</t>
  </si>
  <si>
    <t>(TO BE CARRIED TO COMPOSITE SUMMARY)</t>
  </si>
  <si>
    <t xml:space="preserve">           OWNER   </t>
  </si>
  <si>
    <t xml:space="preserve">CONSULTANT </t>
  </si>
  <si>
    <t xml:space="preserve">CONTRACTOR </t>
  </si>
  <si>
    <t>SECTION 2- SCHEDULE OF QUANTITIES AND PRICES</t>
  </si>
  <si>
    <t>DIVISION 10 - SPECIALTIES</t>
  </si>
  <si>
    <t>1.0</t>
  </si>
  <si>
    <t>Fire Extinguishers</t>
  </si>
  <si>
    <t>Includes mounting brackets, fasteners, service tags, fully charged and ready to use extinguishers.</t>
  </si>
  <si>
    <t>a.</t>
  </si>
  <si>
    <t>Multipurpose dry chemical type, UL rated ABC</t>
  </si>
  <si>
    <t>a.1</t>
  </si>
  <si>
    <t>FE-1, 6 kg, multi purpose fire extinguisher</t>
  </si>
  <si>
    <t>b.</t>
  </si>
  <si>
    <t>Wet chemical type, UL rated class K</t>
  </si>
  <si>
    <t>b.1</t>
  </si>
  <si>
    <t>FE-3, kitchen type-K fire extinguisher 2 gallon</t>
  </si>
  <si>
    <t>c.</t>
  </si>
  <si>
    <t xml:space="preserve">Automatic fire extinguisher </t>
  </si>
  <si>
    <t>c.1</t>
  </si>
  <si>
    <t>FE-2, 12 kg, multi purpose fire extinguisher, ceiling mounted</t>
  </si>
  <si>
    <t>d.</t>
  </si>
  <si>
    <t>Fire blanket</t>
  </si>
  <si>
    <t>Supply and installation of fire blanket of specified type to be located in kitchen with all fittings and supports required to provide satisfactory operation.</t>
  </si>
  <si>
    <t>d.1</t>
  </si>
  <si>
    <t>Fire blanket, standard size (1.2 meter x 1.2 meter), NFPA approved</t>
  </si>
  <si>
    <t>JUN T1</t>
  </si>
  <si>
    <t>accessories</t>
  </si>
  <si>
    <t>DIVISION 21 - FIRE SUPPRESSION</t>
  </si>
  <si>
    <t>General-Duty Valves for Water-Based Fire-Suppression Piping</t>
  </si>
  <si>
    <t>Supply and installation of valves including all fixings, supports, all other accessories and associated Works.</t>
  </si>
  <si>
    <t>Gate valve, UL and FM global approved</t>
  </si>
  <si>
    <t>150 mm diameter</t>
  </si>
  <si>
    <t>Alarm check valve, UL and FM global approved</t>
  </si>
  <si>
    <t>Zone control valve assembly</t>
  </si>
  <si>
    <t>100 mm diameter</t>
  </si>
  <si>
    <t>2.0</t>
  </si>
  <si>
    <t>Fire-Department Connections</t>
  </si>
  <si>
    <t>Two way, swivel fittings, Dust caps and chains of same material as body, chrome plated finish and threads to match local fire department hardware</t>
  </si>
  <si>
    <t>Flush wall mounted fire department connection with check valve</t>
  </si>
  <si>
    <t>Two-way swivel fittings, 65 x 65 x 100 mm single clapper Siamese-type connections</t>
  </si>
  <si>
    <t>3.0</t>
  </si>
  <si>
    <t>Wet-Pipe Sprinkler Systems</t>
  </si>
  <si>
    <t>Black steel fire water pipes</t>
  </si>
  <si>
    <t>Supply and installation of black steel pipe seamless type as per ASTM A53 including supports, hangers, fixing, fitting, all other accessories and associated Works as per Contract drawings and specifications.</t>
  </si>
  <si>
    <t>25 mm diameter</t>
  </si>
  <si>
    <t>a.2</t>
  </si>
  <si>
    <t>32 mm diameter</t>
  </si>
  <si>
    <t>a.3</t>
  </si>
  <si>
    <t>40 mm diameter</t>
  </si>
  <si>
    <t>a.4</t>
  </si>
  <si>
    <t>50 mm diameter</t>
  </si>
  <si>
    <t>a.5</t>
  </si>
  <si>
    <t>65 mm diameter</t>
  </si>
  <si>
    <t>a.6</t>
  </si>
  <si>
    <t>80 mm diameter</t>
  </si>
  <si>
    <t>a.7</t>
  </si>
  <si>
    <t>a.8</t>
  </si>
  <si>
    <t>Fire water sprinkler head</t>
  </si>
  <si>
    <t>Sprinkler Head, UL listed FM approved, chrome-plated, bronze and factory painted; 
Shall be of one manufacturer. (No mixing of sprinkler brands shall be permitted).</t>
  </si>
  <si>
    <t>Pendent type</t>
  </si>
  <si>
    <t>b.2</t>
  </si>
  <si>
    <t>Upright type</t>
  </si>
  <si>
    <t>b.3</t>
  </si>
  <si>
    <t>Wall side type</t>
  </si>
  <si>
    <t>4.0</t>
  </si>
  <si>
    <t>Fire-Suppression Standpipes</t>
  </si>
  <si>
    <t>Fire Hose Cabinet</t>
  </si>
  <si>
    <t>Supply and installation of Surface mounted fire hose Cabinets Made of Stainless Steel, dimension (W 750 x H 850 x D 180). with Synthetic Single Jacket Hose 1.5” x 30 meter long and (1) multipurpose dry powder Extinguisher 
include fittings, joints, unions, dielectric fittings, flanges, gaskets, grooved mechanical couplings, nuts and bolts, hangers and supports and labelling.</t>
  </si>
  <si>
    <t>FHC-II</t>
  </si>
  <si>
    <t>JUN T2 - E</t>
  </si>
  <si>
    <t>63 mm diameter</t>
  </si>
  <si>
    <t>SUPERVISOR - E</t>
  </si>
  <si>
    <t>Microprocessor based, addressable FACP, 5 loop type</t>
  </si>
  <si>
    <t>SUPERVISOR</t>
  </si>
  <si>
    <t>FE-2, 15 kg, multi purpose fire extinguisher, ceiling mounted</t>
  </si>
  <si>
    <t>ISOLATE - E</t>
  </si>
  <si>
    <t>c.2</t>
  </si>
  <si>
    <t>c.3</t>
  </si>
  <si>
    <t>c.4</t>
  </si>
  <si>
    <t>e.</t>
  </si>
  <si>
    <t>e.1</t>
  </si>
  <si>
    <t>e.2</t>
  </si>
  <si>
    <t>f.</t>
  </si>
  <si>
    <t>f.1</t>
  </si>
  <si>
    <t>f.2</t>
  </si>
  <si>
    <t>g.</t>
  </si>
  <si>
    <t>g.1</t>
  </si>
  <si>
    <t>FE-3, 15 kg, multi purpose fire extinguisher, ceiling mounted</t>
  </si>
  <si>
    <t>h.</t>
  </si>
  <si>
    <t>Fire Alarm Workstations (WS)</t>
  </si>
  <si>
    <t>i.</t>
  </si>
  <si>
    <t>Fire Alarm Fault/Short circuit isolator</t>
  </si>
  <si>
    <t>AFE-3, 15 kg, multi purpose fire extinguisher, ceiling mounted</t>
  </si>
  <si>
    <t>AFE-4, 20 kg, multi purpose fire extinguisher, ceiling mounted</t>
  </si>
  <si>
    <t>Clean-Agent Fire-Extinguishing Systems</t>
  </si>
  <si>
    <t>Clean agent modular cylinder with piping, sprinkler heads, nozzles, electric actuator, Instruments Accessories</t>
  </si>
  <si>
    <t>Piping, fittings, joints, unions, dielectric fittings, flanges, gaskets, grooved mechanical couplings, nuts and bolts, hangers and supports, labeling, discharge manifold - including all piping, valves, controls and support, extinguishing agent containers - including extinguishing agent (less than 999 kg), safety devices and safety brackets, discharge nozzles, 
control panel (FM approved or UL Listed) - including cylinder cabinets mounting and all wiring, detection devices, graphic annunciator including mounting and all wiring. Testing and commissioning.</t>
  </si>
  <si>
    <t>28 kg Set</t>
  </si>
  <si>
    <t>56 kg Set</t>
  </si>
  <si>
    <t>REC - E</t>
  </si>
  <si>
    <t>Air duct smoke detectors with remote LED indicator and test devices</t>
  </si>
  <si>
    <t>Beam detector transmitter, 50 meter range</t>
  </si>
  <si>
    <t>c.5</t>
  </si>
  <si>
    <t>Beam detector receiver, 50 meter range</t>
  </si>
  <si>
    <t>c.6</t>
  </si>
  <si>
    <t>RECREATION</t>
  </si>
  <si>
    <t>Carbon dioxide type, UL rated BC</t>
  </si>
  <si>
    <t>FE-2, 6kg, carbon dioxide portable fire extinguisher</t>
  </si>
  <si>
    <t>REC</t>
  </si>
  <si>
    <t>Pendent type (K=5.60)</t>
  </si>
  <si>
    <t>Upright type (K=5.60)</t>
  </si>
  <si>
    <t>Upright type (K=8.0)</t>
  </si>
  <si>
    <t>b.4</t>
  </si>
  <si>
    <t>Wall side type (K=5.6)</t>
  </si>
  <si>
    <t>Pendent type for kitchen and laundry</t>
  </si>
  <si>
    <t>Wet-Chemical Fire-Extinguishing System</t>
  </si>
  <si>
    <t xml:space="preserve">Supply and installation Wet-chemical fire-extinguishing piping include Piping, fittings, joints, unions, dielectric fittings, flanges, gaskets, grooved mechanical couplings, nuts and bolts, hangers and supports, labelling; discharge manifold - including all piping, valves, controls and support; extinguishing agent containers - including extinguishing agent safety devices and safety brackets, discharge nozzles, control panel (FM approved or UL Listed) - including mounting and all wiring, detection devices. </t>
  </si>
  <si>
    <t>Wet-chemical fire-extinguishing system</t>
  </si>
  <si>
    <t>Set</t>
  </si>
  <si>
    <t>Wet-chemical fire-extinguishing piping</t>
  </si>
  <si>
    <t>Wet-chemical fire-extinguishing equipment</t>
  </si>
  <si>
    <t>UNIT PRICE(SR) 
-10% ADVANCE PAYMENT</t>
  </si>
  <si>
    <t>Smoke detector - photoelectric, addressable, self diagnostic, self address, weather proof</t>
  </si>
  <si>
    <t>PUMP01</t>
  </si>
  <si>
    <t>FE-1, 6 kg, Multi-purpose fire extinguisher</t>
  </si>
  <si>
    <t>FE-2, 6 kg, carbon dioxide fire extinguisher</t>
  </si>
  <si>
    <t>AFE-5, 30 kg, multi purpose fire extinguisher, ceiling mounted</t>
  </si>
  <si>
    <t>PUMP02</t>
  </si>
  <si>
    <t>PUMP RM3</t>
  </si>
  <si>
    <t>PUMP03</t>
  </si>
  <si>
    <t>PUMP 02</t>
  </si>
  <si>
    <t xml:space="preserve">General-Duty Valves for Water-Based Fire-Suppression Piping </t>
  </si>
  <si>
    <t>200 mm diameter</t>
  </si>
  <si>
    <t>Check valve, UL and FM global approved</t>
  </si>
  <si>
    <t>Flow meter</t>
  </si>
  <si>
    <t>Flexible pipe connection</t>
  </si>
  <si>
    <t>Strainer, Y type</t>
  </si>
  <si>
    <t>g.2</t>
  </si>
  <si>
    <t xml:space="preserve">Type, upright </t>
  </si>
  <si>
    <t>Fire Pumps</t>
  </si>
  <si>
    <t>Electric-drive, centrifugal fire pumps</t>
  </si>
  <si>
    <t xml:space="preserve">Supply and installation of Electric-drive, centrifugal fire pumps including all required accessories, piping, valves, strainers, check valves, control panels and all the fittings required, instrumentation devices, dismantling joint, flow meters and other associated Works and complete pipe connections as detailed in Contract drawings. Works include testing and commissioning. </t>
  </si>
  <si>
    <t>1500 GPM, 130 PSI</t>
  </si>
  <si>
    <t>Electric drive jockey pump</t>
  </si>
  <si>
    <t xml:space="preserve">Supply and installation of fire electrical jockey pump capacity 50 gpm &amp; 130 Psi (1duty) with enclosure including all required accessories, piping, valves, strainers, check valves, control panels and all the fittings required, instrumentation devices, dismantling joint, flow meters and other associated Works and complete pipe connections as detailed in Contract drawings. Works include testing and commissioning. </t>
  </si>
  <si>
    <t>50 GPM, 130 PSI</t>
  </si>
  <si>
    <t>Diesel Fire pump</t>
  </si>
  <si>
    <t xml:space="preserve">Supply and installation of Diesel Fire pump including all required accessories, piping, valves, strainers, check valves, control panels and all the fittings required, instrumentation devices, dismantling joint, flow meters and other associated Works and complete pipe connections as detailed in Contract drawings. Works include testing and commissioning. </t>
  </si>
  <si>
    <t>GUARD ROOM</t>
  </si>
  <si>
    <t>Fire alarm repeater panel (FARP)</t>
  </si>
  <si>
    <t>GUARD</t>
  </si>
  <si>
    <t>CONTRACT QUANTITES</t>
  </si>
  <si>
    <t>Pipe Dia(inch)</t>
  </si>
  <si>
    <t>CONTRACT TOTAL QTY</t>
  </si>
  <si>
    <t>HALF QTY</t>
  </si>
  <si>
    <t>PREVIOUS SUPPLIED</t>
  </si>
  <si>
    <t>NEW SUPPLY</t>
  </si>
  <si>
    <t>TOTAL SUPPLY</t>
  </si>
  <si>
    <t>TOTAL</t>
  </si>
  <si>
    <t>6KG FIRE EXTINGUISHER</t>
  </si>
  <si>
    <t>2.5MM CABLE</t>
  </si>
  <si>
    <t>GUARD RM</t>
  </si>
  <si>
    <t>SLC</t>
  </si>
  <si>
    <t>NAC</t>
  </si>
  <si>
    <t>ACTUAL SUPPLIED QUANTITY</t>
  </si>
  <si>
    <t>50 ROLL X 305M=</t>
  </si>
  <si>
    <t>16 ROLL X 305M=</t>
  </si>
  <si>
    <t>04 ROLL X 305</t>
  </si>
  <si>
    <t>06 ROLL X 305</t>
  </si>
  <si>
    <t>16 ROLL X 305</t>
  </si>
  <si>
    <t>3 ROLL X 305</t>
  </si>
  <si>
    <t>1200+800</t>
  </si>
  <si>
    <t>2000 + 150 +80= 2230</t>
  </si>
  <si>
    <t>ACTUAL INSTALLED FLOOR</t>
  </si>
  <si>
    <t>NEW INSTALLED</t>
  </si>
  <si>
    <t>OLD INSTALLED</t>
  </si>
  <si>
    <t>BLDG. FLOOR</t>
  </si>
  <si>
    <t>GR</t>
  </si>
  <si>
    <t>X3</t>
  </si>
  <si>
    <t>X2</t>
  </si>
  <si>
    <t>X1</t>
  </si>
  <si>
    <t>1st</t>
  </si>
  <si>
    <t>2nd</t>
  </si>
  <si>
    <t>OLDX2 + NEW X1</t>
  </si>
  <si>
    <t>ROOF</t>
  </si>
  <si>
    <t xml:space="preserve"> NEW X2</t>
  </si>
  <si>
    <t>DEVICE TYPE</t>
  </si>
  <si>
    <t>OLD.SPLYD</t>
  </si>
  <si>
    <t>NEW.SPLYD</t>
  </si>
  <si>
    <t>JN-1</t>
  </si>
  <si>
    <t>JN-2</t>
  </si>
  <si>
    <t>SPRVSR</t>
  </si>
  <si>
    <t>REMAIN</t>
  </si>
  <si>
    <t>SMOKE</t>
  </si>
  <si>
    <t>HEAT</t>
  </si>
  <si>
    <t>MCP</t>
  </si>
  <si>
    <t>WP-MCP</t>
  </si>
  <si>
    <t>SIREN</t>
  </si>
  <si>
    <t>WP-SIREN</t>
  </si>
  <si>
    <t>PANELS</t>
  </si>
  <si>
    <t>سجل المصروفات الإضافية للمشروع</t>
  </si>
  <si>
    <t>أدخل كل مصروف في صف مستقل. اترك خانة المبلغ فارغة إذا لم يتم تسجيل المصروف بعد.</t>
  </si>
  <si>
    <t>التاريخ</t>
  </si>
  <si>
    <t>الفئة</t>
  </si>
  <si>
    <t>البيان / الغرض</t>
  </si>
  <si>
    <t>المورد أو المستفيد</t>
  </si>
  <si>
    <t>رقم المستند</t>
  </si>
  <si>
    <t>المبلغ (ر.س)</t>
  </si>
  <si>
    <t>حالة الاعتماد</t>
  </si>
  <si>
    <t>ملاحظات</t>
  </si>
  <si>
    <t>الشهر</t>
  </si>
  <si>
    <t>كود التكلفة</t>
  </si>
  <si>
    <t>ملخص تكاليف مشروع سبارك</t>
  </si>
  <si>
    <t>مصدر التكلفة</t>
  </si>
  <si>
    <t>المواد (ر.س)</t>
  </si>
  <si>
    <t>العمالة (ر.س)</t>
  </si>
  <si>
    <t>إجمالي التكلفة المباشرة (ر.س)</t>
  </si>
  <si>
    <t>الربح الحسابي قبل المصروفات (ر.س)</t>
  </si>
  <si>
    <t>هامش الربح الحسابي</t>
  </si>
  <si>
    <r>
      <rPr>
        <b/>
        <sz val="11"/>
        <color rgb="FFFFFFFF"/>
        <rFont val="Cambria"/>
        <family val="1"/>
      </rPr>
      <t xml:space="preserve">Profit </t>
    </r>
    <r>
      <rPr>
        <b/>
        <sz val="11"/>
        <color rgb="FFFFFFFF"/>
        <rFont val="Arial"/>
        <family val="2"/>
      </rPr>
      <t xml:space="preserve">الفعلي من الورقة </t>
    </r>
    <r>
      <rPr>
        <b/>
        <sz val="11"/>
        <color rgb="FFFFFFFF"/>
        <rFont val="Cambria"/>
        <family val="1"/>
      </rPr>
      <t>(</t>
    </r>
    <r>
      <rPr>
        <b/>
        <sz val="11"/>
        <color rgb="FFFFFFFF"/>
        <rFont val="Arial"/>
        <family val="2"/>
      </rPr>
      <t>ر</t>
    </r>
    <r>
      <rPr>
        <b/>
        <sz val="11"/>
        <color rgb="FFFFFFFF"/>
        <rFont val="Cambria"/>
        <family val="1"/>
      </rPr>
      <t>.</t>
    </r>
    <r>
      <rPr>
        <b/>
        <sz val="11"/>
        <color rgb="FFFFFFFF"/>
        <rFont val="Arial"/>
        <family val="2"/>
      </rPr>
      <t>س</t>
    </r>
    <r>
      <rPr>
        <b/>
        <sz val="11"/>
        <color rgb="FFFFFFFF"/>
        <rFont val="Cambria"/>
        <family val="1"/>
      </rPr>
      <t>)</t>
    </r>
  </si>
  <si>
    <t>JUN-T1 E</t>
  </si>
  <si>
    <t>JUN-T2 E</t>
  </si>
  <si>
    <t>SUPERVISOR -E</t>
  </si>
  <si>
    <t>ADMIN -E</t>
  </si>
  <si>
    <t>RECREATION - E</t>
  </si>
  <si>
    <t>PUMP-R2-EXT</t>
  </si>
  <si>
    <t>الإجمالي المباشر</t>
  </si>
  <si>
    <t>تصنيف المصروفات الإضافية</t>
  </si>
  <si>
    <t>المبلغ المسجل (ر.س)</t>
  </si>
  <si>
    <t>النسبة من المصروفات الإضافية</t>
  </si>
  <si>
    <t>ترحيل المواد</t>
  </si>
  <si>
    <t>مصاريف مكتبية</t>
  </si>
  <si>
    <t>مرتبات الاستاف</t>
  </si>
  <si>
    <t>السكن</t>
  </si>
  <si>
    <t>الترحيل والنقل</t>
  </si>
  <si>
    <t>اتصالات وإنترنت</t>
  </si>
  <si>
    <t>معدات وأدوات</t>
  </si>
  <si>
    <t>رسوم وتصاريح</t>
  </si>
  <si>
    <t>تأمين وضمانات</t>
  </si>
  <si>
    <t>مصروفات أخرى</t>
  </si>
  <si>
    <t>إجمالي المصروفات الإضافية</t>
  </si>
  <si>
    <t>دليل استخدام نموذج الربحية</t>
  </si>
  <si>
    <t>الغرض</t>
  </si>
  <si>
    <t>هذا النموذج يربط قيمة الأعمال المنجزة وتكاليف المواد والعمالة الموجودة في أوراق المستخلص مع سجل مستقل للمصروفات الإضافية.</t>
  </si>
  <si>
    <t>الخطوة 1</t>
  </si>
  <si>
    <t>استخدم ورقة «المصروفات الإضافية» لتسجيل كل مصروف في صف مستقل، مع التاريخ والفئة والبيان والمبلغ وحالة الاعتماد.</t>
  </si>
  <si>
    <t>الخطوة 2</t>
  </si>
  <si>
    <t>استخدم القوائم المنسدلة لاختيار فئة المصروف وحالة اعتماده. لا تكتب فوق الخلايا التي تحتوي على صيغ.</t>
  </si>
  <si>
    <t>الخطوة 3</t>
  </si>
  <si>
    <t>راجع «ملخص التكاليف» لمعرفة التكلفة المباشرة حسب مصدر التكلفة وتوزيع المصروفات الإضافية حسب الفئة.</t>
  </si>
  <si>
    <t>الخطوة 4</t>
  </si>
  <si>
    <t>استخدم «لوحة الربحية» للعرض الإداري. الربح الصافي = قيمة الأعمال المنجزة – التكلفة المباشرة – المصروفات الإضافية.</t>
  </si>
  <si>
    <t>ملاحظة محاسبية</t>
  </si>
  <si>
    <t>المصروفات الإضافية تكون صفراً حتى يتم إدخالها. لذلك لا يمثل الربح الظاهر حالياً صافي الربح النهائي إلا بعد استكمال التسجيل والمراجعة.</t>
  </si>
  <si>
    <t>ملاحظة على المستخلص</t>
  </si>
  <si>
    <t>التحليل مبني على قيم المستخلص والحقول Actual price وActual Labour charge وProfit الموجودة في أوراق الأعمال، مع إبقاء الأوراق الأصلية دون حذف.</t>
  </si>
  <si>
    <t xml:space="preserve">مرتب المهندس عصام </t>
  </si>
  <si>
    <t>1مايو 2024</t>
  </si>
  <si>
    <t>حتي ابريل 2025 7000X</t>
  </si>
  <si>
    <t xml:space="preserve">مهندس عصام </t>
  </si>
  <si>
    <t>مرتب المهندس إبراهيم</t>
  </si>
  <si>
    <t>مهندس إبراهيم</t>
  </si>
  <si>
    <t>12 month per 7000+2 month per 5000</t>
  </si>
  <si>
    <t>سكن المهندسين</t>
  </si>
  <si>
    <t>المهندسين</t>
  </si>
  <si>
    <t>سكن شقة مفروشة لفترة 15 شهر في 2500</t>
  </si>
  <si>
    <t>1مارس 2025</t>
  </si>
  <si>
    <t>مرتب مهندس عثمان</t>
  </si>
  <si>
    <t>م عثمان</t>
  </si>
  <si>
    <t>12شهر بحساب 5000 ريال و7 شهور بحساب 7000</t>
  </si>
  <si>
    <t>سكن المهندس عثمان</t>
  </si>
  <si>
    <t xml:space="preserve">م عثمان </t>
  </si>
  <si>
    <t>سكن شقة مفروشة لفترة 12 شهر في 2500</t>
  </si>
  <si>
    <t>م إبراهيم وعثمان</t>
  </si>
  <si>
    <t>إبراهيم وعثمان</t>
  </si>
  <si>
    <t>نقل المهندسين</t>
  </si>
  <si>
    <t>سكن العمال شقتين</t>
  </si>
  <si>
    <t>عمال المشروع</t>
  </si>
  <si>
    <t>سكن عمال</t>
  </si>
  <si>
    <t xml:space="preserve">ترحيل مواد وايجار معدات </t>
  </si>
  <si>
    <t>مصاريف المشروع</t>
  </si>
  <si>
    <t>مصاريف المكتب</t>
  </si>
  <si>
    <t>طباعة وضيافة ومواد مكتبية</t>
  </si>
  <si>
    <t>الربح بعد المصروفات</t>
  </si>
  <si>
    <t>المبلغ الكلي للمبني</t>
  </si>
  <si>
    <t>التكلفة الكلية عمالة ومواد</t>
  </si>
  <si>
    <t>الربح الاسمي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</si>
</sst>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_);[Red]&quot;($&quot;#,##0\)"/>
    <numFmt numFmtId="165" formatCode="0.0%"/>
    <numFmt numFmtId="166" formatCode="[$-409]d\-mmm\-yy;@"/>
    <numFmt numFmtId="167" formatCode="#,##0.0"/>
    <numFmt numFmtId="168" formatCode="#,##0.0000"/>
    <numFmt numFmtId="169" formatCode="_-* #,##0.00_-;\-* #,##0.00_-;_-* \-??_-;_-@_-"/>
    <numFmt numFmtId="170" formatCode="_(* #,##0.00_);_(* \(#,##0.00\);_(* \-??_);_(@_)"/>
    <numFmt numFmtId="171" formatCode="_(* #,##0_);_(* \(#,##0\);_(* \-??_);_(@_)"/>
    <numFmt numFmtId="172" formatCode="dd\-mmm\-yy"/>
  </numFmts>
  <fonts count="70" x14ac:knownFonts="1">
    <font>
      <sz val="10"/>
      <name val="Arial"/>
      <charset val="1"/>
    </font>
    <font>
      <sz val="10"/>
      <name val="Arial"/>
      <family val="2"/>
    </font>
    <font>
      <sz val="10"/>
      <name val="Arial"/>
      <family val="2"/>
      <charset val="1"/>
    </font>
    <font>
      <sz val="10"/>
      <name val="Times New Roman"/>
      <family val="1"/>
      <charset val="1"/>
    </font>
    <font>
      <sz val="11"/>
      <color theme="1"/>
      <name val="Arial"/>
      <family val="2"/>
      <charset val="1"/>
    </font>
    <font>
      <sz val="10"/>
      <name val="Arial"/>
      <family val="2"/>
    </font>
    <font>
      <sz val="10"/>
      <color rgb="FFFF0000"/>
      <name val="Times New Roman"/>
      <family val="1"/>
      <charset val="1"/>
    </font>
    <font>
      <b/>
      <sz val="20"/>
      <color rgb="FFFFFFFF"/>
      <name val="Arial"/>
      <family val="2"/>
    </font>
    <font>
      <i/>
      <sz val="11"/>
      <color rgb="FF666666"/>
      <name val="Arial"/>
      <family val="2"/>
    </font>
    <font>
      <b/>
      <sz val="11"/>
      <color rgb="FF17365D"/>
      <name val="Arial"/>
      <family val="2"/>
    </font>
    <font>
      <b/>
      <sz val="13"/>
      <color rgb="FF1F1F1F"/>
      <name val="Cambria"/>
      <family val="1"/>
    </font>
    <font>
      <b/>
      <sz val="14"/>
      <color rgb="FFFFFFFF"/>
      <name val="Arial"/>
      <family val="2"/>
    </font>
    <font>
      <b/>
      <sz val="11"/>
      <color rgb="FFFFFFFF"/>
      <name val="Arial"/>
      <family val="2"/>
    </font>
    <font>
      <b/>
      <sz val="16"/>
      <color theme="1"/>
      <name val="Arial"/>
      <family val="2"/>
      <charset val="1"/>
    </font>
    <font>
      <b/>
      <sz val="14"/>
      <color theme="1"/>
      <name val="Arial"/>
      <family val="2"/>
      <charset val="1"/>
    </font>
    <font>
      <sz val="6"/>
      <color theme="1"/>
      <name val="Arial"/>
      <family val="2"/>
      <charset val="1"/>
    </font>
    <font>
      <sz val="11"/>
      <color theme="3" tint="0.59987182226020086"/>
      <name val="Arial"/>
      <family val="2"/>
      <charset val="1"/>
    </font>
    <font>
      <b/>
      <u/>
      <sz val="14"/>
      <color theme="1"/>
      <name val="Arial"/>
      <family val="2"/>
      <charset val="1"/>
    </font>
    <font>
      <sz val="14"/>
      <color theme="1"/>
      <name val="Arial"/>
      <family val="2"/>
      <charset val="1"/>
    </font>
    <font>
      <sz val="14"/>
      <name val="Arial"/>
      <family val="2"/>
      <charset val="1"/>
    </font>
    <font>
      <b/>
      <sz val="16"/>
      <color theme="1"/>
      <name val="Sakkal Majalla"/>
    </font>
    <font>
      <b/>
      <sz val="11"/>
      <color theme="1"/>
      <name val="Arial"/>
      <family val="2"/>
      <charset val="1"/>
    </font>
    <font>
      <b/>
      <sz val="12"/>
      <color theme="1"/>
      <name val="Arial"/>
      <family val="2"/>
      <charset val="1"/>
    </font>
    <font>
      <sz val="16"/>
      <name val="Arial"/>
      <family val="2"/>
      <charset val="1"/>
    </font>
    <font>
      <sz val="12"/>
      <color theme="1"/>
      <name val="Arial"/>
      <family val="2"/>
      <charset val="1"/>
    </font>
    <font>
      <b/>
      <sz val="16"/>
      <color theme="1"/>
      <name val="Traditional Arabic"/>
      <family val="1"/>
      <charset val="1"/>
    </font>
    <font>
      <b/>
      <sz val="20"/>
      <name val="Arabic Typesetting"/>
      <family val="4"/>
      <charset val="1"/>
    </font>
    <font>
      <b/>
      <sz val="11"/>
      <name val="Arial"/>
      <family val="2"/>
      <charset val="1"/>
    </font>
    <font>
      <sz val="12"/>
      <name val="Times New Roman"/>
      <family val="1"/>
      <charset val="1"/>
    </font>
    <font>
      <b/>
      <sz val="12"/>
      <name val="Times New Roman"/>
      <family val="1"/>
      <charset val="1"/>
    </font>
    <font>
      <b/>
      <sz val="14"/>
      <name val="Times New Roman"/>
      <family val="1"/>
      <charset val="1"/>
    </font>
    <font>
      <b/>
      <sz val="10"/>
      <name val="Times New Roman"/>
      <family val="1"/>
      <charset val="1"/>
    </font>
    <font>
      <b/>
      <u/>
      <sz val="14"/>
      <name val="Times New Roman"/>
      <family val="1"/>
      <charset val="1"/>
    </font>
    <font>
      <b/>
      <u/>
      <sz val="10"/>
      <name val="Times New Roman"/>
      <family val="1"/>
      <charset val="1"/>
    </font>
    <font>
      <sz val="14"/>
      <name val="Times New Roman"/>
      <family val="1"/>
      <charset val="1"/>
    </font>
    <font>
      <b/>
      <sz val="16"/>
      <name val="Times New Roman"/>
      <family val="1"/>
      <charset val="1"/>
    </font>
    <font>
      <sz val="16"/>
      <name val="Times New Roman"/>
      <family val="1"/>
      <charset val="1"/>
    </font>
    <font>
      <b/>
      <sz val="16"/>
      <name val="Arial"/>
      <family val="2"/>
      <charset val="1"/>
    </font>
    <font>
      <b/>
      <sz val="16"/>
      <color rgb="FFFF0000"/>
      <name val="Times New Roman"/>
      <family val="1"/>
      <charset val="1"/>
    </font>
    <font>
      <b/>
      <sz val="14"/>
      <name val="Arial"/>
      <family val="2"/>
      <charset val="1"/>
    </font>
    <font>
      <b/>
      <sz val="12"/>
      <name val="Arial"/>
      <family val="2"/>
      <charset val="1"/>
    </font>
    <font>
      <b/>
      <sz val="18"/>
      <name val="Times New Roman"/>
      <family val="1"/>
      <charset val="1"/>
    </font>
    <font>
      <sz val="12"/>
      <name val="Arial"/>
      <family val="2"/>
      <charset val="1"/>
    </font>
    <font>
      <b/>
      <sz val="20"/>
      <name val="Times New Roman"/>
      <family val="1"/>
      <charset val="1"/>
    </font>
    <font>
      <sz val="18"/>
      <name val="Times New Roman"/>
      <family val="1"/>
      <charset val="1"/>
    </font>
    <font>
      <b/>
      <sz val="18"/>
      <color rgb="FFFF0000"/>
      <name val="Times New Roman"/>
      <family val="1"/>
      <charset val="1"/>
    </font>
    <font>
      <sz val="18"/>
      <name val="Arial"/>
      <family val="2"/>
      <charset val="1"/>
    </font>
    <font>
      <b/>
      <sz val="18"/>
      <name val="Arial"/>
      <family val="2"/>
      <charset val="1"/>
    </font>
    <font>
      <sz val="20"/>
      <name val="Times New Roman"/>
      <family val="1"/>
      <charset val="1"/>
    </font>
    <font>
      <b/>
      <sz val="14"/>
      <color rgb="FFFF0000"/>
      <name val="Times New Roman"/>
      <family val="1"/>
      <charset val="1"/>
    </font>
    <font>
      <sz val="20"/>
      <name val="Arial"/>
      <family val="2"/>
      <charset val="1"/>
    </font>
    <font>
      <b/>
      <sz val="22"/>
      <name val="Times New Roman"/>
      <family val="1"/>
      <charset val="1"/>
    </font>
    <font>
      <sz val="22"/>
      <name val="Times New Roman"/>
      <family val="1"/>
      <charset val="1"/>
    </font>
    <font>
      <sz val="24"/>
      <name val="Times New Roman"/>
      <family val="1"/>
      <charset val="1"/>
    </font>
    <font>
      <b/>
      <sz val="24"/>
      <name val="Times New Roman"/>
      <family val="1"/>
      <charset val="1"/>
    </font>
    <font>
      <sz val="24"/>
      <name val="Arial"/>
      <family val="2"/>
      <charset val="1"/>
    </font>
    <font>
      <b/>
      <sz val="24"/>
      <name val="Arial"/>
      <family val="2"/>
      <charset val="1"/>
    </font>
    <font>
      <b/>
      <sz val="24"/>
      <color rgb="FFFF0000"/>
      <name val="Times New Roman"/>
      <family val="1"/>
      <charset val="1"/>
    </font>
    <font>
      <sz val="28"/>
      <name val="Times New Roman"/>
      <family val="1"/>
      <charset val="1"/>
    </font>
    <font>
      <sz val="28"/>
      <name val="Arial"/>
      <family val="2"/>
      <charset val="1"/>
    </font>
    <font>
      <b/>
      <sz val="28"/>
      <name val="Times New Roman"/>
      <family val="1"/>
      <charset val="1"/>
    </font>
    <font>
      <b/>
      <sz val="28"/>
      <color rgb="FFFF0000"/>
      <name val="Times New Roman"/>
      <family val="1"/>
      <charset val="1"/>
    </font>
    <font>
      <b/>
      <sz val="10"/>
      <name val="Arial"/>
      <family val="2"/>
      <charset val="1"/>
    </font>
    <font>
      <b/>
      <sz val="10"/>
      <color rgb="FFFFFF00"/>
      <name val="Arial"/>
      <family val="2"/>
      <charset val="1"/>
    </font>
    <font>
      <sz val="10"/>
      <color rgb="FFFFFF00"/>
      <name val="Arial"/>
      <family val="2"/>
      <charset val="1"/>
    </font>
    <font>
      <sz val="10"/>
      <color rgb="FFFFFF00"/>
      <name val="Times New Roman"/>
      <family val="1"/>
      <charset val="1"/>
    </font>
    <font>
      <b/>
      <sz val="18"/>
      <color rgb="FFFFFFFF"/>
      <name val="Arial"/>
      <family val="2"/>
    </font>
    <font>
      <b/>
      <sz val="11"/>
      <color rgb="FFFFFFFF"/>
      <name val="Cambria"/>
      <family val="1"/>
    </font>
    <font>
      <b/>
      <sz val="11"/>
      <color rgb="FF17365D"/>
      <name val="Cambria"/>
      <family val="1"/>
    </font>
    <font>
      <b/>
      <sz val="11"/>
      <name val="Cambria"/>
      <family val="1"/>
    </font>
  </fonts>
  <fills count="18">
    <fill>
      <patternFill patternType="none"/>
    </fill>
    <fill>
      <patternFill patternType="gray125"/>
    </fill>
    <fill>
      <patternFill patternType="solid">
        <fgColor rgb="FF17365D"/>
        <bgColor rgb="FF1F4E78"/>
      </patternFill>
    </fill>
    <fill>
      <patternFill patternType="solid">
        <fgColor rgb="FFEAF2F8"/>
        <bgColor rgb="FFF9F9F9"/>
      </patternFill>
    </fill>
    <fill>
      <patternFill patternType="solid">
        <fgColor rgb="FFFFFFFF"/>
        <bgColor rgb="FFF7FBFF"/>
      </patternFill>
    </fill>
    <fill>
      <patternFill patternType="solid">
        <fgColor rgb="FF0F6B78"/>
        <bgColor rgb="FF008080"/>
      </patternFill>
    </fill>
    <fill>
      <patternFill patternType="solid">
        <fgColor rgb="FF1F4E78"/>
        <bgColor rgb="FF17365D"/>
      </patternFill>
    </fill>
    <fill>
      <patternFill patternType="solid">
        <fgColor theme="0" tint="-0.249977111117893"/>
        <bgColor rgb="FFD9D9D9"/>
      </patternFill>
    </fill>
    <fill>
      <patternFill patternType="solid">
        <fgColor theme="3" tint="0.39988402966399123"/>
        <bgColor rgb="FF4F81BD"/>
      </patternFill>
    </fill>
    <fill>
      <patternFill patternType="solid">
        <fgColor theme="4" tint="0.79989013336588644"/>
        <bgColor rgb="FFD9E1F2"/>
      </patternFill>
    </fill>
    <fill>
      <patternFill patternType="solid">
        <fgColor rgb="FF92D050"/>
        <bgColor rgb="FF9BBB59"/>
      </patternFill>
    </fill>
    <fill>
      <patternFill patternType="solid">
        <fgColor rgb="FFFFFF00"/>
        <bgColor rgb="FFFFFF00"/>
      </patternFill>
    </fill>
    <fill>
      <patternFill patternType="solid">
        <fgColor theme="6"/>
        <bgColor rgb="FF92D050"/>
      </patternFill>
    </fill>
    <fill>
      <patternFill patternType="solid">
        <fgColor theme="6" tint="0.59987182226020086"/>
        <bgColor rgb="FFD9D9D9"/>
      </patternFill>
    </fill>
    <fill>
      <patternFill patternType="solid">
        <fgColor rgb="FFFFC000"/>
        <bgColor rgb="FFFF9900"/>
      </patternFill>
    </fill>
    <fill>
      <patternFill patternType="solid">
        <fgColor rgb="FFFF0000"/>
        <bgColor rgb="FF993300"/>
      </patternFill>
    </fill>
    <fill>
      <patternFill patternType="solid">
        <fgColor rgb="FF00B0F0"/>
        <bgColor rgb="FF33CCCC"/>
      </patternFill>
    </fill>
    <fill>
      <patternFill patternType="solid">
        <fgColor rgb="FFF7FBFF"/>
        <bgColor rgb="FFF9F9F9"/>
      </patternFill>
    </fill>
  </fills>
  <borders count="67">
    <border>
      <left/>
      <right/>
      <top/>
      <bottom/>
      <diagonal/>
    </border>
    <border>
      <left style="thin">
        <color auto="1"/>
      </left>
      <right style="thin">
        <color auto="1"/>
      </right>
      <top/>
      <bottom/>
      <diagonal/>
    </border>
    <border>
      <left/>
      <right/>
      <top/>
      <bottom style="thin">
        <color rgb="FFD9E1F2"/>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style="hair">
        <color auto="1"/>
      </right>
      <top style="thin">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diagonal/>
    </border>
    <border>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thin">
        <color auto="1"/>
      </top>
      <bottom style="thin">
        <color auto="1"/>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dotted">
        <color auto="1"/>
      </right>
      <top style="dashed">
        <color auto="1"/>
      </top>
      <bottom style="dotted">
        <color auto="1"/>
      </bottom>
      <diagonal/>
    </border>
    <border>
      <left style="dotted">
        <color auto="1"/>
      </left>
      <right style="dotted">
        <color auto="1"/>
      </right>
      <top style="dashed">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thin">
        <color auto="1"/>
      </left>
      <right style="dotted">
        <color auto="1"/>
      </right>
      <top style="dotted">
        <color auto="1"/>
      </top>
      <bottom style="dashed">
        <color auto="1"/>
      </bottom>
      <diagonal/>
    </border>
    <border>
      <left style="dotted">
        <color auto="1"/>
      </left>
      <right style="dotted">
        <color auto="1"/>
      </right>
      <top style="dotted">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thin">
        <color auto="1"/>
      </left>
      <right/>
      <top style="thin">
        <color auto="1"/>
      </top>
      <bottom style="thin">
        <color auto="1"/>
      </bottom>
      <diagonal/>
    </border>
    <border>
      <left style="thin">
        <color auto="1"/>
      </left>
      <right style="hair">
        <color auto="1"/>
      </right>
      <top style="hair">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auto="1"/>
      </left>
      <right style="hair">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medium">
        <color auto="1"/>
      </bottom>
      <diagonal/>
    </border>
  </borders>
  <cellStyleXfs count="13">
    <xf numFmtId="0" fontId="0" fillId="0" borderId="0"/>
    <xf numFmtId="0" fontId="2" fillId="0" borderId="0"/>
    <xf numFmtId="0" fontId="2" fillId="0" borderId="0"/>
    <xf numFmtId="164" fontId="2" fillId="0" borderId="0"/>
    <xf numFmtId="164" fontId="2" fillId="0" borderId="0"/>
    <xf numFmtId="0" fontId="2" fillId="0" borderId="0"/>
    <xf numFmtId="0" fontId="3" fillId="0" borderId="0">
      <alignment wrapText="1"/>
    </xf>
    <xf numFmtId="0" fontId="4" fillId="0" borderId="0"/>
    <xf numFmtId="0" fontId="4" fillId="0" borderId="0"/>
    <xf numFmtId="0" fontId="3" fillId="0" borderId="0">
      <alignment wrapText="1"/>
    </xf>
    <xf numFmtId="0" fontId="5" fillId="0" borderId="0"/>
    <xf numFmtId="9" fontId="2" fillId="0" borderId="0"/>
    <xf numFmtId="0" fontId="6" fillId="0" borderId="1">
      <alignment horizontal="left" wrapText="1" indent="1"/>
    </xf>
  </cellStyleXfs>
  <cellXfs count="763">
    <xf numFmtId="0" fontId="0" fillId="0" borderId="0" xfId="0"/>
    <xf numFmtId="0" fontId="14" fillId="7" borderId="9" xfId="0" applyFont="1" applyFill="1" applyBorder="1" applyAlignment="1">
      <alignment horizontal="center" vertical="center"/>
    </xf>
    <xf numFmtId="0" fontId="4" fillId="4" borderId="11" xfId="0" applyFont="1" applyFill="1" applyBorder="1" applyAlignment="1">
      <alignment horizontal="left" vertical="center" indent="1"/>
    </xf>
    <xf numFmtId="0" fontId="4" fillId="4" borderId="10" xfId="0" applyFont="1" applyFill="1" applyBorder="1" applyAlignment="1">
      <alignment horizontal="left" vertical="center" indent="1"/>
    </xf>
    <xf numFmtId="0" fontId="13" fillId="4" borderId="9" xfId="0" applyFont="1" applyFill="1" applyBorder="1" applyAlignment="1">
      <alignment horizontal="center" vertical="center"/>
    </xf>
    <xf numFmtId="49" fontId="4" fillId="4" borderId="8" xfId="0" applyNumberFormat="1" applyFont="1" applyFill="1" applyBorder="1" applyAlignment="1">
      <alignment horizontal="left" vertical="center" indent="1"/>
    </xf>
    <xf numFmtId="0" fontId="4" fillId="4" borderId="6" xfId="0" applyFont="1" applyFill="1" applyBorder="1" applyAlignment="1">
      <alignment horizontal="left" vertical="center" indent="1"/>
    </xf>
    <xf numFmtId="0" fontId="4" fillId="4" borderId="5"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3" xfId="0" applyFont="1" applyFill="1" applyBorder="1" applyAlignment="1">
      <alignment horizontal="center" vertical="center"/>
    </xf>
    <xf numFmtId="0" fontId="0" fillId="0" borderId="0" xfId="0" applyFont="1" applyBorder="1" applyAlignment="1">
      <alignment vertical="center" wrapText="1"/>
    </xf>
    <xf numFmtId="165" fontId="0" fillId="0" borderId="0" xfId="0" applyNumberFormat="1" applyBorder="1" applyAlignment="1">
      <alignment vertical="center" wrapText="1"/>
    </xf>
    <xf numFmtId="0" fontId="11" fillId="5" borderId="0" xfId="0" applyFont="1" applyFill="1" applyBorder="1" applyAlignment="1">
      <alignment vertical="center"/>
    </xf>
    <xf numFmtId="0" fontId="8" fillId="0" borderId="0" xfId="0" applyFont="1" applyBorder="1" applyAlignment="1">
      <alignment horizontal="center" vertical="center"/>
    </xf>
    <xf numFmtId="0" fontId="7" fillId="2" borderId="0" xfId="0" applyFont="1" applyFill="1" applyBorder="1" applyAlignment="1">
      <alignment horizontal="center" vertical="center"/>
    </xf>
    <xf numFmtId="0" fontId="0" fillId="0" borderId="0" xfId="0" applyAlignment="1"/>
    <xf numFmtId="0" fontId="9" fillId="3" borderId="0" xfId="0" applyFont="1" applyFill="1" applyAlignment="1">
      <alignment vertical="center"/>
    </xf>
    <xf numFmtId="4" fontId="10" fillId="4" borderId="2" xfId="0" applyNumberFormat="1" applyFont="1" applyFill="1" applyBorder="1" applyAlignment="1">
      <alignment vertical="center"/>
    </xf>
    <xf numFmtId="0" fontId="9" fillId="0" borderId="0" xfId="0" applyFont="1" applyAlignment="1">
      <alignment vertical="center"/>
    </xf>
    <xf numFmtId="0" fontId="12" fillId="6" borderId="0" xfId="0" applyFont="1" applyFill="1" applyAlignment="1">
      <alignment vertical="center"/>
    </xf>
    <xf numFmtId="0" fontId="0" fillId="0" borderId="0" xfId="0" applyFont="1" applyAlignment="1">
      <alignment vertical="center"/>
    </xf>
    <xf numFmtId="4" fontId="0" fillId="0" borderId="0" xfId="0" applyNumberFormat="1" applyAlignment="1">
      <alignment vertical="center"/>
    </xf>
    <xf numFmtId="165" fontId="10" fillId="4" borderId="2" xfId="0" applyNumberFormat="1" applyFont="1" applyFill="1" applyBorder="1" applyAlignment="1">
      <alignment vertical="center"/>
    </xf>
    <xf numFmtId="0" fontId="4" fillId="0" borderId="0" xfId="0" applyFont="1" applyAlignment="1">
      <alignment vertical="center"/>
    </xf>
    <xf numFmtId="0" fontId="0" fillId="4" borderId="0" xfId="0" applyFill="1" applyAlignment="1"/>
    <xf numFmtId="4" fontId="0" fillId="4" borderId="0" xfId="0" applyNumberFormat="1" applyFill="1" applyAlignment="1"/>
    <xf numFmtId="0" fontId="4" fillId="4" borderId="3"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0" xfId="0" applyFont="1" applyFill="1" applyAlignment="1">
      <alignment horizontal="center" vertical="center"/>
    </xf>
    <xf numFmtId="0" fontId="4" fillId="4" borderId="7" xfId="0" applyFont="1" applyFill="1" applyBorder="1" applyAlignment="1">
      <alignment vertical="center"/>
    </xf>
    <xf numFmtId="0" fontId="15" fillId="4" borderId="7" xfId="0" applyFont="1" applyFill="1" applyBorder="1" applyAlignment="1">
      <alignment vertical="center"/>
    </xf>
    <xf numFmtId="0" fontId="4" fillId="4" borderId="0" xfId="0" applyFont="1" applyFill="1" applyAlignment="1">
      <alignment vertical="center"/>
    </xf>
    <xf numFmtId="0" fontId="4" fillId="4" borderId="0" xfId="0" applyFont="1" applyFill="1" applyAlignment="1">
      <alignment horizontal="left" vertical="center"/>
    </xf>
    <xf numFmtId="0" fontId="4" fillId="4" borderId="0" xfId="0" applyFont="1" applyFill="1" applyAlignment="1">
      <alignment horizontal="center"/>
    </xf>
    <xf numFmtId="0" fontId="14" fillId="4" borderId="0" xfId="0" applyFont="1" applyFill="1" applyAlignment="1">
      <alignment vertical="center"/>
    </xf>
    <xf numFmtId="0" fontId="17" fillId="4" borderId="0" xfId="0" applyFont="1" applyFill="1" applyAlignment="1">
      <alignment vertical="center"/>
    </xf>
    <xf numFmtId="167" fontId="19" fillId="4" borderId="0" xfId="0" applyNumberFormat="1" applyFont="1" applyFill="1" applyAlignment="1"/>
    <xf numFmtId="10" fontId="0" fillId="4" borderId="0" xfId="0" applyNumberFormat="1" applyFill="1" applyAlignment="1"/>
    <xf numFmtId="10" fontId="14" fillId="4" borderId="37" xfId="12" applyNumberFormat="1" applyFont="1" applyFill="1" applyBorder="1" applyAlignment="1">
      <alignment vertical="center"/>
    </xf>
    <xf numFmtId="0" fontId="14" fillId="4" borderId="37" xfId="0" applyFont="1" applyFill="1" applyBorder="1" applyAlignment="1">
      <alignment vertical="center"/>
    </xf>
    <xf numFmtId="4" fontId="23" fillId="4" borderId="0" xfId="0" applyNumberFormat="1" applyFont="1" applyFill="1" applyAlignment="1">
      <alignment horizontal="center" vertical="center"/>
    </xf>
    <xf numFmtId="167" fontId="23" fillId="4" borderId="0" xfId="0" applyNumberFormat="1" applyFont="1" applyFill="1" applyAlignment="1"/>
    <xf numFmtId="4" fontId="19" fillId="4" borderId="0" xfId="0" applyNumberFormat="1" applyFont="1" applyFill="1" applyAlignment="1"/>
    <xf numFmtId="0" fontId="21" fillId="4" borderId="37" xfId="0" applyFont="1" applyFill="1" applyBorder="1" applyAlignment="1">
      <alignment horizontal="right" vertical="center" wrapText="1" indent="1"/>
    </xf>
    <xf numFmtId="168" fontId="19" fillId="4" borderId="0" xfId="0" applyNumberFormat="1" applyFont="1" applyFill="1" applyAlignment="1"/>
    <xf numFmtId="169" fontId="0" fillId="4" borderId="0" xfId="0" applyNumberFormat="1" applyFill="1" applyAlignment="1"/>
    <xf numFmtId="168" fontId="19" fillId="4" borderId="0" xfId="0" applyNumberFormat="1" applyFont="1" applyFill="1" applyAlignment="1">
      <alignment horizontal="center"/>
    </xf>
    <xf numFmtId="0" fontId="4" fillId="4" borderId="50" xfId="0" applyFont="1" applyFill="1" applyBorder="1" applyAlignment="1">
      <alignment horizontal="left" vertical="center" indent="1"/>
    </xf>
    <xf numFmtId="4" fontId="19" fillId="4" borderId="0" xfId="0" applyNumberFormat="1" applyFont="1" applyFill="1" applyAlignment="1">
      <alignment horizontal="center"/>
    </xf>
    <xf numFmtId="0" fontId="25" fillId="0" borderId="0" xfId="0" applyFont="1" applyAlignment="1">
      <alignment horizontal="right" vertical="center" readingOrder="2"/>
    </xf>
    <xf numFmtId="0" fontId="19" fillId="4" borderId="0" xfId="0" applyFont="1" applyFill="1" applyAlignment="1"/>
    <xf numFmtId="9" fontId="19" fillId="4" borderId="0" xfId="12" applyNumberFormat="1" applyFont="1" applyFill="1" applyBorder="1" applyAlignment="1"/>
    <xf numFmtId="0" fontId="25" fillId="0" borderId="53" xfId="0" applyFont="1" applyBorder="1" applyAlignment="1">
      <alignment horizontal="right" vertical="center" indent="1" readingOrder="2"/>
    </xf>
    <xf numFmtId="0" fontId="25" fillId="0" borderId="0" xfId="0" applyFont="1" applyAlignment="1">
      <alignment horizontal="right" vertical="center" indent="1" readingOrder="2"/>
    </xf>
    <xf numFmtId="0" fontId="25" fillId="0" borderId="54" xfId="0" applyFont="1" applyBorder="1" applyAlignment="1">
      <alignment horizontal="right" vertical="center" indent="1" readingOrder="2"/>
    </xf>
    <xf numFmtId="170" fontId="23" fillId="4" borderId="0" xfId="10" applyNumberFormat="1" applyFont="1" applyFill="1" applyAlignment="1"/>
    <xf numFmtId="0" fontId="21" fillId="4" borderId="0" xfId="0" applyFont="1" applyFill="1" applyAlignment="1">
      <alignment vertical="center"/>
    </xf>
    <xf numFmtId="0" fontId="21" fillId="4" borderId="54" xfId="0" applyFont="1" applyFill="1" applyBorder="1" applyAlignment="1">
      <alignment horizontal="left" vertical="center" indent="1"/>
    </xf>
    <xf numFmtId="0" fontId="4" fillId="4" borderId="53" xfId="0" applyFont="1" applyFill="1" applyBorder="1" applyAlignment="1">
      <alignment horizontal="left" vertical="center"/>
    </xf>
    <xf numFmtId="0" fontId="21" fillId="4" borderId="0" xfId="0" applyFont="1" applyFill="1" applyAlignment="1">
      <alignment horizontal="left" vertical="center" indent="1"/>
    </xf>
    <xf numFmtId="0" fontId="26" fillId="0" borderId="0" xfId="0" applyFont="1" applyAlignment="1"/>
    <xf numFmtId="0" fontId="4" fillId="4" borderId="53" xfId="0" applyFont="1" applyFill="1" applyBorder="1" applyAlignment="1">
      <alignment vertical="center"/>
    </xf>
    <xf numFmtId="0" fontId="4" fillId="4" borderId="54" xfId="0" applyFont="1" applyFill="1" applyBorder="1" applyAlignment="1">
      <alignment vertical="center"/>
    </xf>
    <xf numFmtId="0" fontId="26" fillId="4" borderId="0" xfId="0" applyFont="1" applyFill="1" applyAlignment="1"/>
    <xf numFmtId="0" fontId="4" fillId="4" borderId="55" xfId="0" applyFont="1" applyFill="1" applyBorder="1" applyAlignment="1">
      <alignment vertical="center"/>
    </xf>
    <xf numFmtId="0" fontId="4" fillId="4" borderId="16" xfId="0" applyFont="1" applyFill="1" applyBorder="1" applyAlignment="1">
      <alignment vertical="center"/>
    </xf>
    <xf numFmtId="0" fontId="4" fillId="4" borderId="56" xfId="0" applyFont="1" applyFill="1" applyBorder="1" applyAlignment="1">
      <alignment vertical="center"/>
    </xf>
    <xf numFmtId="0" fontId="21" fillId="4" borderId="50" xfId="0" applyFont="1" applyFill="1" applyBorder="1" applyAlignment="1">
      <alignment vertical="center"/>
    </xf>
    <xf numFmtId="0" fontId="4" fillId="4" borderId="50" xfId="0" applyFont="1" applyFill="1" applyBorder="1" applyAlignment="1">
      <alignment vertical="center"/>
    </xf>
    <xf numFmtId="0" fontId="27" fillId="0" borderId="0" xfId="0" applyFont="1" applyAlignment="1">
      <alignment vertical="center"/>
    </xf>
    <xf numFmtId="49" fontId="28" fillId="0" borderId="0" xfId="0" applyNumberFormat="1" applyFont="1" applyAlignment="1" applyProtection="1">
      <alignment horizontal="center" vertical="top"/>
      <protection locked="0"/>
    </xf>
    <xf numFmtId="0" fontId="28" fillId="0" borderId="0" xfId="0" applyFont="1" applyAlignment="1" applyProtection="1">
      <alignment horizontal="left" vertical="top"/>
      <protection locked="0"/>
    </xf>
    <xf numFmtId="4" fontId="28" fillId="0" borderId="0" xfId="0" applyNumberFormat="1" applyFont="1" applyAlignment="1" applyProtection="1">
      <alignment horizontal="center" vertical="top"/>
      <protection locked="0"/>
    </xf>
    <xf numFmtId="3" fontId="28" fillId="0" borderId="0" xfId="0" applyNumberFormat="1" applyFont="1" applyAlignment="1" applyProtection="1">
      <alignment horizontal="center" vertical="top"/>
      <protection locked="0"/>
    </xf>
    <xf numFmtId="49" fontId="28" fillId="0" borderId="0" xfId="0" applyNumberFormat="1" applyFont="1" applyAlignment="1">
      <alignment horizontal="center" vertical="center"/>
    </xf>
    <xf numFmtId="0" fontId="29" fillId="0" borderId="0" xfId="0" applyFont="1" applyAlignment="1">
      <alignment horizontal="left" vertical="center"/>
    </xf>
    <xf numFmtId="4" fontId="28" fillId="0" borderId="0" xfId="0" applyNumberFormat="1" applyFont="1" applyAlignment="1">
      <alignment horizontal="center" vertical="center"/>
    </xf>
    <xf numFmtId="4" fontId="28" fillId="0" borderId="0" xfId="0" applyNumberFormat="1" applyFont="1" applyAlignment="1">
      <alignment horizontal="right" vertical="center"/>
    </xf>
    <xf numFmtId="3" fontId="28" fillId="0" borderId="0" xfId="0" applyNumberFormat="1" applyFont="1" applyAlignment="1" applyProtection="1">
      <alignment horizontal="right" vertical="center"/>
      <protection locked="0"/>
    </xf>
    <xf numFmtId="49" fontId="29" fillId="0" borderId="0" xfId="0" applyNumberFormat="1" applyFont="1" applyAlignment="1">
      <alignment horizontal="center" vertical="center"/>
    </xf>
    <xf numFmtId="49" fontId="30" fillId="0" borderId="15" xfId="0" applyNumberFormat="1" applyFont="1" applyBorder="1" applyAlignment="1">
      <alignment horizontal="center" vertical="center" wrapText="1"/>
    </xf>
    <xf numFmtId="0" fontId="30" fillId="0" borderId="15" xfId="0" applyFont="1" applyBorder="1" applyAlignment="1">
      <alignment horizontal="center" vertical="center" wrapText="1"/>
    </xf>
    <xf numFmtId="3" fontId="30" fillId="0" borderId="15" xfId="0" applyNumberFormat="1" applyFont="1" applyBorder="1" applyAlignment="1">
      <alignment horizontal="center" vertical="center" wrapText="1"/>
    </xf>
    <xf numFmtId="1" fontId="30" fillId="0" borderId="15" xfId="0" applyNumberFormat="1" applyFont="1" applyBorder="1" applyAlignment="1">
      <alignment horizontal="center" vertical="center" wrapText="1"/>
    </xf>
    <xf numFmtId="4" fontId="30" fillId="0" borderId="15" xfId="0" applyNumberFormat="1" applyFont="1" applyBorder="1" applyAlignment="1">
      <alignment horizontal="center" vertical="center" wrapText="1"/>
    </xf>
    <xf numFmtId="3" fontId="29" fillId="0" borderId="0" xfId="0" applyNumberFormat="1" applyFont="1" applyAlignment="1" applyProtection="1">
      <alignment horizontal="center" vertical="top"/>
      <protection locked="0"/>
    </xf>
    <xf numFmtId="49" fontId="31" fillId="0" borderId="59" xfId="0" applyNumberFormat="1" applyFont="1" applyBorder="1" applyAlignment="1">
      <alignment horizontal="center" vertical="top"/>
    </xf>
    <xf numFmtId="0" fontId="32" fillId="0" borderId="59" xfId="0" applyFont="1" applyBorder="1" applyAlignment="1">
      <alignment horizontal="left" vertical="top" wrapText="1"/>
    </xf>
    <xf numFmtId="3" fontId="3" fillId="0" borderId="59" xfId="0" applyNumberFormat="1" applyFont="1" applyBorder="1" applyAlignment="1">
      <alignment horizontal="center" vertical="top"/>
    </xf>
    <xf numFmtId="0" fontId="3" fillId="0" borderId="59" xfId="0" applyFont="1" applyBorder="1" applyAlignment="1">
      <alignment horizontal="center" vertical="top"/>
    </xf>
    <xf numFmtId="4" fontId="3" fillId="0" borderId="59" xfId="0" applyNumberFormat="1" applyFont="1" applyBorder="1" applyAlignment="1">
      <alignment horizontal="center" vertical="top" wrapText="1"/>
    </xf>
    <xf numFmtId="49" fontId="31" fillId="0" borderId="1" xfId="0" applyNumberFormat="1" applyFont="1" applyBorder="1" applyAlignment="1">
      <alignment horizontal="center" vertical="top"/>
    </xf>
    <xf numFmtId="0" fontId="33" fillId="0" borderId="1" xfId="0" applyFont="1" applyBorder="1" applyAlignment="1">
      <alignment horizontal="left" vertical="top" wrapText="1"/>
    </xf>
    <xf numFmtId="3" fontId="3" fillId="0" borderId="1" xfId="0" applyNumberFormat="1" applyFont="1" applyBorder="1" applyAlignment="1">
      <alignment horizontal="center" vertical="top"/>
    </xf>
    <xf numFmtId="0" fontId="3" fillId="0" borderId="1" xfId="0" applyFont="1" applyBorder="1" applyAlignment="1">
      <alignment horizontal="center" vertical="top"/>
    </xf>
    <xf numFmtId="1" fontId="3" fillId="0" borderId="1" xfId="0" applyNumberFormat="1" applyFont="1" applyBorder="1" applyAlignment="1">
      <alignment horizontal="center" vertical="top"/>
    </xf>
    <xf numFmtId="4" fontId="3" fillId="0" borderId="1" xfId="0" applyNumberFormat="1" applyFont="1" applyBorder="1" applyAlignment="1">
      <alignment horizontal="center" vertical="top" wrapText="1"/>
    </xf>
    <xf numFmtId="4" fontId="31" fillId="0" borderId="1" xfId="0" applyNumberFormat="1" applyFont="1" applyBorder="1" applyAlignment="1">
      <alignment horizontal="center" vertical="top" wrapText="1"/>
    </xf>
    <xf numFmtId="49" fontId="30" fillId="0" borderId="1" xfId="0" applyNumberFormat="1" applyFont="1" applyBorder="1" applyAlignment="1">
      <alignment horizontal="center" vertical="top"/>
    </xf>
    <xf numFmtId="0" fontId="34" fillId="0" borderId="1" xfId="0" applyFont="1" applyBorder="1" applyAlignment="1">
      <alignment horizontal="left" vertical="top" wrapText="1"/>
    </xf>
    <xf numFmtId="3" fontId="34" fillId="0" borderId="1" xfId="0" applyNumberFormat="1" applyFont="1" applyBorder="1" applyAlignment="1">
      <alignment horizontal="center" vertical="top"/>
    </xf>
    <xf numFmtId="4" fontId="34" fillId="0" borderId="1" xfId="0" applyNumberFormat="1" applyFont="1" applyBorder="1" applyAlignment="1">
      <alignment horizontal="center" vertical="top"/>
    </xf>
    <xf numFmtId="4" fontId="30" fillId="10" borderId="1" xfId="0" applyNumberFormat="1" applyFont="1" applyFill="1" applyBorder="1" applyAlignment="1">
      <alignment horizontal="center" vertical="top" wrapText="1"/>
    </xf>
    <xf numFmtId="4" fontId="30" fillId="0" borderId="1" xfId="0" applyNumberFormat="1" applyFont="1" applyBorder="1" applyAlignment="1">
      <alignment horizontal="center" vertical="top" wrapText="1"/>
    </xf>
    <xf numFmtId="4" fontId="30" fillId="0" borderId="0" xfId="0" applyNumberFormat="1" applyFont="1" applyAlignment="1" applyProtection="1">
      <alignment horizontal="center" vertical="top"/>
      <protection locked="0"/>
    </xf>
    <xf numFmtId="0" fontId="19" fillId="0" borderId="0" xfId="0" applyFont="1" applyAlignment="1"/>
    <xf numFmtId="49" fontId="30" fillId="4" borderId="1" xfId="0" applyNumberFormat="1" applyFont="1" applyFill="1" applyBorder="1" applyAlignment="1">
      <alignment horizontal="center" vertical="top"/>
    </xf>
    <xf numFmtId="0" fontId="34" fillId="4" borderId="1" xfId="0" applyFont="1" applyFill="1" applyBorder="1" applyAlignment="1">
      <alignment horizontal="left" vertical="top" wrapText="1"/>
    </xf>
    <xf numFmtId="3" fontId="34" fillId="4" borderId="1" xfId="0" applyNumberFormat="1" applyFont="1" applyFill="1" applyBorder="1" applyAlignment="1">
      <alignment horizontal="center" vertical="top"/>
    </xf>
    <xf numFmtId="4" fontId="34" fillId="4" borderId="1" xfId="0" applyNumberFormat="1" applyFont="1" applyFill="1" applyBorder="1" applyAlignment="1">
      <alignment horizontal="center" vertical="top"/>
    </xf>
    <xf numFmtId="4" fontId="30" fillId="4" borderId="1" xfId="0" applyNumberFormat="1" applyFont="1" applyFill="1" applyBorder="1" applyAlignment="1">
      <alignment horizontal="center" vertical="top" wrapText="1"/>
    </xf>
    <xf numFmtId="49" fontId="30" fillId="11" borderId="1" xfId="0" applyNumberFormat="1" applyFont="1" applyFill="1" applyBorder="1" applyAlignment="1">
      <alignment horizontal="center" vertical="top" wrapText="1"/>
    </xf>
    <xf numFmtId="0" fontId="3" fillId="11" borderId="1" xfId="0" applyFont="1" applyFill="1" applyBorder="1" applyAlignment="1">
      <alignment horizontal="left" vertical="top" wrapText="1"/>
    </xf>
    <xf numFmtId="3" fontId="3" fillId="11" borderId="1" xfId="0" applyNumberFormat="1" applyFont="1" applyFill="1" applyBorder="1" applyAlignment="1">
      <alignment horizontal="center" vertical="top"/>
    </xf>
    <xf numFmtId="0" fontId="3" fillId="11" borderId="1" xfId="0" applyFont="1" applyFill="1" applyBorder="1" applyAlignment="1">
      <alignment horizontal="center" vertical="top"/>
    </xf>
    <xf numFmtId="1" fontId="3" fillId="11" borderId="1" xfId="0" applyNumberFormat="1" applyFont="1" applyFill="1" applyBorder="1" applyAlignment="1">
      <alignment horizontal="center" vertical="top"/>
    </xf>
    <xf numFmtId="4" fontId="3" fillId="11" borderId="1" xfId="0" applyNumberFormat="1" applyFont="1" applyFill="1" applyBorder="1" applyAlignment="1">
      <alignment horizontal="center" vertical="top"/>
    </xf>
    <xf numFmtId="4" fontId="31" fillId="11" borderId="1" xfId="0" applyNumberFormat="1" applyFont="1" applyFill="1" applyBorder="1" applyAlignment="1">
      <alignment horizontal="center" vertical="center" wrapText="1"/>
    </xf>
    <xf numFmtId="49" fontId="34" fillId="0" borderId="15" xfId="0" applyNumberFormat="1" applyFont="1" applyBorder="1" applyAlignment="1">
      <alignment horizontal="center" vertical="top"/>
    </xf>
    <xf numFmtId="0" fontId="34" fillId="0" borderId="15" xfId="0" applyFont="1" applyBorder="1" applyAlignment="1">
      <alignment horizontal="left" vertical="top" wrapText="1"/>
    </xf>
    <xf numFmtId="3" fontId="30" fillId="0" borderId="15" xfId="0" applyNumberFormat="1" applyFont="1" applyBorder="1" applyAlignment="1">
      <alignment horizontal="center" vertical="top"/>
    </xf>
    <xf numFmtId="3" fontId="34" fillId="0" borderId="15" xfId="0" applyNumberFormat="1" applyFont="1" applyBorder="1" applyAlignment="1">
      <alignment horizontal="center" vertical="top"/>
    </xf>
    <xf numFmtId="4" fontId="30" fillId="12" borderId="15" xfId="0" applyNumberFormat="1" applyFont="1" applyFill="1" applyBorder="1" applyAlignment="1">
      <alignment horizontal="center" vertical="center"/>
    </xf>
    <xf numFmtId="49" fontId="34" fillId="0" borderId="1" xfId="0" applyNumberFormat="1" applyFont="1" applyBorder="1" applyAlignment="1">
      <alignment horizontal="center" vertical="top"/>
    </xf>
    <xf numFmtId="0" fontId="30" fillId="0" borderId="1" xfId="0" applyFont="1" applyBorder="1" applyAlignment="1">
      <alignment horizontal="left" vertical="top" wrapText="1"/>
    </xf>
    <xf numFmtId="3" fontId="30" fillId="0" borderId="1" xfId="0" applyNumberFormat="1" applyFont="1" applyBorder="1" applyAlignment="1">
      <alignment horizontal="center" vertical="top"/>
    </xf>
    <xf numFmtId="4" fontId="30" fillId="0" borderId="1" xfId="0" applyNumberFormat="1" applyFont="1" applyBorder="1" applyAlignment="1">
      <alignment horizontal="center" vertical="top"/>
    </xf>
    <xf numFmtId="10" fontId="30" fillId="0" borderId="1" xfId="12" applyNumberFormat="1" applyFont="1" applyBorder="1" applyAlignment="1">
      <alignment horizontal="center" vertical="top"/>
    </xf>
    <xf numFmtId="3" fontId="29" fillId="4" borderId="0" xfId="0" applyNumberFormat="1" applyFont="1" applyFill="1" applyAlignment="1" applyProtection="1">
      <alignment horizontal="center" vertical="top"/>
      <protection locked="0"/>
    </xf>
    <xf numFmtId="49" fontId="34" fillId="0" borderId="60" xfId="0" applyNumberFormat="1" applyFont="1" applyBorder="1" applyAlignment="1">
      <alignment horizontal="center" vertical="top"/>
    </xf>
    <xf numFmtId="0" fontId="30" fillId="0" borderId="60" xfId="0" applyFont="1" applyBorder="1" applyAlignment="1">
      <alignment horizontal="left" vertical="top" wrapText="1"/>
    </xf>
    <xf numFmtId="3" fontId="30" fillId="0" borderId="60" xfId="0" applyNumberFormat="1" applyFont="1" applyBorder="1" applyAlignment="1">
      <alignment horizontal="center" vertical="top"/>
    </xf>
    <xf numFmtId="0" fontId="30" fillId="0" borderId="60" xfId="0" applyFont="1" applyBorder="1" applyAlignment="1">
      <alignment horizontal="center" vertical="top"/>
    </xf>
    <xf numFmtId="1" fontId="30" fillId="0" borderId="60" xfId="0" applyNumberFormat="1" applyFont="1" applyBorder="1" applyAlignment="1">
      <alignment horizontal="center" vertical="top"/>
    </xf>
    <xf numFmtId="4" fontId="30" fillId="0" borderId="60" xfId="0" applyNumberFormat="1" applyFont="1" applyBorder="1" applyAlignment="1">
      <alignment horizontal="center" vertical="top"/>
    </xf>
    <xf numFmtId="10" fontId="30" fillId="0" borderId="60" xfId="12" applyNumberFormat="1" applyFont="1" applyBorder="1" applyAlignment="1">
      <alignment horizontal="center" vertical="top"/>
    </xf>
    <xf numFmtId="4" fontId="30" fillId="0" borderId="60" xfId="0" applyNumberFormat="1" applyFont="1" applyBorder="1" applyAlignment="1">
      <alignment horizontal="center" vertical="top" wrapText="1"/>
    </xf>
    <xf numFmtId="49" fontId="29" fillId="0" borderId="0" xfId="0" applyNumberFormat="1" applyFont="1" applyAlignment="1" applyProtection="1">
      <alignment horizontal="center" vertical="top"/>
      <protection locked="0"/>
    </xf>
    <xf numFmtId="0" fontId="29" fillId="0" borderId="0" xfId="0" applyFont="1" applyAlignment="1" applyProtection="1">
      <alignment horizontal="left" vertical="top"/>
      <protection locked="0"/>
    </xf>
    <xf numFmtId="4" fontId="29" fillId="0" borderId="0" xfId="0" applyNumberFormat="1" applyFont="1" applyAlignment="1" applyProtection="1">
      <alignment horizontal="center" vertical="top"/>
      <protection locked="0"/>
    </xf>
    <xf numFmtId="4" fontId="0" fillId="0" borderId="0" xfId="0" applyNumberFormat="1" applyAlignment="1"/>
    <xf numFmtId="4" fontId="0" fillId="0" borderId="0" xfId="0" applyNumberFormat="1" applyAlignment="1">
      <alignment horizontal="center"/>
    </xf>
    <xf numFmtId="9" fontId="19" fillId="0" borderId="0" xfId="0" applyNumberFormat="1" applyFont="1" applyAlignment="1">
      <alignment horizontal="center"/>
    </xf>
    <xf numFmtId="0" fontId="35" fillId="0" borderId="0" xfId="0" applyFont="1" applyAlignment="1">
      <alignment horizontal="left" vertical="center"/>
    </xf>
    <xf numFmtId="4" fontId="36" fillId="0" borderId="0" xfId="0" applyNumberFormat="1" applyFont="1" applyAlignment="1">
      <alignment horizontal="center" vertical="center"/>
    </xf>
    <xf numFmtId="4" fontId="36" fillId="0" borderId="0" xfId="0" applyNumberFormat="1" applyFont="1" applyAlignment="1" applyProtection="1">
      <alignment horizontal="center" vertical="top"/>
      <protection locked="0"/>
    </xf>
    <xf numFmtId="4" fontId="36" fillId="0" borderId="0" xfId="10" applyNumberFormat="1" applyFont="1" applyAlignment="1">
      <alignment horizontal="right" vertical="center"/>
    </xf>
    <xf numFmtId="4" fontId="36" fillId="0" borderId="0" xfId="10" applyNumberFormat="1" applyFont="1" applyAlignment="1" applyProtection="1">
      <alignment horizontal="right" vertical="center"/>
      <protection locked="0"/>
    </xf>
    <xf numFmtId="4" fontId="36" fillId="0" borderId="0" xfId="10" applyNumberFormat="1" applyFont="1" applyAlignment="1">
      <alignment horizontal="center" vertical="center"/>
    </xf>
    <xf numFmtId="4" fontId="36" fillId="0" borderId="0" xfId="10" applyNumberFormat="1" applyFont="1" applyAlignment="1">
      <alignment vertical="center"/>
    </xf>
    <xf numFmtId="4" fontId="35" fillId="0" borderId="0" xfId="0" applyNumberFormat="1" applyFont="1" applyAlignment="1" applyProtection="1">
      <alignment horizontal="center" vertical="top"/>
      <protection locked="0"/>
    </xf>
    <xf numFmtId="9" fontId="23" fillId="0" borderId="0" xfId="0" applyNumberFormat="1" applyFont="1" applyAlignment="1">
      <alignment horizontal="center"/>
    </xf>
    <xf numFmtId="4" fontId="35" fillId="0" borderId="15" xfId="0" applyNumberFormat="1" applyFont="1" applyBorder="1" applyAlignment="1">
      <alignment horizontal="center" vertical="center" wrapText="1"/>
    </xf>
    <xf numFmtId="0" fontId="35" fillId="0" borderId="15" xfId="0" applyFont="1" applyBorder="1" applyAlignment="1">
      <alignment horizontal="center" vertical="center" wrapText="1"/>
    </xf>
    <xf numFmtId="4" fontId="35" fillId="0" borderId="15" xfId="10" applyNumberFormat="1" applyFont="1" applyBorder="1" applyAlignment="1">
      <alignment horizontal="center" vertical="center" wrapText="1"/>
    </xf>
    <xf numFmtId="9" fontId="37" fillId="0" borderId="15" xfId="0" applyNumberFormat="1" applyFont="1" applyBorder="1" applyAlignment="1">
      <alignment horizontal="center" vertical="center"/>
    </xf>
    <xf numFmtId="0" fontId="35" fillId="0" borderId="1" xfId="0" applyFont="1" applyBorder="1" applyAlignment="1">
      <alignment horizontal="center" vertical="center" wrapText="1"/>
    </xf>
    <xf numFmtId="4" fontId="35" fillId="0" borderId="1" xfId="0" applyNumberFormat="1" applyFont="1" applyBorder="1" applyAlignment="1">
      <alignment horizontal="center" vertical="center" wrapText="1"/>
    </xf>
    <xf numFmtId="4" fontId="35" fillId="0" borderId="1" xfId="10" applyNumberFormat="1" applyFont="1" applyBorder="1" applyAlignment="1">
      <alignment horizontal="center" vertical="center" wrapText="1"/>
    </xf>
    <xf numFmtId="9" fontId="35" fillId="0" borderId="1" xfId="0" applyNumberFormat="1" applyFont="1" applyBorder="1" applyAlignment="1">
      <alignment horizontal="center" vertical="center" wrapText="1"/>
    </xf>
    <xf numFmtId="0" fontId="35" fillId="0" borderId="1" xfId="0" applyFont="1" applyBorder="1" applyAlignment="1">
      <alignment horizontal="left" vertical="top" wrapText="1"/>
    </xf>
    <xf numFmtId="4" fontId="36" fillId="0" borderId="1" xfId="0" applyNumberFormat="1" applyFont="1" applyBorder="1" applyAlignment="1">
      <alignment horizontal="center" vertical="center" wrapText="1"/>
    </xf>
    <xf numFmtId="4" fontId="36" fillId="0" borderId="1" xfId="10" applyNumberFormat="1" applyFont="1" applyBorder="1" applyAlignment="1">
      <alignment horizontal="center" vertical="center" wrapText="1"/>
    </xf>
    <xf numFmtId="4" fontId="36" fillId="0" borderId="1" xfId="10" applyNumberFormat="1" applyFont="1" applyBorder="1" applyAlignment="1">
      <alignment horizontal="center" vertical="top"/>
    </xf>
    <xf numFmtId="4" fontId="36" fillId="0" borderId="1" xfId="10" applyNumberFormat="1" applyFont="1" applyBorder="1" applyAlignment="1">
      <alignment vertical="top" wrapText="1"/>
    </xf>
    <xf numFmtId="4" fontId="36" fillId="0" borderId="1" xfId="10" applyNumberFormat="1" applyFont="1" applyBorder="1" applyAlignment="1">
      <alignment horizontal="center" vertical="top" wrapText="1"/>
    </xf>
    <xf numFmtId="9" fontId="36" fillId="0" borderId="1" xfId="10" applyNumberFormat="1" applyFont="1" applyBorder="1" applyAlignment="1">
      <alignment horizontal="center" vertical="top" wrapText="1"/>
    </xf>
    <xf numFmtId="0" fontId="36" fillId="0" borderId="1" xfId="0" applyFont="1" applyBorder="1" applyAlignment="1">
      <alignment horizontal="left" vertical="top" wrapText="1"/>
    </xf>
    <xf numFmtId="4" fontId="36" fillId="0" borderId="1" xfId="0" applyNumberFormat="1" applyFont="1" applyBorder="1" applyAlignment="1">
      <alignment horizontal="center" vertical="top"/>
    </xf>
    <xf numFmtId="9" fontId="36" fillId="0" borderId="1" xfId="10" applyNumberFormat="1" applyFont="1" applyBorder="1" applyAlignment="1">
      <alignment horizontal="center" vertical="top"/>
    </xf>
    <xf numFmtId="4" fontId="36" fillId="0" borderId="1" xfId="0" applyNumberFormat="1" applyFont="1" applyBorder="1" applyAlignment="1">
      <alignment horizontal="center" vertical="center"/>
    </xf>
    <xf numFmtId="0" fontId="36" fillId="0" borderId="1" xfId="0" applyFont="1" applyBorder="1" applyAlignment="1">
      <alignment horizontal="left" wrapText="1"/>
    </xf>
    <xf numFmtId="4" fontId="36" fillId="0" borderId="1" xfId="0" applyNumberFormat="1" applyFont="1" applyBorder="1" applyAlignment="1">
      <alignment horizontal="center"/>
    </xf>
    <xf numFmtId="4" fontId="36" fillId="0" borderId="1" xfId="10" applyNumberFormat="1" applyFont="1" applyBorder="1" applyAlignment="1">
      <alignment horizontal="center" wrapText="1"/>
    </xf>
    <xf numFmtId="9" fontId="36" fillId="0" borderId="60" xfId="10" applyNumberFormat="1" applyFont="1" applyBorder="1" applyAlignment="1">
      <alignment horizontal="center" vertical="top"/>
    </xf>
    <xf numFmtId="0" fontId="35" fillId="0" borderId="61" xfId="0" applyFont="1" applyBorder="1" applyAlignment="1">
      <alignment vertical="center" wrapText="1"/>
    </xf>
    <xf numFmtId="4" fontId="36" fillId="0" borderId="62" xfId="0" applyNumberFormat="1" applyFont="1" applyBorder="1" applyAlignment="1">
      <alignment horizontal="center" vertical="center"/>
    </xf>
    <xf numFmtId="4" fontId="36" fillId="0" borderId="62" xfId="10" applyNumberFormat="1" applyFont="1" applyBorder="1" applyAlignment="1">
      <alignment horizontal="center" vertical="center"/>
    </xf>
    <xf numFmtId="4" fontId="36" fillId="0" borderId="62" xfId="10" applyNumberFormat="1" applyFont="1" applyBorder="1" applyAlignment="1">
      <alignment horizontal="center" vertical="center" wrapText="1"/>
    </xf>
    <xf numFmtId="4" fontId="36" fillId="0" borderId="63" xfId="10" applyNumberFormat="1" applyFont="1" applyBorder="1" applyAlignment="1">
      <alignment horizontal="center" vertical="center" wrapText="1"/>
    </xf>
    <xf numFmtId="0" fontId="36" fillId="0" borderId="60" xfId="0" applyFont="1" applyBorder="1" applyAlignment="1">
      <alignment horizontal="left" vertical="top" wrapText="1"/>
    </xf>
    <xf numFmtId="4" fontId="36" fillId="0" borderId="60" xfId="0" applyNumberFormat="1" applyFont="1" applyBorder="1" applyAlignment="1">
      <alignment horizontal="center" vertical="top"/>
    </xf>
    <xf numFmtId="4" fontId="36" fillId="0" borderId="60" xfId="10" applyNumberFormat="1" applyFont="1" applyBorder="1" applyAlignment="1">
      <alignment horizontal="center" vertical="top"/>
    </xf>
    <xf numFmtId="9" fontId="36" fillId="0" borderId="0" xfId="10" applyNumberFormat="1" applyFont="1" applyAlignment="1">
      <alignment horizontal="center" vertical="top"/>
    </xf>
    <xf numFmtId="0" fontId="35" fillId="0" borderId="0" xfId="0" applyFont="1" applyAlignment="1" applyProtection="1">
      <alignment horizontal="left" vertical="top"/>
      <protection locked="0"/>
    </xf>
    <xf numFmtId="9" fontId="23" fillId="0" borderId="0" xfId="0" applyNumberFormat="1" applyFont="1" applyAlignment="1"/>
    <xf numFmtId="0" fontId="38" fillId="0" borderId="0" xfId="0" applyFont="1" applyAlignment="1" applyProtection="1">
      <alignment vertical="top"/>
      <protection locked="0"/>
    </xf>
    <xf numFmtId="4" fontId="38" fillId="0" borderId="0" xfId="0" applyNumberFormat="1" applyFont="1" applyAlignment="1" applyProtection="1">
      <alignment horizontal="center" vertical="top"/>
      <protection locked="0"/>
    </xf>
    <xf numFmtId="49" fontId="3" fillId="0" borderId="0" xfId="0" applyNumberFormat="1" applyFont="1" applyAlignment="1">
      <alignment horizontal="center" vertical="center"/>
    </xf>
    <xf numFmtId="0" fontId="31" fillId="0" borderId="0" xfId="0" applyFont="1" applyAlignment="1">
      <alignment horizontal="left" vertical="center"/>
    </xf>
    <xf numFmtId="3" fontId="3" fillId="0" borderId="0" xfId="0" applyNumberFormat="1" applyFont="1" applyAlignment="1">
      <alignment horizontal="center" vertical="center"/>
    </xf>
    <xf numFmtId="3" fontId="3" fillId="0" borderId="0" xfId="0" applyNumberFormat="1" applyFont="1" applyAlignment="1" applyProtection="1">
      <alignment horizontal="center" vertical="top"/>
      <protection locked="0"/>
    </xf>
    <xf numFmtId="171" fontId="3" fillId="0" borderId="0" xfId="10" applyNumberFormat="1" applyFont="1" applyAlignment="1">
      <alignment horizontal="right" vertical="center"/>
    </xf>
    <xf numFmtId="171" fontId="3" fillId="0" borderId="0" xfId="10" applyNumberFormat="1" applyFont="1" applyAlignment="1">
      <alignment horizontal="center" vertical="center"/>
    </xf>
    <xf numFmtId="171" fontId="3" fillId="0" borderId="0" xfId="10" applyNumberFormat="1" applyFont="1" applyAlignment="1">
      <alignment vertical="center"/>
    </xf>
    <xf numFmtId="49" fontId="31" fillId="0" borderId="0" xfId="0" applyNumberFormat="1" applyFont="1" applyAlignment="1">
      <alignment horizontal="center" vertical="center"/>
    </xf>
    <xf numFmtId="4" fontId="30" fillId="0" borderId="0" xfId="10" applyNumberFormat="1" applyFont="1" applyAlignment="1">
      <alignment horizontal="right" vertical="center"/>
    </xf>
    <xf numFmtId="4" fontId="39" fillId="0" borderId="0" xfId="0" applyNumberFormat="1" applyFont="1" applyAlignment="1"/>
    <xf numFmtId="4" fontId="39" fillId="0" borderId="0" xfId="0" applyNumberFormat="1" applyFont="1" applyAlignment="1">
      <alignment horizontal="center"/>
    </xf>
    <xf numFmtId="4" fontId="29" fillId="0" borderId="15" xfId="0" applyNumberFormat="1" applyFont="1" applyBorder="1" applyAlignment="1">
      <alignment horizontal="center" vertical="center" wrapText="1"/>
    </xf>
    <xf numFmtId="9" fontId="40" fillId="0" borderId="15" xfId="0" applyNumberFormat="1" applyFont="1" applyBorder="1" applyAlignment="1">
      <alignment horizontal="center" vertical="center"/>
    </xf>
    <xf numFmtId="49" fontId="31" fillId="0" borderId="15" xfId="0" applyNumberFormat="1" applyFont="1" applyBorder="1" applyAlignment="1">
      <alignment horizontal="center" vertical="center" wrapText="1"/>
    </xf>
    <xf numFmtId="0" fontId="31" fillId="0" borderId="15" xfId="0" applyFont="1" applyBorder="1" applyAlignment="1">
      <alignment horizontal="center" vertical="center" wrapText="1"/>
    </xf>
    <xf numFmtId="49" fontId="3" fillId="0" borderId="1" xfId="0" applyNumberFormat="1" applyFont="1" applyBorder="1" applyAlignment="1">
      <alignment horizontal="center" vertical="top"/>
    </xf>
    <xf numFmtId="0" fontId="31" fillId="0" borderId="1" xfId="0" applyFont="1" applyBorder="1" applyAlignment="1">
      <alignment horizontal="left" vertical="top" wrapText="1"/>
    </xf>
    <xf numFmtId="171" fontId="3" fillId="0" borderId="1" xfId="10" applyNumberFormat="1" applyFont="1" applyBorder="1" applyAlignment="1">
      <alignment horizontal="center" vertical="top"/>
    </xf>
    <xf numFmtId="171" fontId="3" fillId="0" borderId="1" xfId="10" applyNumberFormat="1" applyFont="1" applyBorder="1" applyAlignment="1">
      <alignment horizontal="center" vertical="top" wrapText="1"/>
    </xf>
    <xf numFmtId="171" fontId="3" fillId="0" borderId="1" xfId="10" applyNumberFormat="1" applyFont="1" applyBorder="1" applyAlignment="1">
      <alignment vertical="top" wrapText="1"/>
    </xf>
    <xf numFmtId="0" fontId="3" fillId="0" borderId="1" xfId="0" applyFont="1" applyBorder="1" applyAlignment="1">
      <alignment horizontal="left" vertical="top" wrapText="1"/>
    </xf>
    <xf numFmtId="2" fontId="3" fillId="0" borderId="1" xfId="10" applyNumberFormat="1" applyFont="1" applyBorder="1" applyAlignment="1">
      <alignment vertical="top" wrapText="1"/>
    </xf>
    <xf numFmtId="9" fontId="3" fillId="0" borderId="1" xfId="10" applyNumberFormat="1" applyFont="1" applyBorder="1" applyAlignment="1">
      <alignment horizontal="center" vertical="top" wrapText="1"/>
    </xf>
    <xf numFmtId="49" fontId="3" fillId="0" borderId="61" xfId="0" applyNumberFormat="1" applyFont="1" applyBorder="1" applyAlignment="1">
      <alignment horizontal="center" vertical="top"/>
    </xf>
    <xf numFmtId="0" fontId="3" fillId="0" borderId="62" xfId="0" applyFont="1" applyBorder="1" applyAlignment="1">
      <alignment horizontal="left" vertical="top" wrapText="1"/>
    </xf>
    <xf numFmtId="3" fontId="3" fillId="0" borderId="62" xfId="0" applyNumberFormat="1" applyFont="1" applyBorder="1" applyAlignment="1">
      <alignment horizontal="center" vertical="top"/>
    </xf>
    <xf numFmtId="171" fontId="3" fillId="0" borderId="62" xfId="10" applyNumberFormat="1" applyFont="1" applyBorder="1" applyAlignment="1">
      <alignment horizontal="center" vertical="top"/>
    </xf>
    <xf numFmtId="171" fontId="31" fillId="0" borderId="62" xfId="10" applyNumberFormat="1" applyFont="1" applyBorder="1" applyAlignment="1">
      <alignment horizontal="center" vertical="center"/>
    </xf>
    <xf numFmtId="171" fontId="3" fillId="0" borderId="62" xfId="10" applyNumberFormat="1" applyFont="1" applyBorder="1" applyAlignment="1">
      <alignment vertical="top" wrapText="1"/>
    </xf>
    <xf numFmtId="171" fontId="3" fillId="0" borderId="63" xfId="10" applyNumberFormat="1" applyFont="1" applyBorder="1" applyAlignment="1">
      <alignment vertical="top" wrapText="1"/>
    </xf>
    <xf numFmtId="4" fontId="36" fillId="0" borderId="15" xfId="0" applyNumberFormat="1" applyFont="1" applyBorder="1" applyAlignment="1">
      <alignment horizontal="center" vertical="top"/>
    </xf>
    <xf numFmtId="49" fontId="36" fillId="0" borderId="0" xfId="0" applyNumberFormat="1" applyFont="1" applyAlignment="1">
      <alignment horizontal="center" vertical="center"/>
    </xf>
    <xf numFmtId="0" fontId="23" fillId="0" borderId="0" xfId="0" applyFont="1" applyAlignment="1"/>
    <xf numFmtId="49" fontId="35" fillId="0" borderId="0" xfId="0" applyNumberFormat="1" applyFont="1" applyAlignment="1">
      <alignment horizontal="center" vertical="center"/>
    </xf>
    <xf numFmtId="4" fontId="41" fillId="0" borderId="15" xfId="0" applyNumberFormat="1" applyFont="1" applyBorder="1" applyAlignment="1">
      <alignment horizontal="center" vertical="center" wrapText="1"/>
    </xf>
    <xf numFmtId="49" fontId="35" fillId="0" borderId="15" xfId="0" applyNumberFormat="1" applyFont="1" applyBorder="1" applyAlignment="1">
      <alignment horizontal="center" vertical="center" wrapText="1"/>
    </xf>
    <xf numFmtId="49" fontId="35" fillId="0" borderId="1" xfId="0" applyNumberFormat="1" applyFont="1" applyBorder="1" applyAlignment="1">
      <alignment horizontal="center" vertical="top"/>
    </xf>
    <xf numFmtId="49" fontId="36" fillId="0" borderId="1" xfId="0" applyNumberFormat="1" applyFont="1" applyBorder="1" applyAlignment="1">
      <alignment horizontal="center" vertical="top"/>
    </xf>
    <xf numFmtId="4" fontId="36" fillId="0" borderId="1" xfId="10" applyNumberFormat="1" applyFont="1" applyBorder="1" applyAlignment="1">
      <alignment horizontal="center" vertical="center"/>
    </xf>
    <xf numFmtId="0" fontId="0" fillId="0" borderId="0" xfId="0" applyAlignment="1">
      <alignment horizontal="center" vertical="center"/>
    </xf>
    <xf numFmtId="0" fontId="23" fillId="0" borderId="0" xfId="0" applyFont="1" applyAlignment="1">
      <alignment horizontal="center" vertical="center"/>
    </xf>
    <xf numFmtId="4" fontId="0" fillId="0" borderId="0" xfId="0" applyNumberFormat="1" applyAlignment="1">
      <alignment horizontal="center" vertical="center"/>
    </xf>
    <xf numFmtId="4" fontId="35" fillId="0" borderId="15" xfId="10" applyNumberFormat="1" applyFont="1" applyBorder="1" applyAlignment="1">
      <alignment vertical="top"/>
    </xf>
    <xf numFmtId="4" fontId="35" fillId="0" borderId="15" xfId="10" applyNumberFormat="1" applyFont="1" applyBorder="1" applyAlignment="1">
      <alignment horizontal="center" vertical="top"/>
    </xf>
    <xf numFmtId="49" fontId="36" fillId="0" borderId="60" xfId="0" applyNumberFormat="1" applyFont="1" applyBorder="1" applyAlignment="1">
      <alignment horizontal="center" vertical="top"/>
    </xf>
    <xf numFmtId="4" fontId="36" fillId="0" borderId="60" xfId="10" applyNumberFormat="1" applyFont="1" applyBorder="1" applyAlignment="1">
      <alignment vertical="top" wrapText="1"/>
    </xf>
    <xf numFmtId="49" fontId="35" fillId="0" borderId="0" xfId="0" applyNumberFormat="1" applyFont="1" applyAlignment="1" applyProtection="1">
      <alignment horizontal="center" vertical="top"/>
      <protection locked="0"/>
    </xf>
    <xf numFmtId="0" fontId="35" fillId="0" borderId="0" xfId="0" applyFont="1" applyAlignment="1" applyProtection="1">
      <alignment vertical="top"/>
      <protection locked="0"/>
    </xf>
    <xf numFmtId="4" fontId="28" fillId="0" borderId="0" xfId="0" applyNumberFormat="1" applyFont="1" applyAlignment="1">
      <alignment horizontal="center" vertical="top"/>
    </xf>
    <xf numFmtId="4" fontId="28" fillId="0" borderId="0" xfId="10" applyNumberFormat="1" applyFont="1" applyAlignment="1">
      <alignment horizontal="center" vertical="top"/>
    </xf>
    <xf numFmtId="4" fontId="28" fillId="0" borderId="54" xfId="10" applyNumberFormat="1" applyFont="1" applyBorder="1" applyAlignment="1">
      <alignment horizontal="center" vertical="top"/>
    </xf>
    <xf numFmtId="4" fontId="28" fillId="0" borderId="0" xfId="10" applyNumberFormat="1" applyFont="1" applyAlignment="1">
      <alignment vertical="center"/>
    </xf>
    <xf numFmtId="4" fontId="42" fillId="0" borderId="0" xfId="0" applyNumberFormat="1" applyFont="1" applyAlignment="1">
      <alignment horizontal="center"/>
    </xf>
    <xf numFmtId="4" fontId="43" fillId="0" borderId="0" xfId="0" applyNumberFormat="1" applyFont="1" applyAlignment="1">
      <alignment horizontal="center" vertical="center"/>
    </xf>
    <xf numFmtId="4" fontId="28" fillId="0" borderId="0" xfId="10" applyNumberFormat="1" applyFont="1" applyAlignment="1">
      <alignment horizontal="right" vertical="center"/>
    </xf>
    <xf numFmtId="4" fontId="28" fillId="0" borderId="0" xfId="10" applyNumberFormat="1" applyFont="1" applyAlignment="1" applyProtection="1">
      <alignment horizontal="right" vertical="center"/>
      <protection locked="0"/>
    </xf>
    <xf numFmtId="4" fontId="28" fillId="0" borderId="0" xfId="10" applyNumberFormat="1" applyFont="1" applyAlignment="1">
      <alignment horizontal="center" vertical="center"/>
    </xf>
    <xf numFmtId="4" fontId="30" fillId="0" borderId="15" xfId="10" applyNumberFormat="1" applyFont="1" applyBorder="1" applyAlignment="1">
      <alignment horizontal="center" vertical="center" wrapText="1"/>
    </xf>
    <xf numFmtId="0" fontId="29" fillId="0" borderId="1" xfId="0" applyFont="1" applyBorder="1" applyAlignment="1">
      <alignment horizontal="center" vertical="center" wrapText="1"/>
    </xf>
    <xf numFmtId="4" fontId="41" fillId="0" borderId="1" xfId="0" applyNumberFormat="1" applyFont="1" applyBorder="1" applyAlignment="1">
      <alignment horizontal="center" vertical="center" wrapText="1"/>
    </xf>
    <xf numFmtId="4" fontId="41" fillId="0" borderId="1" xfId="10" applyNumberFormat="1" applyFont="1" applyBorder="1" applyAlignment="1">
      <alignment horizontal="center" vertical="center" wrapText="1"/>
    </xf>
    <xf numFmtId="9" fontId="41" fillId="0" borderId="1" xfId="0" applyNumberFormat="1" applyFont="1" applyBorder="1" applyAlignment="1">
      <alignment horizontal="center" vertical="center" wrapText="1"/>
    </xf>
    <xf numFmtId="0" fontId="29" fillId="0" borderId="1" xfId="0" applyFont="1" applyBorder="1" applyAlignment="1">
      <alignment horizontal="left" vertical="top" wrapText="1"/>
    </xf>
    <xf numFmtId="4" fontId="44" fillId="0" borderId="1" xfId="0" applyNumberFormat="1" applyFont="1" applyBorder="1" applyAlignment="1">
      <alignment horizontal="center" vertical="center" wrapText="1"/>
    </xf>
    <xf numFmtId="4" fontId="44" fillId="0" borderId="1" xfId="10" applyNumberFormat="1" applyFont="1" applyBorder="1" applyAlignment="1">
      <alignment horizontal="center" vertical="center" wrapText="1"/>
    </xf>
    <xf numFmtId="4" fontId="44" fillId="0" borderId="1" xfId="10" applyNumberFormat="1" applyFont="1" applyBorder="1" applyAlignment="1">
      <alignment horizontal="center" vertical="top"/>
    </xf>
    <xf numFmtId="4" fontId="44" fillId="0" borderId="1" xfId="10" applyNumberFormat="1" applyFont="1" applyBorder="1" applyAlignment="1">
      <alignment vertical="top" wrapText="1"/>
    </xf>
    <xf numFmtId="4" fontId="44" fillId="0" borderId="1" xfId="10" applyNumberFormat="1" applyFont="1" applyBorder="1" applyAlignment="1">
      <alignment horizontal="center" vertical="top" wrapText="1"/>
    </xf>
    <xf numFmtId="0" fontId="28" fillId="0" borderId="1" xfId="0" applyFont="1" applyBorder="1" applyAlignment="1">
      <alignment horizontal="left" vertical="top" wrapText="1"/>
    </xf>
    <xf numFmtId="9" fontId="44" fillId="0" borderId="1" xfId="10" applyNumberFormat="1" applyFont="1" applyBorder="1" applyAlignment="1">
      <alignment horizontal="center" vertical="top" wrapText="1"/>
    </xf>
    <xf numFmtId="4" fontId="44" fillId="0" borderId="1" xfId="0" applyNumberFormat="1" applyFont="1" applyBorder="1" applyAlignment="1">
      <alignment horizontal="center" vertical="top"/>
    </xf>
    <xf numFmtId="0" fontId="29" fillId="0" borderId="1" xfId="0" applyFont="1" applyBorder="1" applyAlignment="1">
      <alignment vertical="center" wrapText="1"/>
    </xf>
    <xf numFmtId="0" fontId="28" fillId="0" borderId="60" xfId="0" applyFont="1" applyBorder="1" applyAlignment="1">
      <alignment horizontal="left" vertical="top" wrapText="1"/>
    </xf>
    <xf numFmtId="4" fontId="44" fillId="0" borderId="60" xfId="0" applyNumberFormat="1" applyFont="1" applyBorder="1" applyAlignment="1">
      <alignment horizontal="center" vertical="top"/>
    </xf>
    <xf numFmtId="4" fontId="44" fillId="0" borderId="60" xfId="10" applyNumberFormat="1" applyFont="1" applyBorder="1" applyAlignment="1">
      <alignment horizontal="center" vertical="top"/>
    </xf>
    <xf numFmtId="9" fontId="44" fillId="0" borderId="60" xfId="10" applyNumberFormat="1" applyFont="1" applyBorder="1" applyAlignment="1">
      <alignment horizontal="center" vertical="top" wrapText="1"/>
    </xf>
    <xf numFmtId="9" fontId="34" fillId="0" borderId="0" xfId="10" applyNumberFormat="1" applyFont="1" applyAlignment="1">
      <alignment horizontal="center" vertical="top"/>
    </xf>
    <xf numFmtId="0" fontId="45" fillId="0" borderId="0" xfId="0" applyFont="1" applyAlignment="1" applyProtection="1">
      <alignment vertical="top"/>
      <protection locked="0"/>
    </xf>
    <xf numFmtId="4" fontId="45" fillId="0" borderId="0" xfId="0" applyNumberFormat="1" applyFont="1" applyAlignment="1" applyProtection="1">
      <alignment horizontal="center" vertical="top"/>
      <protection locked="0"/>
    </xf>
    <xf numFmtId="9" fontId="0" fillId="0" borderId="0" xfId="0" applyNumberFormat="1" applyAlignment="1"/>
    <xf numFmtId="0" fontId="3" fillId="0" borderId="0" xfId="0" applyFont="1" applyAlignment="1" applyProtection="1">
      <alignment horizontal="left" vertical="top"/>
      <protection locked="0"/>
    </xf>
    <xf numFmtId="4" fontId="3" fillId="0" borderId="0" xfId="0" applyNumberFormat="1" applyFont="1" applyAlignment="1" applyProtection="1">
      <alignment horizontal="center" vertical="top"/>
      <protection locked="0"/>
    </xf>
    <xf numFmtId="170" fontId="3" fillId="0" borderId="1" xfId="10" applyNumberFormat="1" applyFont="1" applyBorder="1" applyAlignment="1">
      <alignment vertical="top" wrapText="1"/>
    </xf>
    <xf numFmtId="171" fontId="3" fillId="0" borderId="1" xfId="10" applyNumberFormat="1" applyFont="1" applyBorder="1" applyAlignment="1">
      <alignment horizontal="left" vertical="top" wrapText="1"/>
    </xf>
    <xf numFmtId="170" fontId="31" fillId="0" borderId="62" xfId="10" applyNumberFormat="1" applyFont="1" applyBorder="1" applyAlignment="1">
      <alignment horizontal="center" vertical="center"/>
    </xf>
    <xf numFmtId="49" fontId="3" fillId="0" borderId="0" xfId="0" applyNumberFormat="1" applyFont="1" applyAlignment="1" applyProtection="1">
      <alignment horizontal="center" vertical="top"/>
      <protection locked="0"/>
    </xf>
    <xf numFmtId="49" fontId="3" fillId="0" borderId="0" xfId="0" applyNumberFormat="1" applyFont="1" applyAlignment="1">
      <alignment horizontal="center" vertical="top"/>
    </xf>
    <xf numFmtId="4" fontId="3" fillId="0" borderId="0" xfId="0" applyNumberFormat="1" applyFont="1" applyAlignment="1">
      <alignment horizontal="center" vertical="top"/>
    </xf>
    <xf numFmtId="4" fontId="3" fillId="0" borderId="0" xfId="10" applyNumberFormat="1" applyFont="1" applyAlignment="1">
      <alignment horizontal="center" vertical="top"/>
    </xf>
    <xf numFmtId="4" fontId="3" fillId="0" borderId="54" xfId="10" applyNumberFormat="1" applyFont="1" applyBorder="1" applyAlignment="1">
      <alignment horizontal="center" vertical="top"/>
    </xf>
    <xf numFmtId="4" fontId="3" fillId="0" borderId="0" xfId="10" applyNumberFormat="1" applyFont="1" applyAlignment="1">
      <alignment vertical="center"/>
    </xf>
    <xf numFmtId="0" fontId="41" fillId="0" borderId="0" xfId="0" applyFont="1" applyAlignment="1" applyProtection="1">
      <alignment vertical="top"/>
      <protection locked="0"/>
    </xf>
    <xf numFmtId="4" fontId="3" fillId="0" borderId="0" xfId="0" applyNumberFormat="1" applyFont="1" applyAlignment="1">
      <alignment horizontal="center" vertical="center"/>
    </xf>
    <xf numFmtId="4" fontId="3" fillId="0" borderId="0" xfId="10" applyNumberFormat="1" applyFont="1" applyAlignment="1">
      <alignment horizontal="right" vertical="center"/>
    </xf>
    <xf numFmtId="4" fontId="3" fillId="0" borderId="0" xfId="10" applyNumberFormat="1" applyFont="1" applyAlignment="1" applyProtection="1">
      <alignment horizontal="right" vertical="center"/>
      <protection locked="0"/>
    </xf>
    <xf numFmtId="4" fontId="3" fillId="0" borderId="0" xfId="10" applyNumberFormat="1" applyFont="1" applyAlignment="1">
      <alignment horizontal="center" vertical="center"/>
    </xf>
    <xf numFmtId="49" fontId="41" fillId="0" borderId="0" xfId="0" applyNumberFormat="1" applyFont="1" applyAlignment="1" applyProtection="1">
      <alignment horizontal="left" vertical="top"/>
      <protection locked="0"/>
    </xf>
    <xf numFmtId="4" fontId="30" fillId="0" borderId="15" xfId="0" applyNumberFormat="1" applyFont="1" applyBorder="1" applyAlignment="1">
      <alignment horizontal="center" vertical="center"/>
    </xf>
    <xf numFmtId="4" fontId="31" fillId="0" borderId="15" xfId="0" applyNumberFormat="1" applyFont="1" applyBorder="1" applyAlignment="1">
      <alignment horizontal="center" vertical="center" wrapText="1"/>
    </xf>
    <xf numFmtId="4" fontId="31" fillId="0" borderId="15" xfId="10" applyNumberFormat="1" applyFont="1" applyBorder="1" applyAlignment="1">
      <alignment horizontal="center" vertical="center" wrapText="1"/>
    </xf>
    <xf numFmtId="4" fontId="3" fillId="0" borderId="1" xfId="0" applyNumberFormat="1" applyFont="1" applyBorder="1" applyAlignment="1">
      <alignment horizontal="center" vertical="top"/>
    </xf>
    <xf numFmtId="4" fontId="3" fillId="0" borderId="1" xfId="10" applyNumberFormat="1" applyFont="1" applyBorder="1" applyAlignment="1">
      <alignment horizontal="center" vertical="top"/>
    </xf>
    <xf numFmtId="4" fontId="3" fillId="0" borderId="1" xfId="10" applyNumberFormat="1" applyFont="1" applyBorder="1" applyAlignment="1">
      <alignment vertical="top" wrapText="1"/>
    </xf>
    <xf numFmtId="4" fontId="3" fillId="0" borderId="1" xfId="10" applyNumberFormat="1" applyFont="1" applyBorder="1" applyAlignment="1">
      <alignment horizontal="center" vertical="top" wrapText="1"/>
    </xf>
    <xf numFmtId="4" fontId="34" fillId="0" borderId="1" xfId="10" applyNumberFormat="1" applyFont="1" applyBorder="1" applyAlignment="1">
      <alignment horizontal="center" vertical="top"/>
    </xf>
    <xf numFmtId="4" fontId="34" fillId="0" borderId="1" xfId="10" applyNumberFormat="1" applyFont="1" applyBorder="1" applyAlignment="1">
      <alignment vertical="top" wrapText="1"/>
    </xf>
    <xf numFmtId="4" fontId="34" fillId="0" borderId="1" xfId="10" applyNumberFormat="1" applyFont="1" applyBorder="1" applyAlignment="1">
      <alignment horizontal="center" vertical="top" wrapText="1"/>
    </xf>
    <xf numFmtId="9" fontId="30" fillId="0" borderId="1" xfId="0" applyNumberFormat="1" applyFont="1" applyBorder="1" applyAlignment="1">
      <alignment horizontal="center" vertical="center" wrapText="1"/>
    </xf>
    <xf numFmtId="9" fontId="34" fillId="0" borderId="1" xfId="10" applyNumberFormat="1" applyFont="1" applyBorder="1" applyAlignment="1">
      <alignment horizontal="center" vertical="top" wrapText="1"/>
    </xf>
    <xf numFmtId="9" fontId="34" fillId="0" borderId="1" xfId="10" applyNumberFormat="1" applyFont="1" applyBorder="1" applyAlignment="1">
      <alignment horizontal="center" vertical="top"/>
    </xf>
    <xf numFmtId="4" fontId="34" fillId="0" borderId="1" xfId="10" applyNumberFormat="1" applyFont="1" applyBorder="1" applyAlignment="1">
      <alignment horizontal="center" vertical="center" wrapText="1"/>
    </xf>
    <xf numFmtId="4" fontId="30" fillId="0" borderId="15" xfId="10" applyNumberFormat="1" applyFont="1" applyBorder="1" applyAlignment="1">
      <alignment vertical="top"/>
    </xf>
    <xf numFmtId="4" fontId="30" fillId="0" borderId="15" xfId="10" applyNumberFormat="1" applyFont="1" applyBorder="1" applyAlignment="1">
      <alignment horizontal="center" vertical="top"/>
    </xf>
    <xf numFmtId="4" fontId="31" fillId="0" borderId="15" xfId="10" applyNumberFormat="1" applyFont="1" applyBorder="1" applyAlignment="1">
      <alignment horizontal="center" vertical="top"/>
    </xf>
    <xf numFmtId="49" fontId="3" fillId="0" borderId="60" xfId="0" applyNumberFormat="1" applyFont="1" applyBorder="1" applyAlignment="1">
      <alignment horizontal="center" vertical="top"/>
    </xf>
    <xf numFmtId="0" fontId="3" fillId="0" borderId="60" xfId="0" applyFont="1" applyBorder="1" applyAlignment="1">
      <alignment horizontal="left" vertical="top" wrapText="1"/>
    </xf>
    <xf numFmtId="4" fontId="34" fillId="0" borderId="60" xfId="0" applyNumberFormat="1" applyFont="1" applyBorder="1" applyAlignment="1">
      <alignment horizontal="center" vertical="top"/>
    </xf>
    <xf numFmtId="4" fontId="34" fillId="0" borderId="60" xfId="10" applyNumberFormat="1" applyFont="1" applyBorder="1" applyAlignment="1">
      <alignment horizontal="center" vertical="top"/>
    </xf>
    <xf numFmtId="4" fontId="34" fillId="0" borderId="60" xfId="10" applyNumberFormat="1" applyFont="1" applyBorder="1" applyAlignment="1">
      <alignment horizontal="center" vertical="top" wrapText="1"/>
    </xf>
    <xf numFmtId="4" fontId="34" fillId="0" borderId="0" xfId="0" applyNumberFormat="1" applyFont="1" applyAlignment="1" applyProtection="1">
      <alignment horizontal="center" vertical="top"/>
      <protection locked="0"/>
    </xf>
    <xf numFmtId="4" fontId="19" fillId="0" borderId="0" xfId="0" applyNumberFormat="1" applyFont="1" applyAlignment="1">
      <alignment horizontal="center"/>
    </xf>
    <xf numFmtId="4" fontId="42" fillId="0" borderId="0" xfId="0" applyNumberFormat="1" applyFont="1" applyAlignment="1"/>
    <xf numFmtId="9" fontId="42" fillId="0" borderId="0" xfId="0" applyNumberFormat="1" applyFont="1" applyAlignment="1">
      <alignment horizontal="center"/>
    </xf>
    <xf numFmtId="0" fontId="29" fillId="0" borderId="15" xfId="0" applyFont="1" applyBorder="1" applyAlignment="1">
      <alignment horizontal="center" vertical="center" wrapText="1"/>
    </xf>
    <xf numFmtId="0" fontId="2" fillId="0" borderId="0" xfId="0" applyFont="1" applyAlignment="1"/>
    <xf numFmtId="3" fontId="28" fillId="0" borderId="1" xfId="0" applyNumberFormat="1" applyFont="1" applyBorder="1" applyAlignment="1">
      <alignment horizontal="left" vertical="top" wrapText="1"/>
    </xf>
    <xf numFmtId="9" fontId="44" fillId="0" borderId="1" xfId="10" applyNumberFormat="1" applyFont="1" applyBorder="1" applyAlignment="1">
      <alignment horizontal="center" vertical="top"/>
    </xf>
    <xf numFmtId="4" fontId="44" fillId="0" borderId="53" xfId="10" applyNumberFormat="1" applyFont="1" applyBorder="1" applyAlignment="1">
      <alignment horizontal="center" vertical="top" wrapText="1"/>
    </xf>
    <xf numFmtId="0" fontId="42" fillId="0" borderId="0" xfId="0" applyFont="1" applyAlignment="1"/>
    <xf numFmtId="49" fontId="44" fillId="0" borderId="0" xfId="0" applyNumberFormat="1" applyFont="1" applyAlignment="1">
      <alignment horizontal="center" vertical="center"/>
    </xf>
    <xf numFmtId="0" fontId="41" fillId="0" borderId="0" xfId="0" applyFont="1" applyAlignment="1">
      <alignment horizontal="left" vertical="center"/>
    </xf>
    <xf numFmtId="4" fontId="44" fillId="0" borderId="0" xfId="0" applyNumberFormat="1" applyFont="1" applyAlignment="1">
      <alignment horizontal="center" vertical="center"/>
    </xf>
    <xf numFmtId="4" fontId="44" fillId="0" borderId="0" xfId="0" applyNumberFormat="1" applyFont="1" applyAlignment="1" applyProtection="1">
      <alignment horizontal="center" vertical="top"/>
      <protection locked="0"/>
    </xf>
    <xf numFmtId="4" fontId="44" fillId="0" borderId="0" xfId="10" applyNumberFormat="1" applyFont="1" applyAlignment="1">
      <alignment horizontal="center" vertical="center"/>
    </xf>
    <xf numFmtId="4" fontId="44" fillId="0" borderId="0" xfId="10" applyNumberFormat="1" applyFont="1" applyAlignment="1" applyProtection="1">
      <alignment horizontal="center" vertical="center"/>
      <protection locked="0"/>
    </xf>
    <xf numFmtId="4" fontId="44" fillId="0" borderId="0" xfId="10" applyNumberFormat="1" applyFont="1" applyAlignment="1">
      <alignment horizontal="left" vertical="center"/>
    </xf>
    <xf numFmtId="4" fontId="46" fillId="0" borderId="0" xfId="0" applyNumberFormat="1" applyFont="1" applyAlignment="1">
      <alignment horizontal="center"/>
    </xf>
    <xf numFmtId="0" fontId="46" fillId="0" borderId="0" xfId="0" applyFont="1" applyAlignment="1"/>
    <xf numFmtId="4" fontId="44" fillId="0" borderId="0" xfId="10" applyNumberFormat="1" applyFont="1" applyAlignment="1">
      <alignment horizontal="right" vertical="center"/>
    </xf>
    <xf numFmtId="4" fontId="44" fillId="0" borderId="0" xfId="10" applyNumberFormat="1" applyFont="1" applyAlignment="1" applyProtection="1">
      <alignment horizontal="right" vertical="center"/>
      <protection locked="0"/>
    </xf>
    <xf numFmtId="4" fontId="44" fillId="0" borderId="0" xfId="10" applyNumberFormat="1" applyFont="1" applyAlignment="1">
      <alignment vertical="center"/>
    </xf>
    <xf numFmtId="49" fontId="41" fillId="0" borderId="0" xfId="0" applyNumberFormat="1" applyFont="1" applyAlignment="1">
      <alignment horizontal="center" vertical="center"/>
    </xf>
    <xf numFmtId="4" fontId="44" fillId="0" borderId="15" xfId="0" applyNumberFormat="1" applyFont="1" applyBorder="1" applyAlignment="1">
      <alignment horizontal="center" vertical="center"/>
    </xf>
    <xf numFmtId="49" fontId="41" fillId="0" borderId="15" xfId="0" applyNumberFormat="1" applyFont="1" applyBorder="1" applyAlignment="1">
      <alignment horizontal="center" vertical="center" wrapText="1"/>
    </xf>
    <xf numFmtId="0" fontId="41" fillId="0" borderId="15" xfId="0" applyFont="1" applyBorder="1" applyAlignment="1">
      <alignment horizontal="center" vertical="center" wrapText="1"/>
    </xf>
    <xf numFmtId="4" fontId="41" fillId="0" borderId="15" xfId="10" applyNumberFormat="1" applyFont="1" applyBorder="1" applyAlignment="1">
      <alignment horizontal="center" vertical="center" wrapText="1"/>
    </xf>
    <xf numFmtId="9" fontId="47" fillId="0" borderId="15" xfId="0" applyNumberFormat="1" applyFont="1" applyBorder="1" applyAlignment="1">
      <alignment horizontal="center" vertical="center"/>
    </xf>
    <xf numFmtId="49" fontId="41" fillId="0" borderId="1" xfId="0" applyNumberFormat="1" applyFont="1" applyBorder="1" applyAlignment="1">
      <alignment horizontal="center" vertical="top"/>
    </xf>
    <xf numFmtId="0" fontId="41" fillId="0" borderId="1" xfId="0" applyFont="1" applyBorder="1" applyAlignment="1">
      <alignment horizontal="left" vertical="top" wrapText="1"/>
    </xf>
    <xf numFmtId="0" fontId="44" fillId="0" borderId="1" xfId="0" applyFont="1" applyBorder="1" applyAlignment="1">
      <alignment horizontal="left" vertical="top" wrapText="1"/>
    </xf>
    <xf numFmtId="49" fontId="44" fillId="0" borderId="1" xfId="0" applyNumberFormat="1" applyFont="1" applyBorder="1" applyAlignment="1">
      <alignment horizontal="center" vertical="top"/>
    </xf>
    <xf numFmtId="4" fontId="41" fillId="0" borderId="15" xfId="10" applyNumberFormat="1" applyFont="1" applyBorder="1" applyAlignment="1">
      <alignment horizontal="center" vertical="top"/>
    </xf>
    <xf numFmtId="4" fontId="44" fillId="0" borderId="60" xfId="10" applyNumberFormat="1" applyFont="1" applyBorder="1" applyAlignment="1">
      <alignment horizontal="center" vertical="top" wrapText="1"/>
    </xf>
    <xf numFmtId="49" fontId="44" fillId="0" borderId="60" xfId="0" applyNumberFormat="1" applyFont="1" applyBorder="1" applyAlignment="1">
      <alignment horizontal="center" vertical="top"/>
    </xf>
    <xf numFmtId="0" fontId="44" fillId="0" borderId="60" xfId="0" applyFont="1" applyBorder="1" applyAlignment="1">
      <alignment horizontal="left" vertical="top" wrapText="1"/>
    </xf>
    <xf numFmtId="4" fontId="44" fillId="0" borderId="48" xfId="0" applyNumberFormat="1" applyFont="1" applyBorder="1" applyAlignment="1" applyProtection="1">
      <alignment horizontal="center" vertical="top"/>
      <protection locked="0"/>
    </xf>
    <xf numFmtId="4" fontId="44" fillId="0" borderId="17" xfId="0" applyNumberFormat="1" applyFont="1" applyBorder="1" applyAlignment="1" applyProtection="1">
      <alignment horizontal="center" vertical="top"/>
      <protection locked="0"/>
    </xf>
    <xf numFmtId="4" fontId="46" fillId="0" borderId="17" xfId="0" applyNumberFormat="1" applyFont="1" applyBorder="1" applyAlignment="1">
      <alignment horizontal="center"/>
    </xf>
    <xf numFmtId="0" fontId="46" fillId="0" borderId="64" xfId="0" applyFont="1" applyBorder="1" applyAlignment="1"/>
    <xf numFmtId="49" fontId="44" fillId="0" borderId="0" xfId="0" applyNumberFormat="1" applyFont="1" applyAlignment="1" applyProtection="1">
      <alignment horizontal="center" vertical="top"/>
      <protection locked="0"/>
    </xf>
    <xf numFmtId="0" fontId="44" fillId="0" borderId="0" xfId="0" applyFont="1" applyAlignment="1" applyProtection="1">
      <alignment horizontal="left" vertical="top"/>
      <protection locked="0"/>
    </xf>
    <xf numFmtId="4" fontId="29" fillId="0" borderId="0" xfId="0" applyNumberFormat="1" applyFont="1" applyAlignment="1">
      <alignment vertical="center" wrapText="1"/>
    </xf>
    <xf numFmtId="4" fontId="3" fillId="0" borderId="1" xfId="0" applyNumberFormat="1" applyFont="1" applyBorder="1" applyAlignment="1">
      <alignment horizontal="center" vertical="center" wrapText="1"/>
    </xf>
    <xf numFmtId="4" fontId="3" fillId="0" borderId="1" xfId="10" applyNumberFormat="1" applyFont="1" applyBorder="1" applyAlignment="1">
      <alignment horizontal="center" vertical="center" wrapText="1"/>
    </xf>
    <xf numFmtId="4" fontId="29" fillId="0" borderId="1" xfId="0" applyNumberFormat="1" applyFont="1" applyBorder="1" applyAlignment="1">
      <alignment horizontal="center" vertical="center" wrapText="1"/>
    </xf>
    <xf numFmtId="3" fontId="3" fillId="0" borderId="1" xfId="0" applyNumberFormat="1" applyFont="1" applyBorder="1" applyAlignment="1">
      <alignment horizontal="left" vertical="top" wrapText="1"/>
    </xf>
    <xf numFmtId="0" fontId="31" fillId="0" borderId="1" xfId="0" applyFont="1" applyBorder="1" applyAlignment="1">
      <alignment vertical="center" wrapText="1"/>
    </xf>
    <xf numFmtId="4" fontId="34" fillId="0" borderId="55" xfId="10" applyNumberFormat="1" applyFont="1" applyBorder="1" applyAlignment="1">
      <alignment horizontal="center" vertical="top"/>
    </xf>
    <xf numFmtId="4" fontId="34" fillId="4" borderId="4" xfId="10" applyNumberFormat="1" applyFont="1" applyFill="1" applyBorder="1" applyAlignment="1">
      <alignment horizontal="center" vertical="top"/>
    </xf>
    <xf numFmtId="4" fontId="34" fillId="10" borderId="4" xfId="10" applyNumberFormat="1" applyFont="1" applyFill="1" applyBorder="1" applyAlignment="1">
      <alignment horizontal="center" vertical="top"/>
    </xf>
    <xf numFmtId="9" fontId="34" fillId="0" borderId="65" xfId="10" applyNumberFormat="1" applyFont="1" applyBorder="1" applyAlignment="1">
      <alignment horizontal="center" vertical="top" wrapText="1"/>
    </xf>
    <xf numFmtId="0" fontId="3" fillId="0" borderId="0" xfId="0" applyFont="1" applyAlignment="1">
      <alignment horizontal="center" vertical="center"/>
    </xf>
    <xf numFmtId="4" fontId="3" fillId="0" borderId="0" xfId="0" applyNumberFormat="1" applyFont="1" applyAlignment="1" applyProtection="1">
      <alignment horizontal="center" vertical="center"/>
      <protection locked="0"/>
    </xf>
    <xf numFmtId="0" fontId="31" fillId="0" borderId="0" xfId="0" applyFont="1" applyAlignment="1">
      <alignment horizontal="center" vertical="center"/>
    </xf>
    <xf numFmtId="9" fontId="34" fillId="0" borderId="60" xfId="10" applyNumberFormat="1" applyFont="1" applyBorder="1" applyAlignment="1">
      <alignment horizontal="center" vertical="top" wrapText="1"/>
    </xf>
    <xf numFmtId="0" fontId="3" fillId="0" borderId="60" xfId="0" applyFont="1" applyBorder="1" applyAlignment="1">
      <alignment horizontal="center" vertical="top"/>
    </xf>
    <xf numFmtId="4" fontId="35" fillId="0" borderId="0" xfId="0" applyNumberFormat="1" applyFont="1" applyAlignment="1">
      <alignment horizontal="center" vertical="center"/>
    </xf>
    <xf numFmtId="4" fontId="0" fillId="0" borderId="0" xfId="0" applyNumberFormat="1" applyAlignment="1">
      <alignment vertical="center" wrapText="1"/>
    </xf>
    <xf numFmtId="4" fontId="29" fillId="0" borderId="48" xfId="0" applyNumberFormat="1" applyFont="1" applyBorder="1" applyAlignment="1">
      <alignment horizontal="center" vertical="center" wrapText="1"/>
    </xf>
    <xf numFmtId="0" fontId="31" fillId="0" borderId="1" xfId="0" applyFont="1" applyBorder="1" applyAlignment="1">
      <alignment horizontal="center" vertical="center" wrapText="1"/>
    </xf>
    <xf numFmtId="4" fontId="31" fillId="0" borderId="1" xfId="0" applyNumberFormat="1" applyFont="1" applyBorder="1" applyAlignment="1">
      <alignment horizontal="center" vertical="center" wrapText="1"/>
    </xf>
    <xf numFmtId="4" fontId="31" fillId="0" borderId="1" xfId="10" applyNumberFormat="1" applyFont="1" applyBorder="1" applyAlignment="1">
      <alignment horizontal="center" vertical="center" wrapText="1"/>
    </xf>
    <xf numFmtId="4" fontId="29" fillId="0" borderId="59" xfId="0" applyNumberFormat="1" applyFont="1" applyBorder="1" applyAlignment="1">
      <alignment horizontal="center" vertical="center" wrapText="1"/>
    </xf>
    <xf numFmtId="9" fontId="19" fillId="0" borderId="54" xfId="0" applyNumberFormat="1" applyFont="1" applyBorder="1" applyAlignment="1">
      <alignment horizontal="center"/>
    </xf>
    <xf numFmtId="49" fontId="31" fillId="0" borderId="1" xfId="0" applyNumberFormat="1" applyFont="1" applyBorder="1" applyAlignment="1">
      <alignment horizontal="center" vertical="center"/>
    </xf>
    <xf numFmtId="4" fontId="34" fillId="0" borderId="1" xfId="0" applyNumberFormat="1" applyFont="1" applyBorder="1" applyAlignment="1">
      <alignment horizontal="center" vertical="center" wrapText="1"/>
    </xf>
    <xf numFmtId="4" fontId="44" fillId="0" borderId="15" xfId="10" applyNumberFormat="1" applyFont="1" applyBorder="1" applyAlignment="1">
      <alignment horizontal="center" vertical="top" wrapText="1"/>
    </xf>
    <xf numFmtId="9" fontId="48" fillId="0" borderId="60" xfId="10" applyNumberFormat="1" applyFont="1" applyBorder="1" applyAlignment="1">
      <alignment horizontal="center" vertical="top"/>
    </xf>
    <xf numFmtId="9" fontId="34" fillId="0" borderId="60" xfId="10" applyNumberFormat="1" applyFont="1" applyBorder="1" applyAlignment="1">
      <alignment horizontal="center" vertical="top"/>
    </xf>
    <xf numFmtId="4" fontId="34" fillId="0" borderId="0" xfId="0" applyNumberFormat="1" applyFont="1" applyAlignment="1">
      <alignment horizontal="center" vertical="center"/>
    </xf>
    <xf numFmtId="4" fontId="34" fillId="0" borderId="0" xfId="10" applyNumberFormat="1" applyFont="1" applyAlignment="1">
      <alignment horizontal="right" vertical="center"/>
    </xf>
    <xf numFmtId="4" fontId="34" fillId="0" borderId="0" xfId="10" applyNumberFormat="1" applyFont="1" applyAlignment="1" applyProtection="1">
      <alignment horizontal="right" vertical="center"/>
      <protection locked="0"/>
    </xf>
    <xf numFmtId="4" fontId="34" fillId="0" borderId="0" xfId="10" applyNumberFormat="1" applyFont="1" applyAlignment="1">
      <alignment horizontal="center" vertical="center"/>
    </xf>
    <xf numFmtId="4" fontId="34" fillId="0" borderId="0" xfId="0" applyNumberFormat="1" applyFont="1" applyAlignment="1" applyProtection="1">
      <alignment horizontal="center" vertical="center"/>
      <protection locked="0"/>
    </xf>
    <xf numFmtId="4" fontId="41" fillId="0" borderId="15" xfId="0" applyNumberFormat="1" applyFont="1" applyBorder="1" applyAlignment="1">
      <alignment horizontal="center" vertical="center"/>
    </xf>
    <xf numFmtId="9" fontId="23" fillId="0" borderId="0" xfId="12" applyNumberFormat="1" applyFont="1" applyBorder="1" applyAlignment="1">
      <alignment horizontal="center" vertical="center"/>
    </xf>
    <xf numFmtId="0" fontId="0" fillId="0" borderId="15" xfId="0" applyBorder="1" applyAlignment="1"/>
    <xf numFmtId="0" fontId="34" fillId="0" borderId="60" xfId="0" applyFont="1" applyBorder="1" applyAlignment="1">
      <alignment horizontal="left" vertical="top" wrapText="1"/>
    </xf>
    <xf numFmtId="4" fontId="49" fillId="0" borderId="0" xfId="0" applyNumberFormat="1" applyFont="1" applyAlignment="1" applyProtection="1">
      <alignment horizontal="center" vertical="top"/>
      <protection locked="0"/>
    </xf>
    <xf numFmtId="4" fontId="19" fillId="0" borderId="0" xfId="0" applyNumberFormat="1" applyFont="1" applyAlignment="1"/>
    <xf numFmtId="4" fontId="43" fillId="0" borderId="15" xfId="0" applyNumberFormat="1" applyFont="1" applyBorder="1" applyAlignment="1">
      <alignment horizontal="center" vertical="center"/>
    </xf>
    <xf numFmtId="0" fontId="30" fillId="0" borderId="1" xfId="0" applyFont="1" applyBorder="1" applyAlignment="1">
      <alignment horizontal="center" vertical="center"/>
    </xf>
    <xf numFmtId="4" fontId="48" fillId="0" borderId="1" xfId="0" applyNumberFormat="1" applyFont="1" applyBorder="1" applyAlignment="1">
      <alignment horizontal="center" vertical="center" wrapText="1"/>
    </xf>
    <xf numFmtId="4" fontId="48" fillId="0" borderId="1" xfId="10" applyNumberFormat="1" applyFont="1" applyBorder="1" applyAlignment="1">
      <alignment horizontal="center" vertical="center" wrapText="1"/>
    </xf>
    <xf numFmtId="4" fontId="43" fillId="0" borderId="1" xfId="0" applyNumberFormat="1" applyFont="1" applyBorder="1" applyAlignment="1">
      <alignment horizontal="center" vertical="center" wrapText="1"/>
    </xf>
    <xf numFmtId="9" fontId="43" fillId="0" borderId="1" xfId="0" applyNumberFormat="1" applyFont="1" applyBorder="1" applyAlignment="1">
      <alignment horizontal="center" vertical="center" wrapText="1"/>
    </xf>
    <xf numFmtId="4" fontId="48" fillId="0" borderId="1" xfId="10" applyNumberFormat="1" applyFont="1" applyBorder="1" applyAlignment="1">
      <alignment horizontal="center" vertical="top" wrapText="1"/>
    </xf>
    <xf numFmtId="4" fontId="48" fillId="0" borderId="1" xfId="0" applyNumberFormat="1" applyFont="1" applyBorder="1" applyAlignment="1">
      <alignment horizontal="center" vertical="top"/>
    </xf>
    <xf numFmtId="4" fontId="48" fillId="0" borderId="1" xfId="10" applyNumberFormat="1" applyFont="1" applyBorder="1" applyAlignment="1">
      <alignment horizontal="center" vertical="top"/>
    </xf>
    <xf numFmtId="4" fontId="48" fillId="0" borderId="1" xfId="10" applyNumberFormat="1" applyFont="1" applyBorder="1" applyAlignment="1">
      <alignment vertical="top" wrapText="1"/>
    </xf>
    <xf numFmtId="9" fontId="48" fillId="0" borderId="1" xfId="10" applyNumberFormat="1" applyFont="1" applyBorder="1" applyAlignment="1">
      <alignment horizontal="center" vertical="top" wrapText="1"/>
    </xf>
    <xf numFmtId="0" fontId="50" fillId="0" borderId="0" xfId="0" applyFont="1" applyAlignment="1"/>
    <xf numFmtId="1" fontId="36" fillId="0" borderId="1" xfId="0" applyNumberFormat="1" applyFont="1" applyBorder="1" applyAlignment="1">
      <alignment horizontal="left" vertical="top"/>
    </xf>
    <xf numFmtId="3" fontId="34" fillId="0" borderId="1" xfId="0" applyNumberFormat="1" applyFont="1" applyBorder="1" applyAlignment="1">
      <alignment horizontal="left" vertical="top" wrapText="1"/>
    </xf>
    <xf numFmtId="9" fontId="48" fillId="0" borderId="1" xfId="10" applyNumberFormat="1" applyFont="1" applyBorder="1" applyAlignment="1">
      <alignment horizontal="center" vertical="top"/>
    </xf>
    <xf numFmtId="0" fontId="48" fillId="0" borderId="1" xfId="0" applyFont="1" applyBorder="1" applyAlignment="1">
      <alignment horizontal="left" vertical="top" wrapText="1"/>
    </xf>
    <xf numFmtId="0" fontId="48" fillId="0" borderId="1" xfId="0" applyFont="1" applyBorder="1" applyAlignment="1">
      <alignment horizontal="center" vertical="top"/>
    </xf>
    <xf numFmtId="171" fontId="48" fillId="0" borderId="60" xfId="10" applyNumberFormat="1" applyFont="1" applyBorder="1" applyAlignment="1">
      <alignment horizontal="center" vertical="top"/>
    </xf>
    <xf numFmtId="4" fontId="48" fillId="0" borderId="60" xfId="10" applyNumberFormat="1" applyFont="1" applyBorder="1" applyAlignment="1">
      <alignment horizontal="center" vertical="top"/>
    </xf>
    <xf numFmtId="4" fontId="43" fillId="0" borderId="60" xfId="10" applyNumberFormat="1" applyFont="1" applyBorder="1" applyAlignment="1">
      <alignment horizontal="center" vertical="top"/>
    </xf>
    <xf numFmtId="4" fontId="43" fillId="10" borderId="60" xfId="10" applyNumberFormat="1" applyFont="1" applyFill="1" applyBorder="1" applyAlignment="1">
      <alignment horizontal="center" vertical="top"/>
    </xf>
    <xf numFmtId="0" fontId="3" fillId="0" borderId="0" xfId="0" applyFont="1" applyAlignment="1">
      <alignment horizontal="center" vertical="top"/>
    </xf>
    <xf numFmtId="171" fontId="3" fillId="0" borderId="0" xfId="10" applyNumberFormat="1" applyFont="1" applyAlignment="1">
      <alignment horizontal="center" vertical="top"/>
    </xf>
    <xf numFmtId="4" fontId="34" fillId="0" borderId="0" xfId="10" applyNumberFormat="1" applyFont="1" applyAlignment="1">
      <alignment horizontal="center" vertical="top"/>
    </xf>
    <xf numFmtId="4" fontId="45" fillId="0" borderId="0" xfId="0" applyNumberFormat="1" applyFont="1" applyAlignment="1" applyProtection="1">
      <alignment vertical="top"/>
      <protection locked="0"/>
    </xf>
    <xf numFmtId="49" fontId="30" fillId="0" borderId="0" xfId="0" applyNumberFormat="1" applyFont="1" applyAlignment="1">
      <alignment horizontal="center" vertical="center"/>
    </xf>
    <xf numFmtId="49" fontId="34" fillId="0" borderId="0" xfId="0" applyNumberFormat="1" applyFont="1" applyAlignment="1">
      <alignment horizontal="center" vertical="center"/>
    </xf>
    <xf numFmtId="0" fontId="30" fillId="0" borderId="0" xfId="0" applyFont="1" applyAlignment="1">
      <alignment horizontal="left" vertical="center"/>
    </xf>
    <xf numFmtId="4" fontId="30" fillId="0" borderId="1" xfId="10" applyNumberFormat="1" applyFont="1" applyBorder="1" applyAlignment="1">
      <alignment horizontal="center" vertical="top"/>
    </xf>
    <xf numFmtId="49" fontId="34" fillId="0" borderId="0" xfId="0" applyNumberFormat="1" applyFont="1" applyAlignment="1" applyProtection="1">
      <alignment horizontal="center" vertical="top"/>
      <protection locked="0"/>
    </xf>
    <xf numFmtId="0" fontId="34" fillId="0" borderId="0" xfId="0" applyFont="1" applyAlignment="1" applyProtection="1">
      <alignment horizontal="left" vertical="top"/>
      <protection locked="0"/>
    </xf>
    <xf numFmtId="0" fontId="49" fillId="0" borderId="0" xfId="0" applyFont="1" applyAlignment="1" applyProtection="1">
      <alignment vertical="top"/>
      <protection locked="0"/>
    </xf>
    <xf numFmtId="4" fontId="46" fillId="0" borderId="0" xfId="0" applyNumberFormat="1" applyFont="1" applyAlignment="1"/>
    <xf numFmtId="9" fontId="46" fillId="0" borderId="0" xfId="0" applyNumberFormat="1" applyFont="1" applyAlignment="1">
      <alignment horizontal="center"/>
    </xf>
    <xf numFmtId="0" fontId="34" fillId="0" borderId="0" xfId="0" applyFont="1" applyAlignment="1">
      <alignment horizontal="center" vertical="center"/>
    </xf>
    <xf numFmtId="0" fontId="30" fillId="0" borderId="0" xfId="0" applyFont="1" applyAlignment="1">
      <alignment horizontal="center" vertical="center"/>
    </xf>
    <xf numFmtId="4" fontId="51" fillId="0" borderId="15" xfId="0" applyNumberFormat="1" applyFont="1" applyBorder="1" applyAlignment="1">
      <alignment horizontal="center" vertical="center"/>
    </xf>
    <xf numFmtId="9" fontId="35" fillId="0" borderId="15" xfId="0" applyNumberFormat="1" applyFont="1" applyBorder="1" applyAlignment="1">
      <alignment horizontal="center" vertical="center" wrapText="1"/>
    </xf>
    <xf numFmtId="4" fontId="52" fillId="0" borderId="1" xfId="0" applyNumberFormat="1" applyFont="1" applyBorder="1" applyAlignment="1">
      <alignment horizontal="center" vertical="center" wrapText="1"/>
    </xf>
    <xf numFmtId="4" fontId="52" fillId="0" borderId="1" xfId="10" applyNumberFormat="1" applyFont="1" applyBorder="1" applyAlignment="1">
      <alignment horizontal="center" vertical="center" wrapText="1"/>
    </xf>
    <xf numFmtId="4" fontId="51" fillId="0" borderId="1" xfId="0" applyNumberFormat="1" applyFont="1" applyBorder="1" applyAlignment="1">
      <alignment horizontal="center" vertical="center" wrapText="1"/>
    </xf>
    <xf numFmtId="9" fontId="51" fillId="0" borderId="1" xfId="0" applyNumberFormat="1" applyFont="1" applyBorder="1" applyAlignment="1">
      <alignment horizontal="center" vertical="center" wrapText="1"/>
    </xf>
    <xf numFmtId="4" fontId="52" fillId="0" borderId="1" xfId="0" applyNumberFormat="1" applyFont="1" applyBorder="1" applyAlignment="1">
      <alignment horizontal="center" vertical="top"/>
    </xf>
    <xf numFmtId="4" fontId="52" fillId="0" borderId="1" xfId="10" applyNumberFormat="1" applyFont="1" applyBorder="1" applyAlignment="1">
      <alignment horizontal="center" vertical="top"/>
    </xf>
    <xf numFmtId="4" fontId="52" fillId="0" borderId="1" xfId="10" applyNumberFormat="1" applyFont="1" applyBorder="1" applyAlignment="1">
      <alignment vertical="top" wrapText="1"/>
    </xf>
    <xf numFmtId="4" fontId="52" fillId="0" borderId="1" xfId="10" applyNumberFormat="1" applyFont="1" applyBorder="1" applyAlignment="1">
      <alignment horizontal="center" vertical="top" wrapText="1"/>
    </xf>
    <xf numFmtId="9" fontId="52" fillId="0" borderId="1" xfId="10" applyNumberFormat="1" applyFont="1" applyBorder="1" applyAlignment="1">
      <alignment horizontal="center" vertical="top" wrapText="1"/>
    </xf>
    <xf numFmtId="1" fontId="44" fillId="0" borderId="1" xfId="0" applyNumberFormat="1" applyFont="1" applyBorder="1" applyAlignment="1">
      <alignment horizontal="left" vertical="top"/>
    </xf>
    <xf numFmtId="3" fontId="44" fillId="0" borderId="1" xfId="0" applyNumberFormat="1" applyFont="1" applyBorder="1" applyAlignment="1">
      <alignment horizontal="left" vertical="top" wrapText="1"/>
    </xf>
    <xf numFmtId="4" fontId="52" fillId="0" borderId="1" xfId="0" applyNumberFormat="1" applyFont="1" applyBorder="1" applyAlignment="1">
      <alignment horizontal="center" vertical="center"/>
    </xf>
    <xf numFmtId="9" fontId="52" fillId="0" borderId="1" xfId="10" applyNumberFormat="1" applyFont="1" applyBorder="1" applyAlignment="1">
      <alignment horizontal="center" vertical="top"/>
    </xf>
    <xf numFmtId="9" fontId="52" fillId="0" borderId="60" xfId="10" applyNumberFormat="1" applyFont="1" applyBorder="1" applyAlignment="1">
      <alignment horizontal="center" vertical="top"/>
    </xf>
    <xf numFmtId="0" fontId="34" fillId="0" borderId="1" xfId="0" applyFont="1" applyBorder="1" applyAlignment="1">
      <alignment horizontal="center" vertical="top"/>
    </xf>
    <xf numFmtId="0" fontId="44" fillId="0" borderId="1" xfId="0" applyFont="1" applyBorder="1" applyAlignment="1">
      <alignment vertical="center" wrapText="1"/>
    </xf>
    <xf numFmtId="4" fontId="51" fillId="0" borderId="15" xfId="10" applyNumberFormat="1" applyFont="1" applyBorder="1" applyAlignment="1">
      <alignment horizontal="center" vertical="top" wrapText="1"/>
    </xf>
    <xf numFmtId="4" fontId="52" fillId="0" borderId="60" xfId="0" applyNumberFormat="1" applyFont="1" applyBorder="1" applyAlignment="1">
      <alignment horizontal="center" vertical="top"/>
    </xf>
    <xf numFmtId="4" fontId="52" fillId="0" borderId="60" xfId="10" applyNumberFormat="1" applyFont="1" applyBorder="1" applyAlignment="1">
      <alignment horizontal="center" vertical="top"/>
    </xf>
    <xf numFmtId="9" fontId="52" fillId="0" borderId="0" xfId="10" applyNumberFormat="1" applyFont="1" applyAlignment="1">
      <alignment horizontal="center" vertical="top"/>
    </xf>
    <xf numFmtId="0" fontId="44" fillId="0" borderId="0" xfId="0" applyFont="1" applyAlignment="1">
      <alignment horizontal="left" vertical="top" wrapText="1"/>
    </xf>
    <xf numFmtId="4" fontId="44" fillId="0" borderId="0" xfId="0" applyNumberFormat="1" applyFont="1" applyAlignment="1">
      <alignment horizontal="center" vertical="top"/>
    </xf>
    <xf numFmtId="4" fontId="44" fillId="0" borderId="0" xfId="10" applyNumberFormat="1" applyFont="1" applyAlignment="1">
      <alignment horizontal="center" vertical="top"/>
    </xf>
    <xf numFmtId="9" fontId="46" fillId="0" borderId="0" xfId="0" applyNumberFormat="1" applyFont="1" applyAlignment="1"/>
    <xf numFmtId="49" fontId="53" fillId="0" borderId="0" xfId="0" applyNumberFormat="1" applyFont="1" applyAlignment="1">
      <alignment horizontal="center" vertical="top"/>
    </xf>
    <xf numFmtId="0" fontId="54" fillId="0" borderId="0" xfId="0" applyFont="1" applyAlignment="1">
      <alignment horizontal="left" vertical="center"/>
    </xf>
    <xf numFmtId="4" fontId="53" fillId="0" borderId="0" xfId="0" applyNumberFormat="1" applyFont="1" applyAlignment="1">
      <alignment horizontal="center" vertical="top"/>
    </xf>
    <xf numFmtId="4" fontId="53" fillId="0" borderId="0" xfId="10" applyNumberFormat="1" applyFont="1" applyAlignment="1">
      <alignment horizontal="center" vertical="top"/>
    </xf>
    <xf numFmtId="4" fontId="53" fillId="0" borderId="54" xfId="10" applyNumberFormat="1" applyFont="1" applyBorder="1" applyAlignment="1">
      <alignment horizontal="center" vertical="top"/>
    </xf>
    <xf numFmtId="4" fontId="53" fillId="0" borderId="0" xfId="10" applyNumberFormat="1" applyFont="1" applyAlignment="1">
      <alignment vertical="center"/>
    </xf>
    <xf numFmtId="4" fontId="55" fillId="0" borderId="0" xfId="0" applyNumberFormat="1" applyFont="1" applyAlignment="1">
      <alignment horizontal="center"/>
    </xf>
    <xf numFmtId="0" fontId="55" fillId="0" borderId="0" xfId="0" applyFont="1" applyAlignment="1"/>
    <xf numFmtId="0" fontId="54" fillId="0" borderId="0" xfId="0" applyFont="1" applyAlignment="1" applyProtection="1">
      <alignment vertical="top"/>
      <protection locked="0"/>
    </xf>
    <xf numFmtId="4" fontId="53" fillId="0" borderId="15" xfId="0" applyNumberFormat="1" applyFont="1" applyBorder="1" applyAlignment="1">
      <alignment horizontal="center" vertical="center"/>
    </xf>
    <xf numFmtId="4" fontId="53" fillId="0" borderId="0" xfId="0" applyNumberFormat="1" applyFont="1" applyAlignment="1" applyProtection="1">
      <alignment horizontal="center" vertical="top"/>
      <protection locked="0"/>
    </xf>
    <xf numFmtId="4" fontId="53" fillId="0" borderId="0" xfId="10" applyNumberFormat="1" applyFont="1" applyAlignment="1">
      <alignment horizontal="right" vertical="center"/>
    </xf>
    <xf numFmtId="4" fontId="53" fillId="0" borderId="0" xfId="10" applyNumberFormat="1" applyFont="1" applyAlignment="1" applyProtection="1">
      <alignment horizontal="right" vertical="center"/>
      <protection locked="0"/>
    </xf>
    <xf numFmtId="4" fontId="53" fillId="0" borderId="0" xfId="10" applyNumberFormat="1" applyFont="1" applyAlignment="1">
      <alignment horizontal="center" vertical="center"/>
    </xf>
    <xf numFmtId="49" fontId="54" fillId="0" borderId="0" xfId="0" applyNumberFormat="1" applyFont="1" applyAlignment="1" applyProtection="1">
      <alignment horizontal="left" vertical="top"/>
      <protection locked="0"/>
    </xf>
    <xf numFmtId="4" fontId="54" fillId="0" borderId="15" xfId="0" applyNumberFormat="1" applyFont="1" applyBorder="1" applyAlignment="1">
      <alignment horizontal="center" vertical="center" wrapText="1"/>
    </xf>
    <xf numFmtId="49" fontId="54" fillId="0" borderId="0" xfId="0" applyNumberFormat="1" applyFont="1" applyAlignment="1">
      <alignment horizontal="center" vertical="center"/>
    </xf>
    <xf numFmtId="0" fontId="54" fillId="0" borderId="15" xfId="0" applyFont="1" applyBorder="1" applyAlignment="1">
      <alignment horizontal="center" vertical="center" wrapText="1"/>
    </xf>
    <xf numFmtId="4" fontId="54" fillId="0" borderId="15" xfId="10" applyNumberFormat="1" applyFont="1" applyBorder="1" applyAlignment="1">
      <alignment horizontal="center" vertical="center" wrapText="1"/>
    </xf>
    <xf numFmtId="9" fontId="56" fillId="0" borderId="15" xfId="0" applyNumberFormat="1" applyFont="1" applyBorder="1" applyAlignment="1">
      <alignment horizontal="center" vertical="center"/>
    </xf>
    <xf numFmtId="49" fontId="54" fillId="0" borderId="15" xfId="0" applyNumberFormat="1" applyFont="1" applyBorder="1" applyAlignment="1">
      <alignment horizontal="center" vertical="center" wrapText="1"/>
    </xf>
    <xf numFmtId="0" fontId="54" fillId="0" borderId="1" xfId="0" applyFont="1" applyBorder="1" applyAlignment="1">
      <alignment horizontal="center" vertical="center" wrapText="1"/>
    </xf>
    <xf numFmtId="4" fontId="54" fillId="0" borderId="1" xfId="0" applyNumberFormat="1" applyFont="1" applyBorder="1" applyAlignment="1">
      <alignment horizontal="center" vertical="center" wrapText="1"/>
    </xf>
    <xf numFmtId="4" fontId="54" fillId="0" borderId="1" xfId="10" applyNumberFormat="1" applyFont="1" applyBorder="1" applyAlignment="1">
      <alignment horizontal="center" vertical="center" wrapText="1"/>
    </xf>
    <xf numFmtId="9" fontId="54" fillId="0" borderId="1" xfId="0" applyNumberFormat="1" applyFont="1" applyBorder="1" applyAlignment="1">
      <alignment horizontal="center" vertical="center" wrapText="1"/>
    </xf>
    <xf numFmtId="4" fontId="53" fillId="0" borderId="1" xfId="10" applyNumberFormat="1" applyFont="1" applyBorder="1" applyAlignment="1">
      <alignment horizontal="center" vertical="top" wrapText="1"/>
    </xf>
    <xf numFmtId="0" fontId="54" fillId="0" borderId="1" xfId="0" applyFont="1" applyBorder="1" applyAlignment="1">
      <alignment horizontal="center" vertical="center"/>
    </xf>
    <xf numFmtId="0" fontId="54" fillId="0" borderId="1" xfId="0" applyFont="1" applyBorder="1" applyAlignment="1">
      <alignment horizontal="left" vertical="top" wrapText="1"/>
    </xf>
    <xf numFmtId="4" fontId="53" fillId="0" borderId="1" xfId="0" applyNumberFormat="1" applyFont="1" applyBorder="1" applyAlignment="1">
      <alignment horizontal="center" vertical="center" wrapText="1"/>
    </xf>
    <xf numFmtId="4" fontId="53" fillId="0" borderId="1" xfId="10" applyNumberFormat="1" applyFont="1" applyBorder="1" applyAlignment="1">
      <alignment horizontal="center" vertical="center" wrapText="1"/>
    </xf>
    <xf numFmtId="4" fontId="53" fillId="0" borderId="1" xfId="10" applyNumberFormat="1" applyFont="1" applyBorder="1" applyAlignment="1">
      <alignment horizontal="center" vertical="top"/>
    </xf>
    <xf numFmtId="4" fontId="53" fillId="0" borderId="1" xfId="10" applyNumberFormat="1" applyFont="1" applyBorder="1" applyAlignment="1">
      <alignment vertical="top" wrapText="1"/>
    </xf>
    <xf numFmtId="9" fontId="53" fillId="0" borderId="1" xfId="10" applyNumberFormat="1" applyFont="1" applyBorder="1" applyAlignment="1">
      <alignment horizontal="center" vertical="top" wrapText="1"/>
    </xf>
    <xf numFmtId="49" fontId="54" fillId="0" borderId="1" xfId="0" applyNumberFormat="1" applyFont="1" applyBorder="1" applyAlignment="1">
      <alignment horizontal="center" vertical="top"/>
    </xf>
    <xf numFmtId="4" fontId="53" fillId="0" borderId="1" xfId="0" applyNumberFormat="1" applyFont="1" applyBorder="1" applyAlignment="1">
      <alignment horizontal="center" vertical="top"/>
    </xf>
    <xf numFmtId="49" fontId="53" fillId="0" borderId="1" xfId="0" applyNumberFormat="1" applyFont="1" applyBorder="1" applyAlignment="1">
      <alignment horizontal="center" vertical="top"/>
    </xf>
    <xf numFmtId="0" fontId="53" fillId="0" borderId="1" xfId="0" applyFont="1" applyBorder="1" applyAlignment="1">
      <alignment horizontal="left" vertical="top" wrapText="1"/>
    </xf>
    <xf numFmtId="1" fontId="53" fillId="0" borderId="1" xfId="0" applyNumberFormat="1" applyFont="1" applyBorder="1" applyAlignment="1">
      <alignment horizontal="left" vertical="top"/>
    </xf>
    <xf numFmtId="3" fontId="53" fillId="0" borderId="1" xfId="0" applyNumberFormat="1" applyFont="1" applyBorder="1" applyAlignment="1">
      <alignment horizontal="left" vertical="top" wrapText="1"/>
    </xf>
    <xf numFmtId="4" fontId="53" fillId="0" borderId="60" xfId="10" applyNumberFormat="1" applyFont="1" applyBorder="1" applyAlignment="1">
      <alignment horizontal="center" vertical="top"/>
    </xf>
    <xf numFmtId="0" fontId="53" fillId="0" borderId="1" xfId="0" applyFont="1" applyBorder="1" applyAlignment="1">
      <alignment horizontal="center" vertical="top"/>
    </xf>
    <xf numFmtId="171" fontId="53" fillId="0" borderId="60" xfId="10" applyNumberFormat="1" applyFont="1" applyBorder="1" applyAlignment="1">
      <alignment horizontal="center" vertical="top"/>
    </xf>
    <xf numFmtId="49" fontId="53" fillId="0" borderId="60" xfId="0" applyNumberFormat="1" applyFont="1" applyBorder="1" applyAlignment="1">
      <alignment horizontal="center" vertical="top"/>
    </xf>
    <xf numFmtId="0" fontId="53" fillId="0" borderId="60" xfId="0" applyFont="1" applyBorder="1" applyAlignment="1">
      <alignment horizontal="left" vertical="top" wrapText="1"/>
    </xf>
    <xf numFmtId="4" fontId="53" fillId="0" borderId="60" xfId="0" applyNumberFormat="1" applyFont="1" applyBorder="1" applyAlignment="1">
      <alignment horizontal="center" vertical="top"/>
    </xf>
    <xf numFmtId="0" fontId="54" fillId="0" borderId="0" xfId="0" applyFont="1" applyAlignment="1" applyProtection="1">
      <alignment horizontal="left" vertical="top"/>
      <protection locked="0"/>
    </xf>
    <xf numFmtId="4" fontId="54" fillId="0" borderId="0" xfId="0" applyNumberFormat="1" applyFont="1" applyAlignment="1" applyProtection="1">
      <alignment horizontal="center" vertical="top"/>
      <protection locked="0"/>
    </xf>
    <xf numFmtId="0" fontId="57" fillId="0" borderId="0" xfId="0" applyFont="1" applyAlignment="1" applyProtection="1">
      <alignment vertical="top"/>
      <protection locked="0"/>
    </xf>
    <xf numFmtId="4" fontId="57" fillId="0" borderId="0" xfId="0" applyNumberFormat="1" applyFont="1" applyAlignment="1" applyProtection="1">
      <alignment horizontal="center" vertical="top"/>
      <protection locked="0"/>
    </xf>
    <xf numFmtId="4" fontId="36" fillId="0" borderId="15" xfId="0" applyNumberFormat="1" applyFont="1" applyBorder="1" applyAlignment="1">
      <alignment horizontal="center" vertical="center"/>
    </xf>
    <xf numFmtId="0" fontId="30" fillId="0" borderId="1" xfId="0" applyFont="1" applyBorder="1" applyAlignment="1" applyProtection="1">
      <alignment horizontal="left" wrapText="1"/>
      <protection locked="0"/>
    </xf>
    <xf numFmtId="0" fontId="34" fillId="0" borderId="1" xfId="0" applyFont="1" applyBorder="1" applyAlignment="1" applyProtection="1">
      <alignment horizontal="left" wrapText="1"/>
      <protection locked="0"/>
    </xf>
    <xf numFmtId="0" fontId="34" fillId="0" borderId="1" xfId="0" applyFont="1" applyBorder="1" applyAlignment="1">
      <alignment horizontal="left" wrapText="1"/>
    </xf>
    <xf numFmtId="4" fontId="29" fillId="0" borderId="17" xfId="0" applyNumberFormat="1" applyFont="1" applyBorder="1" applyAlignment="1">
      <alignment horizontal="center" vertical="center" wrapText="1"/>
    </xf>
    <xf numFmtId="9" fontId="47" fillId="0" borderId="0" xfId="0" applyNumberFormat="1" applyFont="1" applyAlignment="1">
      <alignment horizontal="center" vertical="center"/>
    </xf>
    <xf numFmtId="4" fontId="29" fillId="0" borderId="15" xfId="10" applyNumberFormat="1" applyFont="1" applyBorder="1" applyAlignment="1">
      <alignment horizontal="center" vertical="center" wrapText="1"/>
    </xf>
    <xf numFmtId="9" fontId="30" fillId="0" borderId="15" xfId="0" applyNumberFormat="1" applyFont="1" applyBorder="1" applyAlignment="1">
      <alignment horizontal="center" vertical="center" wrapText="1"/>
    </xf>
    <xf numFmtId="0" fontId="31" fillId="0" borderId="1" xfId="0" applyFont="1" applyBorder="1" applyAlignment="1">
      <alignment horizontal="center" vertical="center"/>
    </xf>
    <xf numFmtId="4" fontId="28" fillId="0" borderId="1" xfId="0" applyNumberFormat="1" applyFont="1" applyBorder="1" applyAlignment="1">
      <alignment horizontal="center" vertical="center" wrapText="1"/>
    </xf>
    <xf numFmtId="4" fontId="28" fillId="0" borderId="1" xfId="10" applyNumberFormat="1" applyFont="1" applyBorder="1" applyAlignment="1">
      <alignment horizontal="center" vertical="center" wrapText="1"/>
    </xf>
    <xf numFmtId="1" fontId="3" fillId="0" borderId="1" xfId="0" applyNumberFormat="1" applyFont="1" applyBorder="1" applyAlignment="1">
      <alignment horizontal="left" vertical="top"/>
    </xf>
    <xf numFmtId="3" fontId="3" fillId="10" borderId="1" xfId="0" applyNumberFormat="1" applyFont="1" applyFill="1" applyBorder="1" applyAlignment="1">
      <alignment horizontal="center" vertical="top"/>
    </xf>
    <xf numFmtId="0" fontId="3" fillId="10" borderId="1" xfId="0" applyFont="1" applyFill="1" applyBorder="1" applyAlignment="1">
      <alignment horizontal="center" vertical="top"/>
    </xf>
    <xf numFmtId="4" fontId="3" fillId="10" borderId="1" xfId="0" applyNumberFormat="1" applyFont="1" applyFill="1" applyBorder="1" applyAlignment="1">
      <alignment horizontal="center" vertical="top"/>
    </xf>
    <xf numFmtId="171" fontId="3" fillId="10" borderId="1" xfId="10" applyNumberFormat="1" applyFont="1" applyFill="1" applyBorder="1" applyAlignment="1">
      <alignment vertical="top" wrapText="1"/>
    </xf>
    <xf numFmtId="170" fontId="3" fillId="10" borderId="1" xfId="10" applyNumberFormat="1" applyFont="1" applyFill="1" applyBorder="1" applyAlignment="1">
      <alignment vertical="top" wrapText="1"/>
    </xf>
    <xf numFmtId="2" fontId="3" fillId="10" borderId="1" xfId="10" applyNumberFormat="1" applyFont="1" applyFill="1" applyBorder="1" applyAlignment="1">
      <alignment vertical="top" wrapText="1"/>
    </xf>
    <xf numFmtId="9" fontId="3" fillId="10" borderId="1" xfId="10" applyNumberFormat="1" applyFont="1" applyFill="1" applyBorder="1" applyAlignment="1">
      <alignment horizontal="center" vertical="top" wrapText="1"/>
    </xf>
    <xf numFmtId="2" fontId="31" fillId="0" borderId="62" xfId="10" applyNumberFormat="1" applyFont="1" applyBorder="1" applyAlignment="1">
      <alignment horizontal="center" vertical="center"/>
    </xf>
    <xf numFmtId="4" fontId="30" fillId="0" borderId="1" xfId="0" applyNumberFormat="1" applyFont="1" applyBorder="1" applyAlignment="1">
      <alignment horizontal="center" vertical="center" wrapText="1"/>
    </xf>
    <xf numFmtId="171" fontId="3" fillId="0" borderId="60" xfId="10" applyNumberFormat="1" applyFont="1" applyBorder="1" applyAlignment="1">
      <alignment horizontal="center" vertical="top"/>
    </xf>
    <xf numFmtId="4" fontId="3" fillId="0" borderId="60" xfId="0" applyNumberFormat="1" applyFont="1" applyBorder="1" applyAlignment="1">
      <alignment horizontal="center" vertical="top"/>
    </xf>
    <xf numFmtId="0" fontId="3" fillId="10" borderId="1" xfId="0" applyFont="1" applyFill="1" applyBorder="1" applyAlignment="1">
      <alignment horizontal="left" vertical="top" wrapText="1"/>
    </xf>
    <xf numFmtId="4" fontId="30" fillId="0" borderId="17" xfId="0" applyNumberFormat="1" applyFont="1" applyBorder="1" applyAlignment="1">
      <alignment horizontal="center" vertical="center" wrapText="1"/>
    </xf>
    <xf numFmtId="1" fontId="34" fillId="0" borderId="1" xfId="0" applyNumberFormat="1" applyFont="1" applyBorder="1" applyAlignment="1">
      <alignment horizontal="left" vertical="top"/>
    </xf>
    <xf numFmtId="9" fontId="53" fillId="0" borderId="1" xfId="12" applyNumberFormat="1" applyFont="1" applyBorder="1" applyAlignment="1">
      <alignment horizontal="center" vertical="top" wrapText="1"/>
    </xf>
    <xf numFmtId="0" fontId="30" fillId="0" borderId="1" xfId="0" applyFont="1" applyBorder="1" applyAlignment="1">
      <alignment vertical="center" wrapText="1"/>
    </xf>
    <xf numFmtId="0" fontId="30" fillId="0" borderId="0" xfId="0" applyFont="1" applyAlignment="1" applyProtection="1">
      <alignment horizontal="left" vertical="top"/>
      <protection locked="0"/>
    </xf>
    <xf numFmtId="49" fontId="58" fillId="0" borderId="0" xfId="0" applyNumberFormat="1" applyFont="1" applyAlignment="1">
      <alignment horizontal="center" vertical="center"/>
    </xf>
    <xf numFmtId="0" fontId="58" fillId="0" borderId="0" xfId="0" applyFont="1" applyAlignment="1">
      <alignment horizontal="left" vertical="center"/>
    </xf>
    <xf numFmtId="4" fontId="58" fillId="0" borderId="0" xfId="0" applyNumberFormat="1" applyFont="1" applyAlignment="1">
      <alignment horizontal="center" vertical="center"/>
    </xf>
    <xf numFmtId="4" fontId="58" fillId="0" borderId="0" xfId="0" applyNumberFormat="1" applyFont="1" applyAlignment="1" applyProtection="1">
      <alignment vertical="center"/>
      <protection locked="0"/>
    </xf>
    <xf numFmtId="4" fontId="58" fillId="0" borderId="0" xfId="10" applyNumberFormat="1" applyFont="1" applyAlignment="1">
      <alignment horizontal="right" vertical="center"/>
    </xf>
    <xf numFmtId="4" fontId="58" fillId="0" borderId="0" xfId="0" applyNumberFormat="1" applyFont="1" applyAlignment="1" applyProtection="1">
      <alignment horizontal="center" vertical="center"/>
      <protection locked="0"/>
    </xf>
    <xf numFmtId="4" fontId="59" fillId="0" borderId="0" xfId="0" applyNumberFormat="1" applyFont="1" applyAlignment="1">
      <alignment horizontal="center"/>
    </xf>
    <xf numFmtId="0" fontId="59" fillId="0" borderId="0" xfId="0" applyFont="1" applyAlignment="1"/>
    <xf numFmtId="49" fontId="58" fillId="0" borderId="0" xfId="0" applyNumberFormat="1" applyFont="1" applyAlignment="1" applyProtection="1">
      <alignment horizontal="center" vertical="center"/>
      <protection locked="0"/>
    </xf>
    <xf numFmtId="0" fontId="60" fillId="0" borderId="0" xfId="0" applyFont="1" applyAlignment="1">
      <alignment horizontal="left" vertical="center"/>
    </xf>
    <xf numFmtId="49" fontId="60" fillId="0" borderId="0" xfId="0" applyNumberFormat="1" applyFont="1" applyAlignment="1">
      <alignment horizontal="center" vertical="center"/>
    </xf>
    <xf numFmtId="4" fontId="60" fillId="0" borderId="15" xfId="0" applyNumberFormat="1" applyFont="1" applyBorder="1" applyAlignment="1">
      <alignment horizontal="center" vertical="center" wrapText="1"/>
    </xf>
    <xf numFmtId="4" fontId="58" fillId="0" borderId="0" xfId="10" applyNumberFormat="1" applyFont="1" applyAlignment="1">
      <alignment horizontal="center" vertical="center"/>
    </xf>
    <xf numFmtId="4" fontId="58" fillId="0" borderId="0" xfId="0" applyNumberFormat="1" applyFont="1" applyAlignment="1" applyProtection="1">
      <alignment horizontal="center" vertical="top"/>
      <protection locked="0"/>
    </xf>
    <xf numFmtId="49" fontId="60" fillId="0" borderId="15" xfId="0" applyNumberFormat="1" applyFont="1" applyBorder="1" applyAlignment="1">
      <alignment horizontal="center" vertical="center" wrapText="1"/>
    </xf>
    <xf numFmtId="0" fontId="60" fillId="0" borderId="15" xfId="0" applyFont="1" applyBorder="1" applyAlignment="1">
      <alignment horizontal="center" vertical="center" wrapText="1"/>
    </xf>
    <xf numFmtId="4" fontId="60" fillId="0" borderId="15" xfId="10" applyNumberFormat="1" applyFont="1" applyBorder="1" applyAlignment="1">
      <alignment horizontal="center" vertical="center" wrapText="1"/>
    </xf>
    <xf numFmtId="9" fontId="60" fillId="0" borderId="15" xfId="0" applyNumberFormat="1" applyFont="1" applyBorder="1" applyAlignment="1">
      <alignment horizontal="center" vertical="center" wrapText="1"/>
    </xf>
    <xf numFmtId="49" fontId="58" fillId="0" borderId="1" xfId="0" applyNumberFormat="1" applyFont="1" applyBorder="1" applyAlignment="1">
      <alignment horizontal="center" vertical="top"/>
    </xf>
    <xf numFmtId="0" fontId="60" fillId="0" borderId="1" xfId="0" applyFont="1" applyBorder="1" applyAlignment="1">
      <alignment horizontal="left" vertical="top" wrapText="1"/>
    </xf>
    <xf numFmtId="4" fontId="58" fillId="0" borderId="1" xfId="0" applyNumberFormat="1" applyFont="1" applyBorder="1" applyAlignment="1">
      <alignment horizontal="center" vertical="top"/>
    </xf>
    <xf numFmtId="4" fontId="58" fillId="0" borderId="1" xfId="10" applyNumberFormat="1" applyFont="1" applyBorder="1" applyAlignment="1">
      <alignment horizontal="center" vertical="top"/>
    </xf>
    <xf numFmtId="4" fontId="58" fillId="0" borderId="1" xfId="10" applyNumberFormat="1" applyFont="1" applyBorder="1" applyAlignment="1">
      <alignment vertical="top" wrapText="1"/>
    </xf>
    <xf numFmtId="4" fontId="58" fillId="0" borderId="1" xfId="10" applyNumberFormat="1" applyFont="1" applyBorder="1" applyAlignment="1">
      <alignment horizontal="center" vertical="top" wrapText="1"/>
    </xf>
    <xf numFmtId="9" fontId="60" fillId="0" borderId="1" xfId="0" applyNumberFormat="1" applyFont="1" applyBorder="1" applyAlignment="1">
      <alignment horizontal="center" vertical="center" wrapText="1"/>
    </xf>
    <xf numFmtId="49" fontId="60" fillId="0" borderId="1" xfId="0" applyNumberFormat="1" applyFont="1" applyBorder="1" applyAlignment="1">
      <alignment horizontal="center" vertical="top"/>
    </xf>
    <xf numFmtId="4" fontId="60" fillId="0" borderId="1" xfId="0" applyNumberFormat="1" applyFont="1" applyBorder="1" applyAlignment="1">
      <alignment horizontal="center" vertical="top"/>
    </xf>
    <xf numFmtId="4" fontId="60" fillId="0" borderId="1" xfId="10" applyNumberFormat="1" applyFont="1" applyBorder="1" applyAlignment="1">
      <alignment horizontal="center" vertical="top"/>
    </xf>
    <xf numFmtId="9" fontId="58" fillId="0" borderId="1" xfId="10" applyNumberFormat="1" applyFont="1" applyBorder="1" applyAlignment="1">
      <alignment horizontal="center" vertical="top" wrapText="1"/>
    </xf>
    <xf numFmtId="0" fontId="58" fillId="0" borderId="1" xfId="0" applyFont="1" applyBorder="1" applyAlignment="1">
      <alignment horizontal="left" vertical="top" wrapText="1"/>
    </xf>
    <xf numFmtId="4" fontId="58" fillId="0" borderId="1" xfId="10" applyNumberFormat="1" applyFont="1" applyBorder="1" applyAlignment="1">
      <alignment horizontal="center" vertical="center" wrapText="1"/>
    </xf>
    <xf numFmtId="4" fontId="60" fillId="0" borderId="1" xfId="10" applyNumberFormat="1" applyFont="1" applyBorder="1" applyAlignment="1">
      <alignment horizontal="center" vertical="top" wrapText="1"/>
    </xf>
    <xf numFmtId="4" fontId="60" fillId="11" borderId="15" xfId="10" applyNumberFormat="1" applyFont="1" applyFill="1" applyBorder="1" applyAlignment="1">
      <alignment horizontal="center" vertical="top"/>
    </xf>
    <xf numFmtId="4" fontId="60" fillId="0" borderId="15" xfId="10" applyNumberFormat="1" applyFont="1" applyBorder="1" applyAlignment="1">
      <alignment horizontal="center" vertical="top"/>
    </xf>
    <xf numFmtId="4" fontId="54" fillId="0" borderId="15" xfId="10" applyNumberFormat="1" applyFont="1" applyBorder="1" applyAlignment="1">
      <alignment horizontal="center" vertical="top"/>
    </xf>
    <xf numFmtId="49" fontId="58" fillId="0" borderId="60" xfId="0" applyNumberFormat="1" applyFont="1" applyBorder="1" applyAlignment="1">
      <alignment horizontal="center" vertical="top"/>
    </xf>
    <xf numFmtId="0" fontId="58" fillId="0" borderId="60" xfId="0" applyFont="1" applyBorder="1" applyAlignment="1">
      <alignment horizontal="left" vertical="top" wrapText="1"/>
    </xf>
    <xf numFmtId="4" fontId="58" fillId="0" borderId="60" xfId="0" applyNumberFormat="1" applyFont="1" applyBorder="1" applyAlignment="1">
      <alignment horizontal="center" vertical="top"/>
    </xf>
    <xf numFmtId="4" fontId="58" fillId="0" borderId="60" xfId="10" applyNumberFormat="1" applyFont="1" applyBorder="1" applyAlignment="1">
      <alignment horizontal="center" vertical="top"/>
    </xf>
    <xf numFmtId="4" fontId="58" fillId="0" borderId="60" xfId="10" applyNumberFormat="1" applyFont="1" applyBorder="1" applyAlignment="1">
      <alignment horizontal="center" vertical="top" wrapText="1"/>
    </xf>
    <xf numFmtId="49" fontId="58" fillId="0" borderId="0" xfId="0" applyNumberFormat="1" applyFont="1" applyAlignment="1" applyProtection="1">
      <alignment horizontal="center" vertical="top"/>
      <protection locked="0"/>
    </xf>
    <xf numFmtId="0" fontId="58" fillId="0" borderId="0" xfId="0" applyFont="1" applyAlignment="1" applyProtection="1">
      <alignment horizontal="left" vertical="top"/>
      <protection locked="0"/>
    </xf>
    <xf numFmtId="0" fontId="61" fillId="0" borderId="0" xfId="0" applyFont="1" applyAlignment="1" applyProtection="1">
      <alignment vertical="top"/>
      <protection locked="0"/>
    </xf>
    <xf numFmtId="4" fontId="61" fillId="0" borderId="0" xfId="0" applyNumberFormat="1" applyFont="1" applyAlignment="1" applyProtection="1">
      <alignment horizontal="center" vertical="top"/>
      <protection locked="0"/>
    </xf>
    <xf numFmtId="0" fontId="36" fillId="0" borderId="0" xfId="0" applyFont="1" applyAlignment="1" applyProtection="1">
      <alignment horizontal="left" vertical="top"/>
      <protection locked="0"/>
    </xf>
    <xf numFmtId="4" fontId="30" fillId="0" borderId="0" xfId="0" applyNumberFormat="1" applyFont="1" applyAlignment="1">
      <alignment horizontal="center" vertical="center"/>
    </xf>
    <xf numFmtId="4" fontId="30" fillId="0" borderId="1" xfId="10" applyNumberFormat="1" applyFont="1" applyBorder="1" applyAlignment="1">
      <alignment horizontal="center" vertical="center" wrapText="1"/>
    </xf>
    <xf numFmtId="4" fontId="30" fillId="0" borderId="1" xfId="10" applyNumberFormat="1" applyFont="1" applyBorder="1" applyAlignment="1">
      <alignment vertical="top" wrapText="1"/>
    </xf>
    <xf numFmtId="4" fontId="30" fillId="0" borderId="1" xfId="10" applyNumberFormat="1" applyFont="1" applyBorder="1" applyAlignment="1">
      <alignment horizontal="center" vertical="top" wrapText="1"/>
    </xf>
    <xf numFmtId="4" fontId="43" fillId="0" borderId="1" xfId="0" applyNumberFormat="1" applyFont="1" applyBorder="1" applyAlignment="1">
      <alignment horizontal="center" vertical="top"/>
    </xf>
    <xf numFmtId="4" fontId="43" fillId="0" borderId="1" xfId="10" applyNumberFormat="1" applyFont="1" applyBorder="1" applyAlignment="1">
      <alignment horizontal="center" vertical="top"/>
    </xf>
    <xf numFmtId="4" fontId="43" fillId="0" borderId="1" xfId="10" applyNumberFormat="1" applyFont="1" applyBorder="1" applyAlignment="1">
      <alignment vertical="top" wrapText="1"/>
    </xf>
    <xf numFmtId="4" fontId="43" fillId="0" borderId="1" xfId="10" applyNumberFormat="1" applyFont="1" applyBorder="1" applyAlignment="1">
      <alignment horizontal="center" vertical="top" wrapText="1"/>
    </xf>
    <xf numFmtId="3" fontId="36" fillId="0" borderId="1" xfId="0" applyNumberFormat="1" applyFont="1" applyBorder="1" applyAlignment="1">
      <alignment horizontal="left" vertical="top" wrapText="1"/>
    </xf>
    <xf numFmtId="0" fontId="35" fillId="0" borderId="1" xfId="0" applyFont="1" applyBorder="1" applyAlignment="1">
      <alignment vertical="center" wrapText="1"/>
    </xf>
    <xf numFmtId="4" fontId="43" fillId="10" borderId="1" xfId="10" applyNumberFormat="1" applyFont="1" applyFill="1" applyBorder="1" applyAlignment="1">
      <alignment horizontal="center" vertical="top" wrapText="1"/>
    </xf>
    <xf numFmtId="4" fontId="43" fillId="0" borderId="60" xfId="0" applyNumberFormat="1" applyFont="1" applyBorder="1" applyAlignment="1">
      <alignment horizontal="center" vertical="top"/>
    </xf>
    <xf numFmtId="0" fontId="38" fillId="0" borderId="0" xfId="0" applyFont="1" applyAlignment="1" applyProtection="1">
      <alignment horizontal="center" vertical="top"/>
      <protection locked="0"/>
    </xf>
    <xf numFmtId="0" fontId="0" fillId="13" borderId="0" xfId="0" applyFill="1" applyAlignment="1"/>
    <xf numFmtId="0" fontId="2" fillId="13" borderId="0" xfId="0" applyFont="1" applyFill="1" applyAlignment="1"/>
    <xf numFmtId="16" fontId="62" fillId="13" borderId="15" xfId="0" applyNumberFormat="1" applyFont="1" applyFill="1" applyBorder="1" applyAlignment="1">
      <alignment horizontal="center"/>
    </xf>
    <xf numFmtId="16" fontId="62" fillId="0" borderId="0" xfId="0" applyNumberFormat="1" applyFont="1" applyAlignment="1">
      <alignment horizontal="center"/>
    </xf>
    <xf numFmtId="0" fontId="2" fillId="0" borderId="15" xfId="0" applyFont="1" applyBorder="1" applyAlignment="1">
      <alignment horizontal="center"/>
    </xf>
    <xf numFmtId="0" fontId="0" fillId="13" borderId="15" xfId="0" applyFill="1" applyBorder="1" applyAlignment="1">
      <alignment horizontal="center"/>
    </xf>
    <xf numFmtId="3" fontId="3" fillId="13" borderId="15" xfId="0" applyNumberFormat="1" applyFont="1" applyFill="1" applyBorder="1" applyAlignment="1">
      <alignment horizontal="center" vertical="top"/>
    </xf>
    <xf numFmtId="0" fontId="3" fillId="13" borderId="15" xfId="0" applyFont="1" applyFill="1" applyBorder="1" applyAlignment="1">
      <alignment horizontal="center" vertical="top"/>
    </xf>
    <xf numFmtId="0" fontId="0" fillId="13" borderId="15" xfId="0" applyFill="1" applyBorder="1" applyAlignment="1"/>
    <xf numFmtId="3" fontId="3" fillId="0" borderId="0" xfId="0" applyNumberFormat="1" applyFont="1" applyAlignment="1">
      <alignment horizontal="center" vertical="top"/>
    </xf>
    <xf numFmtId="3" fontId="0" fillId="0" borderId="15" xfId="0" applyNumberFormat="1" applyBorder="1" applyAlignment="1">
      <alignment horizontal="center"/>
    </xf>
    <xf numFmtId="167" fontId="0" fillId="0" borderId="15" xfId="0" applyNumberFormat="1" applyBorder="1" applyAlignment="1">
      <alignment horizontal="center"/>
    </xf>
    <xf numFmtId="0" fontId="0" fillId="0" borderId="15" xfId="0" applyBorder="1" applyAlignment="1">
      <alignment horizontal="center"/>
    </xf>
    <xf numFmtId="3" fontId="0" fillId="0" borderId="0" xfId="0" applyNumberFormat="1" applyAlignment="1"/>
    <xf numFmtId="0" fontId="0" fillId="13" borderId="13" xfId="0" applyFill="1" applyBorder="1" applyAlignment="1"/>
    <xf numFmtId="0" fontId="0" fillId="13" borderId="3" xfId="0" applyFill="1" applyBorder="1" applyAlignment="1"/>
    <xf numFmtId="3" fontId="3" fillId="13" borderId="66" xfId="0" applyNumberFormat="1" applyFont="1" applyFill="1" applyBorder="1" applyAlignment="1">
      <alignment horizontal="center" vertical="top"/>
    </xf>
    <xf numFmtId="16" fontId="62" fillId="14" borderId="15" xfId="0" applyNumberFormat="1" applyFont="1" applyFill="1" applyBorder="1" applyAlignment="1">
      <alignment horizontal="center"/>
    </xf>
    <xf numFmtId="16" fontId="62" fillId="0" borderId="53" xfId="0" applyNumberFormat="1" applyFont="1" applyBorder="1" applyAlignment="1">
      <alignment horizontal="center"/>
    </xf>
    <xf numFmtId="0" fontId="0" fillId="14" borderId="15" xfId="0" applyFill="1" applyBorder="1" applyAlignment="1">
      <alignment horizontal="center"/>
    </xf>
    <xf numFmtId="0" fontId="3" fillId="14" borderId="15" xfId="0" applyFont="1" applyFill="1" applyBorder="1" applyAlignment="1">
      <alignment horizontal="center" vertical="top"/>
    </xf>
    <xf numFmtId="0" fontId="0" fillId="14" borderId="15" xfId="0" applyFill="1" applyBorder="1" applyAlignment="1"/>
    <xf numFmtId="3" fontId="3" fillId="14" borderId="15" xfId="0" applyNumberFormat="1" applyFont="1" applyFill="1" applyBorder="1" applyAlignment="1">
      <alignment horizontal="center" vertical="top"/>
    </xf>
    <xf numFmtId="3" fontId="0" fillId="11" borderId="0" xfId="0" applyNumberFormat="1" applyFill="1" applyAlignment="1"/>
    <xf numFmtId="0" fontId="2" fillId="11" borderId="0" xfId="0" applyFont="1" applyFill="1" applyAlignment="1"/>
    <xf numFmtId="0" fontId="0" fillId="0" borderId="13" xfId="0" applyBorder="1" applyAlignment="1"/>
    <xf numFmtId="0" fontId="0" fillId="0" borderId="3" xfId="0" applyBorder="1" applyAlignment="1"/>
    <xf numFmtId="3" fontId="3" fillId="0" borderId="66" xfId="0" applyNumberFormat="1" applyFont="1" applyBorder="1" applyAlignment="1">
      <alignment horizontal="center" vertical="top"/>
    </xf>
    <xf numFmtId="16" fontId="63" fillId="15" borderId="15" xfId="0" applyNumberFormat="1" applyFont="1" applyFill="1" applyBorder="1" applyAlignment="1">
      <alignment horizontal="center"/>
    </xf>
    <xf numFmtId="0" fontId="64" fillId="15" borderId="15" xfId="0" applyFont="1" applyFill="1" applyBorder="1" applyAlignment="1">
      <alignment horizontal="center"/>
    </xf>
    <xf numFmtId="3" fontId="65" fillId="15" borderId="15" xfId="0" applyNumberFormat="1" applyFont="1" applyFill="1" applyBorder="1" applyAlignment="1">
      <alignment horizontal="center" vertical="top"/>
    </xf>
    <xf numFmtId="0" fontId="64" fillId="15" borderId="15" xfId="0" applyFont="1" applyFill="1" applyBorder="1" applyAlignment="1"/>
    <xf numFmtId="16" fontId="62" fillId="0" borderId="15" xfId="0" applyNumberFormat="1" applyFont="1" applyBorder="1" applyAlignment="1">
      <alignment horizontal="center"/>
    </xf>
    <xf numFmtId="16" fontId="62" fillId="11" borderId="1" xfId="0" applyNumberFormat="1" applyFont="1" applyFill="1" applyBorder="1" applyAlignment="1">
      <alignment horizontal="center"/>
    </xf>
    <xf numFmtId="0" fontId="0" fillId="11" borderId="0" xfId="0" applyFill="1" applyAlignment="1"/>
    <xf numFmtId="3" fontId="3" fillId="0" borderId="15" xfId="0" applyNumberFormat="1" applyFont="1" applyBorder="1" applyAlignment="1">
      <alignment horizontal="center" vertical="top"/>
    </xf>
    <xf numFmtId="3" fontId="0" fillId="11" borderId="0" xfId="0" applyNumberFormat="1" applyFill="1" applyAlignment="1">
      <alignment horizontal="center"/>
    </xf>
    <xf numFmtId="0" fontId="2" fillId="16" borderId="0" xfId="0" applyFont="1" applyFill="1" applyAlignment="1"/>
    <xf numFmtId="3" fontId="0" fillId="16" borderId="0" xfId="0" applyNumberFormat="1" applyFill="1" applyAlignment="1">
      <alignment horizontal="center"/>
    </xf>
    <xf numFmtId="3" fontId="0" fillId="0" borderId="0" xfId="0" applyNumberFormat="1" applyAlignment="1">
      <alignment horizontal="center"/>
    </xf>
    <xf numFmtId="0" fontId="2" fillId="10" borderId="0" xfId="0" applyFont="1" applyFill="1" applyAlignment="1">
      <alignment horizontal="center"/>
    </xf>
    <xf numFmtId="0" fontId="0" fillId="10" borderId="0" xfId="0" applyFill="1" applyAlignment="1"/>
    <xf numFmtId="16" fontId="62" fillId="11" borderId="15" xfId="0" applyNumberFormat="1" applyFont="1" applyFill="1" applyBorder="1" applyAlignment="1">
      <alignment horizontal="center"/>
    </xf>
    <xf numFmtId="16" fontId="62" fillId="10" borderId="0" xfId="0" applyNumberFormat="1" applyFont="1" applyFill="1" applyAlignment="1">
      <alignment horizontal="center"/>
    </xf>
    <xf numFmtId="0" fontId="2" fillId="11" borderId="0" xfId="0" applyFont="1" applyFill="1" applyAlignment="1">
      <alignment horizontal="center"/>
    </xf>
    <xf numFmtId="0" fontId="0" fillId="11" borderId="0" xfId="0" applyFont="1" applyFill="1" applyAlignment="1">
      <alignment horizontal="center"/>
    </xf>
    <xf numFmtId="0" fontId="0" fillId="0" borderId="0" xfId="0" applyAlignment="1">
      <alignment horizontal="center"/>
    </xf>
    <xf numFmtId="16" fontId="0" fillId="0" borderId="0" xfId="0" applyNumberFormat="1" applyAlignment="1"/>
    <xf numFmtId="0" fontId="12" fillId="6" borderId="2" xfId="0" applyFont="1" applyFill="1" applyBorder="1" applyAlignment="1">
      <alignment horizontal="center" vertical="center" wrapText="1"/>
    </xf>
    <xf numFmtId="172" fontId="0" fillId="0" borderId="2" xfId="0" applyNumberFormat="1" applyBorder="1" applyAlignment="1">
      <alignment vertical="top" wrapText="1"/>
    </xf>
    <xf numFmtId="0" fontId="0" fillId="0" borderId="2" xfId="0" applyBorder="1" applyAlignment="1">
      <alignment vertical="top" wrapText="1"/>
    </xf>
    <xf numFmtId="4" fontId="0" fillId="0" borderId="2" xfId="0" applyNumberFormat="1" applyBorder="1" applyAlignment="1">
      <alignment vertical="top" wrapText="1"/>
    </xf>
    <xf numFmtId="172" fontId="0" fillId="17" borderId="2" xfId="0" applyNumberFormat="1" applyFill="1" applyBorder="1" applyAlignment="1">
      <alignment vertical="top" wrapText="1"/>
    </xf>
    <xf numFmtId="0" fontId="0" fillId="17" borderId="2" xfId="0" applyFill="1" applyBorder="1" applyAlignment="1">
      <alignment vertical="top" wrapText="1"/>
    </xf>
    <xf numFmtId="4" fontId="0" fillId="17" borderId="2" xfId="0" applyNumberFormat="1" applyFill="1" applyBorder="1" applyAlignment="1">
      <alignment vertical="top" wrapText="1"/>
    </xf>
    <xf numFmtId="0" fontId="12" fillId="6" borderId="0" xfId="0" applyFont="1" applyFill="1" applyAlignment="1">
      <alignment horizontal="center" vertical="center" wrapText="1"/>
    </xf>
    <xf numFmtId="0" fontId="67" fillId="6" borderId="0" xfId="0" applyFont="1" applyFill="1" applyAlignment="1">
      <alignment horizontal="center" vertical="center" wrapText="1"/>
    </xf>
    <xf numFmtId="4" fontId="68" fillId="3" borderId="0" xfId="0" applyNumberFormat="1" applyFont="1" applyFill="1" applyAlignment="1">
      <alignment vertical="center"/>
    </xf>
    <xf numFmtId="0" fontId="12" fillId="5" borderId="0" xfId="0" applyFont="1" applyFill="1" applyAlignment="1">
      <alignment vertical="center"/>
    </xf>
    <xf numFmtId="165" fontId="0" fillId="0" borderId="0" xfId="0" applyNumberFormat="1" applyAlignment="1">
      <alignment vertical="center"/>
    </xf>
    <xf numFmtId="0" fontId="69" fillId="0" borderId="0" xfId="0" applyFont="1" applyAlignment="1">
      <alignment vertical="center"/>
    </xf>
    <xf numFmtId="0" fontId="4" fillId="4" borderId="12" xfId="0" applyFont="1" applyFill="1" applyBorder="1" applyAlignment="1">
      <alignment horizontal="center" vertical="center"/>
    </xf>
    <xf numFmtId="0" fontId="4" fillId="4" borderId="13" xfId="0" applyFont="1" applyFill="1" applyBorder="1" applyAlignment="1">
      <alignment horizontal="left" vertical="center" indent="1"/>
    </xf>
    <xf numFmtId="0" fontId="4" fillId="4" borderId="14" xfId="0" applyFont="1" applyFill="1" applyBorder="1" applyAlignment="1">
      <alignment horizontal="left" vertical="center" indent="1"/>
    </xf>
    <xf numFmtId="0" fontId="4" fillId="4" borderId="15" xfId="0" applyFont="1" applyFill="1" applyBorder="1" applyAlignment="1">
      <alignment horizontal="center" vertical="center"/>
    </xf>
    <xf numFmtId="0" fontId="4" fillId="4" borderId="0" xfId="0" applyFont="1" applyFill="1" applyBorder="1" applyAlignment="1">
      <alignment horizontal="left" vertical="center"/>
    </xf>
    <xf numFmtId="0" fontId="16" fillId="8" borderId="15" xfId="0" applyFont="1" applyFill="1" applyBorder="1" applyAlignment="1">
      <alignment horizontal="center" vertical="center"/>
    </xf>
    <xf numFmtId="0" fontId="4" fillId="0" borderId="15" xfId="0" applyFont="1" applyBorder="1" applyAlignment="1">
      <alignment horizontal="center" vertical="center"/>
    </xf>
    <xf numFmtId="0" fontId="4" fillId="0" borderId="0" xfId="0" applyFont="1" applyBorder="1" applyAlignment="1">
      <alignment horizontal="center" vertical="center"/>
    </xf>
    <xf numFmtId="0" fontId="4" fillId="4" borderId="0" xfId="0" applyFont="1" applyFill="1" applyBorder="1" applyAlignment="1">
      <alignment horizontal="left"/>
    </xf>
    <xf numFmtId="0" fontId="14" fillId="4" borderId="16" xfId="0" applyFont="1" applyFill="1" applyBorder="1" applyAlignment="1">
      <alignment horizontal="center" vertical="center"/>
    </xf>
    <xf numFmtId="0" fontId="4" fillId="4" borderId="0" xfId="0" applyFont="1" applyFill="1" applyBorder="1" applyAlignment="1">
      <alignment horizontal="right"/>
    </xf>
    <xf numFmtId="0" fontId="14" fillId="4" borderId="17" xfId="0" applyFont="1" applyFill="1" applyBorder="1" applyAlignment="1">
      <alignment horizontal="center" vertical="center"/>
    </xf>
    <xf numFmtId="166" fontId="14" fillId="4" borderId="17" xfId="0" applyNumberFormat="1" applyFont="1" applyFill="1" applyBorder="1" applyAlignment="1">
      <alignment horizontal="center" vertical="center"/>
    </xf>
    <xf numFmtId="0" fontId="14" fillId="4" borderId="0" xfId="0" applyFont="1" applyFill="1" applyBorder="1" applyAlignment="1">
      <alignment horizontal="center" vertical="center" wrapText="1"/>
    </xf>
    <xf numFmtId="0" fontId="4" fillId="4" borderId="18" xfId="0" applyFont="1" applyFill="1" applyBorder="1" applyAlignment="1">
      <alignment horizontal="left" vertical="center"/>
    </xf>
    <xf numFmtId="0" fontId="4" fillId="4" borderId="19" xfId="0" applyFont="1" applyFill="1" applyBorder="1" applyAlignment="1">
      <alignment horizontal="center" vertical="center"/>
    </xf>
    <xf numFmtId="0" fontId="13" fillId="4" borderId="19" xfId="0" applyFont="1" applyFill="1" applyBorder="1" applyAlignment="1">
      <alignment horizontal="center" vertical="center"/>
    </xf>
    <xf numFmtId="4" fontId="18" fillId="4" borderId="20" xfId="0" applyNumberFormat="1" applyFont="1" applyFill="1" applyBorder="1" applyAlignment="1">
      <alignment horizontal="center" vertical="center"/>
    </xf>
    <xf numFmtId="0" fontId="4" fillId="4" borderId="21" xfId="0" applyFont="1" applyFill="1" applyBorder="1" applyAlignment="1">
      <alignment horizontal="left" vertical="center"/>
    </xf>
    <xf numFmtId="0" fontId="4" fillId="4" borderId="22" xfId="0" applyFont="1" applyFill="1" applyBorder="1" applyAlignment="1">
      <alignment horizontal="center" vertical="center"/>
    </xf>
    <xf numFmtId="0" fontId="13" fillId="4" borderId="22" xfId="0" applyFont="1" applyFill="1" applyBorder="1" applyAlignment="1">
      <alignment horizontal="center" vertical="center"/>
    </xf>
    <xf numFmtId="4" fontId="18" fillId="4" borderId="23" xfId="0" applyNumberFormat="1" applyFont="1" applyFill="1" applyBorder="1" applyAlignment="1">
      <alignment horizontal="center" vertical="center"/>
    </xf>
    <xf numFmtId="0" fontId="4" fillId="4" borderId="24" xfId="0" applyFont="1" applyFill="1" applyBorder="1" applyAlignment="1">
      <alignment horizontal="left" vertical="center"/>
    </xf>
    <xf numFmtId="0" fontId="4" fillId="4" borderId="25" xfId="0" applyFont="1" applyFill="1" applyBorder="1" applyAlignment="1">
      <alignment horizontal="center" vertical="center"/>
    </xf>
    <xf numFmtId="0" fontId="20" fillId="4" borderId="26" xfId="0" applyFont="1" applyFill="1" applyBorder="1" applyAlignment="1">
      <alignment horizontal="center" vertical="center"/>
    </xf>
    <xf numFmtId="4" fontId="18" fillId="4" borderId="27" xfId="0" applyNumberFormat="1" applyFont="1" applyFill="1" applyBorder="1" applyAlignment="1">
      <alignment horizontal="center" vertical="center"/>
    </xf>
    <xf numFmtId="0" fontId="4" fillId="4" borderId="28" xfId="0" applyFont="1" applyFill="1" applyBorder="1" applyAlignment="1">
      <alignment horizontal="left" vertical="center"/>
    </xf>
    <xf numFmtId="0" fontId="4" fillId="4" borderId="29" xfId="0" applyFont="1" applyFill="1" applyBorder="1" applyAlignment="1">
      <alignment horizontal="center" vertical="center"/>
    </xf>
    <xf numFmtId="0" fontId="13" fillId="4" borderId="29" xfId="0" applyFont="1" applyFill="1" applyBorder="1" applyAlignment="1">
      <alignment horizontal="center" vertical="center"/>
    </xf>
    <xf numFmtId="4" fontId="18" fillId="4" borderId="30" xfId="0" applyNumberFormat="1" applyFont="1" applyFill="1" applyBorder="1" applyAlignment="1">
      <alignment horizontal="center" vertical="center"/>
    </xf>
    <xf numFmtId="0" fontId="21" fillId="4" borderId="31" xfId="0" applyFont="1" applyFill="1" applyBorder="1" applyAlignment="1">
      <alignment horizontal="left" vertical="center"/>
    </xf>
    <xf numFmtId="0" fontId="21" fillId="4" borderId="32" xfId="0" applyFont="1" applyFill="1" applyBorder="1" applyAlignment="1">
      <alignment horizontal="center" vertical="center"/>
    </xf>
    <xf numFmtId="0" fontId="14" fillId="4" borderId="32" xfId="0" applyFont="1" applyFill="1" applyBorder="1" applyAlignment="1">
      <alignment horizontal="center" vertical="center"/>
    </xf>
    <xf numFmtId="4" fontId="14" fillId="4" borderId="33" xfId="0" applyNumberFormat="1" applyFont="1" applyFill="1" applyBorder="1" applyAlignment="1">
      <alignment horizontal="center" vertical="center"/>
    </xf>
    <xf numFmtId="0" fontId="22" fillId="4" borderId="31" xfId="0" applyFont="1" applyFill="1" applyBorder="1" applyAlignment="1">
      <alignment horizontal="center" vertical="center" wrapText="1"/>
    </xf>
    <xf numFmtId="0" fontId="22" fillId="4" borderId="33" xfId="0" applyFont="1" applyFill="1" applyBorder="1" applyAlignment="1">
      <alignment horizontal="center" vertical="center" wrapText="1"/>
    </xf>
    <xf numFmtId="0" fontId="22" fillId="4" borderId="18" xfId="0" applyFont="1" applyFill="1" applyBorder="1" applyAlignment="1">
      <alignment horizontal="left" vertical="center" indent="1"/>
    </xf>
    <xf numFmtId="4" fontId="18" fillId="4" borderId="34" xfId="0" applyNumberFormat="1" applyFont="1" applyFill="1" applyBorder="1" applyAlignment="1">
      <alignment horizontal="center" vertical="center"/>
    </xf>
    <xf numFmtId="4" fontId="18" fillId="4" borderId="35" xfId="0" applyNumberFormat="1" applyFont="1" applyFill="1" applyBorder="1" applyAlignment="1">
      <alignment horizontal="center" vertical="center"/>
    </xf>
    <xf numFmtId="9" fontId="14" fillId="4" borderId="36" xfId="0" applyNumberFormat="1" applyFont="1" applyFill="1" applyBorder="1" applyAlignment="1">
      <alignment horizontal="right" vertical="center"/>
    </xf>
    <xf numFmtId="4" fontId="18" fillId="4" borderId="38" xfId="0" applyNumberFormat="1" applyFont="1" applyFill="1" applyBorder="1" applyAlignment="1">
      <alignment horizontal="center" vertical="center"/>
    </xf>
    <xf numFmtId="4" fontId="18" fillId="4" borderId="39" xfId="0" applyNumberFormat="1" applyFont="1" applyFill="1" applyBorder="1" applyAlignment="1">
      <alignment horizontal="center" vertical="center"/>
    </xf>
    <xf numFmtId="4" fontId="18" fillId="4" borderId="40" xfId="0" applyNumberFormat="1" applyFont="1" applyFill="1" applyBorder="1" applyAlignment="1">
      <alignment horizontal="center" vertical="center"/>
    </xf>
    <xf numFmtId="4" fontId="18" fillId="4" borderId="41" xfId="0" applyNumberFormat="1" applyFont="1" applyFill="1" applyBorder="1" applyAlignment="1">
      <alignment horizontal="center" vertical="center"/>
    </xf>
    <xf numFmtId="10" fontId="14" fillId="4" borderId="37" xfId="12" applyNumberFormat="1" applyFont="1" applyFill="1" applyBorder="1" applyAlignment="1">
      <alignment horizontal="center" vertical="center" wrapText="1"/>
    </xf>
    <xf numFmtId="4" fontId="18" fillId="4" borderId="42" xfId="0" applyNumberFormat="1" applyFont="1" applyFill="1" applyBorder="1" applyAlignment="1">
      <alignment horizontal="center" vertical="center"/>
    </xf>
    <xf numFmtId="4" fontId="18" fillId="4" borderId="43" xfId="0" applyNumberFormat="1" applyFont="1" applyFill="1" applyBorder="1" applyAlignment="1">
      <alignment horizontal="center" vertical="center"/>
    </xf>
    <xf numFmtId="9" fontId="24" fillId="4" borderId="37" xfId="12" applyNumberFormat="1" applyFont="1" applyFill="1" applyBorder="1" applyAlignment="1">
      <alignment horizontal="center" vertical="center" wrapText="1"/>
    </xf>
    <xf numFmtId="4" fontId="18" fillId="4" borderId="44" xfId="0" applyNumberFormat="1" applyFont="1" applyFill="1" applyBorder="1" applyAlignment="1">
      <alignment horizontal="center" vertical="center"/>
    </xf>
    <xf numFmtId="4" fontId="18" fillId="4" borderId="45" xfId="0" applyNumberFormat="1" applyFont="1" applyFill="1" applyBorder="1" applyAlignment="1">
      <alignment horizontal="center" vertical="center"/>
    </xf>
    <xf numFmtId="0" fontId="22" fillId="0" borderId="24" xfId="0" applyFont="1" applyBorder="1" applyAlignment="1">
      <alignment horizontal="right" vertical="center" indent="1"/>
    </xf>
    <xf numFmtId="9" fontId="22" fillId="0" borderId="25" xfId="12" applyNumberFormat="1" applyFont="1" applyBorder="1" applyAlignment="1">
      <alignment horizontal="center" vertical="center" wrapText="1"/>
    </xf>
    <xf numFmtId="4" fontId="18" fillId="4" borderId="46" xfId="0" applyNumberFormat="1" applyFont="1" applyFill="1" applyBorder="1" applyAlignment="1">
      <alignment horizontal="center" vertical="center"/>
    </xf>
    <xf numFmtId="4" fontId="18" fillId="4" borderId="47" xfId="0" applyNumberFormat="1" applyFont="1" applyFill="1" applyBorder="1" applyAlignment="1">
      <alignment horizontal="center" vertical="center"/>
    </xf>
    <xf numFmtId="0" fontId="22" fillId="9" borderId="48" xfId="0" applyFont="1" applyFill="1" applyBorder="1" applyAlignment="1">
      <alignment horizontal="center" vertical="center"/>
    </xf>
    <xf numFmtId="10" fontId="14" fillId="9" borderId="15" xfId="0" applyNumberFormat="1" applyFont="1" applyFill="1" applyBorder="1" applyAlignment="1">
      <alignment horizontal="center" vertical="center"/>
    </xf>
    <xf numFmtId="4" fontId="14" fillId="9" borderId="32" xfId="0" applyNumberFormat="1" applyFont="1" applyFill="1" applyBorder="1" applyAlignment="1">
      <alignment horizontal="center" vertical="center"/>
    </xf>
    <xf numFmtId="4" fontId="14" fillId="9" borderId="33" xfId="0" applyNumberFormat="1" applyFont="1" applyFill="1" applyBorder="1" applyAlignment="1">
      <alignment horizontal="center" vertical="center"/>
    </xf>
    <xf numFmtId="4" fontId="14" fillId="9" borderId="23" xfId="0" applyNumberFormat="1" applyFont="1" applyFill="1" applyBorder="1" applyAlignment="1">
      <alignment horizontal="center" vertical="center"/>
    </xf>
    <xf numFmtId="0" fontId="22" fillId="4" borderId="18" xfId="0" applyFont="1" applyFill="1" applyBorder="1" applyAlignment="1">
      <alignment horizontal="center" vertical="center"/>
    </xf>
    <xf numFmtId="4" fontId="4" fillId="4" borderId="20" xfId="0" applyNumberFormat="1" applyFont="1" applyFill="1" applyBorder="1" applyAlignment="1">
      <alignment horizontal="center" vertical="center"/>
    </xf>
    <xf numFmtId="0" fontId="21" fillId="4" borderId="36" xfId="0" applyFont="1" applyFill="1" applyBorder="1" applyAlignment="1">
      <alignment horizontal="left" vertical="center" wrapText="1" indent="1"/>
    </xf>
    <xf numFmtId="0" fontId="21" fillId="4" borderId="37" xfId="0" applyFont="1" applyFill="1" applyBorder="1" applyAlignment="1">
      <alignment horizontal="right" vertical="center" wrapText="1" indent="1"/>
    </xf>
    <xf numFmtId="9" fontId="24" fillId="4" borderId="37" xfId="12" applyNumberFormat="1" applyFont="1" applyFill="1" applyBorder="1" applyAlignment="1">
      <alignment horizontal="right" vertical="center" wrapText="1"/>
    </xf>
    <xf numFmtId="0" fontId="21" fillId="4" borderId="21" xfId="0" applyFont="1" applyFill="1" applyBorder="1" applyAlignment="1">
      <alignment horizontal="left" vertical="center" wrapText="1"/>
    </xf>
    <xf numFmtId="0" fontId="21" fillId="4" borderId="49" xfId="0" applyFont="1" applyFill="1" applyBorder="1" applyAlignment="1">
      <alignment horizontal="center" vertical="center" wrapText="1"/>
    </xf>
    <xf numFmtId="0" fontId="22" fillId="9" borderId="31" xfId="0" applyFont="1" applyFill="1" applyBorder="1" applyAlignment="1">
      <alignment horizontal="center" vertical="center"/>
    </xf>
    <xf numFmtId="4" fontId="18" fillId="4" borderId="50" xfId="0" applyNumberFormat="1" applyFont="1" applyFill="1" applyBorder="1" applyAlignment="1">
      <alignment horizontal="center" vertical="center"/>
    </xf>
    <xf numFmtId="0" fontId="21" fillId="9" borderId="31" xfId="0" applyFont="1" applyFill="1" applyBorder="1" applyAlignment="1">
      <alignment horizontal="left" vertical="center" indent="1"/>
    </xf>
    <xf numFmtId="0" fontId="14" fillId="4" borderId="51" xfId="0" applyFont="1" applyFill="1" applyBorder="1" applyAlignment="1">
      <alignment horizontal="right" vertical="center"/>
    </xf>
    <xf numFmtId="0" fontId="22" fillId="4" borderId="21" xfId="0" applyFont="1" applyFill="1" applyBorder="1" applyAlignment="1">
      <alignment horizontal="left" vertical="center" indent="2"/>
    </xf>
    <xf numFmtId="0" fontId="22" fillId="4" borderId="23" xfId="0" applyFont="1" applyFill="1" applyBorder="1" applyAlignment="1">
      <alignment horizontal="right" vertical="center" indent="2"/>
    </xf>
    <xf numFmtId="0" fontId="13" fillId="0" borderId="52" xfId="0" applyFont="1" applyBorder="1" applyAlignment="1">
      <alignment horizontal="right" vertical="center" indent="1" readingOrder="2"/>
    </xf>
    <xf numFmtId="0" fontId="21" fillId="4" borderId="53" xfId="0" applyFont="1" applyFill="1" applyBorder="1" applyAlignment="1">
      <alignment horizontal="left" vertical="center"/>
    </xf>
    <xf numFmtId="0" fontId="21" fillId="4" borderId="0" xfId="0" applyFont="1" applyFill="1" applyBorder="1" applyAlignment="1">
      <alignment horizontal="center" vertical="center" readingOrder="2"/>
    </xf>
    <xf numFmtId="0" fontId="21" fillId="4" borderId="54" xfId="0" applyFont="1" applyFill="1" applyBorder="1" applyAlignment="1">
      <alignment horizontal="left" vertical="center" indent="1"/>
    </xf>
    <xf numFmtId="0" fontId="4" fillId="4" borderId="16" xfId="0" applyFont="1" applyFill="1" applyBorder="1" applyAlignment="1">
      <alignment horizontal="center" vertical="center"/>
    </xf>
    <xf numFmtId="4" fontId="4" fillId="4" borderId="0" xfId="0" applyNumberFormat="1" applyFont="1" applyFill="1" applyBorder="1" applyAlignment="1">
      <alignment horizontal="center" vertical="center"/>
    </xf>
    <xf numFmtId="0" fontId="21" fillId="4" borderId="16" xfId="0" applyFont="1" applyFill="1" applyBorder="1" applyAlignment="1">
      <alignment horizontal="center" vertical="center"/>
    </xf>
    <xf numFmtId="0" fontId="21" fillId="4" borderId="57" xfId="0" applyFont="1" applyFill="1" applyBorder="1" applyAlignment="1">
      <alignment horizontal="left" vertical="center"/>
    </xf>
    <xf numFmtId="0" fontId="21" fillId="4" borderId="50" xfId="0" applyFont="1" applyFill="1" applyBorder="1" applyAlignment="1">
      <alignment horizontal="center" vertical="center" readingOrder="2"/>
    </xf>
    <xf numFmtId="0" fontId="21" fillId="4" borderId="58" xfId="0" applyFont="1" applyFill="1" applyBorder="1" applyAlignment="1">
      <alignment horizontal="left" vertical="center" indent="1"/>
    </xf>
    <xf numFmtId="0" fontId="4" fillId="4" borderId="16" xfId="0" applyFont="1" applyFill="1" applyBorder="1" applyAlignment="1">
      <alignment horizontal="left" vertical="center"/>
    </xf>
    <xf numFmtId="0" fontId="21" fillId="4" borderId="17" xfId="0" applyFont="1" applyFill="1" applyBorder="1" applyAlignment="1">
      <alignment horizontal="center" vertical="center"/>
    </xf>
    <xf numFmtId="0" fontId="27" fillId="0" borderId="50" xfId="0" applyFont="1" applyBorder="1" applyAlignment="1">
      <alignment horizontal="center" vertical="center"/>
    </xf>
    <xf numFmtId="4" fontId="35" fillId="0" borderId="15" xfId="0" applyNumberFormat="1" applyFont="1" applyBorder="1" applyAlignment="1">
      <alignment horizontal="center" vertical="center" wrapText="1"/>
    </xf>
    <xf numFmtId="4" fontId="38" fillId="0" borderId="0" xfId="0" applyNumberFormat="1" applyFont="1" applyBorder="1" applyAlignment="1" applyProtection="1">
      <alignment horizontal="center" vertical="top"/>
      <protection locked="0"/>
    </xf>
    <xf numFmtId="4" fontId="29" fillId="0" borderId="15" xfId="0" applyNumberFormat="1" applyFont="1" applyBorder="1" applyAlignment="1">
      <alignment horizontal="center" vertical="center" wrapText="1"/>
    </xf>
    <xf numFmtId="49" fontId="35" fillId="0" borderId="56" xfId="0" applyNumberFormat="1" applyFont="1" applyBorder="1" applyAlignment="1">
      <alignment horizontal="center" vertical="center"/>
    </xf>
    <xf numFmtId="9" fontId="37" fillId="0" borderId="15" xfId="0" applyNumberFormat="1" applyFont="1" applyBorder="1" applyAlignment="1">
      <alignment horizontal="center" vertical="center"/>
    </xf>
    <xf numFmtId="4" fontId="45" fillId="0" borderId="0" xfId="0" applyNumberFormat="1" applyFont="1" applyBorder="1" applyAlignment="1" applyProtection="1">
      <alignment horizontal="center" vertical="top"/>
      <protection locked="0"/>
    </xf>
    <xf numFmtId="4" fontId="41" fillId="0" borderId="0" xfId="0" applyNumberFormat="1" applyFont="1" applyBorder="1" applyAlignment="1" applyProtection="1">
      <alignment horizontal="center" vertical="top"/>
      <protection locked="0"/>
    </xf>
    <xf numFmtId="4" fontId="45" fillId="0" borderId="0" xfId="0" applyNumberFormat="1" applyFont="1" applyBorder="1" applyAlignment="1" applyProtection="1">
      <alignment horizontal="left" vertical="top"/>
      <protection locked="0"/>
    </xf>
    <xf numFmtId="4" fontId="30" fillId="0" borderId="15" xfId="0" applyNumberFormat="1" applyFont="1" applyBorder="1" applyAlignment="1">
      <alignment horizontal="center" vertical="center" wrapText="1"/>
    </xf>
    <xf numFmtId="4" fontId="41" fillId="0" borderId="15" xfId="0" applyNumberFormat="1" applyFont="1" applyBorder="1" applyAlignment="1">
      <alignment horizontal="center" vertical="center" wrapText="1"/>
    </xf>
    <xf numFmtId="4" fontId="30" fillId="0" borderId="0" xfId="0" applyNumberFormat="1" applyFont="1" applyBorder="1" applyAlignment="1" applyProtection="1">
      <alignment horizontal="center" vertical="top"/>
      <protection locked="0"/>
    </xf>
    <xf numFmtId="4" fontId="49" fillId="0" borderId="0" xfId="0" applyNumberFormat="1" applyFont="1" applyBorder="1" applyAlignment="1" applyProtection="1">
      <alignment horizontal="center" vertical="top"/>
      <protection locked="0"/>
    </xf>
    <xf numFmtId="0" fontId="45" fillId="0" borderId="0" xfId="0" applyFont="1" applyBorder="1" applyAlignment="1" applyProtection="1">
      <alignment horizontal="center" vertical="top"/>
      <protection locked="0"/>
    </xf>
    <xf numFmtId="4" fontId="54" fillId="0" borderId="15" xfId="0" applyNumberFormat="1" applyFont="1" applyBorder="1" applyAlignment="1">
      <alignment horizontal="center" vertical="center" wrapText="1"/>
    </xf>
    <xf numFmtId="4" fontId="57" fillId="0" borderId="0" xfId="0" applyNumberFormat="1" applyFont="1" applyBorder="1" applyAlignment="1" applyProtection="1">
      <alignment horizontal="center" vertical="top"/>
      <protection locked="0"/>
    </xf>
    <xf numFmtId="4" fontId="45" fillId="0" borderId="0" xfId="0" applyNumberFormat="1" applyFont="1" applyBorder="1" applyAlignment="1" applyProtection="1">
      <alignment horizontal="right" vertical="top"/>
      <protection locked="0"/>
    </xf>
    <xf numFmtId="4" fontId="60" fillId="0" borderId="0" xfId="0" applyNumberFormat="1" applyFont="1" applyBorder="1" applyAlignment="1" applyProtection="1">
      <alignment horizontal="center" vertical="top"/>
      <protection locked="0"/>
    </xf>
    <xf numFmtId="4" fontId="60" fillId="0" borderId="15" xfId="0" applyNumberFormat="1" applyFont="1" applyBorder="1" applyAlignment="1">
      <alignment horizontal="center" vertical="center" wrapText="1"/>
    </xf>
    <xf numFmtId="4" fontId="61" fillId="0" borderId="0" xfId="0" applyNumberFormat="1" applyFont="1" applyBorder="1" applyAlignment="1" applyProtection="1">
      <alignment horizontal="center" vertical="top"/>
      <protection locked="0"/>
    </xf>
    <xf numFmtId="0" fontId="66" fillId="2" borderId="0" xfId="0" applyFont="1" applyFill="1" applyBorder="1" applyAlignment="1"/>
    <xf numFmtId="0" fontId="8" fillId="0" borderId="0" xfId="0" applyFont="1" applyBorder="1" applyAlignment="1"/>
    <xf numFmtId="0" fontId="66" fillId="2" borderId="0" xfId="0" applyFont="1" applyFill="1" applyBorder="1" applyAlignment="1">
      <alignment vertical="center"/>
    </xf>
    <xf numFmtId="0" fontId="1" fillId="0" borderId="2" xfId="0" applyFont="1" applyBorder="1" applyAlignment="1">
      <alignment vertical="top" wrapText="1"/>
    </xf>
    <xf numFmtId="172" fontId="1" fillId="0" borderId="2" xfId="0" applyNumberFormat="1" applyFont="1" applyBorder="1" applyAlignment="1">
      <alignment vertical="top" wrapText="1"/>
    </xf>
    <xf numFmtId="0" fontId="1" fillId="0" borderId="0" xfId="0" applyFont="1" applyAlignment="1"/>
    <xf numFmtId="0" fontId="1" fillId="17" borderId="2" xfId="0" applyFont="1" applyFill="1" applyBorder="1" applyAlignment="1">
      <alignment vertical="top" wrapText="1"/>
    </xf>
    <xf numFmtId="172" fontId="1" fillId="17" borderId="2" xfId="0" applyNumberFormat="1" applyFont="1" applyFill="1" applyBorder="1" applyAlignment="1">
      <alignment vertical="top" wrapText="1"/>
    </xf>
    <xf numFmtId="4" fontId="1" fillId="17" borderId="2" xfId="0" applyNumberFormat="1" applyFont="1" applyFill="1" applyBorder="1" applyAlignment="1">
      <alignment vertical="top" wrapText="1"/>
    </xf>
    <xf numFmtId="0" fontId="1" fillId="0" borderId="0" xfId="0" applyFont="1" applyAlignment="1">
      <alignment vertical="center"/>
    </xf>
    <xf numFmtId="4" fontId="0" fillId="0" borderId="0" xfId="0" applyNumberFormat="1"/>
    <xf numFmtId="10" fontId="0" fillId="0" borderId="0" xfId="0" applyNumberFormat="1" applyFont="1" applyAlignment="1">
      <alignment vertical="center"/>
    </xf>
  </cellXfs>
  <cellStyles count="13">
    <cellStyle name="0,0_x000d__x000a_NA_x000d__x000a_" xfId="1" xr:uid="{00000000-0005-0000-0000-000006000000}"/>
    <cellStyle name="0,0_x000d__x000a_NA_x000d__x000a_ 2" xfId="2" xr:uid="{00000000-0005-0000-0000-000007000000}"/>
    <cellStyle name="Comma 2" xfId="3" xr:uid="{00000000-0005-0000-0000-000008000000}"/>
    <cellStyle name="Comma 3" xfId="4" xr:uid="{00000000-0005-0000-0000-000009000000}"/>
    <cellStyle name="Normal" xfId="0" builtinId="0"/>
    <cellStyle name="Normal 14 10" xfId="5" xr:uid="{00000000-0005-0000-0000-00000A000000}"/>
    <cellStyle name="Normal 2" xfId="6" xr:uid="{00000000-0005-0000-0000-00000B000000}"/>
    <cellStyle name="Normal 3" xfId="7" xr:uid="{00000000-0005-0000-0000-00000C000000}"/>
    <cellStyle name="Normal 3 2" xfId="8" xr:uid="{00000000-0005-0000-0000-00000D000000}"/>
    <cellStyle name="Normal 4 4 2" xfId="9" xr:uid="{00000000-0005-0000-0000-00000E000000}"/>
    <cellStyle name="Normal_BOQ-C11A-Final" xfId="10" xr:uid="{00000000-0005-0000-0000-00000F000000}"/>
    <cellStyle name="Percent 2" xfId="11" xr:uid="{00000000-0005-0000-0000-000012000000}"/>
    <cellStyle name="soq_SUB ITEM DESCRIP" xfId="12" xr:uid="{00000000-0005-0000-0000-000013000000}"/>
  </cellStyles>
  <dxfs count="3643">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font>
        <b/>
      </font>
    </dxf>
    <dxf>
      <font>
        <b/>
      </font>
    </dxf>
    <dxf>
      <font>
        <b/>
      </font>
    </dxf>
    <dxf>
      <font>
        <b/>
      </font>
    </dxf>
    <dxf>
      <font>
        <b/>
      </font>
    </dxf>
    <dxf>
      <font>
        <b/>
      </font>
    </dxf>
    <dxf>
      <font>
        <b/>
      </font>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font>
        <b/>
      </font>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dxf>
    <dxf>
      <font>
        <b/>
      </font>
      <border diagonalUp="0" diagonalDown="0">
        <left/>
        <right/>
        <top style="thin">
          <color auto="1"/>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dxf>
    <dxf>
      <font>
        <b/>
      </font>
      <border diagonalUp="0" diagonalDown="0">
        <left/>
        <right/>
        <top style="thin">
          <color auto="1"/>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border diagonalUp="0" diagonalDown="0">
        <left/>
        <right/>
        <top style="thin">
          <color auto="1"/>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font>
        <b/>
      </font>
    </dxf>
    <dxf>
      <font>
        <b/>
      </font>
    </dxf>
    <dxf>
      <font>
        <b/>
      </font>
    </dxf>
    <dxf>
      <font>
        <b/>
      </font>
    </dxf>
    <dxf>
      <font>
        <b/>
      </font>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dxf>
    <dxf>
      <font>
        <b/>
      </font>
      <border diagonalUp="0" diagonalDown="0">
        <left/>
        <right/>
        <top style="thin">
          <color auto="1"/>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font>
        <b/>
      </font>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dxf>
    <dxf>
      <font>
        <b/>
      </font>
      <border diagonalUp="0" diagonalDown="0">
        <left/>
        <right/>
        <top style="thin">
          <color auto="1"/>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dxf>
    <dxf>
      <font>
        <b/>
      </font>
    </dxf>
    <dxf>
      <font>
        <b/>
      </font>
      <border diagonalUp="0" diagonalDown="0">
        <left/>
        <right/>
        <top style="thin">
          <color auto="1"/>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border diagonalUp="0" diagonalDown="0">
        <left/>
        <right/>
        <top style="thin">
          <color auto="1"/>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font>
        <b/>
      </font>
    </dxf>
    <dxf>
      <font>
        <b/>
      </font>
    </dxf>
    <dxf>
      <font>
        <b/>
      </font>
    </dxf>
    <dxf>
      <font>
        <b/>
      </font>
      <border diagonalUp="0" diagonalDown="0">
        <left/>
        <right/>
        <top style="thin">
          <color auto="1"/>
        </top>
        <bottom style="thin">
          <color auto="1"/>
        </bottom>
      </border>
    </dxf>
    <dxf>
      <font>
        <b/>
      </font>
    </dxf>
    <dxf>
      <font>
        <b/>
      </font>
    </dxf>
    <dxf>
      <font>
        <b/>
      </font>
    </dxf>
    <dxf>
      <font>
        <b/>
      </font>
      <border diagonalUp="0" diagonalDown="0">
        <left/>
        <right/>
        <top style="thin">
          <color auto="1"/>
        </top>
        <bottom style="thin">
          <color auto="1"/>
        </bottom>
      </border>
    </dxf>
    <dxf>
      <font>
        <b/>
      </font>
    </dxf>
    <dxf>
      <font>
        <b/>
      </font>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border diagonalUp="0" diagonalDown="0">
        <left/>
        <right/>
        <top style="thin">
          <color auto="1"/>
        </top>
        <bottom style="thin">
          <color auto="1"/>
        </bottom>
      </border>
    </dxf>
    <dxf>
      <font>
        <b/>
      </font>
    </dxf>
    <dxf>
      <font>
        <b/>
      </font>
    </dxf>
    <dxf>
      <font>
        <b/>
      </font>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font>
        <b/>
      </font>
    </dxf>
    <dxf>
      <font>
        <b/>
      </font>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font>
        <b/>
      </font>
      <border diagonalUp="0" diagonalDown="0">
        <left/>
        <right/>
        <top style="thin">
          <color auto="1"/>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border diagonalUp="0" diagonalDown="0">
        <left/>
        <right/>
        <top style="thin">
          <color auto="1"/>
        </top>
        <bottom style="thin">
          <color auto="1"/>
        </bottom>
      </border>
    </dxf>
    <dxf>
      <font>
        <b/>
      </font>
    </dxf>
    <dxf>
      <font>
        <b/>
      </font>
      <border diagonalUp="0" diagonalDown="0">
        <left/>
        <right/>
        <top style="thin">
          <color auto="1"/>
        </top>
        <bottom style="thin">
          <color auto="1"/>
        </bottom>
      </border>
    </dxf>
    <dxf>
      <font>
        <b/>
      </font>
      <border diagonalUp="0" diagonalDown="0">
        <left/>
        <right/>
        <top style="thin">
          <color auto="1"/>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ont>
        <b/>
      </font>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border diagonalUp="0" diagonalDown="0">
        <left/>
        <right/>
        <top/>
        <bottom style="thin">
          <color auto="1"/>
        </bottom>
      </border>
    </dxf>
    <dxf>
      <font>
        <b/>
      </font>
    </dxf>
    <dxf>
      <border diagonalUp="0" diagonalDown="0">
        <left/>
        <right/>
        <top/>
        <bottom style="thin">
          <color auto="1"/>
        </bottom>
      </border>
    </dxf>
    <dxf>
      <font>
        <b/>
      </font>
    </dxf>
    <dxf>
      <font>
        <b/>
      </font>
    </dxf>
    <dxf>
      <font>
        <b/>
      </font>
    </dxf>
    <dxf>
      <font>
        <b/>
      </font>
    </dxf>
    <dxf>
      <border diagonalUp="0" diagonalDown="0">
        <left/>
        <right/>
        <top/>
        <bottom style="thin">
          <color auto="1"/>
        </bottom>
      </border>
    </dxf>
    <dxf>
      <font>
        <b/>
      </font>
    </dxf>
    <dxf>
      <border diagonalUp="0" diagonalDown="0">
        <left/>
        <right/>
        <top/>
        <bottom style="thin">
          <color auto="1"/>
        </bottom>
      </border>
    </dxf>
    <dxf>
      <fill>
        <patternFill>
          <bgColor rgb="FFE2F0D9"/>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78"/>
      <rgbColor rgb="FFBFBFBF"/>
      <rgbColor rgb="FF878787"/>
      <rgbColor rgb="FF558ED5"/>
      <rgbColor rgb="FF993366"/>
      <rgbColor rgb="FFF9F9F9"/>
      <rgbColor rgb="FFEAF2F8"/>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DCE6F2"/>
      <rgbColor rgb="FFE2F0D9"/>
      <rgbColor rgb="FFD7E4BD"/>
      <rgbColor rgb="FF8EB4E3"/>
      <rgbColor rgb="FFF7FBFF"/>
      <rgbColor rgb="FFD9E1F2"/>
      <rgbColor rgb="FFFCE4D6"/>
      <rgbColor rgb="FF4F81BD"/>
      <rgbColor rgb="FF33CCCC"/>
      <rgbColor rgb="FF92D050"/>
      <rgbColor rgb="FFFFC000"/>
      <rgbColor rgb="FFFF9900"/>
      <rgbColor rgb="FFFF6600"/>
      <rgbColor rgb="FF666666"/>
      <rgbColor rgb="FF9BBB59"/>
      <rgbColor rgb="FF17365D"/>
      <rgbColor rgb="FF339966"/>
      <rgbColor rgb="FF003300"/>
      <rgbColor rgb="FF333300"/>
      <rgbColor rgb="FF993300"/>
      <rgbColor rgb="FF993366"/>
      <rgbColor rgb="FF1F4E78"/>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r>
              <a:rPr lang="ar-SA"/>
              <a:t>مقارنة الإيراد والتكلفة والربح</a:t>
            </a:r>
          </a:p>
        </c:rich>
      </c:tx>
      <c:overlay val="0"/>
      <c:spPr>
        <a:noFill/>
        <a:ln>
          <a:noFill/>
        </a:ln>
        <a:effectLst/>
      </c:spPr>
      <c:txPr>
        <a:bodyPr rot="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SA"/>
        </a:p>
      </c:txPr>
    </c:title>
    <c:autoTitleDeleted val="0"/>
    <c:plotArea>
      <c:layout/>
      <c:barChart>
        <c:barDir val="bar"/>
        <c:grouping val="clustered"/>
        <c:varyColors val="0"/>
        <c:ser>
          <c:idx val="0"/>
          <c:order val="0"/>
          <c:tx>
            <c:strRef>
              <c:f>'لوحة الربحية'!$E$12</c:f>
              <c:strCache>
                <c:ptCount val="1"/>
                <c:pt idx="0">
                  <c:v>القيمة</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SA"/>
              </a:p>
            </c:txPr>
            <c:dLblPos val="in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'لوحة الربحية'!$D$13:$D$17</c:f>
              <c:strCache>
                <c:ptCount val="5"/>
                <c:pt idx="0">
                  <c:v>قيمة الأعمال المنجزة</c:v>
                </c:pt>
                <c:pt idx="1">
                  <c:v>التكلفة المباشرة</c:v>
                </c:pt>
                <c:pt idx="2">
                  <c:v>الربح قبل المصروفات</c:v>
                </c:pt>
                <c:pt idx="3">
                  <c:v>المصروفات الإضافية</c:v>
                </c:pt>
                <c:pt idx="4">
                  <c:v>الربح بعد المصروفات</c:v>
                </c:pt>
              </c:strCache>
            </c:strRef>
          </c:cat>
          <c:val>
            <c:numRef>
              <c:f>'لوحة الربحية'!$E$13:$E$17</c:f>
              <c:numCache>
                <c:formatCode>#,##0.00</c:formatCode>
                <c:ptCount val="5"/>
                <c:pt idx="0">
                  <c:v>5837858.2974999994</c:v>
                </c:pt>
                <c:pt idx="1">
                  <c:v>3932077</c:v>
                </c:pt>
                <c:pt idx="2">
                  <c:v>2483848.85</c:v>
                </c:pt>
                <c:pt idx="3">
                  <c:v>549500</c:v>
                </c:pt>
                <c:pt idx="4">
                  <c:v>1934348.85</c:v>
                </c:pt>
              </c:numCache>
            </c:numRef>
          </c:val>
          <c:extLst>
            <c:ext xmlns:c16="http://schemas.microsoft.com/office/drawing/2014/chart" uri="{C3380CC4-5D6E-409C-BE32-E72D297353CC}">
              <c16:uniqueId val="{00000000-CA07-4DA8-B506-EF5140E67490}"/>
            </c:ext>
          </c:extLst>
        </c:ser>
        <c:dLbls>
          <c:dLblPos val="inEnd"/>
          <c:showLegendKey val="0"/>
          <c:showVal val="1"/>
          <c:showCatName val="0"/>
          <c:showSerName val="0"/>
          <c:showPercent val="0"/>
          <c:showBubbleSize val="0"/>
        </c:dLbls>
        <c:gapWidth val="65"/>
        <c:axId val="24713655"/>
        <c:axId val="14049202"/>
      </c:barChart>
      <c:catAx>
        <c:axId val="24713655"/>
        <c:scaling>
          <c:orientation val="minMax"/>
        </c:scaling>
        <c:delete val="0"/>
        <c:axPos val="l"/>
        <c:title>
          <c:tx>
            <c:rich>
              <a:bodyPr rot="-540000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r>
                  <a:rPr lang="ar-SA"/>
                  <a:t>ر.س</a:t>
                </a:r>
              </a:p>
            </c:rich>
          </c:tx>
          <c:overlay val="0"/>
          <c:spPr>
            <a:noFill/>
            <a:ln>
              <a:noFill/>
            </a:ln>
            <a:effectLst/>
          </c:spPr>
          <c:txPr>
            <a:bodyPr rot="-540000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endParaRPr lang="ar-SA"/>
            </a:p>
          </c:txPr>
        </c:title>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ar-SA"/>
          </a:p>
        </c:txPr>
        <c:crossAx val="14049202"/>
        <c:crosses val="autoZero"/>
        <c:auto val="1"/>
        <c:lblAlgn val="ctr"/>
        <c:lblOffset val="100"/>
        <c:noMultiLvlLbl val="0"/>
      </c:catAx>
      <c:valAx>
        <c:axId val="1404920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r>
                  <a:rPr lang="ar-SA"/>
                  <a:t>البند</a:t>
                </a:r>
              </a:p>
            </c:rich>
          </c:tx>
          <c:overlay val="0"/>
          <c:spPr>
            <a:noFill/>
            <a:ln>
              <a:noFill/>
            </a:ln>
            <a:effectLst/>
          </c:spPr>
          <c:txPr>
            <a:bodyPr rot="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endParaRPr lang="ar-SA"/>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SA"/>
          </a:p>
        </c:txPr>
        <c:crossAx val="2471365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SA"/>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276539</xdr:colOff>
      <xdr:row>17</xdr:row>
      <xdr:rowOff>52560</xdr:rowOff>
    </xdr:from>
    <xdr:to>
      <xdr:col>8</xdr:col>
      <xdr:colOff>323850</xdr:colOff>
      <xdr:row>34</xdr:row>
      <xdr:rowOff>133350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72</xdr:col>
      <xdr:colOff>76320</xdr:colOff>
      <xdr:row>1</xdr:row>
      <xdr:rowOff>76320</xdr:rowOff>
    </xdr:from>
    <xdr:to>
      <xdr:col>96</xdr:col>
      <xdr:colOff>64080</xdr:colOff>
      <xdr:row>4</xdr:row>
      <xdr:rowOff>205200</xdr:rowOff>
    </xdr:to>
    <xdr:pic>
      <xdr:nvPicPr>
        <xdr:cNvPr id="2" name="Picture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9050760" y="352440"/>
          <a:ext cx="3630240" cy="957600"/>
        </a:xfrm>
        <a:prstGeom prst="rect">
          <a:avLst/>
        </a:prstGeom>
        <a:ln w="0">
          <a:noFill/>
        </a:ln>
      </xdr:spPr>
    </xdr:pic>
    <xdr:clientData/>
  </xdr:twoCellAnchor>
  <xdr:twoCellAnchor editAs="oneCell">
    <xdr:from>
      <xdr:col>3</xdr:col>
      <xdr:colOff>40680</xdr:colOff>
      <xdr:row>1</xdr:row>
      <xdr:rowOff>81720</xdr:rowOff>
    </xdr:from>
    <xdr:to>
      <xdr:col>22</xdr:col>
      <xdr:colOff>109800</xdr:colOff>
      <xdr:row>4</xdr:row>
      <xdr:rowOff>121680</xdr:rowOff>
    </xdr:to>
    <xdr:pic>
      <xdr:nvPicPr>
        <xdr:cNvPr id="3" name="Picture 1">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432360" y="357840"/>
          <a:ext cx="2168640" cy="868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3507120</xdr:colOff>
      <xdr:row>0</xdr:row>
      <xdr:rowOff>142920</xdr:rowOff>
    </xdr:from>
    <xdr:to>
      <xdr:col>4</xdr:col>
      <xdr:colOff>689400</xdr:colOff>
      <xdr:row>4</xdr:row>
      <xdr:rowOff>142560</xdr:rowOff>
    </xdr:to>
    <xdr:pic>
      <xdr:nvPicPr>
        <xdr:cNvPr id="3" name="Picture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5148720" y="142920"/>
          <a:ext cx="3143520" cy="799920"/>
        </a:xfrm>
        <a:prstGeom prst="rect">
          <a:avLst/>
        </a:prstGeom>
        <a:ln w="0">
          <a:noFill/>
        </a:ln>
      </xdr:spPr>
    </xdr:pic>
    <xdr:clientData/>
  </xdr:twoCellAnchor>
  <xdr:twoCellAnchor editAs="oneCell">
    <xdr:from>
      <xdr:col>8</xdr:col>
      <xdr:colOff>409320</xdr:colOff>
      <xdr:row>0</xdr:row>
      <xdr:rowOff>144360</xdr:rowOff>
    </xdr:from>
    <xdr:to>
      <xdr:col>10</xdr:col>
      <xdr:colOff>832680</xdr:colOff>
      <xdr:row>4</xdr:row>
      <xdr:rowOff>155160</xdr:rowOff>
    </xdr:to>
    <xdr:pic>
      <xdr:nvPicPr>
        <xdr:cNvPr id="4" name="Picture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2"/>
        <a:stretch/>
      </xdr:blipFill>
      <xdr:spPr>
        <a:xfrm>
          <a:off x="13549320" y="144360"/>
          <a:ext cx="3122280" cy="811080"/>
        </a:xfrm>
        <a:prstGeom prst="rect">
          <a:avLst/>
        </a:prstGeom>
        <a:ln w="0">
          <a:noFill/>
        </a:ln>
      </xdr:spPr>
    </xdr:pic>
    <xdr:clientData/>
  </xdr:twoCellAnchor>
  <xdr:twoCellAnchor editAs="oneCell">
    <xdr:from>
      <xdr:col>0</xdr:col>
      <xdr:colOff>639360</xdr:colOff>
      <xdr:row>0</xdr:row>
      <xdr:rowOff>176760</xdr:rowOff>
    </xdr:from>
    <xdr:to>
      <xdr:col>1</xdr:col>
      <xdr:colOff>1562760</xdr:colOff>
      <xdr:row>5</xdr:row>
      <xdr:rowOff>148680</xdr:rowOff>
    </xdr:to>
    <xdr:pic>
      <xdr:nvPicPr>
        <xdr:cNvPr id="5" name="Picture 1">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3"/>
        <a:stretch/>
      </xdr:blipFill>
      <xdr:spPr>
        <a:xfrm>
          <a:off x="639360" y="176760"/>
          <a:ext cx="2565000" cy="9720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339120</xdr:colOff>
      <xdr:row>0</xdr:row>
      <xdr:rowOff>12960</xdr:rowOff>
    </xdr:from>
    <xdr:to>
      <xdr:col>0</xdr:col>
      <xdr:colOff>3761640</xdr:colOff>
      <xdr:row>3</xdr:row>
      <xdr:rowOff>221400</xdr:rowOff>
    </xdr:to>
    <xdr:pic>
      <xdr:nvPicPr>
        <xdr:cNvPr id="6" name="Picture 1">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1"/>
        <a:stretch/>
      </xdr:blipFill>
      <xdr:spPr>
        <a:xfrm>
          <a:off x="339120" y="12960"/>
          <a:ext cx="3422520" cy="979920"/>
        </a:xfrm>
        <a:prstGeom prst="rect">
          <a:avLst/>
        </a:prstGeom>
        <a:ln w="0">
          <a:noFill/>
        </a:ln>
      </xdr:spPr>
    </xdr:pic>
    <xdr:clientData/>
  </xdr:twoCellAnchor>
  <xdr:twoCellAnchor editAs="oneCell">
    <xdr:from>
      <xdr:col>3</xdr:col>
      <xdr:colOff>190440</xdr:colOff>
      <xdr:row>0</xdr:row>
      <xdr:rowOff>79200</xdr:rowOff>
    </xdr:from>
    <xdr:to>
      <xdr:col>5</xdr:col>
      <xdr:colOff>1630800</xdr:colOff>
      <xdr:row>3</xdr:row>
      <xdr:rowOff>173880</xdr:rowOff>
    </xdr:to>
    <xdr:pic>
      <xdr:nvPicPr>
        <xdr:cNvPr id="7" name="Picture 1">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2"/>
        <a:stretch/>
      </xdr:blipFill>
      <xdr:spPr>
        <a:xfrm>
          <a:off x="9252360" y="79200"/>
          <a:ext cx="5206680" cy="866160"/>
        </a:xfrm>
        <a:prstGeom prst="rect">
          <a:avLst/>
        </a:prstGeom>
        <a:ln w="0">
          <a:noFill/>
        </a:ln>
      </xdr:spPr>
    </xdr:pic>
    <xdr:clientData/>
  </xdr:twoCellAnchor>
  <xdr:twoCellAnchor editAs="oneCell">
    <xdr:from>
      <xdr:col>7</xdr:col>
      <xdr:colOff>1254240</xdr:colOff>
      <xdr:row>0</xdr:row>
      <xdr:rowOff>63360</xdr:rowOff>
    </xdr:from>
    <xdr:to>
      <xdr:col>10</xdr:col>
      <xdr:colOff>951840</xdr:colOff>
      <xdr:row>3</xdr:row>
      <xdr:rowOff>205560</xdr:rowOff>
    </xdr:to>
    <xdr:pic>
      <xdr:nvPicPr>
        <xdr:cNvPr id="8" name="Picture 2">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3"/>
        <a:stretch/>
      </xdr:blipFill>
      <xdr:spPr>
        <a:xfrm>
          <a:off x="17505720" y="63360"/>
          <a:ext cx="3997440" cy="9136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9" name="Picture 3">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189720</xdr:colOff>
      <xdr:row>4</xdr:row>
      <xdr:rowOff>104040</xdr:rowOff>
    </xdr:to>
    <xdr:pic>
      <xdr:nvPicPr>
        <xdr:cNvPr id="10" name="Picture 1">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2"/>
        <a:stretch/>
      </xdr:blipFill>
      <xdr:spPr>
        <a:xfrm>
          <a:off x="4447440" y="213840"/>
          <a:ext cx="1823760" cy="537840"/>
        </a:xfrm>
        <a:prstGeom prst="rect">
          <a:avLst/>
        </a:prstGeom>
        <a:ln w="0">
          <a:noFill/>
        </a:ln>
      </xdr:spPr>
    </xdr:pic>
    <xdr:clientData/>
  </xdr:twoCellAnchor>
  <xdr:twoCellAnchor editAs="oneCell">
    <xdr:from>
      <xdr:col>9</xdr:col>
      <xdr:colOff>99000</xdr:colOff>
      <xdr:row>1</xdr:row>
      <xdr:rowOff>85680</xdr:rowOff>
    </xdr:from>
    <xdr:to>
      <xdr:col>11</xdr:col>
      <xdr:colOff>679680</xdr:colOff>
      <xdr:row>4</xdr:row>
      <xdr:rowOff>47880</xdr:rowOff>
    </xdr:to>
    <xdr:pic>
      <xdr:nvPicPr>
        <xdr:cNvPr id="11" name="Picture 2">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3"/>
        <a:stretch/>
      </xdr:blipFill>
      <xdr:spPr>
        <a:xfrm>
          <a:off x="8138160" y="247680"/>
          <a:ext cx="1926720" cy="44784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196920</xdr:colOff>
      <xdr:row>0</xdr:row>
      <xdr:rowOff>52920</xdr:rowOff>
    </xdr:from>
    <xdr:to>
      <xdr:col>1</xdr:col>
      <xdr:colOff>2990880</xdr:colOff>
      <xdr:row>2</xdr:row>
      <xdr:rowOff>285120</xdr:rowOff>
    </xdr:to>
    <xdr:pic>
      <xdr:nvPicPr>
        <xdr:cNvPr id="12" name="Picture 1">
          <a:extLst>
            <a:ext uri="{FF2B5EF4-FFF2-40B4-BE49-F238E27FC236}">
              <a16:creationId xmlns:a16="http://schemas.microsoft.com/office/drawing/2014/main" id="{00000000-0008-0000-0500-00000C000000}"/>
            </a:ext>
          </a:extLst>
        </xdr:cNvPr>
        <xdr:cNvPicPr/>
      </xdr:nvPicPr>
      <xdr:blipFill>
        <a:blip xmlns:r="http://schemas.openxmlformats.org/officeDocument/2006/relationships" r:embed="rId1"/>
        <a:stretch/>
      </xdr:blipFill>
      <xdr:spPr>
        <a:xfrm>
          <a:off x="1445400" y="52920"/>
          <a:ext cx="2793960" cy="813240"/>
        </a:xfrm>
        <a:prstGeom prst="rect">
          <a:avLst/>
        </a:prstGeom>
        <a:ln w="0">
          <a:noFill/>
        </a:ln>
      </xdr:spPr>
    </xdr:pic>
    <xdr:clientData/>
  </xdr:twoCellAnchor>
  <xdr:twoCellAnchor editAs="oneCell">
    <xdr:from>
      <xdr:col>4</xdr:col>
      <xdr:colOff>340560</xdr:colOff>
      <xdr:row>0</xdr:row>
      <xdr:rowOff>0</xdr:rowOff>
    </xdr:from>
    <xdr:to>
      <xdr:col>6</xdr:col>
      <xdr:colOff>645840</xdr:colOff>
      <xdr:row>2</xdr:row>
      <xdr:rowOff>163080</xdr:rowOff>
    </xdr:to>
    <xdr:pic>
      <xdr:nvPicPr>
        <xdr:cNvPr id="13" name="Picture 1">
          <a:extLst>
            <a:ext uri="{FF2B5EF4-FFF2-40B4-BE49-F238E27FC236}">
              <a16:creationId xmlns:a16="http://schemas.microsoft.com/office/drawing/2014/main" id="{00000000-0008-0000-0500-00000D000000}"/>
            </a:ext>
          </a:extLst>
        </xdr:cNvPr>
        <xdr:cNvPicPr/>
      </xdr:nvPicPr>
      <xdr:blipFill>
        <a:blip xmlns:r="http://schemas.openxmlformats.org/officeDocument/2006/relationships" r:embed="rId2"/>
        <a:stretch/>
      </xdr:blipFill>
      <xdr:spPr>
        <a:xfrm>
          <a:off x="9463680" y="0"/>
          <a:ext cx="3879720" cy="744120"/>
        </a:xfrm>
        <a:prstGeom prst="rect">
          <a:avLst/>
        </a:prstGeom>
        <a:ln w="0">
          <a:noFill/>
        </a:ln>
      </xdr:spPr>
    </xdr:pic>
    <xdr:clientData/>
  </xdr:twoCellAnchor>
  <xdr:twoCellAnchor editAs="oneCell">
    <xdr:from>
      <xdr:col>9</xdr:col>
      <xdr:colOff>74520</xdr:colOff>
      <xdr:row>0</xdr:row>
      <xdr:rowOff>0</xdr:rowOff>
    </xdr:from>
    <xdr:to>
      <xdr:col>11</xdr:col>
      <xdr:colOff>961920</xdr:colOff>
      <xdr:row>2</xdr:row>
      <xdr:rowOff>237240</xdr:rowOff>
    </xdr:to>
    <xdr:pic>
      <xdr:nvPicPr>
        <xdr:cNvPr id="14" name="Picture 2">
          <a:extLst>
            <a:ext uri="{FF2B5EF4-FFF2-40B4-BE49-F238E27FC236}">
              <a16:creationId xmlns:a16="http://schemas.microsoft.com/office/drawing/2014/main" id="{00000000-0008-0000-0500-00000E000000}"/>
            </a:ext>
          </a:extLst>
        </xdr:cNvPr>
        <xdr:cNvPicPr/>
      </xdr:nvPicPr>
      <xdr:blipFill>
        <a:blip xmlns:r="http://schemas.openxmlformats.org/officeDocument/2006/relationships" r:embed="rId3"/>
        <a:stretch/>
      </xdr:blipFill>
      <xdr:spPr>
        <a:xfrm>
          <a:off x="17937000" y="0"/>
          <a:ext cx="3385080" cy="8182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702720</xdr:colOff>
      <xdr:row>0</xdr:row>
      <xdr:rowOff>27360</xdr:rowOff>
    </xdr:from>
    <xdr:to>
      <xdr:col>0</xdr:col>
      <xdr:colOff>3387600</xdr:colOff>
      <xdr:row>2</xdr:row>
      <xdr:rowOff>370440</xdr:rowOff>
    </xdr:to>
    <xdr:pic>
      <xdr:nvPicPr>
        <xdr:cNvPr id="15" name="Picture 1">
          <a:extLst>
            <a:ext uri="{FF2B5EF4-FFF2-40B4-BE49-F238E27FC236}">
              <a16:creationId xmlns:a16="http://schemas.microsoft.com/office/drawing/2014/main" id="{00000000-0008-0000-0600-00000F000000}"/>
            </a:ext>
          </a:extLst>
        </xdr:cNvPr>
        <xdr:cNvPicPr/>
      </xdr:nvPicPr>
      <xdr:blipFill>
        <a:blip xmlns:r="http://schemas.openxmlformats.org/officeDocument/2006/relationships" r:embed="rId1"/>
        <a:stretch/>
      </xdr:blipFill>
      <xdr:spPr>
        <a:xfrm>
          <a:off x="702720" y="27360"/>
          <a:ext cx="2684880" cy="800280"/>
        </a:xfrm>
        <a:prstGeom prst="rect">
          <a:avLst/>
        </a:prstGeom>
        <a:ln w="0">
          <a:noFill/>
        </a:ln>
      </xdr:spPr>
    </xdr:pic>
    <xdr:clientData/>
  </xdr:twoCellAnchor>
  <xdr:twoCellAnchor editAs="oneCell">
    <xdr:from>
      <xdr:col>2</xdr:col>
      <xdr:colOff>739440</xdr:colOff>
      <xdr:row>0</xdr:row>
      <xdr:rowOff>81720</xdr:rowOff>
    </xdr:from>
    <xdr:to>
      <xdr:col>4</xdr:col>
      <xdr:colOff>627840</xdr:colOff>
      <xdr:row>2</xdr:row>
      <xdr:rowOff>309600</xdr:rowOff>
    </xdr:to>
    <xdr:pic>
      <xdr:nvPicPr>
        <xdr:cNvPr id="16" name="Picture 1">
          <a:extLst>
            <a:ext uri="{FF2B5EF4-FFF2-40B4-BE49-F238E27FC236}">
              <a16:creationId xmlns:a16="http://schemas.microsoft.com/office/drawing/2014/main" id="{00000000-0008-0000-0600-000010000000}"/>
            </a:ext>
          </a:extLst>
        </xdr:cNvPr>
        <xdr:cNvPicPr/>
      </xdr:nvPicPr>
      <xdr:blipFill>
        <a:blip xmlns:r="http://schemas.openxmlformats.org/officeDocument/2006/relationships" r:embed="rId2"/>
        <a:stretch/>
      </xdr:blipFill>
      <xdr:spPr>
        <a:xfrm>
          <a:off x="7133400" y="81720"/>
          <a:ext cx="2979360" cy="685080"/>
        </a:xfrm>
        <a:prstGeom prst="rect">
          <a:avLst/>
        </a:prstGeom>
        <a:ln w="0">
          <a:noFill/>
        </a:ln>
      </xdr:spPr>
    </xdr:pic>
    <xdr:clientData/>
  </xdr:twoCellAnchor>
  <xdr:twoCellAnchor editAs="oneCell">
    <xdr:from>
      <xdr:col>7</xdr:col>
      <xdr:colOff>54360</xdr:colOff>
      <xdr:row>0</xdr:row>
      <xdr:rowOff>81720</xdr:rowOff>
    </xdr:from>
    <xdr:to>
      <xdr:col>9</xdr:col>
      <xdr:colOff>480240</xdr:colOff>
      <xdr:row>2</xdr:row>
      <xdr:rowOff>324000</xdr:rowOff>
    </xdr:to>
    <xdr:pic>
      <xdr:nvPicPr>
        <xdr:cNvPr id="17" name="Picture 2">
          <a:extLst>
            <a:ext uri="{FF2B5EF4-FFF2-40B4-BE49-F238E27FC236}">
              <a16:creationId xmlns:a16="http://schemas.microsoft.com/office/drawing/2014/main" id="{00000000-0008-0000-0600-000011000000}"/>
            </a:ext>
          </a:extLst>
        </xdr:cNvPr>
        <xdr:cNvPicPr/>
      </xdr:nvPicPr>
      <xdr:blipFill>
        <a:blip xmlns:r="http://schemas.openxmlformats.org/officeDocument/2006/relationships" r:embed="rId3"/>
        <a:stretch/>
      </xdr:blipFill>
      <xdr:spPr>
        <a:xfrm>
          <a:off x="14200920" y="81720"/>
          <a:ext cx="3104280" cy="6994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18" name="Picture 10">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19" name="Picture 1">
          <a:extLst>
            <a:ext uri="{FF2B5EF4-FFF2-40B4-BE49-F238E27FC236}">
              <a16:creationId xmlns:a16="http://schemas.microsoft.com/office/drawing/2014/main" id="{00000000-0008-0000-0700-000013000000}"/>
            </a:ext>
          </a:extLst>
        </xdr:cNvPr>
        <xdr:cNvPicPr/>
      </xdr:nvPicPr>
      <xdr:blipFill>
        <a:blip xmlns:r="http://schemas.openxmlformats.org/officeDocument/2006/relationships" r:embed="rId2"/>
        <a:stretch/>
      </xdr:blipFill>
      <xdr:spPr>
        <a:xfrm>
          <a:off x="305496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660600</xdr:colOff>
      <xdr:row>4</xdr:row>
      <xdr:rowOff>47880</xdr:rowOff>
    </xdr:to>
    <xdr:pic>
      <xdr:nvPicPr>
        <xdr:cNvPr id="20" name="Picture 2">
          <a:extLst>
            <a:ext uri="{FF2B5EF4-FFF2-40B4-BE49-F238E27FC236}">
              <a16:creationId xmlns:a16="http://schemas.microsoft.com/office/drawing/2014/main" id="{00000000-0008-0000-0700-000014000000}"/>
            </a:ext>
          </a:extLst>
        </xdr:cNvPr>
        <xdr:cNvPicPr/>
      </xdr:nvPicPr>
      <xdr:blipFill>
        <a:blip xmlns:r="http://schemas.openxmlformats.org/officeDocument/2006/relationships" r:embed="rId3"/>
        <a:stretch/>
      </xdr:blipFill>
      <xdr:spPr>
        <a:xfrm>
          <a:off x="6929640" y="247680"/>
          <a:ext cx="1960560" cy="447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2474640</xdr:colOff>
      <xdr:row>2</xdr:row>
      <xdr:rowOff>234720</xdr:rowOff>
    </xdr:to>
    <xdr:pic>
      <xdr:nvPicPr>
        <xdr:cNvPr id="21" name="Picture 1">
          <a:extLst>
            <a:ext uri="{FF2B5EF4-FFF2-40B4-BE49-F238E27FC236}">
              <a16:creationId xmlns:a16="http://schemas.microsoft.com/office/drawing/2014/main" id="{00000000-0008-0000-0800-000015000000}"/>
            </a:ext>
          </a:extLst>
        </xdr:cNvPr>
        <xdr:cNvPicPr/>
      </xdr:nvPicPr>
      <xdr:blipFill>
        <a:blip xmlns:r="http://schemas.openxmlformats.org/officeDocument/2006/relationships" r:embed="rId1"/>
        <a:stretch/>
      </xdr:blipFill>
      <xdr:spPr>
        <a:xfrm>
          <a:off x="634320" y="0"/>
          <a:ext cx="2474640" cy="682560"/>
        </a:xfrm>
        <a:prstGeom prst="rect">
          <a:avLst/>
        </a:prstGeom>
        <a:ln w="0">
          <a:noFill/>
        </a:ln>
      </xdr:spPr>
    </xdr:pic>
    <xdr:clientData/>
  </xdr:twoCellAnchor>
  <xdr:twoCellAnchor editAs="oneCell">
    <xdr:from>
      <xdr:col>4</xdr:col>
      <xdr:colOff>580320</xdr:colOff>
      <xdr:row>0</xdr:row>
      <xdr:rowOff>3240</xdr:rowOff>
    </xdr:from>
    <xdr:to>
      <xdr:col>6</xdr:col>
      <xdr:colOff>1000440</xdr:colOff>
      <xdr:row>2</xdr:row>
      <xdr:rowOff>234720</xdr:rowOff>
    </xdr:to>
    <xdr:pic>
      <xdr:nvPicPr>
        <xdr:cNvPr id="22" name="Picture 1">
          <a:extLst>
            <a:ext uri="{FF2B5EF4-FFF2-40B4-BE49-F238E27FC236}">
              <a16:creationId xmlns:a16="http://schemas.microsoft.com/office/drawing/2014/main" id="{00000000-0008-0000-0800-000016000000}"/>
            </a:ext>
          </a:extLst>
        </xdr:cNvPr>
        <xdr:cNvPicPr/>
      </xdr:nvPicPr>
      <xdr:blipFill>
        <a:blip xmlns:r="http://schemas.openxmlformats.org/officeDocument/2006/relationships" r:embed="rId2"/>
        <a:stretch/>
      </xdr:blipFill>
      <xdr:spPr>
        <a:xfrm>
          <a:off x="7294680" y="3240"/>
          <a:ext cx="2967840" cy="679320"/>
        </a:xfrm>
        <a:prstGeom prst="rect">
          <a:avLst/>
        </a:prstGeom>
        <a:ln w="0">
          <a:noFill/>
        </a:ln>
      </xdr:spPr>
    </xdr:pic>
    <xdr:clientData/>
  </xdr:twoCellAnchor>
  <xdr:twoCellAnchor editAs="oneCell">
    <xdr:from>
      <xdr:col>9</xdr:col>
      <xdr:colOff>726120</xdr:colOff>
      <xdr:row>0</xdr:row>
      <xdr:rowOff>59400</xdr:rowOff>
    </xdr:from>
    <xdr:to>
      <xdr:col>11</xdr:col>
      <xdr:colOff>1239840</xdr:colOff>
      <xdr:row>2</xdr:row>
      <xdr:rowOff>189720</xdr:rowOff>
    </xdr:to>
    <xdr:pic>
      <xdr:nvPicPr>
        <xdr:cNvPr id="23" name="Picture 2">
          <a:extLst>
            <a:ext uri="{FF2B5EF4-FFF2-40B4-BE49-F238E27FC236}">
              <a16:creationId xmlns:a16="http://schemas.microsoft.com/office/drawing/2014/main" id="{00000000-0008-0000-0800-000017000000}"/>
            </a:ext>
          </a:extLst>
        </xdr:cNvPr>
        <xdr:cNvPicPr/>
      </xdr:nvPicPr>
      <xdr:blipFill>
        <a:blip xmlns:r="http://schemas.openxmlformats.org/officeDocument/2006/relationships" r:embed="rId3"/>
        <a:stretch/>
      </xdr:blipFill>
      <xdr:spPr>
        <a:xfrm>
          <a:off x="13311360" y="59400"/>
          <a:ext cx="2657880" cy="57816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983160</xdr:colOff>
      <xdr:row>0</xdr:row>
      <xdr:rowOff>120960</xdr:rowOff>
    </xdr:from>
    <xdr:to>
      <xdr:col>0</xdr:col>
      <xdr:colOff>4489920</xdr:colOff>
      <xdr:row>3</xdr:row>
      <xdr:rowOff>1080</xdr:rowOff>
    </xdr:to>
    <xdr:pic>
      <xdr:nvPicPr>
        <xdr:cNvPr id="24" name="Picture 1">
          <a:extLst>
            <a:ext uri="{FF2B5EF4-FFF2-40B4-BE49-F238E27FC236}">
              <a16:creationId xmlns:a16="http://schemas.microsoft.com/office/drawing/2014/main" id="{00000000-0008-0000-0900-000018000000}"/>
            </a:ext>
          </a:extLst>
        </xdr:cNvPr>
        <xdr:cNvPicPr/>
      </xdr:nvPicPr>
      <xdr:blipFill>
        <a:blip xmlns:r="http://schemas.openxmlformats.org/officeDocument/2006/relationships" r:embed="rId1"/>
        <a:stretch/>
      </xdr:blipFill>
      <xdr:spPr>
        <a:xfrm>
          <a:off x="983160" y="120960"/>
          <a:ext cx="3506760" cy="794520"/>
        </a:xfrm>
        <a:prstGeom prst="rect">
          <a:avLst/>
        </a:prstGeom>
        <a:ln w="0">
          <a:noFill/>
        </a:ln>
      </xdr:spPr>
    </xdr:pic>
    <xdr:clientData/>
  </xdr:twoCellAnchor>
  <xdr:twoCellAnchor editAs="oneCell">
    <xdr:from>
      <xdr:col>2</xdr:col>
      <xdr:colOff>1136880</xdr:colOff>
      <xdr:row>0</xdr:row>
      <xdr:rowOff>51480</xdr:rowOff>
    </xdr:from>
    <xdr:to>
      <xdr:col>5</xdr:col>
      <xdr:colOff>306720</xdr:colOff>
      <xdr:row>2</xdr:row>
      <xdr:rowOff>260640</xdr:rowOff>
    </xdr:to>
    <xdr:pic>
      <xdr:nvPicPr>
        <xdr:cNvPr id="25" name="Picture 1">
          <a:extLst>
            <a:ext uri="{FF2B5EF4-FFF2-40B4-BE49-F238E27FC236}">
              <a16:creationId xmlns:a16="http://schemas.microsoft.com/office/drawing/2014/main" id="{00000000-0008-0000-0900-000019000000}"/>
            </a:ext>
          </a:extLst>
        </xdr:cNvPr>
        <xdr:cNvPicPr/>
      </xdr:nvPicPr>
      <xdr:blipFill>
        <a:blip xmlns:r="http://schemas.openxmlformats.org/officeDocument/2006/relationships" r:embed="rId2"/>
        <a:stretch/>
      </xdr:blipFill>
      <xdr:spPr>
        <a:xfrm>
          <a:off x="7842960" y="51480"/>
          <a:ext cx="3671640" cy="752040"/>
        </a:xfrm>
        <a:prstGeom prst="rect">
          <a:avLst/>
        </a:prstGeom>
        <a:ln w="0">
          <a:noFill/>
        </a:ln>
      </xdr:spPr>
    </xdr:pic>
    <xdr:clientData/>
  </xdr:twoCellAnchor>
  <xdr:twoCellAnchor editAs="oneCell">
    <xdr:from>
      <xdr:col>7</xdr:col>
      <xdr:colOff>552960</xdr:colOff>
      <xdr:row>0</xdr:row>
      <xdr:rowOff>0</xdr:rowOff>
    </xdr:from>
    <xdr:to>
      <xdr:col>9</xdr:col>
      <xdr:colOff>1166760</xdr:colOff>
      <xdr:row>2</xdr:row>
      <xdr:rowOff>321840</xdr:rowOff>
    </xdr:to>
    <xdr:pic>
      <xdr:nvPicPr>
        <xdr:cNvPr id="26" name="Picture 2">
          <a:extLst>
            <a:ext uri="{FF2B5EF4-FFF2-40B4-BE49-F238E27FC236}">
              <a16:creationId xmlns:a16="http://schemas.microsoft.com/office/drawing/2014/main" id="{00000000-0008-0000-0900-00001A000000}"/>
            </a:ext>
          </a:extLst>
        </xdr:cNvPr>
        <xdr:cNvPicPr/>
      </xdr:nvPicPr>
      <xdr:blipFill>
        <a:blip xmlns:r="http://schemas.openxmlformats.org/officeDocument/2006/relationships" r:embed="rId3"/>
        <a:stretch/>
      </xdr:blipFill>
      <xdr:spPr>
        <a:xfrm>
          <a:off x="14761800" y="0"/>
          <a:ext cx="3614760" cy="8647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27" name="Picture 1">
          <a:extLst>
            <a:ext uri="{FF2B5EF4-FFF2-40B4-BE49-F238E27FC236}">
              <a16:creationId xmlns:a16="http://schemas.microsoft.com/office/drawing/2014/main" id="{00000000-0008-0000-0A00-00001B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28" name="Picture 1">
          <a:extLst>
            <a:ext uri="{FF2B5EF4-FFF2-40B4-BE49-F238E27FC236}">
              <a16:creationId xmlns:a16="http://schemas.microsoft.com/office/drawing/2014/main" id="{00000000-0008-0000-0A00-00001C000000}"/>
            </a:ext>
          </a:extLst>
        </xdr:cNvPr>
        <xdr:cNvPicPr/>
      </xdr:nvPicPr>
      <xdr:blipFill>
        <a:blip xmlns:r="http://schemas.openxmlformats.org/officeDocument/2006/relationships" r:embed="rId2"/>
        <a:stretch/>
      </xdr:blipFill>
      <xdr:spPr>
        <a:xfrm>
          <a:off x="342000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660600</xdr:colOff>
      <xdr:row>4</xdr:row>
      <xdr:rowOff>47880</xdr:rowOff>
    </xdr:to>
    <xdr:pic>
      <xdr:nvPicPr>
        <xdr:cNvPr id="29" name="Picture 2">
          <a:extLst>
            <a:ext uri="{FF2B5EF4-FFF2-40B4-BE49-F238E27FC236}">
              <a16:creationId xmlns:a16="http://schemas.microsoft.com/office/drawing/2014/main" id="{00000000-0008-0000-0A00-00001D000000}"/>
            </a:ext>
          </a:extLst>
        </xdr:cNvPr>
        <xdr:cNvPicPr/>
      </xdr:nvPicPr>
      <xdr:blipFill>
        <a:blip xmlns:r="http://schemas.openxmlformats.org/officeDocument/2006/relationships" r:embed="rId3"/>
        <a:stretch/>
      </xdr:blipFill>
      <xdr:spPr>
        <a:xfrm>
          <a:off x="7273800" y="247680"/>
          <a:ext cx="1960560" cy="447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583560</xdr:colOff>
      <xdr:row>0</xdr:row>
      <xdr:rowOff>47520</xdr:rowOff>
    </xdr:from>
    <xdr:to>
      <xdr:col>1</xdr:col>
      <xdr:colOff>2589480</xdr:colOff>
      <xdr:row>2</xdr:row>
      <xdr:rowOff>216360</xdr:rowOff>
    </xdr:to>
    <xdr:pic>
      <xdr:nvPicPr>
        <xdr:cNvPr id="30" name="Picture 1">
          <a:extLst>
            <a:ext uri="{FF2B5EF4-FFF2-40B4-BE49-F238E27FC236}">
              <a16:creationId xmlns:a16="http://schemas.microsoft.com/office/drawing/2014/main" id="{00000000-0008-0000-0B00-00001E000000}"/>
            </a:ext>
          </a:extLst>
        </xdr:cNvPr>
        <xdr:cNvPicPr/>
      </xdr:nvPicPr>
      <xdr:blipFill>
        <a:blip xmlns:r="http://schemas.openxmlformats.org/officeDocument/2006/relationships" r:embed="rId1"/>
        <a:stretch/>
      </xdr:blipFill>
      <xdr:spPr>
        <a:xfrm>
          <a:off x="583560" y="47520"/>
          <a:ext cx="3475440" cy="816480"/>
        </a:xfrm>
        <a:prstGeom prst="rect">
          <a:avLst/>
        </a:prstGeom>
        <a:ln w="0">
          <a:noFill/>
        </a:ln>
      </xdr:spPr>
    </xdr:pic>
    <xdr:clientData/>
  </xdr:twoCellAnchor>
  <xdr:twoCellAnchor editAs="oneCell">
    <xdr:from>
      <xdr:col>4</xdr:col>
      <xdr:colOff>99000</xdr:colOff>
      <xdr:row>0</xdr:row>
      <xdr:rowOff>16560</xdr:rowOff>
    </xdr:from>
    <xdr:to>
      <xdr:col>6</xdr:col>
      <xdr:colOff>564840</xdr:colOff>
      <xdr:row>2</xdr:row>
      <xdr:rowOff>199800</xdr:rowOff>
    </xdr:to>
    <xdr:pic>
      <xdr:nvPicPr>
        <xdr:cNvPr id="31" name="Picture 1">
          <a:extLst>
            <a:ext uri="{FF2B5EF4-FFF2-40B4-BE49-F238E27FC236}">
              <a16:creationId xmlns:a16="http://schemas.microsoft.com/office/drawing/2014/main" id="{00000000-0008-0000-0B00-00001F000000}"/>
            </a:ext>
          </a:extLst>
        </xdr:cNvPr>
        <xdr:cNvPicPr/>
      </xdr:nvPicPr>
      <xdr:blipFill>
        <a:blip xmlns:r="http://schemas.openxmlformats.org/officeDocument/2006/relationships" r:embed="rId2"/>
        <a:stretch/>
      </xdr:blipFill>
      <xdr:spPr>
        <a:xfrm>
          <a:off x="8544960" y="16560"/>
          <a:ext cx="4916160" cy="830880"/>
        </a:xfrm>
        <a:prstGeom prst="rect">
          <a:avLst/>
        </a:prstGeom>
        <a:ln w="0">
          <a:noFill/>
        </a:ln>
      </xdr:spPr>
    </xdr:pic>
    <xdr:clientData/>
  </xdr:twoCellAnchor>
  <xdr:twoCellAnchor editAs="oneCell">
    <xdr:from>
      <xdr:col>9</xdr:col>
      <xdr:colOff>167760</xdr:colOff>
      <xdr:row>0</xdr:row>
      <xdr:rowOff>83520</xdr:rowOff>
    </xdr:from>
    <xdr:to>
      <xdr:col>11</xdr:col>
      <xdr:colOff>466200</xdr:colOff>
      <xdr:row>2</xdr:row>
      <xdr:rowOff>216360</xdr:rowOff>
    </xdr:to>
    <xdr:pic>
      <xdr:nvPicPr>
        <xdr:cNvPr id="32" name="Picture 2">
          <a:extLst>
            <a:ext uri="{FF2B5EF4-FFF2-40B4-BE49-F238E27FC236}">
              <a16:creationId xmlns:a16="http://schemas.microsoft.com/office/drawing/2014/main" id="{00000000-0008-0000-0B00-000020000000}"/>
            </a:ext>
          </a:extLst>
        </xdr:cNvPr>
        <xdr:cNvPicPr/>
      </xdr:nvPicPr>
      <xdr:blipFill>
        <a:blip xmlns:r="http://schemas.openxmlformats.org/officeDocument/2006/relationships" r:embed="rId3"/>
        <a:stretch/>
      </xdr:blipFill>
      <xdr:spPr>
        <a:xfrm>
          <a:off x="19085760" y="83520"/>
          <a:ext cx="3994200" cy="78048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214200</xdr:colOff>
      <xdr:row>0</xdr:row>
      <xdr:rowOff>59400</xdr:rowOff>
    </xdr:from>
    <xdr:to>
      <xdr:col>0</xdr:col>
      <xdr:colOff>2688840</xdr:colOff>
      <xdr:row>3</xdr:row>
      <xdr:rowOff>23040</xdr:rowOff>
    </xdr:to>
    <xdr:pic>
      <xdr:nvPicPr>
        <xdr:cNvPr id="33" name="Picture 1">
          <a:extLst>
            <a:ext uri="{FF2B5EF4-FFF2-40B4-BE49-F238E27FC236}">
              <a16:creationId xmlns:a16="http://schemas.microsoft.com/office/drawing/2014/main" id="{00000000-0008-0000-0C00-000021000000}"/>
            </a:ext>
          </a:extLst>
        </xdr:cNvPr>
        <xdr:cNvPicPr/>
      </xdr:nvPicPr>
      <xdr:blipFill>
        <a:blip xmlns:r="http://schemas.openxmlformats.org/officeDocument/2006/relationships" r:embed="rId1"/>
        <a:stretch/>
      </xdr:blipFill>
      <xdr:spPr>
        <a:xfrm>
          <a:off x="214200" y="59400"/>
          <a:ext cx="2474640" cy="649440"/>
        </a:xfrm>
        <a:prstGeom prst="rect">
          <a:avLst/>
        </a:prstGeom>
        <a:ln w="0">
          <a:noFill/>
        </a:ln>
      </xdr:spPr>
    </xdr:pic>
    <xdr:clientData/>
  </xdr:twoCellAnchor>
  <xdr:twoCellAnchor editAs="oneCell">
    <xdr:from>
      <xdr:col>4</xdr:col>
      <xdr:colOff>0</xdr:colOff>
      <xdr:row>0</xdr:row>
      <xdr:rowOff>0</xdr:rowOff>
    </xdr:from>
    <xdr:to>
      <xdr:col>6</xdr:col>
      <xdr:colOff>131400</xdr:colOff>
      <xdr:row>2</xdr:row>
      <xdr:rowOff>20880</xdr:rowOff>
    </xdr:to>
    <xdr:pic>
      <xdr:nvPicPr>
        <xdr:cNvPr id="34" name="Picture 1">
          <a:extLst>
            <a:ext uri="{FF2B5EF4-FFF2-40B4-BE49-F238E27FC236}">
              <a16:creationId xmlns:a16="http://schemas.microsoft.com/office/drawing/2014/main" id="{00000000-0008-0000-0C00-000022000000}"/>
            </a:ext>
          </a:extLst>
        </xdr:cNvPr>
        <xdr:cNvPicPr/>
      </xdr:nvPicPr>
      <xdr:blipFill>
        <a:blip xmlns:r="http://schemas.openxmlformats.org/officeDocument/2006/relationships" r:embed="rId2"/>
        <a:stretch/>
      </xdr:blipFill>
      <xdr:spPr>
        <a:xfrm>
          <a:off x="8256240" y="0"/>
          <a:ext cx="2970360" cy="478080"/>
        </a:xfrm>
        <a:prstGeom prst="rect">
          <a:avLst/>
        </a:prstGeom>
        <a:ln w="0">
          <a:noFill/>
        </a:ln>
      </xdr:spPr>
    </xdr:pic>
    <xdr:clientData/>
  </xdr:twoCellAnchor>
  <xdr:twoCellAnchor editAs="oneCell">
    <xdr:from>
      <xdr:col>7</xdr:col>
      <xdr:colOff>0</xdr:colOff>
      <xdr:row>0</xdr:row>
      <xdr:rowOff>0</xdr:rowOff>
    </xdr:from>
    <xdr:to>
      <xdr:col>8</xdr:col>
      <xdr:colOff>824400</xdr:colOff>
      <xdr:row>2</xdr:row>
      <xdr:rowOff>20880</xdr:rowOff>
    </xdr:to>
    <xdr:pic>
      <xdr:nvPicPr>
        <xdr:cNvPr id="35" name="Picture 2">
          <a:extLst>
            <a:ext uri="{FF2B5EF4-FFF2-40B4-BE49-F238E27FC236}">
              <a16:creationId xmlns:a16="http://schemas.microsoft.com/office/drawing/2014/main" id="{00000000-0008-0000-0C00-000023000000}"/>
            </a:ext>
          </a:extLst>
        </xdr:cNvPr>
        <xdr:cNvPicPr/>
      </xdr:nvPicPr>
      <xdr:blipFill>
        <a:blip xmlns:r="http://schemas.openxmlformats.org/officeDocument/2006/relationships" r:embed="rId3"/>
        <a:stretch/>
      </xdr:blipFill>
      <xdr:spPr>
        <a:xfrm>
          <a:off x="12656880" y="0"/>
          <a:ext cx="3079800" cy="47808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36" name="Picture 1">
          <a:extLst>
            <a:ext uri="{FF2B5EF4-FFF2-40B4-BE49-F238E27FC236}">
              <a16:creationId xmlns:a16="http://schemas.microsoft.com/office/drawing/2014/main" id="{00000000-0008-0000-0D00-000024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37" name="Picture 1">
          <a:extLst>
            <a:ext uri="{FF2B5EF4-FFF2-40B4-BE49-F238E27FC236}">
              <a16:creationId xmlns:a16="http://schemas.microsoft.com/office/drawing/2014/main" id="{00000000-0008-0000-0D00-000025000000}"/>
            </a:ext>
          </a:extLst>
        </xdr:cNvPr>
        <xdr:cNvPicPr/>
      </xdr:nvPicPr>
      <xdr:blipFill>
        <a:blip xmlns:r="http://schemas.openxmlformats.org/officeDocument/2006/relationships" r:embed="rId2"/>
        <a:stretch/>
      </xdr:blipFill>
      <xdr:spPr>
        <a:xfrm>
          <a:off x="317808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660600</xdr:colOff>
      <xdr:row>4</xdr:row>
      <xdr:rowOff>47880</xdr:rowOff>
    </xdr:to>
    <xdr:pic>
      <xdr:nvPicPr>
        <xdr:cNvPr id="38" name="Picture 2">
          <a:extLst>
            <a:ext uri="{FF2B5EF4-FFF2-40B4-BE49-F238E27FC236}">
              <a16:creationId xmlns:a16="http://schemas.microsoft.com/office/drawing/2014/main" id="{00000000-0008-0000-0D00-000026000000}"/>
            </a:ext>
          </a:extLst>
        </xdr:cNvPr>
        <xdr:cNvPicPr/>
      </xdr:nvPicPr>
      <xdr:blipFill>
        <a:blip xmlns:r="http://schemas.openxmlformats.org/officeDocument/2006/relationships" r:embed="rId3"/>
        <a:stretch/>
      </xdr:blipFill>
      <xdr:spPr>
        <a:xfrm>
          <a:off x="7022520" y="247680"/>
          <a:ext cx="1960560" cy="44784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961200</xdr:colOff>
      <xdr:row>0</xdr:row>
      <xdr:rowOff>0</xdr:rowOff>
    </xdr:from>
    <xdr:to>
      <xdr:col>1</xdr:col>
      <xdr:colOff>3435840</xdr:colOff>
      <xdr:row>3</xdr:row>
      <xdr:rowOff>720</xdr:rowOff>
    </xdr:to>
    <xdr:pic>
      <xdr:nvPicPr>
        <xdr:cNvPr id="39" name="Picture 1">
          <a:extLst>
            <a:ext uri="{FF2B5EF4-FFF2-40B4-BE49-F238E27FC236}">
              <a16:creationId xmlns:a16="http://schemas.microsoft.com/office/drawing/2014/main" id="{00000000-0008-0000-0E00-000027000000}"/>
            </a:ext>
          </a:extLst>
        </xdr:cNvPr>
        <xdr:cNvPicPr/>
      </xdr:nvPicPr>
      <xdr:blipFill>
        <a:blip xmlns:r="http://schemas.openxmlformats.org/officeDocument/2006/relationships" r:embed="rId1"/>
        <a:stretch/>
      </xdr:blipFill>
      <xdr:spPr>
        <a:xfrm>
          <a:off x="1595520" y="0"/>
          <a:ext cx="2474640" cy="677160"/>
        </a:xfrm>
        <a:prstGeom prst="rect">
          <a:avLst/>
        </a:prstGeom>
        <a:ln w="0">
          <a:noFill/>
        </a:ln>
      </xdr:spPr>
    </xdr:pic>
    <xdr:clientData/>
  </xdr:twoCellAnchor>
  <xdr:twoCellAnchor editAs="oneCell">
    <xdr:from>
      <xdr:col>4</xdr:col>
      <xdr:colOff>497520</xdr:colOff>
      <xdr:row>0</xdr:row>
      <xdr:rowOff>23400</xdr:rowOff>
    </xdr:from>
    <xdr:to>
      <xdr:col>6</xdr:col>
      <xdr:colOff>980640</xdr:colOff>
      <xdr:row>2</xdr:row>
      <xdr:rowOff>127080</xdr:rowOff>
    </xdr:to>
    <xdr:pic>
      <xdr:nvPicPr>
        <xdr:cNvPr id="40" name="Picture 1">
          <a:extLst>
            <a:ext uri="{FF2B5EF4-FFF2-40B4-BE49-F238E27FC236}">
              <a16:creationId xmlns:a16="http://schemas.microsoft.com/office/drawing/2014/main" id="{00000000-0008-0000-0E00-000028000000}"/>
            </a:ext>
          </a:extLst>
        </xdr:cNvPr>
        <xdr:cNvPicPr/>
      </xdr:nvPicPr>
      <xdr:blipFill>
        <a:blip xmlns:r="http://schemas.openxmlformats.org/officeDocument/2006/relationships" r:embed="rId2"/>
        <a:stretch/>
      </xdr:blipFill>
      <xdr:spPr>
        <a:xfrm>
          <a:off x="7817040" y="23400"/>
          <a:ext cx="2959920" cy="551520"/>
        </a:xfrm>
        <a:prstGeom prst="rect">
          <a:avLst/>
        </a:prstGeom>
        <a:ln w="0">
          <a:noFill/>
        </a:ln>
      </xdr:spPr>
    </xdr:pic>
    <xdr:clientData/>
  </xdr:twoCellAnchor>
  <xdr:twoCellAnchor editAs="oneCell">
    <xdr:from>
      <xdr:col>8</xdr:col>
      <xdr:colOff>90360</xdr:colOff>
      <xdr:row>0</xdr:row>
      <xdr:rowOff>0</xdr:rowOff>
    </xdr:from>
    <xdr:to>
      <xdr:col>10</xdr:col>
      <xdr:colOff>725760</xdr:colOff>
      <xdr:row>2</xdr:row>
      <xdr:rowOff>149760</xdr:rowOff>
    </xdr:to>
    <xdr:pic>
      <xdr:nvPicPr>
        <xdr:cNvPr id="41" name="Picture 2">
          <a:extLst>
            <a:ext uri="{FF2B5EF4-FFF2-40B4-BE49-F238E27FC236}">
              <a16:creationId xmlns:a16="http://schemas.microsoft.com/office/drawing/2014/main" id="{00000000-0008-0000-0E00-000029000000}"/>
            </a:ext>
          </a:extLst>
        </xdr:cNvPr>
        <xdr:cNvPicPr/>
      </xdr:nvPicPr>
      <xdr:blipFill>
        <a:blip xmlns:r="http://schemas.openxmlformats.org/officeDocument/2006/relationships" r:embed="rId3"/>
        <a:stretch/>
      </xdr:blipFill>
      <xdr:spPr>
        <a:xfrm>
          <a:off x="12363120" y="0"/>
          <a:ext cx="3111840" cy="59760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2474640</xdr:colOff>
      <xdr:row>2</xdr:row>
      <xdr:rowOff>399240</xdr:rowOff>
    </xdr:to>
    <xdr:pic>
      <xdr:nvPicPr>
        <xdr:cNvPr id="42" name="Picture 1">
          <a:extLst>
            <a:ext uri="{FF2B5EF4-FFF2-40B4-BE49-F238E27FC236}">
              <a16:creationId xmlns:a16="http://schemas.microsoft.com/office/drawing/2014/main" id="{00000000-0008-0000-0F00-00002A000000}"/>
            </a:ext>
          </a:extLst>
        </xdr:cNvPr>
        <xdr:cNvPicPr/>
      </xdr:nvPicPr>
      <xdr:blipFill>
        <a:blip xmlns:r="http://schemas.openxmlformats.org/officeDocument/2006/relationships" r:embed="rId1"/>
        <a:stretch/>
      </xdr:blipFill>
      <xdr:spPr>
        <a:xfrm>
          <a:off x="644400" y="0"/>
          <a:ext cx="2474640" cy="856440"/>
        </a:xfrm>
        <a:prstGeom prst="rect">
          <a:avLst/>
        </a:prstGeom>
        <a:ln w="0">
          <a:noFill/>
        </a:ln>
      </xdr:spPr>
    </xdr:pic>
    <xdr:clientData/>
  </xdr:twoCellAnchor>
  <xdr:twoCellAnchor editAs="oneCell">
    <xdr:from>
      <xdr:col>4</xdr:col>
      <xdr:colOff>258480</xdr:colOff>
      <xdr:row>0</xdr:row>
      <xdr:rowOff>31680</xdr:rowOff>
    </xdr:from>
    <xdr:to>
      <xdr:col>6</xdr:col>
      <xdr:colOff>256320</xdr:colOff>
      <xdr:row>2</xdr:row>
      <xdr:rowOff>272880</xdr:rowOff>
    </xdr:to>
    <xdr:pic>
      <xdr:nvPicPr>
        <xdr:cNvPr id="43" name="Picture 1">
          <a:extLst>
            <a:ext uri="{FF2B5EF4-FFF2-40B4-BE49-F238E27FC236}">
              <a16:creationId xmlns:a16="http://schemas.microsoft.com/office/drawing/2014/main" id="{00000000-0008-0000-0F00-00002B000000}"/>
            </a:ext>
          </a:extLst>
        </xdr:cNvPr>
        <xdr:cNvPicPr/>
      </xdr:nvPicPr>
      <xdr:blipFill>
        <a:blip xmlns:r="http://schemas.openxmlformats.org/officeDocument/2006/relationships" r:embed="rId2"/>
        <a:stretch/>
      </xdr:blipFill>
      <xdr:spPr>
        <a:xfrm>
          <a:off x="6642000" y="31680"/>
          <a:ext cx="2937960" cy="698400"/>
        </a:xfrm>
        <a:prstGeom prst="rect">
          <a:avLst/>
        </a:prstGeom>
        <a:ln w="0">
          <a:noFill/>
        </a:ln>
      </xdr:spPr>
    </xdr:pic>
    <xdr:clientData/>
  </xdr:twoCellAnchor>
  <xdr:twoCellAnchor editAs="oneCell">
    <xdr:from>
      <xdr:col>8</xdr:col>
      <xdr:colOff>0</xdr:colOff>
      <xdr:row>0</xdr:row>
      <xdr:rowOff>0</xdr:rowOff>
    </xdr:from>
    <xdr:to>
      <xdr:col>10</xdr:col>
      <xdr:colOff>648720</xdr:colOff>
      <xdr:row>2</xdr:row>
      <xdr:rowOff>255600</xdr:rowOff>
    </xdr:to>
    <xdr:pic>
      <xdr:nvPicPr>
        <xdr:cNvPr id="44" name="Picture 2">
          <a:extLst>
            <a:ext uri="{FF2B5EF4-FFF2-40B4-BE49-F238E27FC236}">
              <a16:creationId xmlns:a16="http://schemas.microsoft.com/office/drawing/2014/main" id="{00000000-0008-0000-0F00-00002C000000}"/>
            </a:ext>
          </a:extLst>
        </xdr:cNvPr>
        <xdr:cNvPicPr/>
      </xdr:nvPicPr>
      <xdr:blipFill>
        <a:blip xmlns:r="http://schemas.openxmlformats.org/officeDocument/2006/relationships" r:embed="rId3"/>
        <a:stretch/>
      </xdr:blipFill>
      <xdr:spPr>
        <a:xfrm>
          <a:off x="12293640" y="0"/>
          <a:ext cx="3085920" cy="71280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45" name="Picture 1">
          <a:extLst>
            <a:ext uri="{FF2B5EF4-FFF2-40B4-BE49-F238E27FC236}">
              <a16:creationId xmlns:a16="http://schemas.microsoft.com/office/drawing/2014/main" id="{00000000-0008-0000-1000-00002D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46" name="Picture 1">
          <a:extLst>
            <a:ext uri="{FF2B5EF4-FFF2-40B4-BE49-F238E27FC236}">
              <a16:creationId xmlns:a16="http://schemas.microsoft.com/office/drawing/2014/main" id="{00000000-0008-0000-1000-00002E000000}"/>
            </a:ext>
          </a:extLst>
        </xdr:cNvPr>
        <xdr:cNvPicPr/>
      </xdr:nvPicPr>
      <xdr:blipFill>
        <a:blip xmlns:r="http://schemas.openxmlformats.org/officeDocument/2006/relationships" r:embed="rId2"/>
        <a:stretch/>
      </xdr:blipFill>
      <xdr:spPr>
        <a:xfrm>
          <a:off x="305496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756000</xdr:colOff>
      <xdr:row>4</xdr:row>
      <xdr:rowOff>47880</xdr:rowOff>
    </xdr:to>
    <xdr:pic>
      <xdr:nvPicPr>
        <xdr:cNvPr id="47" name="Picture 2">
          <a:extLst>
            <a:ext uri="{FF2B5EF4-FFF2-40B4-BE49-F238E27FC236}">
              <a16:creationId xmlns:a16="http://schemas.microsoft.com/office/drawing/2014/main" id="{00000000-0008-0000-1000-00002F000000}"/>
            </a:ext>
          </a:extLst>
        </xdr:cNvPr>
        <xdr:cNvPicPr/>
      </xdr:nvPicPr>
      <xdr:blipFill>
        <a:blip xmlns:r="http://schemas.openxmlformats.org/officeDocument/2006/relationships" r:embed="rId3"/>
        <a:stretch/>
      </xdr:blipFill>
      <xdr:spPr>
        <a:xfrm>
          <a:off x="6755760" y="247680"/>
          <a:ext cx="1954800" cy="44784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630360</xdr:colOff>
      <xdr:row>0</xdr:row>
      <xdr:rowOff>111960</xdr:rowOff>
    </xdr:from>
    <xdr:to>
      <xdr:col>1</xdr:col>
      <xdr:colOff>3105000</xdr:colOff>
      <xdr:row>2</xdr:row>
      <xdr:rowOff>222120</xdr:rowOff>
    </xdr:to>
    <xdr:pic>
      <xdr:nvPicPr>
        <xdr:cNvPr id="48" name="Picture 1">
          <a:extLst>
            <a:ext uri="{FF2B5EF4-FFF2-40B4-BE49-F238E27FC236}">
              <a16:creationId xmlns:a16="http://schemas.microsoft.com/office/drawing/2014/main" id="{00000000-0008-0000-1100-000030000000}"/>
            </a:ext>
          </a:extLst>
        </xdr:cNvPr>
        <xdr:cNvPicPr/>
      </xdr:nvPicPr>
      <xdr:blipFill>
        <a:blip xmlns:r="http://schemas.openxmlformats.org/officeDocument/2006/relationships" r:embed="rId1"/>
        <a:stretch/>
      </xdr:blipFill>
      <xdr:spPr>
        <a:xfrm>
          <a:off x="1516320" y="111960"/>
          <a:ext cx="2474640" cy="767520"/>
        </a:xfrm>
        <a:prstGeom prst="rect">
          <a:avLst/>
        </a:prstGeom>
        <a:ln w="0">
          <a:noFill/>
        </a:ln>
      </xdr:spPr>
    </xdr:pic>
    <xdr:clientData/>
  </xdr:twoCellAnchor>
  <xdr:twoCellAnchor editAs="oneCell">
    <xdr:from>
      <xdr:col>3</xdr:col>
      <xdr:colOff>1092600</xdr:colOff>
      <xdr:row>0</xdr:row>
      <xdr:rowOff>0</xdr:rowOff>
    </xdr:from>
    <xdr:to>
      <xdr:col>6</xdr:col>
      <xdr:colOff>923760</xdr:colOff>
      <xdr:row>2</xdr:row>
      <xdr:rowOff>140400</xdr:rowOff>
    </xdr:to>
    <xdr:pic>
      <xdr:nvPicPr>
        <xdr:cNvPr id="49" name="Picture 1">
          <a:extLst>
            <a:ext uri="{FF2B5EF4-FFF2-40B4-BE49-F238E27FC236}">
              <a16:creationId xmlns:a16="http://schemas.microsoft.com/office/drawing/2014/main" id="{00000000-0008-0000-1100-000031000000}"/>
            </a:ext>
          </a:extLst>
        </xdr:cNvPr>
        <xdr:cNvPicPr/>
      </xdr:nvPicPr>
      <xdr:blipFill>
        <a:blip xmlns:r="http://schemas.openxmlformats.org/officeDocument/2006/relationships" r:embed="rId2"/>
        <a:stretch/>
      </xdr:blipFill>
      <xdr:spPr>
        <a:xfrm>
          <a:off x="8301600" y="0"/>
          <a:ext cx="3607200" cy="797760"/>
        </a:xfrm>
        <a:prstGeom prst="rect">
          <a:avLst/>
        </a:prstGeom>
        <a:ln w="0">
          <a:noFill/>
        </a:ln>
      </xdr:spPr>
    </xdr:pic>
    <xdr:clientData/>
  </xdr:twoCellAnchor>
  <xdr:twoCellAnchor editAs="oneCell">
    <xdr:from>
      <xdr:col>8</xdr:col>
      <xdr:colOff>86760</xdr:colOff>
      <xdr:row>0</xdr:row>
      <xdr:rowOff>13320</xdr:rowOff>
    </xdr:from>
    <xdr:to>
      <xdr:col>10</xdr:col>
      <xdr:colOff>1063800</xdr:colOff>
      <xdr:row>2</xdr:row>
      <xdr:rowOff>139320</xdr:rowOff>
    </xdr:to>
    <xdr:pic>
      <xdr:nvPicPr>
        <xdr:cNvPr id="50" name="Picture 2">
          <a:extLst>
            <a:ext uri="{FF2B5EF4-FFF2-40B4-BE49-F238E27FC236}">
              <a16:creationId xmlns:a16="http://schemas.microsoft.com/office/drawing/2014/main" id="{00000000-0008-0000-1100-000032000000}"/>
            </a:ext>
          </a:extLst>
        </xdr:cNvPr>
        <xdr:cNvPicPr/>
      </xdr:nvPicPr>
      <xdr:blipFill>
        <a:blip xmlns:r="http://schemas.openxmlformats.org/officeDocument/2006/relationships" r:embed="rId3"/>
        <a:stretch/>
      </xdr:blipFill>
      <xdr:spPr>
        <a:xfrm>
          <a:off x="13588920" y="13320"/>
          <a:ext cx="3604680" cy="78336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1258200</xdr:colOff>
      <xdr:row>0</xdr:row>
      <xdr:rowOff>136800</xdr:rowOff>
    </xdr:from>
    <xdr:to>
      <xdr:col>11</xdr:col>
      <xdr:colOff>1132200</xdr:colOff>
      <xdr:row>3</xdr:row>
      <xdr:rowOff>35280</xdr:rowOff>
    </xdr:to>
    <xdr:pic>
      <xdr:nvPicPr>
        <xdr:cNvPr id="51" name="Picture 2">
          <a:extLst>
            <a:ext uri="{FF2B5EF4-FFF2-40B4-BE49-F238E27FC236}">
              <a16:creationId xmlns:a16="http://schemas.microsoft.com/office/drawing/2014/main" id="{00000000-0008-0000-1200-000033000000}"/>
            </a:ext>
          </a:extLst>
        </xdr:cNvPr>
        <xdr:cNvPicPr/>
      </xdr:nvPicPr>
      <xdr:blipFill>
        <a:blip xmlns:r="http://schemas.openxmlformats.org/officeDocument/2006/relationships" r:embed="rId1"/>
        <a:stretch/>
      </xdr:blipFill>
      <xdr:spPr>
        <a:xfrm>
          <a:off x="17256240" y="136800"/>
          <a:ext cx="4153320" cy="965160"/>
        </a:xfrm>
        <a:prstGeom prst="rect">
          <a:avLst/>
        </a:prstGeom>
        <a:ln w="0">
          <a:noFill/>
        </a:ln>
      </xdr:spPr>
    </xdr:pic>
    <xdr:clientData/>
  </xdr:twoCellAnchor>
  <xdr:twoCellAnchor editAs="oneCell">
    <xdr:from>
      <xdr:col>1</xdr:col>
      <xdr:colOff>731520</xdr:colOff>
      <xdr:row>0</xdr:row>
      <xdr:rowOff>76320</xdr:rowOff>
    </xdr:from>
    <xdr:to>
      <xdr:col>1</xdr:col>
      <xdr:colOff>4250520</xdr:colOff>
      <xdr:row>3</xdr:row>
      <xdr:rowOff>268920</xdr:rowOff>
    </xdr:to>
    <xdr:pic>
      <xdr:nvPicPr>
        <xdr:cNvPr id="52" name="Picture 4">
          <a:extLst>
            <a:ext uri="{FF2B5EF4-FFF2-40B4-BE49-F238E27FC236}">
              <a16:creationId xmlns:a16="http://schemas.microsoft.com/office/drawing/2014/main" id="{00000000-0008-0000-1200-000034000000}"/>
            </a:ext>
          </a:extLst>
        </xdr:cNvPr>
        <xdr:cNvPicPr/>
      </xdr:nvPicPr>
      <xdr:blipFill>
        <a:blip xmlns:r="http://schemas.openxmlformats.org/officeDocument/2006/relationships" r:embed="rId2"/>
        <a:stretch/>
      </xdr:blipFill>
      <xdr:spPr>
        <a:xfrm>
          <a:off x="1214280" y="76320"/>
          <a:ext cx="3519000" cy="1259280"/>
        </a:xfrm>
        <a:prstGeom prst="rect">
          <a:avLst/>
        </a:prstGeom>
        <a:ln w="0">
          <a:noFill/>
        </a:ln>
      </xdr:spPr>
    </xdr:pic>
    <xdr:clientData/>
  </xdr:twoCellAnchor>
  <xdr:twoCellAnchor editAs="oneCell">
    <xdr:from>
      <xdr:col>4</xdr:col>
      <xdr:colOff>712080</xdr:colOff>
      <xdr:row>0</xdr:row>
      <xdr:rowOff>75240</xdr:rowOff>
    </xdr:from>
    <xdr:to>
      <xdr:col>6</xdr:col>
      <xdr:colOff>1544760</xdr:colOff>
      <xdr:row>3</xdr:row>
      <xdr:rowOff>71280</xdr:rowOff>
    </xdr:to>
    <xdr:pic>
      <xdr:nvPicPr>
        <xdr:cNvPr id="53" name="Picture 1">
          <a:extLst>
            <a:ext uri="{FF2B5EF4-FFF2-40B4-BE49-F238E27FC236}">
              <a16:creationId xmlns:a16="http://schemas.microsoft.com/office/drawing/2014/main" id="{00000000-0008-0000-1200-000035000000}"/>
            </a:ext>
          </a:extLst>
        </xdr:cNvPr>
        <xdr:cNvPicPr/>
      </xdr:nvPicPr>
      <xdr:blipFill>
        <a:blip xmlns:r="http://schemas.openxmlformats.org/officeDocument/2006/relationships" r:embed="rId3"/>
        <a:stretch/>
      </xdr:blipFill>
      <xdr:spPr>
        <a:xfrm>
          <a:off x="9209160" y="75240"/>
          <a:ext cx="4799520" cy="10627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54" name="Picture 1">
          <a:extLst>
            <a:ext uri="{FF2B5EF4-FFF2-40B4-BE49-F238E27FC236}">
              <a16:creationId xmlns:a16="http://schemas.microsoft.com/office/drawing/2014/main" id="{00000000-0008-0000-1300-000036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55" name="Picture 1">
          <a:extLst>
            <a:ext uri="{FF2B5EF4-FFF2-40B4-BE49-F238E27FC236}">
              <a16:creationId xmlns:a16="http://schemas.microsoft.com/office/drawing/2014/main" id="{00000000-0008-0000-1300-000037000000}"/>
            </a:ext>
          </a:extLst>
        </xdr:cNvPr>
        <xdr:cNvPicPr/>
      </xdr:nvPicPr>
      <xdr:blipFill>
        <a:blip xmlns:r="http://schemas.openxmlformats.org/officeDocument/2006/relationships" r:embed="rId2"/>
        <a:stretch/>
      </xdr:blipFill>
      <xdr:spPr>
        <a:xfrm>
          <a:off x="318816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660600</xdr:colOff>
      <xdr:row>4</xdr:row>
      <xdr:rowOff>47880</xdr:rowOff>
    </xdr:to>
    <xdr:pic>
      <xdr:nvPicPr>
        <xdr:cNvPr id="56" name="Picture 2">
          <a:extLst>
            <a:ext uri="{FF2B5EF4-FFF2-40B4-BE49-F238E27FC236}">
              <a16:creationId xmlns:a16="http://schemas.microsoft.com/office/drawing/2014/main" id="{00000000-0008-0000-1300-000038000000}"/>
            </a:ext>
          </a:extLst>
        </xdr:cNvPr>
        <xdr:cNvPicPr/>
      </xdr:nvPicPr>
      <xdr:blipFill>
        <a:blip xmlns:r="http://schemas.openxmlformats.org/officeDocument/2006/relationships" r:embed="rId3"/>
        <a:stretch/>
      </xdr:blipFill>
      <xdr:spPr>
        <a:xfrm>
          <a:off x="6888960" y="247680"/>
          <a:ext cx="1960560" cy="4478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1210320</xdr:colOff>
      <xdr:row>0</xdr:row>
      <xdr:rowOff>40680</xdr:rowOff>
    </xdr:from>
    <xdr:to>
      <xdr:col>1</xdr:col>
      <xdr:colOff>3684960</xdr:colOff>
      <xdr:row>2</xdr:row>
      <xdr:rowOff>152640</xdr:rowOff>
    </xdr:to>
    <xdr:pic>
      <xdr:nvPicPr>
        <xdr:cNvPr id="57" name="Picture 1">
          <a:extLst>
            <a:ext uri="{FF2B5EF4-FFF2-40B4-BE49-F238E27FC236}">
              <a16:creationId xmlns:a16="http://schemas.microsoft.com/office/drawing/2014/main" id="{00000000-0008-0000-1400-000039000000}"/>
            </a:ext>
          </a:extLst>
        </xdr:cNvPr>
        <xdr:cNvPicPr/>
      </xdr:nvPicPr>
      <xdr:blipFill>
        <a:blip xmlns:r="http://schemas.openxmlformats.org/officeDocument/2006/relationships" r:embed="rId1"/>
        <a:stretch/>
      </xdr:blipFill>
      <xdr:spPr>
        <a:xfrm>
          <a:off x="2378160" y="40680"/>
          <a:ext cx="2474640" cy="588240"/>
        </a:xfrm>
        <a:prstGeom prst="rect">
          <a:avLst/>
        </a:prstGeom>
        <a:ln w="0">
          <a:noFill/>
        </a:ln>
      </xdr:spPr>
    </xdr:pic>
    <xdr:clientData/>
  </xdr:twoCellAnchor>
  <xdr:twoCellAnchor editAs="oneCell">
    <xdr:from>
      <xdr:col>4</xdr:col>
      <xdr:colOff>572400</xdr:colOff>
      <xdr:row>0</xdr:row>
      <xdr:rowOff>40680</xdr:rowOff>
    </xdr:from>
    <xdr:to>
      <xdr:col>6</xdr:col>
      <xdr:colOff>1167120</xdr:colOff>
      <xdr:row>2</xdr:row>
      <xdr:rowOff>122040</xdr:rowOff>
    </xdr:to>
    <xdr:pic>
      <xdr:nvPicPr>
        <xdr:cNvPr id="58" name="Picture 1">
          <a:extLst>
            <a:ext uri="{FF2B5EF4-FFF2-40B4-BE49-F238E27FC236}">
              <a16:creationId xmlns:a16="http://schemas.microsoft.com/office/drawing/2014/main" id="{00000000-0008-0000-1400-00003A000000}"/>
            </a:ext>
          </a:extLst>
        </xdr:cNvPr>
        <xdr:cNvPicPr/>
      </xdr:nvPicPr>
      <xdr:blipFill>
        <a:blip xmlns:r="http://schemas.openxmlformats.org/officeDocument/2006/relationships" r:embed="rId2"/>
        <a:stretch/>
      </xdr:blipFill>
      <xdr:spPr>
        <a:xfrm>
          <a:off x="9322560" y="40680"/>
          <a:ext cx="3534840" cy="557640"/>
        </a:xfrm>
        <a:prstGeom prst="rect">
          <a:avLst/>
        </a:prstGeom>
        <a:ln w="0">
          <a:noFill/>
        </a:ln>
      </xdr:spPr>
    </xdr:pic>
    <xdr:clientData/>
  </xdr:twoCellAnchor>
  <xdr:twoCellAnchor editAs="oneCell">
    <xdr:from>
      <xdr:col>8</xdr:col>
      <xdr:colOff>676080</xdr:colOff>
      <xdr:row>0</xdr:row>
      <xdr:rowOff>71640</xdr:rowOff>
    </xdr:from>
    <xdr:to>
      <xdr:col>10</xdr:col>
      <xdr:colOff>1071000</xdr:colOff>
      <xdr:row>2</xdr:row>
      <xdr:rowOff>214560</xdr:rowOff>
    </xdr:to>
    <xdr:pic>
      <xdr:nvPicPr>
        <xdr:cNvPr id="59" name="Picture 2">
          <a:extLst>
            <a:ext uri="{FF2B5EF4-FFF2-40B4-BE49-F238E27FC236}">
              <a16:creationId xmlns:a16="http://schemas.microsoft.com/office/drawing/2014/main" id="{00000000-0008-0000-1400-00003B000000}"/>
            </a:ext>
          </a:extLst>
        </xdr:cNvPr>
        <xdr:cNvPicPr/>
      </xdr:nvPicPr>
      <xdr:blipFill>
        <a:blip xmlns:r="http://schemas.openxmlformats.org/officeDocument/2006/relationships" r:embed="rId3"/>
        <a:stretch/>
      </xdr:blipFill>
      <xdr:spPr>
        <a:xfrm>
          <a:off x="15719400" y="71640"/>
          <a:ext cx="3113280" cy="61920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220680</xdr:colOff>
      <xdr:row>0</xdr:row>
      <xdr:rowOff>34920</xdr:rowOff>
    </xdr:from>
    <xdr:to>
      <xdr:col>1</xdr:col>
      <xdr:colOff>2695320</xdr:colOff>
      <xdr:row>2</xdr:row>
      <xdr:rowOff>163800</xdr:rowOff>
    </xdr:to>
    <xdr:pic>
      <xdr:nvPicPr>
        <xdr:cNvPr id="60" name="Picture 1">
          <a:extLst>
            <a:ext uri="{FF2B5EF4-FFF2-40B4-BE49-F238E27FC236}">
              <a16:creationId xmlns:a16="http://schemas.microsoft.com/office/drawing/2014/main" id="{00000000-0008-0000-1500-00003C000000}"/>
            </a:ext>
          </a:extLst>
        </xdr:cNvPr>
        <xdr:cNvPicPr/>
      </xdr:nvPicPr>
      <xdr:blipFill>
        <a:blip xmlns:r="http://schemas.openxmlformats.org/officeDocument/2006/relationships" r:embed="rId1"/>
        <a:stretch/>
      </xdr:blipFill>
      <xdr:spPr>
        <a:xfrm>
          <a:off x="1388520" y="34920"/>
          <a:ext cx="2474640" cy="719280"/>
        </a:xfrm>
        <a:prstGeom prst="rect">
          <a:avLst/>
        </a:prstGeom>
        <a:ln w="0">
          <a:noFill/>
        </a:ln>
      </xdr:spPr>
    </xdr:pic>
    <xdr:clientData/>
  </xdr:twoCellAnchor>
  <xdr:twoCellAnchor editAs="oneCell">
    <xdr:from>
      <xdr:col>4</xdr:col>
      <xdr:colOff>532440</xdr:colOff>
      <xdr:row>0</xdr:row>
      <xdr:rowOff>69840</xdr:rowOff>
    </xdr:from>
    <xdr:to>
      <xdr:col>6</xdr:col>
      <xdr:colOff>510120</xdr:colOff>
      <xdr:row>2</xdr:row>
      <xdr:rowOff>4320</xdr:rowOff>
    </xdr:to>
    <xdr:pic>
      <xdr:nvPicPr>
        <xdr:cNvPr id="61" name="Picture 1">
          <a:extLst>
            <a:ext uri="{FF2B5EF4-FFF2-40B4-BE49-F238E27FC236}">
              <a16:creationId xmlns:a16="http://schemas.microsoft.com/office/drawing/2014/main" id="{00000000-0008-0000-1500-00003D000000}"/>
            </a:ext>
          </a:extLst>
        </xdr:cNvPr>
        <xdr:cNvPicPr/>
      </xdr:nvPicPr>
      <xdr:blipFill>
        <a:blip xmlns:r="http://schemas.openxmlformats.org/officeDocument/2006/relationships" r:embed="rId2"/>
        <a:stretch/>
      </xdr:blipFill>
      <xdr:spPr>
        <a:xfrm>
          <a:off x="10965600" y="69840"/>
          <a:ext cx="2977200" cy="524880"/>
        </a:xfrm>
        <a:prstGeom prst="rect">
          <a:avLst/>
        </a:prstGeom>
        <a:ln w="0">
          <a:noFill/>
        </a:ln>
      </xdr:spPr>
    </xdr:pic>
    <xdr:clientData/>
  </xdr:twoCellAnchor>
  <xdr:twoCellAnchor editAs="oneCell">
    <xdr:from>
      <xdr:col>8</xdr:col>
      <xdr:colOff>0</xdr:colOff>
      <xdr:row>0</xdr:row>
      <xdr:rowOff>23400</xdr:rowOff>
    </xdr:from>
    <xdr:to>
      <xdr:col>10</xdr:col>
      <xdr:colOff>222480</xdr:colOff>
      <xdr:row>2</xdr:row>
      <xdr:rowOff>3960</xdr:rowOff>
    </xdr:to>
    <xdr:pic>
      <xdr:nvPicPr>
        <xdr:cNvPr id="62" name="Picture 2">
          <a:extLst>
            <a:ext uri="{FF2B5EF4-FFF2-40B4-BE49-F238E27FC236}">
              <a16:creationId xmlns:a16="http://schemas.microsoft.com/office/drawing/2014/main" id="{00000000-0008-0000-1500-00003E000000}"/>
            </a:ext>
          </a:extLst>
        </xdr:cNvPr>
        <xdr:cNvPicPr/>
      </xdr:nvPicPr>
      <xdr:blipFill>
        <a:blip xmlns:r="http://schemas.openxmlformats.org/officeDocument/2006/relationships" r:embed="rId3"/>
        <a:stretch/>
      </xdr:blipFill>
      <xdr:spPr>
        <a:xfrm>
          <a:off x="16342920" y="23400"/>
          <a:ext cx="3141720" cy="57096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63" name="Picture 1">
          <a:extLst>
            <a:ext uri="{FF2B5EF4-FFF2-40B4-BE49-F238E27FC236}">
              <a16:creationId xmlns:a16="http://schemas.microsoft.com/office/drawing/2014/main" id="{00000000-0008-0000-1600-00003F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64" name="Picture 1">
          <a:extLst>
            <a:ext uri="{FF2B5EF4-FFF2-40B4-BE49-F238E27FC236}">
              <a16:creationId xmlns:a16="http://schemas.microsoft.com/office/drawing/2014/main" id="{00000000-0008-0000-1600-000040000000}"/>
            </a:ext>
          </a:extLst>
        </xdr:cNvPr>
        <xdr:cNvPicPr/>
      </xdr:nvPicPr>
      <xdr:blipFill>
        <a:blip xmlns:r="http://schemas.openxmlformats.org/officeDocument/2006/relationships" r:embed="rId2"/>
        <a:stretch/>
      </xdr:blipFill>
      <xdr:spPr>
        <a:xfrm>
          <a:off x="338940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660600</xdr:colOff>
      <xdr:row>4</xdr:row>
      <xdr:rowOff>47880</xdr:rowOff>
    </xdr:to>
    <xdr:pic>
      <xdr:nvPicPr>
        <xdr:cNvPr id="65" name="Picture 2">
          <a:extLst>
            <a:ext uri="{FF2B5EF4-FFF2-40B4-BE49-F238E27FC236}">
              <a16:creationId xmlns:a16="http://schemas.microsoft.com/office/drawing/2014/main" id="{00000000-0008-0000-1600-000041000000}"/>
            </a:ext>
          </a:extLst>
        </xdr:cNvPr>
        <xdr:cNvPicPr/>
      </xdr:nvPicPr>
      <xdr:blipFill>
        <a:blip xmlns:r="http://schemas.openxmlformats.org/officeDocument/2006/relationships" r:embed="rId3"/>
        <a:stretch/>
      </xdr:blipFill>
      <xdr:spPr>
        <a:xfrm>
          <a:off x="7233840" y="247680"/>
          <a:ext cx="1960560" cy="44784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27360</xdr:rowOff>
    </xdr:from>
    <xdr:to>
      <xdr:col>1</xdr:col>
      <xdr:colOff>2474640</xdr:colOff>
      <xdr:row>3</xdr:row>
      <xdr:rowOff>25920</xdr:rowOff>
    </xdr:to>
    <xdr:pic>
      <xdr:nvPicPr>
        <xdr:cNvPr id="66" name="Picture 1">
          <a:extLst>
            <a:ext uri="{FF2B5EF4-FFF2-40B4-BE49-F238E27FC236}">
              <a16:creationId xmlns:a16="http://schemas.microsoft.com/office/drawing/2014/main" id="{00000000-0008-0000-1700-000042000000}"/>
            </a:ext>
          </a:extLst>
        </xdr:cNvPr>
        <xdr:cNvPicPr/>
      </xdr:nvPicPr>
      <xdr:blipFill>
        <a:blip xmlns:r="http://schemas.openxmlformats.org/officeDocument/2006/relationships" r:embed="rId1"/>
        <a:stretch/>
      </xdr:blipFill>
      <xdr:spPr>
        <a:xfrm>
          <a:off x="1026720" y="27360"/>
          <a:ext cx="2474640" cy="770040"/>
        </a:xfrm>
        <a:prstGeom prst="rect">
          <a:avLst/>
        </a:prstGeom>
        <a:ln w="0">
          <a:noFill/>
        </a:ln>
      </xdr:spPr>
    </xdr:pic>
    <xdr:clientData/>
  </xdr:twoCellAnchor>
  <xdr:twoCellAnchor editAs="oneCell">
    <xdr:from>
      <xdr:col>5</xdr:col>
      <xdr:colOff>55080</xdr:colOff>
      <xdr:row>0</xdr:row>
      <xdr:rowOff>13680</xdr:rowOff>
    </xdr:from>
    <xdr:to>
      <xdr:col>7</xdr:col>
      <xdr:colOff>326160</xdr:colOff>
      <xdr:row>2</xdr:row>
      <xdr:rowOff>108360</xdr:rowOff>
    </xdr:to>
    <xdr:pic>
      <xdr:nvPicPr>
        <xdr:cNvPr id="67" name="Picture 1">
          <a:extLst>
            <a:ext uri="{FF2B5EF4-FFF2-40B4-BE49-F238E27FC236}">
              <a16:creationId xmlns:a16="http://schemas.microsoft.com/office/drawing/2014/main" id="{00000000-0008-0000-1700-000043000000}"/>
            </a:ext>
          </a:extLst>
        </xdr:cNvPr>
        <xdr:cNvPicPr/>
      </xdr:nvPicPr>
      <xdr:blipFill>
        <a:blip xmlns:r="http://schemas.openxmlformats.org/officeDocument/2006/relationships" r:embed="rId2"/>
        <a:stretch/>
      </xdr:blipFill>
      <xdr:spPr>
        <a:xfrm>
          <a:off x="9862560" y="13680"/>
          <a:ext cx="2970000" cy="570960"/>
        </a:xfrm>
        <a:prstGeom prst="rect">
          <a:avLst/>
        </a:prstGeom>
        <a:ln w="0">
          <a:noFill/>
        </a:ln>
      </xdr:spPr>
    </xdr:pic>
    <xdr:clientData/>
  </xdr:twoCellAnchor>
  <xdr:twoCellAnchor editAs="oneCell">
    <xdr:from>
      <xdr:col>8</xdr:col>
      <xdr:colOff>46080</xdr:colOff>
      <xdr:row>0</xdr:row>
      <xdr:rowOff>40680</xdr:rowOff>
    </xdr:from>
    <xdr:to>
      <xdr:col>10</xdr:col>
      <xdr:colOff>469440</xdr:colOff>
      <xdr:row>2</xdr:row>
      <xdr:rowOff>111240</xdr:rowOff>
    </xdr:to>
    <xdr:pic>
      <xdr:nvPicPr>
        <xdr:cNvPr id="68" name="Picture 2">
          <a:extLst>
            <a:ext uri="{FF2B5EF4-FFF2-40B4-BE49-F238E27FC236}">
              <a16:creationId xmlns:a16="http://schemas.microsoft.com/office/drawing/2014/main" id="{00000000-0008-0000-1700-000044000000}"/>
            </a:ext>
          </a:extLst>
        </xdr:cNvPr>
        <xdr:cNvPicPr/>
      </xdr:nvPicPr>
      <xdr:blipFill>
        <a:blip xmlns:r="http://schemas.openxmlformats.org/officeDocument/2006/relationships" r:embed="rId3"/>
        <a:stretch/>
      </xdr:blipFill>
      <xdr:spPr>
        <a:xfrm>
          <a:off x="13901760" y="40680"/>
          <a:ext cx="3122280" cy="54684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2474640</xdr:colOff>
      <xdr:row>2</xdr:row>
      <xdr:rowOff>186120</xdr:rowOff>
    </xdr:to>
    <xdr:pic>
      <xdr:nvPicPr>
        <xdr:cNvPr id="69" name="Picture 1">
          <a:extLst>
            <a:ext uri="{FF2B5EF4-FFF2-40B4-BE49-F238E27FC236}">
              <a16:creationId xmlns:a16="http://schemas.microsoft.com/office/drawing/2014/main" id="{00000000-0008-0000-1800-000045000000}"/>
            </a:ext>
          </a:extLst>
        </xdr:cNvPr>
        <xdr:cNvPicPr/>
      </xdr:nvPicPr>
      <xdr:blipFill>
        <a:blip xmlns:r="http://schemas.openxmlformats.org/officeDocument/2006/relationships" r:embed="rId1"/>
        <a:stretch/>
      </xdr:blipFill>
      <xdr:spPr>
        <a:xfrm>
          <a:off x="2537640" y="0"/>
          <a:ext cx="2474640" cy="967320"/>
        </a:xfrm>
        <a:prstGeom prst="rect">
          <a:avLst/>
        </a:prstGeom>
        <a:ln w="0">
          <a:noFill/>
        </a:ln>
      </xdr:spPr>
    </xdr:pic>
    <xdr:clientData/>
  </xdr:twoCellAnchor>
  <xdr:twoCellAnchor editAs="oneCell">
    <xdr:from>
      <xdr:col>6</xdr:col>
      <xdr:colOff>344880</xdr:colOff>
      <xdr:row>0</xdr:row>
      <xdr:rowOff>14400</xdr:rowOff>
    </xdr:from>
    <xdr:to>
      <xdr:col>7</xdr:col>
      <xdr:colOff>1304640</xdr:colOff>
      <xdr:row>1</xdr:row>
      <xdr:rowOff>322200</xdr:rowOff>
    </xdr:to>
    <xdr:pic>
      <xdr:nvPicPr>
        <xdr:cNvPr id="70" name="Picture 1">
          <a:extLst>
            <a:ext uri="{FF2B5EF4-FFF2-40B4-BE49-F238E27FC236}">
              <a16:creationId xmlns:a16="http://schemas.microsoft.com/office/drawing/2014/main" id="{00000000-0008-0000-1800-000046000000}"/>
            </a:ext>
          </a:extLst>
        </xdr:cNvPr>
        <xdr:cNvPicPr/>
      </xdr:nvPicPr>
      <xdr:blipFill>
        <a:blip xmlns:r="http://schemas.openxmlformats.org/officeDocument/2006/relationships" r:embed="rId2"/>
        <a:stretch/>
      </xdr:blipFill>
      <xdr:spPr>
        <a:xfrm>
          <a:off x="18369360" y="14400"/>
          <a:ext cx="2953800" cy="698400"/>
        </a:xfrm>
        <a:prstGeom prst="rect">
          <a:avLst/>
        </a:prstGeom>
        <a:ln w="0">
          <a:noFill/>
        </a:ln>
      </xdr:spPr>
    </xdr:pic>
    <xdr:clientData/>
  </xdr:twoCellAnchor>
  <xdr:twoCellAnchor editAs="oneCell">
    <xdr:from>
      <xdr:col>8</xdr:col>
      <xdr:colOff>0</xdr:colOff>
      <xdr:row>0</xdr:row>
      <xdr:rowOff>0</xdr:rowOff>
    </xdr:from>
    <xdr:to>
      <xdr:col>9</xdr:col>
      <xdr:colOff>1082160</xdr:colOff>
      <xdr:row>1</xdr:row>
      <xdr:rowOff>322200</xdr:rowOff>
    </xdr:to>
    <xdr:pic>
      <xdr:nvPicPr>
        <xdr:cNvPr id="71" name="Picture 2">
          <a:extLst>
            <a:ext uri="{FF2B5EF4-FFF2-40B4-BE49-F238E27FC236}">
              <a16:creationId xmlns:a16="http://schemas.microsoft.com/office/drawing/2014/main" id="{00000000-0008-0000-1800-000047000000}"/>
            </a:ext>
          </a:extLst>
        </xdr:cNvPr>
        <xdr:cNvPicPr/>
      </xdr:nvPicPr>
      <xdr:blipFill>
        <a:blip xmlns:r="http://schemas.openxmlformats.org/officeDocument/2006/relationships" r:embed="rId3"/>
        <a:stretch/>
      </xdr:blipFill>
      <xdr:spPr>
        <a:xfrm>
          <a:off x="22183200" y="0"/>
          <a:ext cx="3095640" cy="712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72" name="Picture 1">
          <a:extLst>
            <a:ext uri="{FF2B5EF4-FFF2-40B4-BE49-F238E27FC236}">
              <a16:creationId xmlns:a16="http://schemas.microsoft.com/office/drawing/2014/main" id="{00000000-0008-0000-1900-000048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73" name="Picture 1">
          <a:extLst>
            <a:ext uri="{FF2B5EF4-FFF2-40B4-BE49-F238E27FC236}">
              <a16:creationId xmlns:a16="http://schemas.microsoft.com/office/drawing/2014/main" id="{00000000-0008-0000-1900-000049000000}"/>
            </a:ext>
          </a:extLst>
        </xdr:cNvPr>
        <xdr:cNvPicPr/>
      </xdr:nvPicPr>
      <xdr:blipFill>
        <a:blip xmlns:r="http://schemas.openxmlformats.org/officeDocument/2006/relationships" r:embed="rId2"/>
        <a:stretch/>
      </xdr:blipFill>
      <xdr:spPr>
        <a:xfrm>
          <a:off x="330948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508320</xdr:colOff>
      <xdr:row>4</xdr:row>
      <xdr:rowOff>47880</xdr:rowOff>
    </xdr:to>
    <xdr:pic>
      <xdr:nvPicPr>
        <xdr:cNvPr id="74" name="Picture 2">
          <a:extLst>
            <a:ext uri="{FF2B5EF4-FFF2-40B4-BE49-F238E27FC236}">
              <a16:creationId xmlns:a16="http://schemas.microsoft.com/office/drawing/2014/main" id="{00000000-0008-0000-1900-00004A000000}"/>
            </a:ext>
          </a:extLst>
        </xdr:cNvPr>
        <xdr:cNvPicPr/>
      </xdr:nvPicPr>
      <xdr:blipFill>
        <a:blip xmlns:r="http://schemas.openxmlformats.org/officeDocument/2006/relationships" r:embed="rId3"/>
        <a:stretch/>
      </xdr:blipFill>
      <xdr:spPr>
        <a:xfrm>
          <a:off x="7174080" y="247680"/>
          <a:ext cx="1969560" cy="44784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81720</xdr:rowOff>
    </xdr:from>
    <xdr:to>
      <xdr:col>1</xdr:col>
      <xdr:colOff>2474640</xdr:colOff>
      <xdr:row>2</xdr:row>
      <xdr:rowOff>217440</xdr:rowOff>
    </xdr:to>
    <xdr:pic>
      <xdr:nvPicPr>
        <xdr:cNvPr id="75" name="Picture 1">
          <a:extLst>
            <a:ext uri="{FF2B5EF4-FFF2-40B4-BE49-F238E27FC236}">
              <a16:creationId xmlns:a16="http://schemas.microsoft.com/office/drawing/2014/main" id="{00000000-0008-0000-1A00-00004B000000}"/>
            </a:ext>
          </a:extLst>
        </xdr:cNvPr>
        <xdr:cNvPicPr/>
      </xdr:nvPicPr>
      <xdr:blipFill>
        <a:blip xmlns:r="http://schemas.openxmlformats.org/officeDocument/2006/relationships" r:embed="rId1"/>
        <a:stretch/>
      </xdr:blipFill>
      <xdr:spPr>
        <a:xfrm>
          <a:off x="1117080" y="81720"/>
          <a:ext cx="2474640" cy="612000"/>
        </a:xfrm>
        <a:prstGeom prst="rect">
          <a:avLst/>
        </a:prstGeom>
        <a:ln w="0">
          <a:noFill/>
        </a:ln>
      </xdr:spPr>
    </xdr:pic>
    <xdr:clientData/>
  </xdr:twoCellAnchor>
  <xdr:twoCellAnchor editAs="oneCell">
    <xdr:from>
      <xdr:col>5</xdr:col>
      <xdr:colOff>55080</xdr:colOff>
      <xdr:row>0</xdr:row>
      <xdr:rowOff>81720</xdr:rowOff>
    </xdr:from>
    <xdr:to>
      <xdr:col>7</xdr:col>
      <xdr:colOff>244800</xdr:colOff>
      <xdr:row>2</xdr:row>
      <xdr:rowOff>49320</xdr:rowOff>
    </xdr:to>
    <xdr:pic>
      <xdr:nvPicPr>
        <xdr:cNvPr id="76" name="Picture 1">
          <a:extLst>
            <a:ext uri="{FF2B5EF4-FFF2-40B4-BE49-F238E27FC236}">
              <a16:creationId xmlns:a16="http://schemas.microsoft.com/office/drawing/2014/main" id="{00000000-0008-0000-1A00-00004C000000}"/>
            </a:ext>
          </a:extLst>
        </xdr:cNvPr>
        <xdr:cNvPicPr/>
      </xdr:nvPicPr>
      <xdr:blipFill>
        <a:blip xmlns:r="http://schemas.openxmlformats.org/officeDocument/2006/relationships" r:embed="rId2"/>
        <a:stretch/>
      </xdr:blipFill>
      <xdr:spPr>
        <a:xfrm>
          <a:off x="10526400" y="81720"/>
          <a:ext cx="2968200" cy="443880"/>
        </a:xfrm>
        <a:prstGeom prst="rect">
          <a:avLst/>
        </a:prstGeom>
        <a:ln w="0">
          <a:noFill/>
        </a:ln>
      </xdr:spPr>
    </xdr:pic>
    <xdr:clientData/>
  </xdr:twoCellAnchor>
  <xdr:twoCellAnchor editAs="oneCell">
    <xdr:from>
      <xdr:col>8</xdr:col>
      <xdr:colOff>59760</xdr:colOff>
      <xdr:row>0</xdr:row>
      <xdr:rowOff>40680</xdr:rowOff>
    </xdr:from>
    <xdr:to>
      <xdr:col>10</xdr:col>
      <xdr:colOff>401760</xdr:colOff>
      <xdr:row>2</xdr:row>
      <xdr:rowOff>111240</xdr:rowOff>
    </xdr:to>
    <xdr:pic>
      <xdr:nvPicPr>
        <xdr:cNvPr id="77" name="Picture 2">
          <a:extLst>
            <a:ext uri="{FF2B5EF4-FFF2-40B4-BE49-F238E27FC236}">
              <a16:creationId xmlns:a16="http://schemas.microsoft.com/office/drawing/2014/main" id="{00000000-0008-0000-1A00-00004D000000}"/>
            </a:ext>
          </a:extLst>
        </xdr:cNvPr>
        <xdr:cNvPicPr/>
      </xdr:nvPicPr>
      <xdr:blipFill>
        <a:blip xmlns:r="http://schemas.openxmlformats.org/officeDocument/2006/relationships" r:embed="rId3"/>
        <a:stretch/>
      </xdr:blipFill>
      <xdr:spPr>
        <a:xfrm>
          <a:off x="14699160" y="40680"/>
          <a:ext cx="3120480" cy="546840"/>
        </a:xfrm>
        <a:prstGeom prst="rect">
          <a:avLst/>
        </a:prstGeom>
        <a:ln w="0">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220680</xdr:colOff>
      <xdr:row>0</xdr:row>
      <xdr:rowOff>34920</xdr:rowOff>
    </xdr:from>
    <xdr:to>
      <xdr:col>1</xdr:col>
      <xdr:colOff>2695320</xdr:colOff>
      <xdr:row>3</xdr:row>
      <xdr:rowOff>83520</xdr:rowOff>
    </xdr:to>
    <xdr:pic>
      <xdr:nvPicPr>
        <xdr:cNvPr id="78" name="Picture 1">
          <a:extLst>
            <a:ext uri="{FF2B5EF4-FFF2-40B4-BE49-F238E27FC236}">
              <a16:creationId xmlns:a16="http://schemas.microsoft.com/office/drawing/2014/main" id="{00000000-0008-0000-1B00-00004E000000}"/>
            </a:ext>
          </a:extLst>
        </xdr:cNvPr>
        <xdr:cNvPicPr/>
      </xdr:nvPicPr>
      <xdr:blipFill>
        <a:blip xmlns:r="http://schemas.openxmlformats.org/officeDocument/2006/relationships" r:embed="rId1"/>
        <a:stretch/>
      </xdr:blipFill>
      <xdr:spPr>
        <a:xfrm>
          <a:off x="832320" y="34920"/>
          <a:ext cx="2474640" cy="762840"/>
        </a:xfrm>
        <a:prstGeom prst="rect">
          <a:avLst/>
        </a:prstGeom>
        <a:ln w="0">
          <a:noFill/>
        </a:ln>
      </xdr:spPr>
    </xdr:pic>
    <xdr:clientData/>
  </xdr:twoCellAnchor>
  <xdr:twoCellAnchor editAs="oneCell">
    <xdr:from>
      <xdr:col>4</xdr:col>
      <xdr:colOff>532440</xdr:colOff>
      <xdr:row>0</xdr:row>
      <xdr:rowOff>69840</xdr:rowOff>
    </xdr:from>
    <xdr:to>
      <xdr:col>6</xdr:col>
      <xdr:colOff>685440</xdr:colOff>
      <xdr:row>2</xdr:row>
      <xdr:rowOff>148320</xdr:rowOff>
    </xdr:to>
    <xdr:pic>
      <xdr:nvPicPr>
        <xdr:cNvPr id="79" name="Picture 1">
          <a:extLst>
            <a:ext uri="{FF2B5EF4-FFF2-40B4-BE49-F238E27FC236}">
              <a16:creationId xmlns:a16="http://schemas.microsoft.com/office/drawing/2014/main" id="{00000000-0008-0000-1B00-00004F000000}"/>
            </a:ext>
          </a:extLst>
        </xdr:cNvPr>
        <xdr:cNvPicPr/>
      </xdr:nvPicPr>
      <xdr:blipFill>
        <a:blip xmlns:r="http://schemas.openxmlformats.org/officeDocument/2006/relationships" r:embed="rId2"/>
        <a:stretch/>
      </xdr:blipFill>
      <xdr:spPr>
        <a:xfrm>
          <a:off x="6289200" y="69840"/>
          <a:ext cx="3002400" cy="554760"/>
        </a:xfrm>
        <a:prstGeom prst="rect">
          <a:avLst/>
        </a:prstGeom>
        <a:ln w="0">
          <a:noFill/>
        </a:ln>
      </xdr:spPr>
    </xdr:pic>
    <xdr:clientData/>
  </xdr:twoCellAnchor>
  <xdr:twoCellAnchor editAs="oneCell">
    <xdr:from>
      <xdr:col>9</xdr:col>
      <xdr:colOff>0</xdr:colOff>
      <xdr:row>0</xdr:row>
      <xdr:rowOff>23400</xdr:rowOff>
    </xdr:from>
    <xdr:to>
      <xdr:col>12</xdr:col>
      <xdr:colOff>335160</xdr:colOff>
      <xdr:row>2</xdr:row>
      <xdr:rowOff>147960</xdr:rowOff>
    </xdr:to>
    <xdr:pic>
      <xdr:nvPicPr>
        <xdr:cNvPr id="80" name="Picture 2">
          <a:extLst>
            <a:ext uri="{FF2B5EF4-FFF2-40B4-BE49-F238E27FC236}">
              <a16:creationId xmlns:a16="http://schemas.microsoft.com/office/drawing/2014/main" id="{00000000-0008-0000-1B00-000050000000}"/>
            </a:ext>
          </a:extLst>
        </xdr:cNvPr>
        <xdr:cNvPicPr/>
      </xdr:nvPicPr>
      <xdr:blipFill>
        <a:blip xmlns:r="http://schemas.openxmlformats.org/officeDocument/2006/relationships" r:embed="rId3"/>
        <a:stretch/>
      </xdr:blipFill>
      <xdr:spPr>
        <a:xfrm>
          <a:off x="12805560" y="23400"/>
          <a:ext cx="3143520" cy="600840"/>
        </a:xfrm>
        <a:prstGeom prst="rect">
          <a:avLst/>
        </a:prstGeom>
        <a:ln w="0">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81" name="Picture 1">
          <a:extLst>
            <a:ext uri="{FF2B5EF4-FFF2-40B4-BE49-F238E27FC236}">
              <a16:creationId xmlns:a16="http://schemas.microsoft.com/office/drawing/2014/main" id="{00000000-0008-0000-1C00-000051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82" name="Picture 1">
          <a:extLst>
            <a:ext uri="{FF2B5EF4-FFF2-40B4-BE49-F238E27FC236}">
              <a16:creationId xmlns:a16="http://schemas.microsoft.com/office/drawing/2014/main" id="{00000000-0008-0000-1C00-000052000000}"/>
            </a:ext>
          </a:extLst>
        </xdr:cNvPr>
        <xdr:cNvPicPr/>
      </xdr:nvPicPr>
      <xdr:blipFill>
        <a:blip xmlns:r="http://schemas.openxmlformats.org/officeDocument/2006/relationships" r:embed="rId2"/>
        <a:stretch/>
      </xdr:blipFill>
      <xdr:spPr>
        <a:xfrm>
          <a:off x="330948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594000</xdr:colOff>
      <xdr:row>4</xdr:row>
      <xdr:rowOff>47880</xdr:rowOff>
    </xdr:to>
    <xdr:pic>
      <xdr:nvPicPr>
        <xdr:cNvPr id="83" name="Picture 2">
          <a:extLst>
            <a:ext uri="{FF2B5EF4-FFF2-40B4-BE49-F238E27FC236}">
              <a16:creationId xmlns:a16="http://schemas.microsoft.com/office/drawing/2014/main" id="{00000000-0008-0000-1C00-000053000000}"/>
            </a:ext>
          </a:extLst>
        </xdr:cNvPr>
        <xdr:cNvPicPr/>
      </xdr:nvPicPr>
      <xdr:blipFill>
        <a:blip xmlns:r="http://schemas.openxmlformats.org/officeDocument/2006/relationships" r:embed="rId3"/>
        <a:stretch/>
      </xdr:blipFill>
      <xdr:spPr>
        <a:xfrm>
          <a:off x="7010280" y="247680"/>
          <a:ext cx="1964520" cy="447840"/>
        </a:xfrm>
        <a:prstGeom prst="rect">
          <a:avLst/>
        </a:prstGeom>
        <a:ln w="0">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220680</xdr:colOff>
      <xdr:row>0</xdr:row>
      <xdr:rowOff>34920</xdr:rowOff>
    </xdr:from>
    <xdr:to>
      <xdr:col>1</xdr:col>
      <xdr:colOff>2695320</xdr:colOff>
      <xdr:row>4</xdr:row>
      <xdr:rowOff>45720</xdr:rowOff>
    </xdr:to>
    <xdr:pic>
      <xdr:nvPicPr>
        <xdr:cNvPr id="84" name="Picture 1">
          <a:extLst>
            <a:ext uri="{FF2B5EF4-FFF2-40B4-BE49-F238E27FC236}">
              <a16:creationId xmlns:a16="http://schemas.microsoft.com/office/drawing/2014/main" id="{00000000-0008-0000-1D00-000054000000}"/>
            </a:ext>
          </a:extLst>
        </xdr:cNvPr>
        <xdr:cNvPicPr/>
      </xdr:nvPicPr>
      <xdr:blipFill>
        <a:blip xmlns:r="http://schemas.openxmlformats.org/officeDocument/2006/relationships" r:embed="rId1"/>
        <a:stretch/>
      </xdr:blipFill>
      <xdr:spPr>
        <a:xfrm>
          <a:off x="832320" y="34920"/>
          <a:ext cx="2474640" cy="763200"/>
        </a:xfrm>
        <a:prstGeom prst="rect">
          <a:avLst/>
        </a:prstGeom>
        <a:ln w="0">
          <a:noFill/>
        </a:ln>
      </xdr:spPr>
    </xdr:pic>
    <xdr:clientData/>
  </xdr:twoCellAnchor>
  <xdr:twoCellAnchor editAs="oneCell">
    <xdr:from>
      <xdr:col>4</xdr:col>
      <xdr:colOff>532440</xdr:colOff>
      <xdr:row>0</xdr:row>
      <xdr:rowOff>69840</xdr:rowOff>
    </xdr:from>
    <xdr:to>
      <xdr:col>7</xdr:col>
      <xdr:colOff>1080</xdr:colOff>
      <xdr:row>3</xdr:row>
      <xdr:rowOff>138960</xdr:rowOff>
    </xdr:to>
    <xdr:pic>
      <xdr:nvPicPr>
        <xdr:cNvPr id="85" name="Picture 1">
          <a:extLst>
            <a:ext uri="{FF2B5EF4-FFF2-40B4-BE49-F238E27FC236}">
              <a16:creationId xmlns:a16="http://schemas.microsoft.com/office/drawing/2014/main" id="{00000000-0008-0000-1D00-000055000000}"/>
            </a:ext>
          </a:extLst>
        </xdr:cNvPr>
        <xdr:cNvPicPr/>
      </xdr:nvPicPr>
      <xdr:blipFill>
        <a:blip xmlns:r="http://schemas.openxmlformats.org/officeDocument/2006/relationships" r:embed="rId2"/>
        <a:stretch/>
      </xdr:blipFill>
      <xdr:spPr>
        <a:xfrm>
          <a:off x="6841800" y="69840"/>
          <a:ext cx="3030840" cy="554760"/>
        </a:xfrm>
        <a:prstGeom prst="rect">
          <a:avLst/>
        </a:prstGeom>
        <a:ln w="0">
          <a:noFill/>
        </a:ln>
      </xdr:spPr>
    </xdr:pic>
    <xdr:clientData/>
  </xdr:twoCellAnchor>
  <xdr:twoCellAnchor editAs="oneCell">
    <xdr:from>
      <xdr:col>9</xdr:col>
      <xdr:colOff>0</xdr:colOff>
      <xdr:row>0</xdr:row>
      <xdr:rowOff>23400</xdr:rowOff>
    </xdr:from>
    <xdr:to>
      <xdr:col>11</xdr:col>
      <xdr:colOff>747720</xdr:colOff>
      <xdr:row>3</xdr:row>
      <xdr:rowOff>138240</xdr:rowOff>
    </xdr:to>
    <xdr:pic>
      <xdr:nvPicPr>
        <xdr:cNvPr id="86" name="Picture 2">
          <a:extLst>
            <a:ext uri="{FF2B5EF4-FFF2-40B4-BE49-F238E27FC236}">
              <a16:creationId xmlns:a16="http://schemas.microsoft.com/office/drawing/2014/main" id="{00000000-0008-0000-1D00-000056000000}"/>
            </a:ext>
          </a:extLst>
        </xdr:cNvPr>
        <xdr:cNvPicPr/>
      </xdr:nvPicPr>
      <xdr:blipFill>
        <a:blip xmlns:r="http://schemas.openxmlformats.org/officeDocument/2006/relationships" r:embed="rId3"/>
        <a:stretch/>
      </xdr:blipFill>
      <xdr:spPr>
        <a:xfrm>
          <a:off x="12246480" y="23400"/>
          <a:ext cx="3122640" cy="600480"/>
        </a:xfrm>
        <a:prstGeom prst="rect">
          <a:avLst/>
        </a:prstGeom>
        <a:ln w="0">
          <a:noFill/>
        </a:ln>
      </xdr:spPr>
    </xdr:pic>
    <xdr:clientData/>
  </xdr:twoCellAnchor>
  <xdr:twoCellAnchor editAs="oneCell">
    <xdr:from>
      <xdr:col>1</xdr:col>
      <xdr:colOff>220680</xdr:colOff>
      <xdr:row>0</xdr:row>
      <xdr:rowOff>34920</xdr:rowOff>
    </xdr:from>
    <xdr:to>
      <xdr:col>1</xdr:col>
      <xdr:colOff>2695320</xdr:colOff>
      <xdr:row>4</xdr:row>
      <xdr:rowOff>45720</xdr:rowOff>
    </xdr:to>
    <xdr:pic>
      <xdr:nvPicPr>
        <xdr:cNvPr id="87" name="Picture 4">
          <a:extLst>
            <a:ext uri="{FF2B5EF4-FFF2-40B4-BE49-F238E27FC236}">
              <a16:creationId xmlns:a16="http://schemas.microsoft.com/office/drawing/2014/main" id="{00000000-0008-0000-1D00-000057000000}"/>
            </a:ext>
          </a:extLst>
        </xdr:cNvPr>
        <xdr:cNvPicPr/>
      </xdr:nvPicPr>
      <xdr:blipFill>
        <a:blip xmlns:r="http://schemas.openxmlformats.org/officeDocument/2006/relationships" r:embed="rId1"/>
        <a:stretch/>
      </xdr:blipFill>
      <xdr:spPr>
        <a:xfrm>
          <a:off x="832320" y="34920"/>
          <a:ext cx="2474640" cy="763200"/>
        </a:xfrm>
        <a:prstGeom prst="rect">
          <a:avLst/>
        </a:prstGeom>
        <a:ln w="0">
          <a:noFill/>
        </a:ln>
      </xdr:spPr>
    </xdr:pic>
    <xdr:clientData/>
  </xdr:twoCellAnchor>
  <xdr:twoCellAnchor editAs="oneCell">
    <xdr:from>
      <xdr:col>4</xdr:col>
      <xdr:colOff>532440</xdr:colOff>
      <xdr:row>0</xdr:row>
      <xdr:rowOff>69840</xdr:rowOff>
    </xdr:from>
    <xdr:to>
      <xdr:col>7</xdr:col>
      <xdr:colOff>1080</xdr:colOff>
      <xdr:row>3</xdr:row>
      <xdr:rowOff>138960</xdr:rowOff>
    </xdr:to>
    <xdr:pic>
      <xdr:nvPicPr>
        <xdr:cNvPr id="88" name="Picture 1">
          <a:extLst>
            <a:ext uri="{FF2B5EF4-FFF2-40B4-BE49-F238E27FC236}">
              <a16:creationId xmlns:a16="http://schemas.microsoft.com/office/drawing/2014/main" id="{00000000-0008-0000-1D00-000058000000}"/>
            </a:ext>
          </a:extLst>
        </xdr:cNvPr>
        <xdr:cNvPicPr/>
      </xdr:nvPicPr>
      <xdr:blipFill>
        <a:blip xmlns:r="http://schemas.openxmlformats.org/officeDocument/2006/relationships" r:embed="rId2"/>
        <a:stretch/>
      </xdr:blipFill>
      <xdr:spPr>
        <a:xfrm>
          <a:off x="6841800" y="69840"/>
          <a:ext cx="3030840" cy="554760"/>
        </a:xfrm>
        <a:prstGeom prst="rect">
          <a:avLst/>
        </a:prstGeom>
        <a:ln w="0">
          <a:noFill/>
        </a:ln>
      </xdr:spPr>
    </xdr:pic>
    <xdr:clientData/>
  </xdr:twoCellAnchor>
  <xdr:twoCellAnchor editAs="oneCell">
    <xdr:from>
      <xdr:col>9</xdr:col>
      <xdr:colOff>0</xdr:colOff>
      <xdr:row>0</xdr:row>
      <xdr:rowOff>23400</xdr:rowOff>
    </xdr:from>
    <xdr:to>
      <xdr:col>11</xdr:col>
      <xdr:colOff>747720</xdr:colOff>
      <xdr:row>3</xdr:row>
      <xdr:rowOff>138240</xdr:rowOff>
    </xdr:to>
    <xdr:pic>
      <xdr:nvPicPr>
        <xdr:cNvPr id="89" name="Picture 2">
          <a:extLst>
            <a:ext uri="{FF2B5EF4-FFF2-40B4-BE49-F238E27FC236}">
              <a16:creationId xmlns:a16="http://schemas.microsoft.com/office/drawing/2014/main" id="{00000000-0008-0000-1D00-000059000000}"/>
            </a:ext>
          </a:extLst>
        </xdr:cNvPr>
        <xdr:cNvPicPr/>
      </xdr:nvPicPr>
      <xdr:blipFill>
        <a:blip xmlns:r="http://schemas.openxmlformats.org/officeDocument/2006/relationships" r:embed="rId3"/>
        <a:stretch/>
      </xdr:blipFill>
      <xdr:spPr>
        <a:xfrm>
          <a:off x="12246480" y="23400"/>
          <a:ext cx="3122640" cy="600480"/>
        </a:xfrm>
        <a:prstGeom prst="rect">
          <a:avLst/>
        </a:prstGeom>
        <a:ln w="0">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90" name="Picture 1">
          <a:extLst>
            <a:ext uri="{FF2B5EF4-FFF2-40B4-BE49-F238E27FC236}">
              <a16:creationId xmlns:a16="http://schemas.microsoft.com/office/drawing/2014/main" id="{00000000-0008-0000-1E00-00005A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91" name="Picture 1">
          <a:extLst>
            <a:ext uri="{FF2B5EF4-FFF2-40B4-BE49-F238E27FC236}">
              <a16:creationId xmlns:a16="http://schemas.microsoft.com/office/drawing/2014/main" id="{00000000-0008-0000-1E00-00005B000000}"/>
            </a:ext>
          </a:extLst>
        </xdr:cNvPr>
        <xdr:cNvPicPr/>
      </xdr:nvPicPr>
      <xdr:blipFill>
        <a:blip xmlns:r="http://schemas.openxmlformats.org/officeDocument/2006/relationships" r:embed="rId2"/>
        <a:stretch/>
      </xdr:blipFill>
      <xdr:spPr>
        <a:xfrm>
          <a:off x="330948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756000</xdr:colOff>
      <xdr:row>4</xdr:row>
      <xdr:rowOff>47880</xdr:rowOff>
    </xdr:to>
    <xdr:pic>
      <xdr:nvPicPr>
        <xdr:cNvPr id="92" name="Picture 2">
          <a:extLst>
            <a:ext uri="{FF2B5EF4-FFF2-40B4-BE49-F238E27FC236}">
              <a16:creationId xmlns:a16="http://schemas.microsoft.com/office/drawing/2014/main" id="{00000000-0008-0000-1E00-00005C000000}"/>
            </a:ext>
          </a:extLst>
        </xdr:cNvPr>
        <xdr:cNvPicPr/>
      </xdr:nvPicPr>
      <xdr:blipFill>
        <a:blip xmlns:r="http://schemas.openxmlformats.org/officeDocument/2006/relationships" r:embed="rId3"/>
        <a:stretch/>
      </xdr:blipFill>
      <xdr:spPr>
        <a:xfrm>
          <a:off x="7010280" y="247680"/>
          <a:ext cx="1955160" cy="447840"/>
        </a:xfrm>
        <a:prstGeom prst="rect">
          <a:avLst/>
        </a:prstGeom>
        <a:ln w="0">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809640</xdr:colOff>
      <xdr:row>0</xdr:row>
      <xdr:rowOff>225360</xdr:rowOff>
    </xdr:from>
    <xdr:to>
      <xdr:col>0</xdr:col>
      <xdr:colOff>3288600</xdr:colOff>
      <xdr:row>4</xdr:row>
      <xdr:rowOff>720</xdr:rowOff>
    </xdr:to>
    <xdr:pic>
      <xdr:nvPicPr>
        <xdr:cNvPr id="93" name="Picture 1">
          <a:extLst>
            <a:ext uri="{FF2B5EF4-FFF2-40B4-BE49-F238E27FC236}">
              <a16:creationId xmlns:a16="http://schemas.microsoft.com/office/drawing/2014/main" id="{00000000-0008-0000-1F00-00005D000000}"/>
            </a:ext>
          </a:extLst>
        </xdr:cNvPr>
        <xdr:cNvPicPr/>
      </xdr:nvPicPr>
      <xdr:blipFill>
        <a:blip xmlns:r="http://schemas.openxmlformats.org/officeDocument/2006/relationships" r:embed="rId1"/>
        <a:stretch/>
      </xdr:blipFill>
      <xdr:spPr>
        <a:xfrm>
          <a:off x="809640" y="225360"/>
          <a:ext cx="2478960" cy="727920"/>
        </a:xfrm>
        <a:prstGeom prst="rect">
          <a:avLst/>
        </a:prstGeom>
        <a:ln w="0">
          <a:noFill/>
        </a:ln>
      </xdr:spPr>
    </xdr:pic>
    <xdr:clientData/>
  </xdr:twoCellAnchor>
  <xdr:twoCellAnchor editAs="oneCell">
    <xdr:from>
      <xdr:col>3</xdr:col>
      <xdr:colOff>532440</xdr:colOff>
      <xdr:row>0</xdr:row>
      <xdr:rowOff>69840</xdr:rowOff>
    </xdr:from>
    <xdr:to>
      <xdr:col>5</xdr:col>
      <xdr:colOff>7920</xdr:colOff>
      <xdr:row>2</xdr:row>
      <xdr:rowOff>121320</xdr:rowOff>
    </xdr:to>
    <xdr:pic>
      <xdr:nvPicPr>
        <xdr:cNvPr id="94" name="Picture 1">
          <a:extLst>
            <a:ext uri="{FF2B5EF4-FFF2-40B4-BE49-F238E27FC236}">
              <a16:creationId xmlns:a16="http://schemas.microsoft.com/office/drawing/2014/main" id="{00000000-0008-0000-1F00-00005E000000}"/>
            </a:ext>
          </a:extLst>
        </xdr:cNvPr>
        <xdr:cNvPicPr/>
      </xdr:nvPicPr>
      <xdr:blipFill>
        <a:blip xmlns:r="http://schemas.openxmlformats.org/officeDocument/2006/relationships" r:embed="rId2"/>
        <a:stretch/>
      </xdr:blipFill>
      <xdr:spPr>
        <a:xfrm>
          <a:off x="8447040" y="69840"/>
          <a:ext cx="3040560" cy="527760"/>
        </a:xfrm>
        <a:prstGeom prst="rect">
          <a:avLst/>
        </a:prstGeom>
        <a:ln w="0">
          <a:noFill/>
        </a:ln>
      </xdr:spPr>
    </xdr:pic>
    <xdr:clientData/>
  </xdr:twoCellAnchor>
  <xdr:twoCellAnchor editAs="oneCell">
    <xdr:from>
      <xdr:col>8</xdr:col>
      <xdr:colOff>0</xdr:colOff>
      <xdr:row>0</xdr:row>
      <xdr:rowOff>23400</xdr:rowOff>
    </xdr:from>
    <xdr:to>
      <xdr:col>9</xdr:col>
      <xdr:colOff>1306080</xdr:colOff>
      <xdr:row>2</xdr:row>
      <xdr:rowOff>120960</xdr:rowOff>
    </xdr:to>
    <xdr:pic>
      <xdr:nvPicPr>
        <xdr:cNvPr id="95" name="Picture 2">
          <a:extLst>
            <a:ext uri="{FF2B5EF4-FFF2-40B4-BE49-F238E27FC236}">
              <a16:creationId xmlns:a16="http://schemas.microsoft.com/office/drawing/2014/main" id="{00000000-0008-0000-1F00-00005F000000}"/>
            </a:ext>
          </a:extLst>
        </xdr:cNvPr>
        <xdr:cNvPicPr/>
      </xdr:nvPicPr>
      <xdr:blipFill>
        <a:blip xmlns:r="http://schemas.openxmlformats.org/officeDocument/2006/relationships" r:embed="rId3"/>
        <a:stretch/>
      </xdr:blipFill>
      <xdr:spPr>
        <a:xfrm>
          <a:off x="16826760" y="23400"/>
          <a:ext cx="3088800" cy="573840"/>
        </a:xfrm>
        <a:prstGeom prst="rect">
          <a:avLst/>
        </a:prstGeom>
        <a:ln w="0">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96" name="Picture 1">
          <a:extLst>
            <a:ext uri="{FF2B5EF4-FFF2-40B4-BE49-F238E27FC236}">
              <a16:creationId xmlns:a16="http://schemas.microsoft.com/office/drawing/2014/main" id="{00000000-0008-0000-2000-000060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97" name="Picture 1">
          <a:extLst>
            <a:ext uri="{FF2B5EF4-FFF2-40B4-BE49-F238E27FC236}">
              <a16:creationId xmlns:a16="http://schemas.microsoft.com/office/drawing/2014/main" id="{00000000-0008-0000-2000-000061000000}"/>
            </a:ext>
          </a:extLst>
        </xdr:cNvPr>
        <xdr:cNvPicPr/>
      </xdr:nvPicPr>
      <xdr:blipFill>
        <a:blip xmlns:r="http://schemas.openxmlformats.org/officeDocument/2006/relationships" r:embed="rId2"/>
        <a:stretch/>
      </xdr:blipFill>
      <xdr:spPr>
        <a:xfrm>
          <a:off x="330948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660600</xdr:colOff>
      <xdr:row>4</xdr:row>
      <xdr:rowOff>47880</xdr:rowOff>
    </xdr:to>
    <xdr:pic>
      <xdr:nvPicPr>
        <xdr:cNvPr id="98" name="Picture 2">
          <a:extLst>
            <a:ext uri="{FF2B5EF4-FFF2-40B4-BE49-F238E27FC236}">
              <a16:creationId xmlns:a16="http://schemas.microsoft.com/office/drawing/2014/main" id="{00000000-0008-0000-2000-000062000000}"/>
            </a:ext>
          </a:extLst>
        </xdr:cNvPr>
        <xdr:cNvPicPr/>
      </xdr:nvPicPr>
      <xdr:blipFill>
        <a:blip xmlns:r="http://schemas.openxmlformats.org/officeDocument/2006/relationships" r:embed="rId3"/>
        <a:stretch/>
      </xdr:blipFill>
      <xdr:spPr>
        <a:xfrm>
          <a:off x="7010280" y="247680"/>
          <a:ext cx="1960560" cy="447840"/>
        </a:xfrm>
        <a:prstGeom prst="rect">
          <a:avLst/>
        </a:prstGeom>
        <a:ln w="0">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2000160</xdr:colOff>
      <xdr:row>0</xdr:row>
      <xdr:rowOff>0</xdr:rowOff>
    </xdr:from>
    <xdr:to>
      <xdr:col>1</xdr:col>
      <xdr:colOff>2946240</xdr:colOff>
      <xdr:row>2</xdr:row>
      <xdr:rowOff>266040</xdr:rowOff>
    </xdr:to>
    <xdr:pic>
      <xdr:nvPicPr>
        <xdr:cNvPr id="99" name="Picture 1">
          <a:extLst>
            <a:ext uri="{FF2B5EF4-FFF2-40B4-BE49-F238E27FC236}">
              <a16:creationId xmlns:a16="http://schemas.microsoft.com/office/drawing/2014/main" id="{00000000-0008-0000-2100-000063000000}"/>
            </a:ext>
          </a:extLst>
        </xdr:cNvPr>
        <xdr:cNvPicPr/>
      </xdr:nvPicPr>
      <xdr:blipFill>
        <a:blip xmlns:r="http://schemas.openxmlformats.org/officeDocument/2006/relationships" r:embed="rId1"/>
        <a:stretch/>
      </xdr:blipFill>
      <xdr:spPr>
        <a:xfrm>
          <a:off x="2000160" y="0"/>
          <a:ext cx="4016880" cy="1161360"/>
        </a:xfrm>
        <a:prstGeom prst="rect">
          <a:avLst/>
        </a:prstGeom>
        <a:ln w="0">
          <a:noFill/>
        </a:ln>
      </xdr:spPr>
    </xdr:pic>
    <xdr:clientData/>
  </xdr:twoCellAnchor>
  <xdr:twoCellAnchor editAs="oneCell">
    <xdr:from>
      <xdr:col>4</xdr:col>
      <xdr:colOff>873000</xdr:colOff>
      <xdr:row>0</xdr:row>
      <xdr:rowOff>0</xdr:rowOff>
    </xdr:from>
    <xdr:to>
      <xdr:col>6</xdr:col>
      <xdr:colOff>856440</xdr:colOff>
      <xdr:row>2</xdr:row>
      <xdr:rowOff>246960</xdr:rowOff>
    </xdr:to>
    <xdr:pic>
      <xdr:nvPicPr>
        <xdr:cNvPr id="100" name="Picture 1">
          <a:extLst>
            <a:ext uri="{FF2B5EF4-FFF2-40B4-BE49-F238E27FC236}">
              <a16:creationId xmlns:a16="http://schemas.microsoft.com/office/drawing/2014/main" id="{00000000-0008-0000-2100-000064000000}"/>
            </a:ext>
          </a:extLst>
        </xdr:cNvPr>
        <xdr:cNvPicPr/>
      </xdr:nvPicPr>
      <xdr:blipFill>
        <a:blip xmlns:r="http://schemas.openxmlformats.org/officeDocument/2006/relationships" r:embed="rId2"/>
        <a:stretch/>
      </xdr:blipFill>
      <xdr:spPr>
        <a:xfrm>
          <a:off x="14194080" y="0"/>
          <a:ext cx="6901200" cy="1142280"/>
        </a:xfrm>
        <a:prstGeom prst="rect">
          <a:avLst/>
        </a:prstGeom>
        <a:ln w="0">
          <a:noFill/>
        </a:ln>
      </xdr:spPr>
    </xdr:pic>
    <xdr:clientData/>
  </xdr:twoCellAnchor>
  <xdr:twoCellAnchor editAs="oneCell">
    <xdr:from>
      <xdr:col>9</xdr:col>
      <xdr:colOff>1468080</xdr:colOff>
      <xdr:row>0</xdr:row>
      <xdr:rowOff>31680</xdr:rowOff>
    </xdr:from>
    <xdr:to>
      <xdr:col>11</xdr:col>
      <xdr:colOff>550440</xdr:colOff>
      <xdr:row>2</xdr:row>
      <xdr:rowOff>266040</xdr:rowOff>
    </xdr:to>
    <xdr:pic>
      <xdr:nvPicPr>
        <xdr:cNvPr id="101" name="Picture 2">
          <a:extLst>
            <a:ext uri="{FF2B5EF4-FFF2-40B4-BE49-F238E27FC236}">
              <a16:creationId xmlns:a16="http://schemas.microsoft.com/office/drawing/2014/main" id="{00000000-0008-0000-2100-000065000000}"/>
            </a:ext>
          </a:extLst>
        </xdr:cNvPr>
        <xdr:cNvPicPr/>
      </xdr:nvPicPr>
      <xdr:blipFill>
        <a:blip xmlns:r="http://schemas.openxmlformats.org/officeDocument/2006/relationships" r:embed="rId3"/>
        <a:stretch/>
      </xdr:blipFill>
      <xdr:spPr>
        <a:xfrm>
          <a:off x="30053880" y="31680"/>
          <a:ext cx="4207320" cy="1129680"/>
        </a:xfrm>
        <a:prstGeom prst="rect">
          <a:avLst/>
        </a:prstGeom>
        <a:ln w="0">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683280</xdr:colOff>
      <xdr:row>0</xdr:row>
      <xdr:rowOff>0</xdr:rowOff>
    </xdr:from>
    <xdr:to>
      <xdr:col>0</xdr:col>
      <xdr:colOff>3157920</xdr:colOff>
      <xdr:row>3</xdr:row>
      <xdr:rowOff>6480</xdr:rowOff>
    </xdr:to>
    <xdr:pic>
      <xdr:nvPicPr>
        <xdr:cNvPr id="102" name="Picture 1">
          <a:extLst>
            <a:ext uri="{FF2B5EF4-FFF2-40B4-BE49-F238E27FC236}">
              <a16:creationId xmlns:a16="http://schemas.microsoft.com/office/drawing/2014/main" id="{00000000-0008-0000-2200-000066000000}"/>
            </a:ext>
          </a:extLst>
        </xdr:cNvPr>
        <xdr:cNvPicPr/>
      </xdr:nvPicPr>
      <xdr:blipFill>
        <a:blip xmlns:r="http://schemas.openxmlformats.org/officeDocument/2006/relationships" r:embed="rId1"/>
        <a:stretch/>
      </xdr:blipFill>
      <xdr:spPr>
        <a:xfrm>
          <a:off x="683280" y="0"/>
          <a:ext cx="2474640" cy="777960"/>
        </a:xfrm>
        <a:prstGeom prst="rect">
          <a:avLst/>
        </a:prstGeom>
        <a:ln w="0">
          <a:noFill/>
        </a:ln>
      </xdr:spPr>
    </xdr:pic>
    <xdr:clientData/>
  </xdr:twoCellAnchor>
  <xdr:twoCellAnchor editAs="oneCell">
    <xdr:from>
      <xdr:col>3</xdr:col>
      <xdr:colOff>532440</xdr:colOff>
      <xdr:row>0</xdr:row>
      <xdr:rowOff>69840</xdr:rowOff>
    </xdr:from>
    <xdr:to>
      <xdr:col>4</xdr:col>
      <xdr:colOff>1450080</xdr:colOff>
      <xdr:row>2</xdr:row>
      <xdr:rowOff>114840</xdr:rowOff>
    </xdr:to>
    <xdr:pic>
      <xdr:nvPicPr>
        <xdr:cNvPr id="103" name="Picture 1">
          <a:extLst>
            <a:ext uri="{FF2B5EF4-FFF2-40B4-BE49-F238E27FC236}">
              <a16:creationId xmlns:a16="http://schemas.microsoft.com/office/drawing/2014/main" id="{00000000-0008-0000-2200-000067000000}"/>
            </a:ext>
          </a:extLst>
        </xdr:cNvPr>
        <xdr:cNvPicPr/>
      </xdr:nvPicPr>
      <xdr:blipFill>
        <a:blip xmlns:r="http://schemas.openxmlformats.org/officeDocument/2006/relationships" r:embed="rId2"/>
        <a:stretch/>
      </xdr:blipFill>
      <xdr:spPr>
        <a:xfrm>
          <a:off x="10016640" y="69840"/>
          <a:ext cx="2921400" cy="559440"/>
        </a:xfrm>
        <a:prstGeom prst="rect">
          <a:avLst/>
        </a:prstGeom>
        <a:ln w="0">
          <a:noFill/>
        </a:ln>
      </xdr:spPr>
    </xdr:pic>
    <xdr:clientData/>
  </xdr:twoCellAnchor>
  <xdr:twoCellAnchor editAs="oneCell">
    <xdr:from>
      <xdr:col>7</xdr:col>
      <xdr:colOff>0</xdr:colOff>
      <xdr:row>0</xdr:row>
      <xdr:rowOff>23400</xdr:rowOff>
    </xdr:from>
    <xdr:to>
      <xdr:col>8</xdr:col>
      <xdr:colOff>1114200</xdr:colOff>
      <xdr:row>2</xdr:row>
      <xdr:rowOff>114480</xdr:rowOff>
    </xdr:to>
    <xdr:pic>
      <xdr:nvPicPr>
        <xdr:cNvPr id="104" name="Picture 2">
          <a:extLst>
            <a:ext uri="{FF2B5EF4-FFF2-40B4-BE49-F238E27FC236}">
              <a16:creationId xmlns:a16="http://schemas.microsoft.com/office/drawing/2014/main" id="{00000000-0008-0000-2200-000068000000}"/>
            </a:ext>
          </a:extLst>
        </xdr:cNvPr>
        <xdr:cNvPicPr/>
      </xdr:nvPicPr>
      <xdr:blipFill>
        <a:blip xmlns:r="http://schemas.openxmlformats.org/officeDocument/2006/relationships" r:embed="rId3"/>
        <a:stretch/>
      </xdr:blipFill>
      <xdr:spPr>
        <a:xfrm>
          <a:off x="17498160" y="23400"/>
          <a:ext cx="3117600" cy="605520"/>
        </a:xfrm>
        <a:prstGeom prst="rect">
          <a:avLst/>
        </a:prstGeom>
        <a:ln w="0">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xdr:col>
      <xdr:colOff>951840</xdr:colOff>
      <xdr:row>4</xdr:row>
      <xdr:rowOff>84960</xdr:rowOff>
    </xdr:to>
    <xdr:pic>
      <xdr:nvPicPr>
        <xdr:cNvPr id="105" name="Picture 1">
          <a:extLst>
            <a:ext uri="{FF2B5EF4-FFF2-40B4-BE49-F238E27FC236}">
              <a16:creationId xmlns:a16="http://schemas.microsoft.com/office/drawing/2014/main" id="{00000000-0008-0000-2300-000069000000}"/>
            </a:ext>
          </a:extLst>
        </xdr:cNvPr>
        <xdr:cNvPicPr/>
      </xdr:nvPicPr>
      <xdr:blipFill>
        <a:blip xmlns:r="http://schemas.openxmlformats.org/officeDocument/2006/relationships" r:embed="rId1"/>
        <a:stretch/>
      </xdr:blipFill>
      <xdr:spPr>
        <a:xfrm>
          <a:off x="0" y="209520"/>
          <a:ext cx="1563480" cy="523080"/>
        </a:xfrm>
        <a:prstGeom prst="rect">
          <a:avLst/>
        </a:prstGeom>
        <a:ln w="0">
          <a:noFill/>
        </a:ln>
      </xdr:spPr>
    </xdr:pic>
    <xdr:clientData/>
  </xdr:twoCellAnchor>
  <xdr:twoCellAnchor editAs="oneCell">
    <xdr:from>
      <xdr:col>3</xdr:col>
      <xdr:colOff>200520</xdr:colOff>
      <xdr:row>1</xdr:row>
      <xdr:rowOff>51840</xdr:rowOff>
    </xdr:from>
    <xdr:to>
      <xdr:col>6</xdr:col>
      <xdr:colOff>161280</xdr:colOff>
      <xdr:row>4</xdr:row>
      <xdr:rowOff>104040</xdr:rowOff>
    </xdr:to>
    <xdr:pic>
      <xdr:nvPicPr>
        <xdr:cNvPr id="106" name="Picture 1">
          <a:extLst>
            <a:ext uri="{FF2B5EF4-FFF2-40B4-BE49-F238E27FC236}">
              <a16:creationId xmlns:a16="http://schemas.microsoft.com/office/drawing/2014/main" id="{00000000-0008-0000-2300-00006A000000}"/>
            </a:ext>
          </a:extLst>
        </xdr:cNvPr>
        <xdr:cNvPicPr/>
      </xdr:nvPicPr>
      <xdr:blipFill>
        <a:blip xmlns:r="http://schemas.openxmlformats.org/officeDocument/2006/relationships" r:embed="rId2"/>
        <a:stretch/>
      </xdr:blipFill>
      <xdr:spPr>
        <a:xfrm>
          <a:off x="3309480" y="213840"/>
          <a:ext cx="1795320" cy="537840"/>
        </a:xfrm>
        <a:prstGeom prst="rect">
          <a:avLst/>
        </a:prstGeom>
        <a:ln w="0">
          <a:noFill/>
        </a:ln>
      </xdr:spPr>
    </xdr:pic>
    <xdr:clientData/>
  </xdr:twoCellAnchor>
  <xdr:twoCellAnchor editAs="oneCell">
    <xdr:from>
      <xdr:col>9</xdr:col>
      <xdr:colOff>99000</xdr:colOff>
      <xdr:row>1</xdr:row>
      <xdr:rowOff>85680</xdr:rowOff>
    </xdr:from>
    <xdr:to>
      <xdr:col>11</xdr:col>
      <xdr:colOff>756000</xdr:colOff>
      <xdr:row>4</xdr:row>
      <xdr:rowOff>47880</xdr:rowOff>
    </xdr:to>
    <xdr:pic>
      <xdr:nvPicPr>
        <xdr:cNvPr id="107" name="Picture 2">
          <a:extLst>
            <a:ext uri="{FF2B5EF4-FFF2-40B4-BE49-F238E27FC236}">
              <a16:creationId xmlns:a16="http://schemas.microsoft.com/office/drawing/2014/main" id="{00000000-0008-0000-2300-00006B000000}"/>
            </a:ext>
          </a:extLst>
        </xdr:cNvPr>
        <xdr:cNvPicPr/>
      </xdr:nvPicPr>
      <xdr:blipFill>
        <a:blip xmlns:r="http://schemas.openxmlformats.org/officeDocument/2006/relationships" r:embed="rId3"/>
        <a:stretch/>
      </xdr:blipFill>
      <xdr:spPr>
        <a:xfrm>
          <a:off x="7010280" y="247680"/>
          <a:ext cx="1955160" cy="4478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3AA036-5D33-4728-9BA4-55A6D28625D5}">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zoomScaleNormal="100" workbookViewId="0">
      <pane ySplit="4" topLeftCell="A5" activePane="bottomLeft" state="frozen"/>
      <selection pane="bottomLeft" activeCell="B10" sqref="B10"/>
    </sheetView>
  </sheetViews>
  <sheetFormatPr defaultColWidth="8.7109375" defaultRowHeight="12.75" x14ac:dyDescent="0.2"/>
  <cols>
    <col min="1" max="1" width="34" style="15" customWidth="1"/>
    <col min="2" max="2" width="20" style="15" customWidth="1"/>
    <col min="3" max="3" width="3" style="15" customWidth="1"/>
    <col min="4" max="4" width="30" style="15" customWidth="1"/>
    <col min="5" max="5" width="20" style="15" customWidth="1"/>
    <col min="6" max="8" width="15" style="15" customWidth="1"/>
  </cols>
  <sheetData>
    <row r="1" spans="1:8" ht="24" customHeight="1" x14ac:dyDescent="0.2">
      <c r="A1" s="14" t="s">
        <v>0</v>
      </c>
      <c r="B1" s="14"/>
      <c r="C1" s="14"/>
      <c r="D1" s="14"/>
      <c r="E1" s="14"/>
      <c r="F1" s="14"/>
      <c r="G1" s="14"/>
      <c r="H1" s="14"/>
    </row>
    <row r="2" spans="1:8" ht="15.75" customHeight="1" x14ac:dyDescent="0.2">
      <c r="A2" s="13" t="s">
        <v>1</v>
      </c>
      <c r="B2" s="13"/>
      <c r="C2" s="13"/>
      <c r="D2" s="13"/>
      <c r="E2" s="13"/>
      <c r="F2" s="13"/>
      <c r="G2" s="13"/>
      <c r="H2" s="13"/>
    </row>
    <row r="5" spans="1:8" ht="21.75" customHeight="1" x14ac:dyDescent="0.2">
      <c r="A5" s="16" t="s">
        <v>2</v>
      </c>
      <c r="B5" s="17">
        <f>6493121.74</f>
        <v>6493121.7400000002</v>
      </c>
      <c r="D5" s="12" t="s">
        <v>3</v>
      </c>
      <c r="E5" s="12"/>
      <c r="F5" s="12"/>
      <c r="G5" s="12"/>
      <c r="H5" s="12"/>
    </row>
    <row r="6" spans="1:8" ht="21.75" customHeight="1" x14ac:dyDescent="0.2">
      <c r="A6" s="16" t="s">
        <v>4</v>
      </c>
      <c r="B6" s="17">
        <f>27918</f>
        <v>27918</v>
      </c>
      <c r="D6" s="18" t="s">
        <v>5</v>
      </c>
      <c r="E6" s="11">
        <f>IFERROR(B8/B7,0)</f>
        <v>0.89523427708784353</v>
      </c>
      <c r="F6" s="11"/>
      <c r="G6" s="11"/>
      <c r="H6" s="11"/>
    </row>
    <row r="7" spans="1:8" ht="21.75" customHeight="1" x14ac:dyDescent="0.2">
      <c r="A7" s="16" t="s">
        <v>6</v>
      </c>
      <c r="B7" s="17">
        <f>B5+B6</f>
        <v>6521039.7400000002</v>
      </c>
      <c r="D7" s="18" t="s">
        <v>7</v>
      </c>
      <c r="E7" s="11">
        <f>IFERROR(B11/B8,0)</f>
        <v>0.67354786629265562</v>
      </c>
      <c r="F7" s="11"/>
      <c r="G7" s="11"/>
      <c r="H7" s="11"/>
    </row>
    <row r="8" spans="1:8" ht="21.75" customHeight="1" x14ac:dyDescent="0.2">
      <c r="A8" s="16" t="s">
        <v>8</v>
      </c>
      <c r="B8" s="17">
        <f>summary!K44</f>
        <v>5837858.2974999994</v>
      </c>
      <c r="D8" s="18" t="s">
        <v>9</v>
      </c>
      <c r="E8" s="10" t="s">
        <v>10</v>
      </c>
      <c r="F8" s="10"/>
      <c r="G8" s="10"/>
      <c r="H8" s="10"/>
    </row>
    <row r="9" spans="1:8" ht="21.75" customHeight="1" x14ac:dyDescent="0.2">
      <c r="A9" s="16" t="s">
        <v>11</v>
      </c>
      <c r="B9" s="17">
        <f>'ملخص التكاليف'!B37</f>
        <v>3104507</v>
      </c>
      <c r="D9" s="18" t="s">
        <v>12</v>
      </c>
      <c r="E9" s="10" t="s">
        <v>13</v>
      </c>
      <c r="F9" s="10"/>
      <c r="G9" s="10"/>
      <c r="H9" s="10"/>
    </row>
    <row r="10" spans="1:8" ht="21.75" customHeight="1" x14ac:dyDescent="0.2">
      <c r="A10" s="16" t="s">
        <v>14</v>
      </c>
      <c r="B10" s="17">
        <f>'ملخص التكاليف'!C37</f>
        <v>827570</v>
      </c>
    </row>
    <row r="11" spans="1:8" ht="21.75" customHeight="1" x14ac:dyDescent="0.2">
      <c r="A11" s="16" t="s">
        <v>15</v>
      </c>
      <c r="B11" s="17">
        <f>'ملخص التكاليف'!D37</f>
        <v>3932077</v>
      </c>
    </row>
    <row r="12" spans="1:8" ht="21.75" customHeight="1" x14ac:dyDescent="0.2">
      <c r="A12" s="16" t="s">
        <v>16</v>
      </c>
      <c r="B12" s="17">
        <f>'ملخص التكاليف'!G37</f>
        <v>2483848.85</v>
      </c>
      <c r="D12" s="19" t="s">
        <v>17</v>
      </c>
      <c r="E12" s="19" t="s">
        <v>18</v>
      </c>
    </row>
    <row r="13" spans="1:8" ht="21.75" customHeight="1" x14ac:dyDescent="0.2">
      <c r="A13" s="16" t="s">
        <v>19</v>
      </c>
      <c r="B13" s="17">
        <f>'ملخص التكاليف'!B52</f>
        <v>549500</v>
      </c>
      <c r="D13" s="20" t="s">
        <v>8</v>
      </c>
      <c r="E13" s="21">
        <f>B8</f>
        <v>5837858.2974999994</v>
      </c>
    </row>
    <row r="14" spans="1:8" ht="21.75" customHeight="1" x14ac:dyDescent="0.2">
      <c r="A14" s="16" t="s">
        <v>20</v>
      </c>
      <c r="B14" s="17">
        <f>B12-B13</f>
        <v>1934348.85</v>
      </c>
      <c r="D14" s="20" t="s">
        <v>21</v>
      </c>
      <c r="E14" s="21">
        <f>B11</f>
        <v>3932077</v>
      </c>
    </row>
    <row r="15" spans="1:8" ht="21.75" customHeight="1" x14ac:dyDescent="0.2">
      <c r="A15" s="16" t="s">
        <v>22</v>
      </c>
      <c r="B15" s="22">
        <f>IFERROR(B14/B8,0)</f>
        <v>0.33134563249477372</v>
      </c>
      <c r="D15" s="20" t="s">
        <v>23</v>
      </c>
      <c r="E15" s="21">
        <f>B12</f>
        <v>2483848.85</v>
      </c>
    </row>
    <row r="16" spans="1:8" ht="15" customHeight="1" x14ac:dyDescent="0.2">
      <c r="D16" s="20" t="s">
        <v>19</v>
      </c>
      <c r="E16" s="21">
        <f>B13</f>
        <v>549500</v>
      </c>
    </row>
    <row r="17" spans="4:5" x14ac:dyDescent="0.2">
      <c r="D17" s="760" t="s">
        <v>489</v>
      </c>
      <c r="E17" s="140">
        <f>E15-E16</f>
        <v>1934348.85</v>
      </c>
    </row>
  </sheetData>
  <mergeCells count="7">
    <mergeCell ref="E8:H8"/>
    <mergeCell ref="E9:H9"/>
    <mergeCell ref="A1:H1"/>
    <mergeCell ref="A2:H2"/>
    <mergeCell ref="D5:H5"/>
    <mergeCell ref="E6:H6"/>
    <mergeCell ref="E7:H7"/>
  </mergeCells>
  <conditionalFormatting sqref="B14">
    <cfRule type="cellIs" dxfId="3642" priority="2" operator="lessThan">
      <formula>0</formula>
    </cfRule>
    <cfRule type="cellIs" dxfId="3641" priority="3" operator="greaterThanOrEqual">
      <formula>0</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O65"/>
  <sheetViews>
    <sheetView showGridLines="0" topLeftCell="B25" zoomScaleNormal="100" workbookViewId="0">
      <selection activeCell="BJ42" sqref="BJ42:CS42"/>
    </sheetView>
  </sheetViews>
  <sheetFormatPr defaultColWidth="8.7109375" defaultRowHeight="14.25" x14ac:dyDescent="0.2"/>
  <cols>
    <col min="1" max="1" width="2.42578125" style="15" customWidth="1"/>
    <col min="2" max="54" width="1.5703125" style="23" customWidth="1"/>
    <col min="55" max="55" width="1.28515625" style="23" customWidth="1"/>
    <col min="56" max="56" width="0.85546875" style="23" hidden="1" customWidth="1"/>
    <col min="57" max="57" width="1.28515625" style="23" hidden="1" customWidth="1"/>
    <col min="58" max="58" width="0.5703125" style="23" customWidth="1"/>
    <col min="59" max="59" width="1.5703125" style="23" customWidth="1"/>
    <col min="60" max="60" width="3.42578125" style="23" customWidth="1"/>
    <col min="61" max="61" width="11.28515625" style="23" customWidth="1"/>
    <col min="62" max="97" width="2.140625" style="23" customWidth="1"/>
    <col min="98" max="98" width="2.42578125" style="15" customWidth="1"/>
    <col min="99" max="99" width="21.28515625" style="24" customWidth="1"/>
    <col min="100" max="100" width="17.85546875" style="25" customWidth="1"/>
    <col min="101" max="101" width="15.85546875" style="24" customWidth="1"/>
    <col min="102" max="102" width="15.42578125" style="24" customWidth="1"/>
    <col min="103" max="104" width="11.5703125" style="24" customWidth="1"/>
    <col min="105" max="105" width="8.85546875" style="24" customWidth="1"/>
    <col min="106" max="106" width="21.7109375" style="24" customWidth="1"/>
    <col min="107" max="171" width="8.85546875" style="24" customWidth="1"/>
  </cols>
  <sheetData>
    <row r="1" spans="2:97" ht="21.75" customHeight="1" x14ac:dyDescent="0.2">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row>
    <row r="2" spans="2:97" ht="21.75" customHeight="1" x14ac:dyDescent="0.2">
      <c r="B2" s="8"/>
      <c r="C2" s="8"/>
      <c r="D2" s="8"/>
      <c r="E2" s="8"/>
      <c r="F2" s="8"/>
      <c r="G2" s="8"/>
      <c r="H2" s="8"/>
      <c r="I2" s="8"/>
      <c r="J2" s="8"/>
      <c r="K2" s="8"/>
      <c r="L2" s="8"/>
      <c r="M2" s="8"/>
      <c r="N2" s="8"/>
      <c r="O2" s="8"/>
      <c r="P2" s="8"/>
      <c r="Q2" s="8"/>
      <c r="R2" s="8"/>
      <c r="S2" s="8"/>
      <c r="T2" s="8"/>
      <c r="U2" s="8"/>
      <c r="V2" s="8"/>
      <c r="W2" s="8"/>
      <c r="X2" s="8"/>
      <c r="Y2" s="8"/>
      <c r="Z2" s="8"/>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6"/>
      <c r="BV2" s="6"/>
      <c r="BW2" s="6"/>
      <c r="BX2" s="6"/>
      <c r="BY2" s="6"/>
      <c r="BZ2" s="6"/>
      <c r="CA2" s="6"/>
      <c r="CB2" s="6"/>
      <c r="CC2" s="27"/>
      <c r="CD2" s="5"/>
      <c r="CE2" s="5"/>
      <c r="CF2" s="5"/>
      <c r="CG2" s="5"/>
      <c r="CH2" s="5"/>
      <c r="CI2" s="5"/>
      <c r="CJ2" s="5"/>
      <c r="CK2" s="5"/>
      <c r="CL2" s="5"/>
      <c r="CM2" s="5"/>
      <c r="CN2" s="5"/>
      <c r="CO2" s="5"/>
      <c r="CP2" s="5"/>
      <c r="CQ2" s="5"/>
      <c r="CR2" s="5"/>
      <c r="CS2" s="5"/>
    </row>
    <row r="3" spans="2:97" ht="21.75" customHeight="1" x14ac:dyDescent="0.2">
      <c r="B3" s="8"/>
      <c r="C3" s="8"/>
      <c r="D3" s="8"/>
      <c r="E3" s="8"/>
      <c r="F3" s="8"/>
      <c r="G3" s="8"/>
      <c r="H3" s="8"/>
      <c r="I3" s="8"/>
      <c r="J3" s="8"/>
      <c r="K3" s="8"/>
      <c r="L3" s="8"/>
      <c r="M3" s="8"/>
      <c r="N3" s="8"/>
      <c r="O3" s="8"/>
      <c r="P3" s="8"/>
      <c r="Q3" s="8"/>
      <c r="R3" s="8"/>
      <c r="S3" s="8"/>
      <c r="T3" s="8"/>
      <c r="U3" s="8"/>
      <c r="V3" s="8"/>
      <c r="W3" s="8"/>
      <c r="X3" s="8"/>
      <c r="Y3" s="8"/>
      <c r="Z3" s="8"/>
      <c r="AA3" s="4" t="s">
        <v>24</v>
      </c>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3"/>
      <c r="BV3" s="3"/>
      <c r="BW3" s="3"/>
      <c r="BX3" s="3"/>
      <c r="BY3" s="3"/>
      <c r="BZ3" s="3"/>
      <c r="CA3" s="3"/>
      <c r="CB3" s="3"/>
      <c r="CC3" s="28"/>
      <c r="CD3" s="2"/>
      <c r="CE3" s="2"/>
      <c r="CF3" s="2"/>
      <c r="CG3" s="2"/>
      <c r="CH3" s="2"/>
      <c r="CI3" s="2"/>
      <c r="CJ3" s="2"/>
      <c r="CK3" s="2"/>
      <c r="CL3" s="2"/>
      <c r="CM3" s="2"/>
      <c r="CN3" s="2"/>
      <c r="CO3" s="2"/>
      <c r="CP3" s="2"/>
      <c r="CQ3" s="2"/>
      <c r="CR3" s="2"/>
      <c r="CS3" s="2"/>
    </row>
    <row r="4" spans="2:97" ht="21.75" customHeight="1" x14ac:dyDescent="0.2">
      <c r="B4" s="8"/>
      <c r="C4" s="8"/>
      <c r="D4" s="8"/>
      <c r="E4" s="8"/>
      <c r="F4" s="8"/>
      <c r="G4" s="8"/>
      <c r="H4" s="8"/>
      <c r="I4" s="8"/>
      <c r="J4" s="8"/>
      <c r="K4" s="8"/>
      <c r="L4" s="8"/>
      <c r="M4" s="8"/>
      <c r="N4" s="8"/>
      <c r="O4" s="8"/>
      <c r="P4" s="8"/>
      <c r="Q4" s="8"/>
      <c r="R4" s="8"/>
      <c r="S4" s="8"/>
      <c r="T4" s="8"/>
      <c r="U4" s="8"/>
      <c r="V4" s="8"/>
      <c r="W4" s="8"/>
      <c r="X4" s="8"/>
      <c r="Y4" s="8"/>
      <c r="Z4" s="8"/>
      <c r="AA4" s="1" t="s">
        <v>25</v>
      </c>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3"/>
      <c r="BV4" s="3"/>
      <c r="BW4" s="3"/>
      <c r="BX4" s="3"/>
      <c r="BY4" s="3"/>
      <c r="BZ4" s="3"/>
      <c r="CA4" s="3"/>
      <c r="CB4" s="3"/>
      <c r="CC4" s="28"/>
      <c r="CD4" s="2"/>
      <c r="CE4" s="2"/>
      <c r="CF4" s="2"/>
      <c r="CG4" s="2"/>
      <c r="CH4" s="2"/>
      <c r="CI4" s="2"/>
      <c r="CJ4" s="2"/>
      <c r="CK4" s="2"/>
      <c r="CL4" s="2"/>
      <c r="CM4" s="2"/>
      <c r="CN4" s="2"/>
      <c r="CO4" s="2"/>
      <c r="CP4" s="2"/>
      <c r="CQ4" s="2"/>
      <c r="CR4" s="2"/>
      <c r="CS4" s="2"/>
    </row>
    <row r="5" spans="2:97" ht="21.75" customHeight="1" x14ac:dyDescent="0.2">
      <c r="B5" s="8"/>
      <c r="C5" s="8"/>
      <c r="D5" s="8"/>
      <c r="E5" s="8"/>
      <c r="F5" s="8"/>
      <c r="G5" s="8"/>
      <c r="H5" s="8"/>
      <c r="I5" s="8"/>
      <c r="J5" s="8"/>
      <c r="K5" s="8"/>
      <c r="L5" s="8"/>
      <c r="M5" s="8"/>
      <c r="N5" s="8"/>
      <c r="O5" s="8"/>
      <c r="P5" s="8"/>
      <c r="Q5" s="8"/>
      <c r="R5" s="8"/>
      <c r="S5" s="8"/>
      <c r="T5" s="8"/>
      <c r="U5" s="8"/>
      <c r="V5" s="8"/>
      <c r="W5" s="8"/>
      <c r="X5" s="8"/>
      <c r="Y5" s="8"/>
      <c r="Z5" s="8"/>
      <c r="AA5" s="647"/>
      <c r="AB5" s="647"/>
      <c r="AC5" s="647"/>
      <c r="AD5" s="647"/>
      <c r="AE5" s="647"/>
      <c r="AF5" s="647"/>
      <c r="AG5" s="647"/>
      <c r="AH5" s="647"/>
      <c r="AI5" s="647"/>
      <c r="AJ5" s="647"/>
      <c r="AK5" s="647"/>
      <c r="AL5" s="647"/>
      <c r="AM5" s="647"/>
      <c r="AN5" s="647"/>
      <c r="AO5" s="647"/>
      <c r="AP5" s="647"/>
      <c r="AQ5" s="647"/>
      <c r="AR5" s="647"/>
      <c r="AS5" s="647"/>
      <c r="AT5" s="647"/>
      <c r="AU5" s="647"/>
      <c r="AV5" s="647"/>
      <c r="AW5" s="647"/>
      <c r="AX5" s="647"/>
      <c r="AY5" s="647"/>
      <c r="AZ5" s="647"/>
      <c r="BA5" s="647"/>
      <c r="BB5" s="647"/>
      <c r="BC5" s="647"/>
      <c r="BD5" s="647"/>
      <c r="BE5" s="647"/>
      <c r="BF5" s="647"/>
      <c r="BG5" s="647"/>
      <c r="BH5" s="647"/>
      <c r="BI5" s="647"/>
      <c r="BJ5" s="647"/>
      <c r="BK5" s="647"/>
      <c r="BL5" s="647"/>
      <c r="BM5" s="647"/>
      <c r="BN5" s="647"/>
      <c r="BO5" s="647"/>
      <c r="BP5" s="647"/>
      <c r="BQ5" s="647"/>
      <c r="BR5" s="647"/>
      <c r="BS5" s="647"/>
      <c r="BT5" s="647"/>
      <c r="BU5" s="648"/>
      <c r="BV5" s="648"/>
      <c r="BW5" s="648"/>
      <c r="BX5" s="648"/>
      <c r="BY5" s="648"/>
      <c r="BZ5" s="648"/>
      <c r="CA5" s="648"/>
      <c r="CB5" s="648"/>
      <c r="CC5" s="26"/>
      <c r="CD5" s="649"/>
      <c r="CE5" s="649"/>
      <c r="CF5" s="649"/>
      <c r="CG5" s="649"/>
      <c r="CH5" s="649"/>
      <c r="CI5" s="649"/>
      <c r="CJ5" s="649"/>
      <c r="CK5" s="649"/>
      <c r="CL5" s="649"/>
      <c r="CM5" s="649"/>
      <c r="CN5" s="649"/>
      <c r="CO5" s="649"/>
      <c r="CP5" s="649"/>
      <c r="CQ5" s="649"/>
      <c r="CR5" s="649"/>
      <c r="CS5" s="649"/>
    </row>
    <row r="6" spans="2:97" ht="21.75" customHeight="1" x14ac:dyDescent="0.2">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30"/>
      <c r="CE6" s="30"/>
      <c r="CF6" s="30"/>
      <c r="CG6" s="30"/>
      <c r="CH6" s="30"/>
      <c r="CI6" s="30"/>
      <c r="CJ6" s="30"/>
      <c r="CK6" s="30"/>
      <c r="CL6" s="30"/>
      <c r="CM6" s="30"/>
      <c r="CN6" s="30"/>
      <c r="CO6" s="30"/>
      <c r="CP6" s="30"/>
      <c r="CQ6" s="30"/>
      <c r="CR6" s="30"/>
      <c r="CS6" s="30"/>
    </row>
    <row r="7" spans="2:97" ht="21.75" customHeight="1" x14ac:dyDescent="0.2">
      <c r="B7" s="31"/>
      <c r="C7" s="31"/>
      <c r="D7" s="31"/>
      <c r="E7" s="650"/>
      <c r="F7" s="650"/>
      <c r="G7" s="650"/>
      <c r="H7" s="650"/>
      <c r="I7" s="650"/>
      <c r="J7" s="650"/>
      <c r="K7" s="650"/>
      <c r="L7" s="650"/>
      <c r="M7" s="31"/>
      <c r="N7" s="651" t="s">
        <v>26</v>
      </c>
      <c r="O7" s="651"/>
      <c r="P7" s="651"/>
      <c r="Q7" s="651"/>
      <c r="R7" s="651"/>
      <c r="S7" s="651"/>
      <c r="T7" s="651"/>
      <c r="U7" s="651"/>
      <c r="V7" s="651"/>
      <c r="W7" s="651"/>
      <c r="X7" s="651"/>
      <c r="Y7" s="651"/>
      <c r="Z7" s="651"/>
      <c r="AA7" s="651"/>
      <c r="AB7" s="651"/>
      <c r="AC7" s="651"/>
      <c r="AD7" s="651"/>
      <c r="AE7" s="31"/>
      <c r="AF7" s="31"/>
      <c r="AG7" s="31"/>
      <c r="AH7" s="31"/>
      <c r="AI7" s="31"/>
      <c r="AJ7" s="31"/>
      <c r="AK7" s="652"/>
      <c r="AL7" s="652"/>
      <c r="AM7" s="652"/>
      <c r="AN7" s="652"/>
      <c r="AO7" s="652"/>
      <c r="AP7" s="652"/>
      <c r="AQ7" s="652"/>
      <c r="AR7" s="652"/>
      <c r="AS7" s="31"/>
      <c r="AT7" s="651" t="s">
        <v>27</v>
      </c>
      <c r="AU7" s="651"/>
      <c r="AV7" s="651"/>
      <c r="AW7" s="651"/>
      <c r="AX7" s="651"/>
      <c r="AY7" s="651"/>
      <c r="AZ7" s="651"/>
      <c r="BA7" s="651"/>
      <c r="BB7" s="651"/>
      <c r="BC7" s="651"/>
      <c r="BD7" s="651"/>
      <c r="BE7" s="651"/>
      <c r="BF7" s="651"/>
      <c r="BG7" s="651"/>
      <c r="BH7" s="651"/>
      <c r="BI7" s="651"/>
      <c r="BJ7" s="651"/>
      <c r="BK7" s="31"/>
      <c r="BL7" s="31"/>
      <c r="BM7" s="31"/>
      <c r="BN7" s="31"/>
      <c r="BO7" s="31"/>
      <c r="BP7" s="31"/>
      <c r="BQ7" s="653"/>
      <c r="BR7" s="653"/>
      <c r="BS7" s="653"/>
      <c r="BT7" s="653"/>
      <c r="BU7" s="653"/>
      <c r="BV7" s="653"/>
      <c r="BW7" s="653"/>
      <c r="BX7" s="653"/>
      <c r="BY7" s="31"/>
      <c r="BZ7" s="651" t="s">
        <v>28</v>
      </c>
      <c r="CA7" s="651"/>
      <c r="CB7" s="651"/>
      <c r="CC7" s="651"/>
      <c r="CD7" s="651"/>
      <c r="CE7" s="651"/>
      <c r="CF7" s="651"/>
      <c r="CG7" s="651"/>
      <c r="CH7" s="651"/>
      <c r="CI7" s="651"/>
      <c r="CJ7" s="651"/>
      <c r="CK7" s="651"/>
      <c r="CL7" s="651"/>
      <c r="CM7" s="651"/>
      <c r="CN7" s="651"/>
      <c r="CO7" s="651"/>
      <c r="CP7" s="651"/>
      <c r="CQ7" s="651"/>
      <c r="CR7" s="651"/>
      <c r="CS7" s="651"/>
    </row>
    <row r="8" spans="2:97" ht="21.75" customHeight="1" x14ac:dyDescent="0.2">
      <c r="B8" s="31"/>
      <c r="C8" s="31"/>
      <c r="D8" s="31"/>
      <c r="E8" s="28"/>
      <c r="F8" s="28"/>
      <c r="G8" s="28"/>
      <c r="H8" s="28"/>
      <c r="I8" s="28"/>
      <c r="J8" s="28"/>
      <c r="K8" s="28"/>
      <c r="L8" s="28"/>
      <c r="M8" s="31"/>
      <c r="N8" s="32"/>
      <c r="O8" s="32"/>
      <c r="P8" s="32"/>
      <c r="Q8" s="32"/>
      <c r="R8" s="32"/>
      <c r="S8" s="32"/>
      <c r="T8" s="32"/>
      <c r="U8" s="32"/>
      <c r="V8" s="32"/>
      <c r="W8" s="32"/>
      <c r="X8" s="32"/>
      <c r="Y8" s="32"/>
      <c r="Z8" s="32"/>
      <c r="AA8" s="32"/>
      <c r="AB8" s="32"/>
      <c r="AC8" s="32"/>
      <c r="AD8" s="32"/>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row>
    <row r="9" spans="2:97" ht="21.75" customHeight="1" x14ac:dyDescent="0.2">
      <c r="B9" s="31"/>
      <c r="C9" s="31"/>
      <c r="D9" s="31"/>
      <c r="E9" s="650"/>
      <c r="F9" s="650"/>
      <c r="G9" s="650"/>
      <c r="H9" s="650"/>
      <c r="I9" s="650"/>
      <c r="J9" s="650"/>
      <c r="K9" s="650"/>
      <c r="L9" s="650"/>
      <c r="M9" s="31"/>
      <c r="N9" s="651" t="s">
        <v>29</v>
      </c>
      <c r="O9" s="651"/>
      <c r="P9" s="651"/>
      <c r="Q9" s="651"/>
      <c r="R9" s="651"/>
      <c r="S9" s="651"/>
      <c r="T9" s="651"/>
      <c r="U9" s="651"/>
      <c r="V9" s="651"/>
      <c r="W9" s="651"/>
      <c r="X9" s="651"/>
      <c r="Y9" s="651"/>
      <c r="Z9" s="651"/>
      <c r="AA9" s="651"/>
      <c r="AB9" s="651"/>
      <c r="AC9" s="651"/>
      <c r="AD9" s="651"/>
      <c r="AE9" s="651"/>
      <c r="AF9" s="651"/>
      <c r="AG9" s="651"/>
      <c r="AH9" s="651"/>
      <c r="AI9" s="65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row>
    <row r="10" spans="2:97" ht="21.75" customHeight="1" x14ac:dyDescent="0.2">
      <c r="B10" s="654"/>
      <c r="C10" s="654"/>
      <c r="D10" s="654"/>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4"/>
      <c r="AU10" s="654"/>
      <c r="AV10" s="654"/>
      <c r="AW10" s="654"/>
      <c r="AX10" s="654"/>
      <c r="AY10" s="654"/>
      <c r="AZ10" s="654"/>
      <c r="BA10" s="654"/>
      <c r="BB10" s="654"/>
      <c r="BC10" s="654"/>
      <c r="BD10" s="654"/>
      <c r="BE10" s="654"/>
      <c r="BF10" s="654"/>
      <c r="BG10" s="654"/>
      <c r="BH10" s="654"/>
      <c r="BI10" s="654"/>
      <c r="BJ10" s="654"/>
      <c r="BK10" s="654"/>
      <c r="BL10" s="654"/>
      <c r="BM10" s="654"/>
      <c r="BN10" s="654"/>
      <c r="BO10" s="654"/>
      <c r="BP10" s="654"/>
      <c r="BQ10" s="654"/>
      <c r="BR10" s="654"/>
      <c r="BS10" s="654"/>
      <c r="BT10" s="654"/>
      <c r="BU10" s="654"/>
      <c r="BV10" s="654"/>
      <c r="BW10" s="654"/>
      <c r="BX10" s="654"/>
      <c r="BY10" s="654"/>
      <c r="BZ10" s="654"/>
      <c r="CA10" s="654"/>
      <c r="CB10" s="654"/>
      <c r="CC10" s="654"/>
      <c r="CD10" s="654"/>
      <c r="CE10" s="654"/>
      <c r="CF10" s="654"/>
      <c r="CG10" s="654"/>
      <c r="CH10" s="654"/>
      <c r="CI10" s="654"/>
      <c r="CJ10" s="654"/>
      <c r="CK10" s="654"/>
      <c r="CL10" s="654"/>
      <c r="CM10" s="654"/>
      <c r="CN10" s="654"/>
      <c r="CO10" s="654"/>
      <c r="CP10" s="654"/>
      <c r="CQ10" s="654"/>
      <c r="CR10" s="654"/>
      <c r="CS10" s="654"/>
    </row>
    <row r="11" spans="2:97" ht="21.75" customHeight="1" x14ac:dyDescent="0.2">
      <c r="B11" s="655" t="s">
        <v>30</v>
      </c>
      <c r="C11" s="655"/>
      <c r="D11" s="655"/>
      <c r="E11" s="655"/>
      <c r="F11" s="655"/>
      <c r="G11" s="655"/>
      <c r="H11" s="655"/>
      <c r="I11" s="655"/>
      <c r="J11" s="33" t="s">
        <v>31</v>
      </c>
      <c r="K11" s="656" t="s">
        <v>32</v>
      </c>
      <c r="L11" s="656"/>
      <c r="M11" s="656"/>
      <c r="N11" s="656"/>
      <c r="O11" s="656"/>
      <c r="P11" s="656"/>
      <c r="Q11" s="656"/>
      <c r="R11" s="656"/>
      <c r="S11" s="656"/>
      <c r="T11" s="656"/>
      <c r="U11" s="656"/>
      <c r="V11" s="656"/>
      <c r="W11" s="656"/>
      <c r="X11" s="656"/>
      <c r="Y11" s="656"/>
      <c r="Z11" s="656"/>
      <c r="AA11" s="656"/>
      <c r="AB11" s="656"/>
      <c r="AC11" s="656"/>
      <c r="AD11" s="656"/>
      <c r="AE11" s="656"/>
      <c r="AF11" s="656"/>
      <c r="AG11" s="656"/>
      <c r="AH11" s="656"/>
      <c r="AI11" s="656"/>
      <c r="AJ11" s="656"/>
      <c r="AK11" s="656"/>
      <c r="AL11" s="656"/>
      <c r="AM11" s="656"/>
      <c r="AN11" s="656"/>
      <c r="AO11" s="656"/>
      <c r="AP11" s="656"/>
      <c r="AQ11" s="656"/>
      <c r="AR11" s="656"/>
      <c r="AS11" s="656"/>
      <c r="AT11" s="656"/>
      <c r="AU11" s="656"/>
      <c r="AV11" s="656"/>
      <c r="AW11" s="656"/>
      <c r="AX11" s="656"/>
      <c r="AY11" s="656"/>
      <c r="AZ11" s="31"/>
      <c r="BA11" s="31"/>
      <c r="BB11" s="31"/>
      <c r="BC11" s="31"/>
      <c r="BD11" s="31"/>
      <c r="BE11" s="31"/>
      <c r="BF11" s="657" t="s">
        <v>33</v>
      </c>
      <c r="BG11" s="657"/>
      <c r="BH11" s="657"/>
      <c r="BI11" s="657"/>
      <c r="BJ11" s="657"/>
      <c r="BK11" s="657"/>
      <c r="BL11" s="657"/>
      <c r="BM11" s="657"/>
      <c r="BN11" s="657"/>
      <c r="BO11" s="657"/>
      <c r="BP11" s="657"/>
      <c r="BQ11" s="657"/>
      <c r="BR11" s="657"/>
      <c r="BS11" s="657"/>
      <c r="BT11" s="657"/>
      <c r="BU11" s="657"/>
      <c r="BV11" s="657"/>
      <c r="BW11" s="657"/>
      <c r="BX11" s="657"/>
      <c r="BY11" s="657"/>
      <c r="BZ11" s="657"/>
      <c r="CA11" s="657"/>
      <c r="CB11" s="657"/>
      <c r="CC11" s="31" t="s">
        <v>31</v>
      </c>
      <c r="CD11" s="656">
        <v>14</v>
      </c>
      <c r="CE11" s="656"/>
      <c r="CF11" s="656"/>
      <c r="CG11" s="656"/>
      <c r="CH11" s="656"/>
      <c r="CI11" s="656"/>
      <c r="CJ11" s="656"/>
      <c r="CK11" s="656"/>
      <c r="CL11" s="656"/>
      <c r="CM11" s="656"/>
      <c r="CN11" s="656"/>
      <c r="CO11" s="656"/>
      <c r="CP11" s="656"/>
      <c r="CQ11" s="656"/>
      <c r="CR11" s="656"/>
      <c r="CS11" s="656"/>
    </row>
    <row r="12" spans="2:97" ht="21.75" customHeight="1" x14ac:dyDescent="0.2">
      <c r="B12" s="655" t="s">
        <v>34</v>
      </c>
      <c r="C12" s="655"/>
      <c r="D12" s="655"/>
      <c r="E12" s="655"/>
      <c r="F12" s="655"/>
      <c r="G12" s="655"/>
      <c r="H12" s="655"/>
      <c r="I12" s="655"/>
      <c r="J12" s="33" t="s">
        <v>31</v>
      </c>
      <c r="K12" s="658" t="s">
        <v>35</v>
      </c>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658"/>
      <c r="AJ12" s="658"/>
      <c r="AK12" s="658"/>
      <c r="AL12" s="658"/>
      <c r="AM12" s="658"/>
      <c r="AN12" s="658"/>
      <c r="AO12" s="658"/>
      <c r="AP12" s="658"/>
      <c r="AQ12" s="658"/>
      <c r="AR12" s="658"/>
      <c r="AS12" s="658"/>
      <c r="AT12" s="658"/>
      <c r="AU12" s="658"/>
      <c r="AV12" s="658"/>
      <c r="AW12" s="658"/>
      <c r="AX12" s="658"/>
      <c r="AY12" s="658"/>
      <c r="AZ12" s="31"/>
      <c r="BA12" s="31"/>
      <c r="BB12" s="31"/>
      <c r="BC12" s="31"/>
      <c r="BD12" s="31"/>
      <c r="BE12" s="31"/>
      <c r="BF12" s="31"/>
      <c r="BG12" s="31"/>
      <c r="BH12" s="31"/>
      <c r="BI12" s="31"/>
      <c r="BJ12" s="31"/>
      <c r="BK12" s="31"/>
      <c r="BL12" s="31"/>
      <c r="BM12" s="31"/>
      <c r="BN12" s="31"/>
      <c r="BO12" s="31"/>
      <c r="BP12" s="31"/>
      <c r="BQ12" s="31"/>
      <c r="BR12" s="31"/>
      <c r="BS12" s="657" t="s">
        <v>36</v>
      </c>
      <c r="BT12" s="657"/>
      <c r="BU12" s="657"/>
      <c r="BV12" s="657"/>
      <c r="BW12" s="657"/>
      <c r="BX12" s="657"/>
      <c r="BY12" s="657"/>
      <c r="BZ12" s="657"/>
      <c r="CA12" s="657"/>
      <c r="CB12" s="657"/>
      <c r="CC12" s="31" t="s">
        <v>31</v>
      </c>
      <c r="CD12" s="659">
        <v>46026</v>
      </c>
      <c r="CE12" s="659"/>
      <c r="CF12" s="659"/>
      <c r="CG12" s="659"/>
      <c r="CH12" s="659"/>
      <c r="CI12" s="659"/>
      <c r="CJ12" s="659"/>
      <c r="CK12" s="659"/>
      <c r="CL12" s="659"/>
      <c r="CM12" s="659"/>
      <c r="CN12" s="659"/>
      <c r="CO12" s="659"/>
      <c r="CP12" s="659"/>
      <c r="CQ12" s="659"/>
      <c r="CR12" s="659"/>
      <c r="CS12" s="659"/>
    </row>
    <row r="13" spans="2:97" ht="21.75" customHeight="1" x14ac:dyDescent="0.2">
      <c r="B13" s="655" t="s">
        <v>37</v>
      </c>
      <c r="C13" s="655"/>
      <c r="D13" s="655"/>
      <c r="E13" s="655"/>
      <c r="F13" s="655"/>
      <c r="G13" s="655"/>
      <c r="H13" s="655"/>
      <c r="I13" s="655"/>
      <c r="J13" s="33" t="s">
        <v>31</v>
      </c>
      <c r="K13" s="658" t="s">
        <v>38</v>
      </c>
      <c r="L13" s="658"/>
      <c r="M13" s="658"/>
      <c r="N13" s="658"/>
      <c r="O13" s="658"/>
      <c r="P13" s="658"/>
      <c r="Q13" s="658"/>
      <c r="R13" s="658"/>
      <c r="S13" s="658"/>
      <c r="T13" s="658"/>
      <c r="U13" s="658"/>
      <c r="V13" s="658"/>
      <c r="W13" s="658"/>
      <c r="X13" s="658"/>
      <c r="Y13" s="658"/>
      <c r="Z13" s="658"/>
      <c r="AA13" s="658"/>
      <c r="AB13" s="658"/>
      <c r="AC13" s="658"/>
      <c r="AD13" s="658"/>
      <c r="AE13" s="658"/>
      <c r="AF13" s="658"/>
      <c r="AG13" s="658"/>
      <c r="AH13" s="658"/>
      <c r="AI13" s="658"/>
      <c r="AJ13" s="658"/>
      <c r="AK13" s="658"/>
      <c r="AL13" s="658"/>
      <c r="AM13" s="658"/>
      <c r="AN13" s="658"/>
      <c r="AO13" s="658"/>
      <c r="AP13" s="658"/>
      <c r="AQ13" s="658"/>
      <c r="AR13" s="658"/>
      <c r="AS13" s="658"/>
      <c r="AT13" s="658"/>
      <c r="AU13" s="658"/>
      <c r="AV13" s="658"/>
      <c r="AW13" s="658"/>
      <c r="AX13" s="658"/>
      <c r="AY13" s="658"/>
      <c r="AZ13" s="31"/>
      <c r="BA13" s="31"/>
      <c r="BB13" s="31"/>
      <c r="BC13" s="31"/>
      <c r="BD13" s="31"/>
      <c r="BE13" s="31"/>
      <c r="BF13" s="31"/>
      <c r="BG13" s="31"/>
      <c r="BH13" s="31"/>
      <c r="BI13" s="31"/>
      <c r="BJ13" s="31"/>
      <c r="BK13" s="31"/>
      <c r="BL13" s="31"/>
      <c r="BM13" s="31"/>
      <c r="BN13" s="31"/>
      <c r="BO13" s="31"/>
      <c r="BP13" s="31"/>
      <c r="BQ13" s="31"/>
      <c r="BR13" s="31"/>
      <c r="BS13" s="657" t="s">
        <v>39</v>
      </c>
      <c r="BT13" s="657"/>
      <c r="BU13" s="657"/>
      <c r="BV13" s="657"/>
      <c r="BW13" s="657"/>
      <c r="BX13" s="657"/>
      <c r="BY13" s="657"/>
      <c r="BZ13" s="657"/>
      <c r="CA13" s="657"/>
      <c r="CB13" s="657"/>
      <c r="CC13" s="31" t="s">
        <v>31</v>
      </c>
      <c r="CD13" s="659"/>
      <c r="CE13" s="659"/>
      <c r="CF13" s="659"/>
      <c r="CG13" s="659"/>
      <c r="CH13" s="659"/>
      <c r="CI13" s="659"/>
      <c r="CJ13" s="659"/>
      <c r="CK13" s="659"/>
      <c r="CL13" s="659"/>
      <c r="CM13" s="659"/>
      <c r="CN13" s="659"/>
      <c r="CO13" s="659"/>
      <c r="CP13" s="659"/>
      <c r="CQ13" s="659"/>
      <c r="CR13" s="659"/>
      <c r="CS13" s="659"/>
    </row>
    <row r="14" spans="2:97" ht="36" customHeight="1" x14ac:dyDescent="0.2">
      <c r="B14" s="655" t="s">
        <v>40</v>
      </c>
      <c r="C14" s="655"/>
      <c r="D14" s="655"/>
      <c r="E14" s="655"/>
      <c r="F14" s="655"/>
      <c r="G14" s="655"/>
      <c r="H14" s="655"/>
      <c r="I14" s="655"/>
      <c r="J14" s="33" t="s">
        <v>31</v>
      </c>
      <c r="K14" s="660" t="s">
        <v>41</v>
      </c>
      <c r="L14" s="660"/>
      <c r="M14" s="660"/>
      <c r="N14" s="660"/>
      <c r="O14" s="660"/>
      <c r="P14" s="660"/>
      <c r="Q14" s="660"/>
      <c r="R14" s="660"/>
      <c r="S14" s="660"/>
      <c r="T14" s="660"/>
      <c r="U14" s="660"/>
      <c r="V14" s="660"/>
      <c r="W14" s="660"/>
      <c r="X14" s="660"/>
      <c r="Y14" s="660"/>
      <c r="Z14" s="660"/>
      <c r="AA14" s="660"/>
      <c r="AB14" s="660"/>
      <c r="AC14" s="660"/>
      <c r="AD14" s="660"/>
      <c r="AE14" s="660"/>
      <c r="AF14" s="660"/>
      <c r="AG14" s="660"/>
      <c r="AH14" s="660"/>
      <c r="AI14" s="660"/>
      <c r="AJ14" s="660"/>
      <c r="AK14" s="660"/>
      <c r="AL14" s="660"/>
      <c r="AM14" s="660"/>
      <c r="AN14" s="660"/>
      <c r="AO14" s="660"/>
      <c r="AP14" s="660"/>
      <c r="AQ14" s="660"/>
      <c r="AR14" s="660"/>
      <c r="AS14" s="660"/>
      <c r="AT14" s="660"/>
      <c r="AU14" s="660"/>
      <c r="AV14" s="660"/>
      <c r="AW14" s="660"/>
      <c r="AX14" s="660"/>
      <c r="AY14" s="660"/>
      <c r="AZ14" s="660"/>
      <c r="BA14" s="660"/>
      <c r="BB14" s="660"/>
      <c r="BC14" s="660"/>
      <c r="BD14" s="660"/>
      <c r="BE14" s="34"/>
      <c r="BF14" s="34"/>
      <c r="BG14" s="34"/>
      <c r="BH14" s="35"/>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row>
    <row r="15" spans="2:97" ht="21.75" customHeight="1" x14ac:dyDescent="0.2">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row>
    <row r="16" spans="2:97" ht="21.75" customHeight="1" x14ac:dyDescent="0.2">
      <c r="B16" s="654"/>
      <c r="C16" s="654"/>
      <c r="D16" s="654"/>
      <c r="E16" s="654"/>
      <c r="F16" s="654"/>
      <c r="G16" s="654"/>
      <c r="H16" s="654"/>
      <c r="I16" s="654"/>
      <c r="J16" s="654"/>
      <c r="K16" s="654"/>
      <c r="L16" s="654"/>
      <c r="M16" s="654"/>
      <c r="N16" s="654"/>
      <c r="O16" s="654"/>
      <c r="P16" s="654"/>
      <c r="Q16" s="654"/>
      <c r="R16" s="654"/>
      <c r="S16" s="654"/>
      <c r="T16" s="654"/>
      <c r="U16" s="654"/>
      <c r="V16" s="654"/>
      <c r="W16" s="654"/>
      <c r="X16" s="654"/>
      <c r="Y16" s="654"/>
      <c r="Z16" s="654"/>
      <c r="AA16" s="654"/>
      <c r="AB16" s="654"/>
      <c r="AC16" s="654"/>
      <c r="AD16" s="654"/>
      <c r="AE16" s="654"/>
      <c r="AF16" s="654"/>
      <c r="AG16" s="654"/>
      <c r="AH16" s="654"/>
      <c r="AI16" s="654"/>
      <c r="AJ16" s="654"/>
      <c r="AK16" s="654"/>
      <c r="AL16" s="654"/>
      <c r="AM16" s="654"/>
      <c r="AN16" s="654"/>
      <c r="AO16" s="654"/>
      <c r="AP16" s="654"/>
      <c r="AQ16" s="654"/>
      <c r="AR16" s="654"/>
      <c r="AS16" s="654"/>
      <c r="AT16" s="654"/>
      <c r="AU16" s="654"/>
      <c r="AV16" s="654"/>
      <c r="AW16" s="654"/>
      <c r="AX16" s="654"/>
      <c r="AY16" s="654"/>
      <c r="AZ16" s="654"/>
      <c r="BA16" s="654"/>
      <c r="BB16" s="654"/>
      <c r="BC16" s="654"/>
      <c r="BD16" s="654"/>
      <c r="BE16" s="654"/>
      <c r="BF16" s="654"/>
      <c r="BG16" s="654"/>
      <c r="BH16" s="654"/>
      <c r="BI16" s="654"/>
      <c r="BJ16" s="654"/>
      <c r="BK16" s="654"/>
      <c r="BL16" s="654"/>
      <c r="BM16" s="654"/>
      <c r="BN16" s="654"/>
      <c r="BO16" s="654"/>
      <c r="BP16" s="654"/>
      <c r="BQ16" s="654"/>
      <c r="BR16" s="654"/>
      <c r="BS16" s="654"/>
      <c r="BT16" s="654"/>
      <c r="BU16" s="654"/>
      <c r="BV16" s="654"/>
      <c r="BW16" s="654"/>
      <c r="BX16" s="654"/>
      <c r="BY16" s="654"/>
      <c r="BZ16" s="654"/>
      <c r="CA16" s="654"/>
      <c r="CB16" s="654"/>
      <c r="CC16" s="654"/>
      <c r="CD16" s="654"/>
      <c r="CE16" s="654"/>
      <c r="CF16" s="654"/>
      <c r="CG16" s="654"/>
      <c r="CH16" s="654"/>
      <c r="CI16" s="654"/>
      <c r="CJ16" s="654"/>
      <c r="CK16" s="654"/>
      <c r="CL16" s="654"/>
      <c r="CM16" s="654"/>
      <c r="CN16" s="654"/>
      <c r="CO16" s="654"/>
      <c r="CP16" s="654"/>
      <c r="CQ16" s="654"/>
      <c r="CR16" s="654"/>
      <c r="CS16" s="654"/>
    </row>
    <row r="17" spans="2:114" ht="21.75" customHeight="1" x14ac:dyDescent="0.2">
      <c r="B17" s="661" t="s">
        <v>42</v>
      </c>
      <c r="C17" s="661"/>
      <c r="D17" s="661"/>
      <c r="E17" s="661"/>
      <c r="F17" s="661"/>
      <c r="G17" s="661"/>
      <c r="H17" s="661"/>
      <c r="I17" s="661"/>
      <c r="J17" s="661"/>
      <c r="K17" s="661"/>
      <c r="L17" s="661"/>
      <c r="M17" s="661"/>
      <c r="N17" s="661"/>
      <c r="O17" s="661"/>
      <c r="P17" s="661"/>
      <c r="Q17" s="661"/>
      <c r="R17" s="661"/>
      <c r="S17" s="661"/>
      <c r="T17" s="661"/>
      <c r="U17" s="661"/>
      <c r="V17" s="661"/>
      <c r="W17" s="661"/>
      <c r="X17" s="661"/>
      <c r="Y17" s="661"/>
      <c r="Z17" s="661"/>
      <c r="AA17" s="661"/>
      <c r="AB17" s="661"/>
      <c r="AC17" s="661"/>
      <c r="AD17" s="661"/>
      <c r="AE17" s="661"/>
      <c r="AF17" s="661"/>
      <c r="AG17" s="661"/>
      <c r="AH17" s="661"/>
      <c r="AI17" s="661"/>
      <c r="AJ17" s="661"/>
      <c r="AK17" s="661"/>
      <c r="AL17" s="661"/>
      <c r="AM17" s="661"/>
      <c r="AN17" s="661"/>
      <c r="AO17" s="661"/>
      <c r="AP17" s="661"/>
      <c r="AQ17" s="661"/>
      <c r="AR17" s="662" t="s">
        <v>43</v>
      </c>
      <c r="AS17" s="662"/>
      <c r="AT17" s="662"/>
      <c r="AU17" s="663" t="s">
        <v>44</v>
      </c>
      <c r="AV17" s="663"/>
      <c r="AW17" s="663"/>
      <c r="AX17" s="663"/>
      <c r="AY17" s="663"/>
      <c r="AZ17" s="663"/>
      <c r="BA17" s="663"/>
      <c r="BB17" s="663"/>
      <c r="BC17" s="663"/>
      <c r="BD17" s="663"/>
      <c r="BE17" s="663"/>
      <c r="BF17" s="663"/>
      <c r="BG17" s="663"/>
      <c r="BH17" s="663"/>
      <c r="BI17" s="663"/>
      <c r="BJ17" s="663"/>
      <c r="BK17" s="663"/>
      <c r="BL17" s="663"/>
      <c r="BM17" s="663"/>
      <c r="BN17" s="663"/>
      <c r="BO17" s="663"/>
      <c r="BP17" s="663"/>
      <c r="BQ17" s="663"/>
      <c r="BR17" s="663"/>
      <c r="BS17" s="663"/>
      <c r="BT17" s="663"/>
      <c r="BU17" s="663"/>
      <c r="BV17" s="663"/>
      <c r="BW17" s="663"/>
      <c r="BX17" s="663"/>
      <c r="BY17" s="663"/>
      <c r="BZ17" s="663"/>
      <c r="CA17" s="663"/>
      <c r="CB17" s="663"/>
      <c r="CC17" s="663"/>
      <c r="CD17" s="663"/>
      <c r="CE17" s="663"/>
      <c r="CF17" s="664">
        <v>6493121.7400000002</v>
      </c>
      <c r="CG17" s="664"/>
      <c r="CH17" s="664"/>
      <c r="CI17" s="664"/>
      <c r="CJ17" s="664"/>
      <c r="CK17" s="664"/>
      <c r="CL17" s="664"/>
      <c r="CM17" s="664"/>
      <c r="CN17" s="664"/>
      <c r="CO17" s="664"/>
      <c r="CP17" s="664"/>
      <c r="CQ17" s="664"/>
      <c r="CR17" s="664"/>
      <c r="CS17" s="664"/>
    </row>
    <row r="18" spans="2:114" ht="21.75" customHeight="1" x14ac:dyDescent="0.25">
      <c r="B18" s="665"/>
      <c r="C18" s="665"/>
      <c r="D18" s="665"/>
      <c r="E18" s="665"/>
      <c r="F18" s="665"/>
      <c r="G18" s="665"/>
      <c r="H18" s="665"/>
      <c r="I18" s="665"/>
      <c r="J18" s="665"/>
      <c r="K18" s="665"/>
      <c r="L18" s="665"/>
      <c r="M18" s="665"/>
      <c r="N18" s="665"/>
      <c r="O18" s="665"/>
      <c r="P18" s="665"/>
      <c r="Q18" s="665"/>
      <c r="R18" s="665"/>
      <c r="S18" s="665"/>
      <c r="T18" s="665"/>
      <c r="U18" s="665"/>
      <c r="V18" s="665"/>
      <c r="W18" s="665"/>
      <c r="X18" s="665"/>
      <c r="Y18" s="665"/>
      <c r="Z18" s="665"/>
      <c r="AA18" s="665"/>
      <c r="AB18" s="665"/>
      <c r="AC18" s="665"/>
      <c r="AD18" s="665"/>
      <c r="AE18" s="665"/>
      <c r="AF18" s="665"/>
      <c r="AG18" s="665"/>
      <c r="AH18" s="665"/>
      <c r="AI18" s="665"/>
      <c r="AJ18" s="665"/>
      <c r="AK18" s="665"/>
      <c r="AL18" s="665"/>
      <c r="AM18" s="665"/>
      <c r="AN18" s="665"/>
      <c r="AO18" s="665"/>
      <c r="AP18" s="665"/>
      <c r="AQ18" s="665"/>
      <c r="AR18" s="666"/>
      <c r="AS18" s="666"/>
      <c r="AT18" s="666"/>
      <c r="AU18" s="667" t="s">
        <v>45</v>
      </c>
      <c r="AV18" s="667"/>
      <c r="AW18" s="667"/>
      <c r="AX18" s="667"/>
      <c r="AY18" s="667"/>
      <c r="AZ18" s="667"/>
      <c r="BA18" s="667"/>
      <c r="BB18" s="667"/>
      <c r="BC18" s="667"/>
      <c r="BD18" s="667"/>
      <c r="BE18" s="667"/>
      <c r="BF18" s="667"/>
      <c r="BG18" s="667"/>
      <c r="BH18" s="667"/>
      <c r="BI18" s="667"/>
      <c r="BJ18" s="667"/>
      <c r="BK18" s="667"/>
      <c r="BL18" s="667"/>
      <c r="BM18" s="667"/>
      <c r="BN18" s="667"/>
      <c r="BO18" s="667"/>
      <c r="BP18" s="667"/>
      <c r="BQ18" s="667"/>
      <c r="BR18" s="667"/>
      <c r="BS18" s="667"/>
      <c r="BT18" s="667"/>
      <c r="BU18" s="667"/>
      <c r="BV18" s="667"/>
      <c r="BW18" s="667"/>
      <c r="BX18" s="667"/>
      <c r="BY18" s="667"/>
      <c r="BZ18" s="667"/>
      <c r="CA18" s="667"/>
      <c r="CB18" s="667"/>
      <c r="CC18" s="667"/>
      <c r="CD18" s="667"/>
      <c r="CE18" s="667"/>
      <c r="CF18" s="668">
        <v>27918</v>
      </c>
      <c r="CG18" s="668"/>
      <c r="CH18" s="668"/>
      <c r="CI18" s="668"/>
      <c r="CJ18" s="668"/>
      <c r="CK18" s="668"/>
      <c r="CL18" s="668"/>
      <c r="CM18" s="668"/>
      <c r="CN18" s="668"/>
      <c r="CO18" s="668"/>
      <c r="CP18" s="668"/>
      <c r="CQ18" s="668"/>
      <c r="CR18" s="668"/>
      <c r="CS18" s="668"/>
      <c r="CU18" s="36"/>
    </row>
    <row r="19" spans="2:114" ht="21.75" customHeight="1" x14ac:dyDescent="0.25">
      <c r="B19" s="669"/>
      <c r="C19" s="669"/>
      <c r="D19" s="669"/>
      <c r="E19" s="669"/>
      <c r="F19" s="669"/>
      <c r="G19" s="669"/>
      <c r="H19" s="669"/>
      <c r="I19" s="669"/>
      <c r="J19" s="669"/>
      <c r="K19" s="669"/>
      <c r="L19" s="669"/>
      <c r="M19" s="669"/>
      <c r="N19" s="669"/>
      <c r="O19" s="669"/>
      <c r="P19" s="669"/>
      <c r="Q19" s="669"/>
      <c r="R19" s="669"/>
      <c r="S19" s="669"/>
      <c r="T19" s="669"/>
      <c r="U19" s="669"/>
      <c r="V19" s="669"/>
      <c r="W19" s="669"/>
      <c r="X19" s="669"/>
      <c r="Y19" s="669"/>
      <c r="Z19" s="669"/>
      <c r="AA19" s="669"/>
      <c r="AB19" s="669"/>
      <c r="AC19" s="669"/>
      <c r="AD19" s="669"/>
      <c r="AE19" s="669"/>
      <c r="AF19" s="669"/>
      <c r="AG19" s="669"/>
      <c r="AH19" s="669"/>
      <c r="AI19" s="669"/>
      <c r="AJ19" s="669"/>
      <c r="AK19" s="669"/>
      <c r="AL19" s="669"/>
      <c r="AM19" s="669"/>
      <c r="AN19" s="669"/>
      <c r="AO19" s="669"/>
      <c r="AP19" s="669"/>
      <c r="AQ19" s="669"/>
      <c r="AR19" s="670"/>
      <c r="AS19" s="670"/>
      <c r="AT19" s="670"/>
      <c r="AU19" s="671"/>
      <c r="AV19" s="671"/>
      <c r="AW19" s="671"/>
      <c r="AX19" s="671"/>
      <c r="AY19" s="671"/>
      <c r="AZ19" s="671"/>
      <c r="BA19" s="671"/>
      <c r="BB19" s="671"/>
      <c r="BC19" s="671"/>
      <c r="BD19" s="671"/>
      <c r="BE19" s="671"/>
      <c r="BF19" s="671"/>
      <c r="BG19" s="671"/>
      <c r="BH19" s="671"/>
      <c r="BI19" s="671"/>
      <c r="BJ19" s="671"/>
      <c r="BK19" s="671"/>
      <c r="BL19" s="671"/>
      <c r="BM19" s="671"/>
      <c r="BN19" s="671"/>
      <c r="BO19" s="671"/>
      <c r="BP19" s="671"/>
      <c r="BQ19" s="671"/>
      <c r="BR19" s="671"/>
      <c r="BS19" s="671"/>
      <c r="BT19" s="671"/>
      <c r="BU19" s="671"/>
      <c r="BV19" s="671"/>
      <c r="BW19" s="671"/>
      <c r="BX19" s="671"/>
      <c r="BY19" s="671"/>
      <c r="BZ19" s="671"/>
      <c r="CA19" s="671"/>
      <c r="CB19" s="671"/>
      <c r="CC19" s="671"/>
      <c r="CD19" s="671"/>
      <c r="CE19" s="671"/>
      <c r="CF19" s="672"/>
      <c r="CG19" s="672"/>
      <c r="CH19" s="672"/>
      <c r="CI19" s="672"/>
      <c r="CJ19" s="672"/>
      <c r="CK19" s="672"/>
      <c r="CL19" s="672"/>
      <c r="CM19" s="672"/>
      <c r="CN19" s="672"/>
      <c r="CO19" s="672"/>
      <c r="CP19" s="672"/>
      <c r="CQ19" s="672"/>
      <c r="CR19" s="672"/>
      <c r="CS19" s="672"/>
      <c r="CU19" s="36"/>
    </row>
    <row r="20" spans="2:114" ht="21.75" customHeight="1" x14ac:dyDescent="0.25">
      <c r="B20" s="673"/>
      <c r="C20" s="673"/>
      <c r="D20" s="673"/>
      <c r="E20" s="673"/>
      <c r="F20" s="673"/>
      <c r="G20" s="673"/>
      <c r="H20" s="673"/>
      <c r="I20" s="673"/>
      <c r="J20" s="673"/>
      <c r="K20" s="673"/>
      <c r="L20" s="673"/>
      <c r="M20" s="673"/>
      <c r="N20" s="673"/>
      <c r="O20" s="673"/>
      <c r="P20" s="673"/>
      <c r="Q20" s="673"/>
      <c r="R20" s="673"/>
      <c r="S20" s="673"/>
      <c r="T20" s="673"/>
      <c r="U20" s="673"/>
      <c r="V20" s="673"/>
      <c r="W20" s="673"/>
      <c r="X20" s="673"/>
      <c r="Y20" s="673"/>
      <c r="Z20" s="673"/>
      <c r="AA20" s="673"/>
      <c r="AB20" s="673"/>
      <c r="AC20" s="673"/>
      <c r="AD20" s="673"/>
      <c r="AE20" s="673"/>
      <c r="AF20" s="673"/>
      <c r="AG20" s="673"/>
      <c r="AH20" s="673"/>
      <c r="AI20" s="673"/>
      <c r="AJ20" s="673"/>
      <c r="AK20" s="673"/>
      <c r="AL20" s="673"/>
      <c r="AM20" s="673"/>
      <c r="AN20" s="673"/>
      <c r="AO20" s="673"/>
      <c r="AP20" s="673"/>
      <c r="AQ20" s="673"/>
      <c r="AR20" s="674"/>
      <c r="AS20" s="674"/>
      <c r="AT20" s="674"/>
      <c r="AU20" s="675" t="s">
        <v>46</v>
      </c>
      <c r="AV20" s="675"/>
      <c r="AW20" s="675"/>
      <c r="AX20" s="675"/>
      <c r="AY20" s="675"/>
      <c r="AZ20" s="675"/>
      <c r="BA20" s="675"/>
      <c r="BB20" s="675"/>
      <c r="BC20" s="675"/>
      <c r="BD20" s="675"/>
      <c r="BE20" s="675"/>
      <c r="BF20" s="675"/>
      <c r="BG20" s="675"/>
      <c r="BH20" s="675"/>
      <c r="BI20" s="675"/>
      <c r="BJ20" s="675"/>
      <c r="BK20" s="675"/>
      <c r="BL20" s="675"/>
      <c r="BM20" s="675"/>
      <c r="BN20" s="675"/>
      <c r="BO20" s="675"/>
      <c r="BP20" s="675"/>
      <c r="BQ20" s="675"/>
      <c r="BR20" s="675"/>
      <c r="BS20" s="675"/>
      <c r="BT20" s="675"/>
      <c r="BU20" s="675"/>
      <c r="BV20" s="675"/>
      <c r="BW20" s="675"/>
      <c r="BX20" s="675"/>
      <c r="BY20" s="675"/>
      <c r="BZ20" s="675"/>
      <c r="CA20" s="675"/>
      <c r="CB20" s="675"/>
      <c r="CC20" s="675"/>
      <c r="CD20" s="675"/>
      <c r="CE20" s="675"/>
      <c r="CF20" s="676">
        <f>CF17*0.1</f>
        <v>649312.17400000012</v>
      </c>
      <c r="CG20" s="676"/>
      <c r="CH20" s="676"/>
      <c r="CI20" s="676"/>
      <c r="CJ20" s="676"/>
      <c r="CK20" s="676"/>
      <c r="CL20" s="676"/>
      <c r="CM20" s="676"/>
      <c r="CN20" s="676"/>
      <c r="CO20" s="676"/>
      <c r="CP20" s="676"/>
      <c r="CQ20" s="676"/>
      <c r="CR20" s="676"/>
      <c r="CS20" s="676"/>
      <c r="CU20" s="36"/>
      <c r="CW20" s="664"/>
      <c r="CX20" s="664"/>
      <c r="CY20" s="664"/>
      <c r="CZ20" s="664"/>
      <c r="DA20" s="664"/>
      <c r="DB20" s="664"/>
      <c r="DC20" s="664"/>
      <c r="DD20" s="664"/>
      <c r="DE20" s="664"/>
      <c r="DF20" s="664"/>
      <c r="DG20" s="664"/>
      <c r="DH20" s="664"/>
      <c r="DI20" s="664"/>
      <c r="DJ20" s="664"/>
    </row>
    <row r="21" spans="2:114" ht="21.75" customHeight="1" x14ac:dyDescent="0.25">
      <c r="B21" s="677" t="s">
        <v>47</v>
      </c>
      <c r="C21" s="677"/>
      <c r="D21" s="677"/>
      <c r="E21" s="677"/>
      <c r="F21" s="677"/>
      <c r="G21" s="677"/>
      <c r="H21" s="677"/>
      <c r="I21" s="677"/>
      <c r="J21" s="677"/>
      <c r="K21" s="677"/>
      <c r="L21" s="677"/>
      <c r="M21" s="677"/>
      <c r="N21" s="677"/>
      <c r="O21" s="677"/>
      <c r="P21" s="677"/>
      <c r="Q21" s="677"/>
      <c r="R21" s="677"/>
      <c r="S21" s="677"/>
      <c r="T21" s="677"/>
      <c r="U21" s="677"/>
      <c r="V21" s="677"/>
      <c r="W21" s="677"/>
      <c r="X21" s="677"/>
      <c r="Y21" s="677"/>
      <c r="Z21" s="677"/>
      <c r="AA21" s="677"/>
      <c r="AB21" s="677"/>
      <c r="AC21" s="677"/>
      <c r="AD21" s="677"/>
      <c r="AE21" s="677"/>
      <c r="AF21" s="677"/>
      <c r="AG21" s="677"/>
      <c r="AH21" s="677"/>
      <c r="AI21" s="677"/>
      <c r="AJ21" s="677"/>
      <c r="AK21" s="677"/>
      <c r="AL21" s="677"/>
      <c r="AM21" s="677"/>
      <c r="AN21" s="677"/>
      <c r="AO21" s="677"/>
      <c r="AP21" s="677"/>
      <c r="AQ21" s="677"/>
      <c r="AR21" s="678" t="s">
        <v>43</v>
      </c>
      <c r="AS21" s="678"/>
      <c r="AT21" s="678"/>
      <c r="AU21" s="679" t="s">
        <v>48</v>
      </c>
      <c r="AV21" s="679"/>
      <c r="AW21" s="679"/>
      <c r="AX21" s="679"/>
      <c r="AY21" s="679"/>
      <c r="AZ21" s="679"/>
      <c r="BA21" s="679"/>
      <c r="BB21" s="679"/>
      <c r="BC21" s="679"/>
      <c r="BD21" s="679"/>
      <c r="BE21" s="679"/>
      <c r="BF21" s="679"/>
      <c r="BG21" s="679"/>
      <c r="BH21" s="679"/>
      <c r="BI21" s="679"/>
      <c r="BJ21" s="679"/>
      <c r="BK21" s="679"/>
      <c r="BL21" s="679"/>
      <c r="BM21" s="679"/>
      <c r="BN21" s="679"/>
      <c r="BO21" s="679"/>
      <c r="BP21" s="679"/>
      <c r="BQ21" s="679"/>
      <c r="BR21" s="679"/>
      <c r="BS21" s="679"/>
      <c r="BT21" s="679"/>
      <c r="BU21" s="679"/>
      <c r="BV21" s="679"/>
      <c r="BW21" s="679"/>
      <c r="BX21" s="679"/>
      <c r="BY21" s="679"/>
      <c r="BZ21" s="679"/>
      <c r="CA21" s="679"/>
      <c r="CB21" s="679"/>
      <c r="CC21" s="679"/>
      <c r="CD21" s="679"/>
      <c r="CE21" s="679"/>
      <c r="CF21" s="680">
        <f>CF17+CF18</f>
        <v>6521039.7400000002</v>
      </c>
      <c r="CG21" s="680"/>
      <c r="CH21" s="680"/>
      <c r="CI21" s="680"/>
      <c r="CJ21" s="680"/>
      <c r="CK21" s="680"/>
      <c r="CL21" s="680"/>
      <c r="CM21" s="680"/>
      <c r="CN21" s="680"/>
      <c r="CO21" s="680"/>
      <c r="CP21" s="680"/>
      <c r="CQ21" s="680"/>
      <c r="CR21" s="680"/>
      <c r="CS21" s="680"/>
      <c r="CU21" s="36"/>
    </row>
    <row r="22" spans="2:114" ht="21.75" customHeight="1" x14ac:dyDescent="0.25">
      <c r="B22" s="654"/>
      <c r="C22" s="654"/>
      <c r="D22" s="654"/>
      <c r="E22" s="654"/>
      <c r="F22" s="654"/>
      <c r="G22" s="654"/>
      <c r="H22" s="654"/>
      <c r="I22" s="654"/>
      <c r="J22" s="654"/>
      <c r="K22" s="654"/>
      <c r="L22" s="654"/>
      <c r="M22" s="654"/>
      <c r="N22" s="654"/>
      <c r="O22" s="654"/>
      <c r="P22" s="654"/>
      <c r="Q22" s="654"/>
      <c r="R22" s="654"/>
      <c r="S22" s="654"/>
      <c r="T22" s="654"/>
      <c r="U22" s="654"/>
      <c r="V22" s="654"/>
      <c r="W22" s="654"/>
      <c r="X22" s="654"/>
      <c r="Y22" s="654"/>
      <c r="Z22" s="654"/>
      <c r="AA22" s="654"/>
      <c r="AB22" s="654"/>
      <c r="AC22" s="654"/>
      <c r="AD22" s="654"/>
      <c r="AE22" s="654"/>
      <c r="AF22" s="654"/>
      <c r="AG22" s="654"/>
      <c r="AH22" s="654"/>
      <c r="AI22" s="654"/>
      <c r="AJ22" s="654"/>
      <c r="AK22" s="654"/>
      <c r="AL22" s="654"/>
      <c r="AM22" s="654"/>
      <c r="AN22" s="654"/>
      <c r="AO22" s="654"/>
      <c r="AP22" s="654"/>
      <c r="AQ22" s="654"/>
      <c r="AR22" s="654"/>
      <c r="AS22" s="654"/>
      <c r="AT22" s="654"/>
      <c r="AU22" s="654"/>
      <c r="AV22" s="654"/>
      <c r="AW22" s="654"/>
      <c r="AX22" s="654"/>
      <c r="AY22" s="654"/>
      <c r="AZ22" s="654"/>
      <c r="BA22" s="654"/>
      <c r="BB22" s="654"/>
      <c r="BC22" s="654"/>
      <c r="BD22" s="654"/>
      <c r="BE22" s="654"/>
      <c r="BF22" s="654"/>
      <c r="BG22" s="654"/>
      <c r="BH22" s="654"/>
      <c r="BI22" s="654"/>
      <c r="BJ22" s="654"/>
      <c r="BK22" s="654"/>
      <c r="BL22" s="654"/>
      <c r="BM22" s="654"/>
      <c r="BN22" s="654"/>
      <c r="BO22" s="654"/>
      <c r="BP22" s="654"/>
      <c r="BQ22" s="654"/>
      <c r="BR22" s="654"/>
      <c r="BS22" s="654"/>
      <c r="BT22" s="654"/>
      <c r="BU22" s="654"/>
      <c r="BV22" s="654"/>
      <c r="BW22" s="654"/>
      <c r="BX22" s="654"/>
      <c r="BY22" s="654"/>
      <c r="BZ22" s="654"/>
      <c r="CA22" s="654"/>
      <c r="CB22" s="654"/>
      <c r="CC22" s="654"/>
      <c r="CD22" s="654"/>
      <c r="CE22" s="654"/>
      <c r="CF22" s="654"/>
      <c r="CG22" s="654"/>
      <c r="CH22" s="654"/>
      <c r="CI22" s="654"/>
      <c r="CJ22" s="654"/>
      <c r="CK22" s="654"/>
      <c r="CL22" s="654"/>
      <c r="CM22" s="654"/>
      <c r="CN22" s="654"/>
      <c r="CO22" s="654"/>
      <c r="CP22" s="654"/>
      <c r="CQ22" s="654"/>
      <c r="CR22" s="654"/>
      <c r="CS22" s="654"/>
      <c r="CU22" s="36"/>
      <c r="CV22" s="37"/>
    </row>
    <row r="23" spans="2:114" ht="33" customHeight="1" x14ac:dyDescent="0.25">
      <c r="B23" s="681" t="s">
        <v>49</v>
      </c>
      <c r="C23" s="681"/>
      <c r="D23" s="681"/>
      <c r="E23" s="681"/>
      <c r="F23" s="681"/>
      <c r="G23" s="681"/>
      <c r="H23" s="681"/>
      <c r="I23" s="681"/>
      <c r="J23" s="681"/>
      <c r="K23" s="681"/>
      <c r="L23" s="681"/>
      <c r="M23" s="681"/>
      <c r="N23" s="681"/>
      <c r="O23" s="681"/>
      <c r="P23" s="681"/>
      <c r="Q23" s="681"/>
      <c r="R23" s="681"/>
      <c r="S23" s="681"/>
      <c r="T23" s="681"/>
      <c r="U23" s="681"/>
      <c r="V23" s="681"/>
      <c r="W23" s="681"/>
      <c r="X23" s="681"/>
      <c r="Y23" s="681"/>
      <c r="Z23" s="681"/>
      <c r="AA23" s="681"/>
      <c r="AB23" s="681"/>
      <c r="AC23" s="681"/>
      <c r="AD23" s="681"/>
      <c r="AE23" s="681"/>
      <c r="AF23" s="681"/>
      <c r="AG23" s="681"/>
      <c r="AH23" s="681"/>
      <c r="AI23" s="681"/>
      <c r="AJ23" s="681"/>
      <c r="AK23" s="681"/>
      <c r="AL23" s="681"/>
      <c r="AM23" s="681"/>
      <c r="AN23" s="681"/>
      <c r="AO23" s="681"/>
      <c r="AP23" s="681"/>
      <c r="AQ23" s="681"/>
      <c r="AR23" s="681"/>
      <c r="AS23" s="681"/>
      <c r="AT23" s="681"/>
      <c r="AU23" s="681"/>
      <c r="AV23" s="681"/>
      <c r="AW23" s="681"/>
      <c r="AX23" s="681"/>
      <c r="AY23" s="681"/>
      <c r="AZ23" s="681"/>
      <c r="BA23" s="681"/>
      <c r="BB23" s="681"/>
      <c r="BC23" s="681"/>
      <c r="BD23" s="681"/>
      <c r="BE23" s="681"/>
      <c r="BF23" s="681"/>
      <c r="BG23" s="681"/>
      <c r="BH23" s="681"/>
      <c r="BI23" s="681"/>
      <c r="BJ23" s="682" t="s">
        <v>50</v>
      </c>
      <c r="BK23" s="682"/>
      <c r="BL23" s="682"/>
      <c r="BM23" s="682"/>
      <c r="BN23" s="682"/>
      <c r="BO23" s="682"/>
      <c r="BP23" s="682"/>
      <c r="BQ23" s="682"/>
      <c r="BR23" s="682"/>
      <c r="BS23" s="682"/>
      <c r="BT23" s="682"/>
      <c r="BU23" s="682"/>
      <c r="BV23" s="682" t="s">
        <v>51</v>
      </c>
      <c r="BW23" s="682"/>
      <c r="BX23" s="682"/>
      <c r="BY23" s="682"/>
      <c r="BZ23" s="682"/>
      <c r="CA23" s="682"/>
      <c r="CB23" s="682"/>
      <c r="CC23" s="682"/>
      <c r="CD23" s="682"/>
      <c r="CE23" s="682"/>
      <c r="CF23" s="682"/>
      <c r="CG23" s="682"/>
      <c r="CH23" s="682" t="s">
        <v>52</v>
      </c>
      <c r="CI23" s="682"/>
      <c r="CJ23" s="682"/>
      <c r="CK23" s="682"/>
      <c r="CL23" s="682"/>
      <c r="CM23" s="682"/>
      <c r="CN23" s="682"/>
      <c r="CO23" s="682"/>
      <c r="CP23" s="682"/>
      <c r="CQ23" s="682"/>
      <c r="CR23" s="682"/>
      <c r="CS23" s="682"/>
      <c r="CU23" s="36"/>
    </row>
    <row r="24" spans="2:114" ht="22.5" customHeight="1" x14ac:dyDescent="0.25">
      <c r="B24" s="683" t="s">
        <v>53</v>
      </c>
      <c r="C24" s="683"/>
      <c r="D24" s="683"/>
      <c r="E24" s="683"/>
      <c r="F24" s="683"/>
      <c r="G24" s="683"/>
      <c r="H24" s="683"/>
      <c r="I24" s="683"/>
      <c r="J24" s="683"/>
      <c r="K24" s="683"/>
      <c r="L24" s="683"/>
      <c r="M24" s="683"/>
      <c r="N24" s="683"/>
      <c r="O24" s="683"/>
      <c r="P24" s="683"/>
      <c r="Q24" s="683"/>
      <c r="R24" s="683"/>
      <c r="S24" s="683"/>
      <c r="T24" s="683"/>
      <c r="U24" s="683"/>
      <c r="V24" s="683"/>
      <c r="W24" s="683"/>
      <c r="X24" s="683"/>
      <c r="Y24" s="683"/>
      <c r="Z24" s="683"/>
      <c r="AA24" s="683"/>
      <c r="AB24" s="683"/>
      <c r="AC24" s="683"/>
      <c r="AD24" s="683"/>
      <c r="AE24" s="683"/>
      <c r="AF24" s="683"/>
      <c r="AG24" s="683"/>
      <c r="AH24" s="683"/>
      <c r="AI24" s="683"/>
      <c r="AJ24" s="683"/>
      <c r="AK24" s="683"/>
      <c r="AL24" s="683"/>
      <c r="AM24" s="683"/>
      <c r="AN24" s="683"/>
      <c r="AO24" s="683"/>
      <c r="AP24" s="683"/>
      <c r="AQ24" s="683"/>
      <c r="AR24" s="683"/>
      <c r="AS24" s="683"/>
      <c r="AT24" s="683"/>
      <c r="AU24" s="683"/>
      <c r="AV24" s="683"/>
      <c r="AW24" s="683"/>
      <c r="AX24" s="683"/>
      <c r="AY24" s="683"/>
      <c r="AZ24" s="683"/>
      <c r="BA24" s="683"/>
      <c r="BB24" s="683"/>
      <c r="BC24" s="683"/>
      <c r="BD24" s="683"/>
      <c r="BE24" s="683"/>
      <c r="BF24" s="683"/>
      <c r="BG24" s="683"/>
      <c r="BH24" s="683"/>
      <c r="BI24" s="683"/>
      <c r="BJ24" s="684"/>
      <c r="BK24" s="684"/>
      <c r="BL24" s="684"/>
      <c r="BM24" s="684"/>
      <c r="BN24" s="684"/>
      <c r="BO24" s="684"/>
      <c r="BP24" s="684"/>
      <c r="BQ24" s="684"/>
      <c r="BR24" s="684"/>
      <c r="BS24" s="684"/>
      <c r="BT24" s="684"/>
      <c r="BU24" s="684"/>
      <c r="BV24" s="685"/>
      <c r="BW24" s="685"/>
      <c r="BX24" s="685"/>
      <c r="BY24" s="685"/>
      <c r="BZ24" s="685"/>
      <c r="CA24" s="685"/>
      <c r="CB24" s="685"/>
      <c r="CC24" s="685"/>
      <c r="CD24" s="685"/>
      <c r="CE24" s="685"/>
      <c r="CF24" s="685"/>
      <c r="CG24" s="685"/>
      <c r="CH24" s="685"/>
      <c r="CI24" s="685"/>
      <c r="CJ24" s="685"/>
      <c r="CK24" s="685"/>
      <c r="CL24" s="685"/>
      <c r="CM24" s="685"/>
      <c r="CN24" s="685"/>
      <c r="CO24" s="685"/>
      <c r="CP24" s="685"/>
      <c r="CQ24" s="685"/>
      <c r="CR24" s="685"/>
      <c r="CS24" s="685"/>
      <c r="CU24" s="36"/>
    </row>
    <row r="25" spans="2:114" ht="22.5" customHeight="1" x14ac:dyDescent="0.25">
      <c r="B25" s="686" t="s">
        <v>54</v>
      </c>
      <c r="C25" s="686"/>
      <c r="D25" s="686"/>
      <c r="E25" s="686"/>
      <c r="F25" s="686"/>
      <c r="G25" s="686"/>
      <c r="H25" s="686"/>
      <c r="I25" s="686"/>
      <c r="J25" s="686"/>
      <c r="K25" s="686"/>
      <c r="L25" s="686"/>
      <c r="M25" s="686"/>
      <c r="N25" s="686"/>
      <c r="O25" s="686"/>
      <c r="P25" s="686"/>
      <c r="Q25" s="686"/>
      <c r="R25" s="686"/>
      <c r="S25" s="686"/>
      <c r="T25" s="686"/>
      <c r="U25" s="686"/>
      <c r="V25" s="686"/>
      <c r="W25" s="686"/>
      <c r="X25" s="686"/>
      <c r="Y25" s="686"/>
      <c r="Z25" s="686"/>
      <c r="AA25" s="686"/>
      <c r="AB25" s="686"/>
      <c r="AC25" s="686"/>
      <c r="AD25" s="686"/>
      <c r="AE25" s="686"/>
      <c r="AF25" s="686"/>
      <c r="AG25" s="686"/>
      <c r="AH25" s="686"/>
      <c r="AI25" s="686"/>
      <c r="AJ25" s="686"/>
      <c r="AK25" s="686"/>
      <c r="AL25" s="686"/>
      <c r="AM25" s="686"/>
      <c r="AN25" s="686"/>
      <c r="AO25" s="686"/>
      <c r="AP25" s="686"/>
      <c r="AQ25" s="686"/>
      <c r="AR25" s="686"/>
      <c r="AS25" s="686"/>
      <c r="AT25" s="686"/>
      <c r="AU25" s="686"/>
      <c r="AV25" s="686"/>
      <c r="AW25" s="686"/>
      <c r="AX25" s="686"/>
      <c r="AY25" s="686"/>
      <c r="AZ25" s="686"/>
      <c r="BA25" s="686"/>
      <c r="BB25" s="686"/>
      <c r="BC25" s="686"/>
      <c r="BD25" s="686"/>
      <c r="BE25" s="686"/>
      <c r="BI25" s="38">
        <v>0.1</v>
      </c>
      <c r="BJ25" s="687">
        <v>649312.17000000004</v>
      </c>
      <c r="BK25" s="687"/>
      <c r="BL25" s="687"/>
      <c r="BM25" s="687"/>
      <c r="BN25" s="687"/>
      <c r="BO25" s="687"/>
      <c r="BP25" s="687"/>
      <c r="BQ25" s="687"/>
      <c r="BR25" s="687"/>
      <c r="BS25" s="687"/>
      <c r="BT25" s="687"/>
      <c r="BU25" s="687"/>
      <c r="BV25" s="688">
        <v>649312.17000000004</v>
      </c>
      <c r="BW25" s="688"/>
      <c r="BX25" s="688"/>
      <c r="BY25" s="688"/>
      <c r="BZ25" s="688"/>
      <c r="CA25" s="688"/>
      <c r="CB25" s="688"/>
      <c r="CC25" s="688"/>
      <c r="CD25" s="688"/>
      <c r="CE25" s="688"/>
      <c r="CF25" s="688"/>
      <c r="CG25" s="688"/>
      <c r="CH25" s="688">
        <v>0</v>
      </c>
      <c r="CI25" s="688"/>
      <c r="CJ25" s="688"/>
      <c r="CK25" s="688"/>
      <c r="CL25" s="688"/>
      <c r="CM25" s="688"/>
      <c r="CN25" s="688"/>
      <c r="CO25" s="688"/>
      <c r="CP25" s="688"/>
      <c r="CQ25" s="688"/>
      <c r="CR25" s="688"/>
      <c r="CS25" s="688"/>
      <c r="CU25" s="36"/>
    </row>
    <row r="26" spans="2:114" ht="22.5" customHeight="1" x14ac:dyDescent="0.25">
      <c r="B26" s="686" t="s">
        <v>55</v>
      </c>
      <c r="C26" s="686"/>
      <c r="D26" s="686"/>
      <c r="E26" s="686"/>
      <c r="F26" s="686"/>
      <c r="G26" s="686"/>
      <c r="H26" s="686"/>
      <c r="I26" s="686"/>
      <c r="J26" s="686"/>
      <c r="K26" s="686"/>
      <c r="L26" s="686"/>
      <c r="M26" s="686"/>
      <c r="N26" s="686"/>
      <c r="O26" s="686"/>
      <c r="P26" s="686"/>
      <c r="Q26" s="686"/>
      <c r="R26" s="686"/>
      <c r="S26" s="686"/>
      <c r="T26" s="686"/>
      <c r="U26" s="686"/>
      <c r="V26" s="686"/>
      <c r="W26" s="686"/>
      <c r="X26" s="686"/>
      <c r="Y26" s="686"/>
      <c r="Z26" s="686"/>
      <c r="AA26" s="686"/>
      <c r="AB26" s="686"/>
      <c r="AC26" s="686"/>
      <c r="AD26" s="686"/>
      <c r="AE26" s="686"/>
      <c r="AF26" s="686"/>
      <c r="AG26" s="686"/>
      <c r="AH26" s="686"/>
      <c r="AI26" s="686"/>
      <c r="AJ26" s="686"/>
      <c r="AK26" s="686"/>
      <c r="AL26" s="686"/>
      <c r="AM26" s="686"/>
      <c r="AN26" s="686"/>
      <c r="AO26" s="686"/>
      <c r="AP26" s="686"/>
      <c r="AQ26" s="686"/>
      <c r="AR26" s="686"/>
      <c r="AS26" s="686"/>
      <c r="AT26" s="686"/>
      <c r="AU26" s="686"/>
      <c r="AV26" s="686"/>
      <c r="AW26" s="686"/>
      <c r="AX26" s="686"/>
      <c r="AY26" s="686"/>
      <c r="AZ26" s="686"/>
      <c r="BA26" s="686"/>
      <c r="BB26" s="686"/>
      <c r="BC26" s="686"/>
      <c r="BD26" s="686"/>
      <c r="BE26" s="686"/>
      <c r="BF26" s="39"/>
      <c r="BG26" s="38"/>
      <c r="BH26" s="38"/>
      <c r="BI26" s="38">
        <f>BJ26/CF21</f>
        <v>0.89523427708784387</v>
      </c>
      <c r="BJ26" s="689">
        <f>BV26+CH26</f>
        <v>5837858.2975000013</v>
      </c>
      <c r="BK26" s="689"/>
      <c r="BL26" s="689"/>
      <c r="BM26" s="689"/>
      <c r="BN26" s="689"/>
      <c r="BO26" s="689"/>
      <c r="BP26" s="689"/>
      <c r="BQ26" s="689"/>
      <c r="BR26" s="689"/>
      <c r="BS26" s="689"/>
      <c r="BT26" s="689"/>
      <c r="BU26" s="689"/>
      <c r="BV26" s="690">
        <f>summary!I44</f>
        <v>4918609.3604293512</v>
      </c>
      <c r="BW26" s="690"/>
      <c r="BX26" s="690"/>
      <c r="BY26" s="690"/>
      <c r="BZ26" s="690"/>
      <c r="CA26" s="690"/>
      <c r="CB26" s="690"/>
      <c r="CC26" s="690"/>
      <c r="CD26" s="690"/>
      <c r="CE26" s="690"/>
      <c r="CF26" s="690"/>
      <c r="CG26" s="690"/>
      <c r="CH26" s="690">
        <f>summary!J44</f>
        <v>919248.93707064958</v>
      </c>
      <c r="CI26" s="690"/>
      <c r="CJ26" s="690"/>
      <c r="CK26" s="690"/>
      <c r="CL26" s="690"/>
      <c r="CM26" s="690"/>
      <c r="CN26" s="690"/>
      <c r="CO26" s="690"/>
      <c r="CP26" s="690"/>
      <c r="CQ26" s="690"/>
      <c r="CR26" s="690"/>
      <c r="CS26" s="690"/>
      <c r="CU26" s="36"/>
      <c r="CW26" s="40"/>
    </row>
    <row r="27" spans="2:114" ht="22.5" customHeight="1" x14ac:dyDescent="0.3">
      <c r="B27" s="686" t="s">
        <v>45</v>
      </c>
      <c r="C27" s="686"/>
      <c r="D27" s="686"/>
      <c r="E27" s="686"/>
      <c r="F27" s="686"/>
      <c r="G27" s="686"/>
      <c r="H27" s="686"/>
      <c r="I27" s="686"/>
      <c r="J27" s="686"/>
      <c r="K27" s="686"/>
      <c r="L27" s="686"/>
      <c r="M27" s="686"/>
      <c r="N27" s="686"/>
      <c r="O27" s="686"/>
      <c r="P27" s="686"/>
      <c r="Q27" s="686"/>
      <c r="R27" s="686"/>
      <c r="S27" s="686"/>
      <c r="T27" s="686"/>
      <c r="U27" s="686"/>
      <c r="V27" s="686"/>
      <c r="W27" s="686"/>
      <c r="X27" s="686"/>
      <c r="Y27" s="686"/>
      <c r="Z27" s="686"/>
      <c r="AA27" s="686"/>
      <c r="AB27" s="686"/>
      <c r="AC27" s="686"/>
      <c r="AD27" s="686"/>
      <c r="AE27" s="686"/>
      <c r="AF27" s="686"/>
      <c r="AG27" s="686"/>
      <c r="AH27" s="686"/>
      <c r="AI27" s="686"/>
      <c r="AJ27" s="686"/>
      <c r="AK27" s="686"/>
      <c r="AL27" s="686"/>
      <c r="AM27" s="686"/>
      <c r="AN27" s="686"/>
      <c r="AO27" s="686"/>
      <c r="AP27" s="686"/>
      <c r="AQ27" s="686"/>
      <c r="AR27" s="686"/>
      <c r="AS27" s="686"/>
      <c r="AT27" s="686"/>
      <c r="AU27" s="686"/>
      <c r="AV27" s="686"/>
      <c r="AW27" s="686"/>
      <c r="AX27" s="686"/>
      <c r="AY27" s="686"/>
      <c r="AZ27" s="686"/>
      <c r="BA27" s="686"/>
      <c r="BB27" s="686"/>
      <c r="BC27" s="686"/>
      <c r="BD27" s="686"/>
      <c r="BE27" s="686"/>
      <c r="BF27" s="691"/>
      <c r="BG27" s="691"/>
      <c r="BH27" s="691"/>
      <c r="BI27" s="691"/>
      <c r="BJ27" s="692">
        <v>27918</v>
      </c>
      <c r="BK27" s="692"/>
      <c r="BL27" s="692"/>
      <c r="BM27" s="692"/>
      <c r="BN27" s="692"/>
      <c r="BO27" s="692"/>
      <c r="BP27" s="692"/>
      <c r="BQ27" s="692"/>
      <c r="BR27" s="692"/>
      <c r="BS27" s="692"/>
      <c r="BT27" s="692"/>
      <c r="BU27" s="692"/>
      <c r="BV27" s="692">
        <v>27918</v>
      </c>
      <c r="BW27" s="692"/>
      <c r="BX27" s="692"/>
      <c r="BY27" s="692"/>
      <c r="BZ27" s="692"/>
      <c r="CA27" s="692"/>
      <c r="CB27" s="692"/>
      <c r="CC27" s="692"/>
      <c r="CD27" s="692"/>
      <c r="CE27" s="692"/>
      <c r="CF27" s="692"/>
      <c r="CG27" s="692"/>
      <c r="CH27" s="693"/>
      <c r="CI27" s="693"/>
      <c r="CJ27" s="693"/>
      <c r="CK27" s="693"/>
      <c r="CL27" s="693"/>
      <c r="CM27" s="693"/>
      <c r="CN27" s="693"/>
      <c r="CO27" s="693"/>
      <c r="CP27" s="693"/>
      <c r="CQ27" s="693"/>
      <c r="CR27" s="693"/>
      <c r="CS27" s="693"/>
      <c r="CU27" s="36"/>
      <c r="CW27" s="41"/>
    </row>
    <row r="28" spans="2:114" ht="22.5" customHeight="1" x14ac:dyDescent="0.25">
      <c r="B28" s="686"/>
      <c r="C28" s="686"/>
      <c r="D28" s="686"/>
      <c r="E28" s="686"/>
      <c r="F28" s="686"/>
      <c r="G28" s="686"/>
      <c r="H28" s="686"/>
      <c r="I28" s="686"/>
      <c r="J28" s="686"/>
      <c r="K28" s="686"/>
      <c r="L28" s="686"/>
      <c r="M28" s="686"/>
      <c r="N28" s="686"/>
      <c r="O28" s="686"/>
      <c r="P28" s="686"/>
      <c r="Q28" s="686"/>
      <c r="R28" s="686"/>
      <c r="S28" s="686"/>
      <c r="T28" s="686"/>
      <c r="U28" s="686"/>
      <c r="V28" s="686"/>
      <c r="W28" s="686"/>
      <c r="X28" s="686"/>
      <c r="Y28" s="686"/>
      <c r="Z28" s="686"/>
      <c r="AA28" s="686"/>
      <c r="AB28" s="686"/>
      <c r="AC28" s="686"/>
      <c r="AD28" s="686"/>
      <c r="AE28" s="686"/>
      <c r="AF28" s="686"/>
      <c r="AG28" s="686"/>
      <c r="AH28" s="686"/>
      <c r="AI28" s="686"/>
      <c r="AJ28" s="686"/>
      <c r="AK28" s="686"/>
      <c r="AL28" s="686"/>
      <c r="AM28" s="686"/>
      <c r="AN28" s="686"/>
      <c r="AO28" s="686"/>
      <c r="AP28" s="686"/>
      <c r="AQ28" s="686"/>
      <c r="AR28" s="686"/>
      <c r="AS28" s="686"/>
      <c r="AT28" s="686"/>
      <c r="AU28" s="686"/>
      <c r="AV28" s="686"/>
      <c r="AW28" s="686"/>
      <c r="AX28" s="686"/>
      <c r="AY28" s="686"/>
      <c r="AZ28" s="686"/>
      <c r="BA28" s="686"/>
      <c r="BB28" s="686"/>
      <c r="BC28" s="686"/>
      <c r="BD28" s="686"/>
      <c r="BE28" s="686"/>
      <c r="BF28" s="694"/>
      <c r="BG28" s="694"/>
      <c r="BH28" s="694"/>
      <c r="BI28" s="694"/>
      <c r="BJ28" s="695"/>
      <c r="BK28" s="695"/>
      <c r="BL28" s="695"/>
      <c r="BM28" s="695"/>
      <c r="BN28" s="695"/>
      <c r="BO28" s="695"/>
      <c r="BP28" s="695"/>
      <c r="BQ28" s="695"/>
      <c r="BR28" s="695"/>
      <c r="BS28" s="695"/>
      <c r="BT28" s="695"/>
      <c r="BU28" s="695"/>
      <c r="BV28" s="696"/>
      <c r="BW28" s="696"/>
      <c r="BX28" s="696"/>
      <c r="BY28" s="696"/>
      <c r="BZ28" s="696"/>
      <c r="CA28" s="696"/>
      <c r="CB28" s="696"/>
      <c r="CC28" s="696"/>
      <c r="CD28" s="696"/>
      <c r="CE28" s="696"/>
      <c r="CF28" s="696"/>
      <c r="CG28" s="696"/>
      <c r="CH28" s="696"/>
      <c r="CI28" s="696"/>
      <c r="CJ28" s="696"/>
      <c r="CK28" s="696"/>
      <c r="CL28" s="696"/>
      <c r="CM28" s="696"/>
      <c r="CN28" s="696"/>
      <c r="CO28" s="696"/>
      <c r="CP28" s="696"/>
      <c r="CQ28" s="696"/>
      <c r="CR28" s="696"/>
      <c r="CS28" s="696"/>
      <c r="CU28" s="36"/>
    </row>
    <row r="29" spans="2:114" ht="22.5" customHeight="1" x14ac:dyDescent="0.25">
      <c r="B29" s="686"/>
      <c r="C29" s="686"/>
      <c r="D29" s="686"/>
      <c r="E29" s="686"/>
      <c r="F29" s="686"/>
      <c r="G29" s="686"/>
      <c r="H29" s="686"/>
      <c r="I29" s="686"/>
      <c r="J29" s="686"/>
      <c r="K29" s="686"/>
      <c r="L29" s="686"/>
      <c r="M29" s="686"/>
      <c r="N29" s="686"/>
      <c r="O29" s="686"/>
      <c r="P29" s="686"/>
      <c r="Q29" s="686"/>
      <c r="R29" s="686"/>
      <c r="S29" s="686"/>
      <c r="T29" s="686"/>
      <c r="U29" s="686"/>
      <c r="V29" s="686"/>
      <c r="W29" s="686"/>
      <c r="X29" s="686"/>
      <c r="Y29" s="686"/>
      <c r="Z29" s="686"/>
      <c r="AA29" s="686"/>
      <c r="AB29" s="686"/>
      <c r="AC29" s="686"/>
      <c r="AD29" s="686"/>
      <c r="AE29" s="686"/>
      <c r="AF29" s="686"/>
      <c r="AG29" s="686"/>
      <c r="AH29" s="686"/>
      <c r="AI29" s="686"/>
      <c r="AJ29" s="686"/>
      <c r="AK29" s="686"/>
      <c r="AL29" s="686"/>
      <c r="AM29" s="686"/>
      <c r="AN29" s="686"/>
      <c r="AO29" s="686"/>
      <c r="AP29" s="686"/>
      <c r="AQ29" s="686"/>
      <c r="AR29" s="686"/>
      <c r="AS29" s="686"/>
      <c r="AT29" s="686"/>
      <c r="AU29" s="686"/>
      <c r="AV29" s="686"/>
      <c r="AW29" s="686"/>
      <c r="AX29" s="686"/>
      <c r="AY29" s="686"/>
      <c r="AZ29" s="686"/>
      <c r="BA29" s="686"/>
      <c r="BB29" s="686"/>
      <c r="BC29" s="686"/>
      <c r="BD29" s="686"/>
      <c r="BE29" s="686"/>
      <c r="BF29" s="694"/>
      <c r="BG29" s="694"/>
      <c r="BH29" s="694"/>
      <c r="BI29" s="694"/>
      <c r="BJ29" s="695"/>
      <c r="BK29" s="695"/>
      <c r="BL29" s="695"/>
      <c r="BM29" s="695"/>
      <c r="BN29" s="695"/>
      <c r="BO29" s="695"/>
      <c r="BP29" s="695"/>
      <c r="BQ29" s="695"/>
      <c r="BR29" s="695"/>
      <c r="BS29" s="695"/>
      <c r="BT29" s="695"/>
      <c r="BU29" s="695"/>
      <c r="BV29" s="696"/>
      <c r="BW29" s="696"/>
      <c r="BX29" s="696"/>
      <c r="BY29" s="696"/>
      <c r="BZ29" s="696"/>
      <c r="CA29" s="696"/>
      <c r="CB29" s="696"/>
      <c r="CC29" s="696"/>
      <c r="CD29" s="696"/>
      <c r="CE29" s="696"/>
      <c r="CF29" s="696"/>
      <c r="CG29" s="696"/>
      <c r="CH29" s="696"/>
      <c r="CI29" s="696"/>
      <c r="CJ29" s="696"/>
      <c r="CK29" s="696"/>
      <c r="CL29" s="696"/>
      <c r="CM29" s="696"/>
      <c r="CN29" s="696"/>
      <c r="CO29" s="696"/>
      <c r="CP29" s="696"/>
      <c r="CQ29" s="696"/>
      <c r="CR29" s="696"/>
      <c r="CS29" s="696"/>
      <c r="CU29" s="36"/>
    </row>
    <row r="30" spans="2:114" ht="22.5" customHeight="1" x14ac:dyDescent="0.2">
      <c r="B30" s="697"/>
      <c r="C30" s="697"/>
      <c r="D30" s="697"/>
      <c r="E30" s="697"/>
      <c r="F30" s="697"/>
      <c r="G30" s="697"/>
      <c r="H30" s="697"/>
      <c r="I30" s="697"/>
      <c r="J30" s="697"/>
      <c r="K30" s="697"/>
      <c r="L30" s="697"/>
      <c r="M30" s="697"/>
      <c r="N30" s="697"/>
      <c r="O30" s="697"/>
      <c r="P30" s="697"/>
      <c r="Q30" s="697"/>
      <c r="R30" s="697"/>
      <c r="S30" s="697"/>
      <c r="T30" s="697"/>
      <c r="U30" s="697"/>
      <c r="V30" s="697"/>
      <c r="W30" s="697"/>
      <c r="X30" s="697"/>
      <c r="Y30" s="697"/>
      <c r="Z30" s="697"/>
      <c r="AA30" s="697"/>
      <c r="AB30" s="697"/>
      <c r="AC30" s="697"/>
      <c r="AD30" s="697"/>
      <c r="AE30" s="697"/>
      <c r="AF30" s="697"/>
      <c r="AG30" s="697"/>
      <c r="AH30" s="697"/>
      <c r="AI30" s="697"/>
      <c r="AJ30" s="697"/>
      <c r="AK30" s="697"/>
      <c r="AL30" s="697"/>
      <c r="AM30" s="697"/>
      <c r="AN30" s="697"/>
      <c r="AO30" s="697"/>
      <c r="AP30" s="697"/>
      <c r="AQ30" s="697"/>
      <c r="AR30" s="697"/>
      <c r="AS30" s="697"/>
      <c r="AT30" s="697"/>
      <c r="AU30" s="697"/>
      <c r="AV30" s="697"/>
      <c r="AW30" s="697"/>
      <c r="AX30" s="697"/>
      <c r="AY30" s="697"/>
      <c r="AZ30" s="697"/>
      <c r="BA30" s="697"/>
      <c r="BB30" s="697"/>
      <c r="BC30" s="697"/>
      <c r="BD30" s="697"/>
      <c r="BE30" s="697"/>
      <c r="BF30" s="697"/>
      <c r="BG30" s="698"/>
      <c r="BH30" s="698"/>
      <c r="BI30" s="698"/>
      <c r="BJ30" s="699"/>
      <c r="BK30" s="699"/>
      <c r="BL30" s="699"/>
      <c r="BM30" s="699"/>
      <c r="BN30" s="699"/>
      <c r="BO30" s="699"/>
      <c r="BP30" s="699"/>
      <c r="BQ30" s="699"/>
      <c r="BR30" s="699"/>
      <c r="BS30" s="699"/>
      <c r="BT30" s="699"/>
      <c r="BU30" s="699"/>
      <c r="BV30" s="700"/>
      <c r="BW30" s="700"/>
      <c r="BX30" s="700"/>
      <c r="BY30" s="700"/>
      <c r="BZ30" s="700"/>
      <c r="CA30" s="700"/>
      <c r="CB30" s="700"/>
      <c r="CC30" s="700"/>
      <c r="CD30" s="700"/>
      <c r="CE30" s="700"/>
      <c r="CF30" s="700"/>
      <c r="CG30" s="700"/>
      <c r="CH30" s="700"/>
      <c r="CI30" s="700"/>
      <c r="CJ30" s="700"/>
      <c r="CK30" s="700"/>
      <c r="CL30" s="700"/>
      <c r="CM30" s="700"/>
      <c r="CN30" s="700"/>
      <c r="CO30" s="700"/>
      <c r="CP30" s="700"/>
      <c r="CQ30" s="700"/>
      <c r="CR30" s="700"/>
      <c r="CS30" s="700"/>
      <c r="CU30" s="25"/>
    </row>
    <row r="31" spans="2:114" ht="21.75" customHeight="1" x14ac:dyDescent="0.25">
      <c r="B31" s="701" t="s">
        <v>56</v>
      </c>
      <c r="C31" s="701"/>
      <c r="D31" s="701"/>
      <c r="E31" s="701"/>
      <c r="F31" s="701"/>
      <c r="G31" s="701"/>
      <c r="H31" s="701"/>
      <c r="I31" s="701"/>
      <c r="J31" s="701"/>
      <c r="K31" s="701"/>
      <c r="L31" s="701"/>
      <c r="M31" s="701"/>
      <c r="N31" s="701"/>
      <c r="O31" s="701"/>
      <c r="P31" s="701"/>
      <c r="Q31" s="701"/>
      <c r="R31" s="701"/>
      <c r="S31" s="701"/>
      <c r="T31" s="701"/>
      <c r="U31" s="701"/>
      <c r="V31" s="701"/>
      <c r="W31" s="701"/>
      <c r="X31" s="701"/>
      <c r="Y31" s="701"/>
      <c r="Z31" s="701"/>
      <c r="AA31" s="701"/>
      <c r="AB31" s="701"/>
      <c r="AC31" s="701"/>
      <c r="AD31" s="701"/>
      <c r="AE31" s="701"/>
      <c r="AF31" s="701"/>
      <c r="AG31" s="701"/>
      <c r="AH31" s="701"/>
      <c r="AI31" s="701"/>
      <c r="AJ31" s="701"/>
      <c r="AK31" s="701"/>
      <c r="AL31" s="701"/>
      <c r="AM31" s="701"/>
      <c r="AN31" s="701"/>
      <c r="AO31" s="701"/>
      <c r="AP31" s="701"/>
      <c r="AQ31" s="701"/>
      <c r="AR31" s="701"/>
      <c r="AS31" s="701"/>
      <c r="AT31" s="701"/>
      <c r="AU31" s="701"/>
      <c r="AV31" s="701"/>
      <c r="AW31" s="701"/>
      <c r="AX31" s="701"/>
      <c r="AY31" s="701"/>
      <c r="AZ31" s="701"/>
      <c r="BA31" s="701"/>
      <c r="BB31" s="701"/>
      <c r="BC31" s="701"/>
      <c r="BD31" s="701"/>
      <c r="BE31" s="701"/>
      <c r="BF31" s="701"/>
      <c r="BG31" s="702">
        <f>BI26+BI25</f>
        <v>0.99523427708784384</v>
      </c>
      <c r="BH31" s="702"/>
      <c r="BI31" s="702"/>
      <c r="BJ31" s="703">
        <f>SUM(BJ24:BU30)</f>
        <v>6515088.4675000012</v>
      </c>
      <c r="BK31" s="703"/>
      <c r="BL31" s="703"/>
      <c r="BM31" s="703"/>
      <c r="BN31" s="703"/>
      <c r="BO31" s="703"/>
      <c r="BP31" s="703"/>
      <c r="BQ31" s="703"/>
      <c r="BR31" s="703"/>
      <c r="BS31" s="703"/>
      <c r="BT31" s="703"/>
      <c r="BU31" s="703"/>
      <c r="BV31" s="704">
        <f>SUM(BV24:CG30)</f>
        <v>5595839.5304293511</v>
      </c>
      <c r="BW31" s="704"/>
      <c r="BX31" s="704"/>
      <c r="BY31" s="704"/>
      <c r="BZ31" s="704"/>
      <c r="CA31" s="704"/>
      <c r="CB31" s="704"/>
      <c r="CC31" s="704"/>
      <c r="CD31" s="704"/>
      <c r="CE31" s="704"/>
      <c r="CF31" s="704"/>
      <c r="CG31" s="704"/>
      <c r="CH31" s="705">
        <f>SUM(CH25:CS30)</f>
        <v>919248.93707064958</v>
      </c>
      <c r="CI31" s="705"/>
      <c r="CJ31" s="705"/>
      <c r="CK31" s="705"/>
      <c r="CL31" s="705"/>
      <c r="CM31" s="705"/>
      <c r="CN31" s="705"/>
      <c r="CO31" s="705"/>
      <c r="CP31" s="705"/>
      <c r="CQ31" s="705"/>
      <c r="CR31" s="705"/>
      <c r="CS31" s="705"/>
      <c r="CU31" s="36"/>
      <c r="CV31" s="42"/>
    </row>
    <row r="32" spans="2:114" ht="28.5" customHeight="1" x14ac:dyDescent="0.25">
      <c r="B32" s="706" t="s">
        <v>57</v>
      </c>
      <c r="C32" s="706"/>
      <c r="D32" s="706"/>
      <c r="E32" s="706"/>
      <c r="F32" s="706"/>
      <c r="G32" s="706"/>
      <c r="H32" s="706"/>
      <c r="I32" s="706"/>
      <c r="J32" s="706"/>
      <c r="K32" s="706"/>
      <c r="L32" s="706"/>
      <c r="M32" s="706"/>
      <c r="N32" s="706"/>
      <c r="O32" s="706"/>
      <c r="P32" s="706"/>
      <c r="Q32" s="706"/>
      <c r="R32" s="706"/>
      <c r="S32" s="706"/>
      <c r="T32" s="706"/>
      <c r="U32" s="706"/>
      <c r="V32" s="706"/>
      <c r="W32" s="706"/>
      <c r="X32" s="706"/>
      <c r="Y32" s="706"/>
      <c r="Z32" s="706"/>
      <c r="AA32" s="706"/>
      <c r="AB32" s="706"/>
      <c r="AC32" s="706"/>
      <c r="AD32" s="706"/>
      <c r="AE32" s="706"/>
      <c r="AF32" s="706"/>
      <c r="AG32" s="706"/>
      <c r="AH32" s="706"/>
      <c r="AI32" s="706"/>
      <c r="AJ32" s="706"/>
      <c r="AK32" s="706"/>
      <c r="AL32" s="706"/>
      <c r="AM32" s="706"/>
      <c r="AN32" s="706"/>
      <c r="AO32" s="706"/>
      <c r="AP32" s="706"/>
      <c r="AQ32" s="706"/>
      <c r="AR32" s="706"/>
      <c r="AS32" s="706"/>
      <c r="AT32" s="706"/>
      <c r="AU32" s="706"/>
      <c r="AV32" s="706"/>
      <c r="AW32" s="706"/>
      <c r="AX32" s="706"/>
      <c r="AY32" s="706"/>
      <c r="AZ32" s="706"/>
      <c r="BA32" s="706"/>
      <c r="BB32" s="706"/>
      <c r="BC32" s="706"/>
      <c r="BD32" s="706"/>
      <c r="BE32" s="706"/>
      <c r="BF32" s="706"/>
      <c r="BG32" s="706"/>
      <c r="BH32" s="706"/>
      <c r="BI32" s="706"/>
      <c r="BJ32" s="707"/>
      <c r="BK32" s="707"/>
      <c r="BL32" s="707"/>
      <c r="BM32" s="707"/>
      <c r="BN32" s="707"/>
      <c r="BO32" s="707"/>
      <c r="BP32" s="707"/>
      <c r="BQ32" s="707"/>
      <c r="BR32" s="707"/>
      <c r="BS32" s="707"/>
      <c r="BT32" s="707"/>
      <c r="BU32" s="707"/>
      <c r="BV32" s="707"/>
      <c r="BW32" s="707"/>
      <c r="BX32" s="707"/>
      <c r="BY32" s="707"/>
      <c r="BZ32" s="707"/>
      <c r="CA32" s="707"/>
      <c r="CB32" s="707"/>
      <c r="CC32" s="707"/>
      <c r="CD32" s="707"/>
      <c r="CE32" s="707"/>
      <c r="CF32" s="707"/>
      <c r="CG32" s="707"/>
      <c r="CH32" s="707"/>
      <c r="CI32" s="707"/>
      <c r="CJ32" s="707"/>
      <c r="CK32" s="707"/>
      <c r="CL32" s="707"/>
      <c r="CM32" s="707"/>
      <c r="CN32" s="707"/>
      <c r="CO32" s="707"/>
      <c r="CP32" s="707"/>
      <c r="CQ32" s="707"/>
      <c r="CR32" s="707"/>
      <c r="CS32" s="707"/>
      <c r="CU32" s="42"/>
      <c r="CV32" s="42"/>
    </row>
    <row r="33" spans="2:171" ht="23.25" customHeight="1" x14ac:dyDescent="0.25">
      <c r="B33" s="708"/>
      <c r="C33" s="708"/>
      <c r="D33" s="708"/>
      <c r="E33" s="708"/>
      <c r="F33" s="708"/>
      <c r="G33" s="708"/>
      <c r="H33" s="708"/>
      <c r="I33" s="708"/>
      <c r="J33" s="708"/>
      <c r="K33" s="708"/>
      <c r="L33" s="708"/>
      <c r="M33" s="708"/>
      <c r="N33" s="708"/>
      <c r="O33" s="708"/>
      <c r="P33" s="708"/>
      <c r="Q33" s="708"/>
      <c r="R33" s="708"/>
      <c r="S33" s="708"/>
      <c r="T33" s="708"/>
      <c r="U33" s="708"/>
      <c r="V33" s="708"/>
      <c r="W33" s="708"/>
      <c r="X33" s="708"/>
      <c r="Y33" s="708"/>
      <c r="Z33" s="708"/>
      <c r="AA33" s="708"/>
      <c r="AB33" s="708"/>
      <c r="AC33" s="708"/>
      <c r="AD33" s="708"/>
      <c r="AE33" s="708"/>
      <c r="AF33" s="708"/>
      <c r="AG33" s="708"/>
      <c r="AH33" s="708"/>
      <c r="AI33" s="708"/>
      <c r="AJ33" s="709"/>
      <c r="AK33" s="709"/>
      <c r="AL33" s="709"/>
      <c r="AM33" s="709"/>
      <c r="AN33" s="709"/>
      <c r="AO33" s="709"/>
      <c r="AP33" s="709"/>
      <c r="AQ33" s="709"/>
      <c r="AR33" s="709"/>
      <c r="AS33" s="709"/>
      <c r="AT33" s="709"/>
      <c r="AU33" s="709"/>
      <c r="AV33" s="709"/>
      <c r="AW33" s="709"/>
      <c r="AX33" s="709"/>
      <c r="AY33" s="709"/>
      <c r="AZ33" s="709"/>
      <c r="BA33" s="709"/>
      <c r="BB33" s="709"/>
      <c r="BC33" s="709"/>
      <c r="BD33" s="709"/>
      <c r="BE33" s="43"/>
      <c r="BF33" s="710"/>
      <c r="BG33" s="710"/>
      <c r="BH33" s="710"/>
      <c r="BI33" s="710"/>
      <c r="BJ33" s="668"/>
      <c r="BK33" s="668"/>
      <c r="BL33" s="668"/>
      <c r="BM33" s="668"/>
      <c r="BN33" s="668"/>
      <c r="BO33" s="668"/>
      <c r="BP33" s="668"/>
      <c r="BQ33" s="668"/>
      <c r="BR33" s="668"/>
      <c r="BS33" s="668"/>
      <c r="BT33" s="668"/>
      <c r="BU33" s="668"/>
      <c r="BV33" s="668"/>
      <c r="BW33" s="668"/>
      <c r="BX33" s="668"/>
      <c r="BY33" s="668"/>
      <c r="BZ33" s="668"/>
      <c r="CA33" s="668"/>
      <c r="CB33" s="668"/>
      <c r="CC33" s="668"/>
      <c r="CD33" s="668"/>
      <c r="CE33" s="668"/>
      <c r="CF33" s="668"/>
      <c r="CG33" s="668"/>
      <c r="CH33" s="668"/>
      <c r="CI33" s="668"/>
      <c r="CJ33" s="668"/>
      <c r="CK33" s="668"/>
      <c r="CL33" s="668"/>
      <c r="CM33" s="668"/>
      <c r="CN33" s="668"/>
      <c r="CO33" s="668"/>
      <c r="CP33" s="668"/>
      <c r="CQ33" s="668"/>
      <c r="CR33" s="668"/>
      <c r="CS33" s="668"/>
      <c r="CU33" s="44"/>
      <c r="CV33" s="42"/>
    </row>
    <row r="34" spans="2:171" ht="18" customHeight="1" x14ac:dyDescent="0.25">
      <c r="B34" s="711" t="s">
        <v>58</v>
      </c>
      <c r="C34" s="711"/>
      <c r="D34" s="711"/>
      <c r="E34" s="711"/>
      <c r="F34" s="711"/>
      <c r="G34" s="711"/>
      <c r="H34" s="711"/>
      <c r="I34" s="711"/>
      <c r="J34" s="711"/>
      <c r="K34" s="711"/>
      <c r="L34" s="711"/>
      <c r="M34" s="711"/>
      <c r="N34" s="711"/>
      <c r="O34" s="711"/>
      <c r="P34" s="711"/>
      <c r="Q34" s="711"/>
      <c r="R34" s="711"/>
      <c r="S34" s="711"/>
      <c r="T34" s="711"/>
      <c r="U34" s="711"/>
      <c r="V34" s="711"/>
      <c r="W34" s="711"/>
      <c r="X34" s="711"/>
      <c r="Y34" s="711"/>
      <c r="Z34" s="711"/>
      <c r="AA34" s="711"/>
      <c r="AB34" s="711"/>
      <c r="AC34" s="711"/>
      <c r="AD34" s="711"/>
      <c r="AE34" s="711"/>
      <c r="AF34" s="711"/>
      <c r="AG34" s="711"/>
      <c r="AH34" s="711"/>
      <c r="AI34" s="711"/>
      <c r="AJ34" s="711"/>
      <c r="AK34" s="711"/>
      <c r="AL34" s="711"/>
      <c r="AM34" s="711"/>
      <c r="AN34" s="711"/>
      <c r="AO34" s="711"/>
      <c r="AP34" s="711"/>
      <c r="AQ34" s="711"/>
      <c r="AR34" s="711"/>
      <c r="AS34" s="711"/>
      <c r="AT34" s="711"/>
      <c r="AU34" s="711"/>
      <c r="AV34" s="711"/>
      <c r="AW34" s="711"/>
      <c r="AX34" s="711"/>
      <c r="AY34" s="711"/>
      <c r="AZ34" s="711"/>
      <c r="BA34" s="711"/>
      <c r="BB34" s="711"/>
      <c r="BC34" s="711"/>
      <c r="BD34" s="711"/>
      <c r="BE34" s="711"/>
      <c r="BF34" s="711"/>
      <c r="BG34" s="711"/>
      <c r="BH34" s="711"/>
      <c r="BI34" s="711"/>
      <c r="BJ34" s="668">
        <f>BV34+CH34</f>
        <v>651508.84675000003</v>
      </c>
      <c r="BK34" s="668"/>
      <c r="BL34" s="668"/>
      <c r="BM34" s="668"/>
      <c r="BN34" s="668"/>
      <c r="BO34" s="668"/>
      <c r="BP34" s="668"/>
      <c r="BQ34" s="668"/>
      <c r="BR34" s="668"/>
      <c r="BS34" s="668"/>
      <c r="BT34" s="668"/>
      <c r="BU34" s="668"/>
      <c r="BV34" s="668">
        <f>BV31*0.1</f>
        <v>559583.95304293511</v>
      </c>
      <c r="BW34" s="668"/>
      <c r="BX34" s="668"/>
      <c r="BY34" s="668"/>
      <c r="BZ34" s="668"/>
      <c r="CA34" s="668"/>
      <c r="CB34" s="668"/>
      <c r="CC34" s="668"/>
      <c r="CD34" s="668"/>
      <c r="CE34" s="668"/>
      <c r="CF34" s="668"/>
      <c r="CG34" s="668"/>
      <c r="CH34" s="668">
        <f>CH31*0.1</f>
        <v>91924.89370706497</v>
      </c>
      <c r="CI34" s="668"/>
      <c r="CJ34" s="668"/>
      <c r="CK34" s="668"/>
      <c r="CL34" s="668"/>
      <c r="CM34" s="668"/>
      <c r="CN34" s="668"/>
      <c r="CO34" s="668"/>
      <c r="CP34" s="668"/>
      <c r="CQ34" s="668"/>
      <c r="CR34" s="668"/>
      <c r="CS34" s="668"/>
      <c r="CU34" s="44"/>
      <c r="CV34" s="42"/>
      <c r="CZ34" s="45"/>
    </row>
    <row r="35" spans="2:171" ht="23.25" customHeight="1" x14ac:dyDescent="0.25">
      <c r="B35" s="712" t="s">
        <v>59</v>
      </c>
      <c r="C35" s="712"/>
      <c r="D35" s="712"/>
      <c r="E35" s="712"/>
      <c r="F35" s="712"/>
      <c r="G35" s="712"/>
      <c r="H35" s="712"/>
      <c r="I35" s="712"/>
      <c r="J35" s="712"/>
      <c r="K35" s="712"/>
      <c r="L35" s="712"/>
      <c r="M35" s="712"/>
      <c r="N35" s="712"/>
      <c r="O35" s="712"/>
      <c r="P35" s="712"/>
      <c r="Q35" s="712"/>
      <c r="R35" s="712"/>
      <c r="S35" s="712"/>
      <c r="T35" s="712"/>
      <c r="U35" s="712"/>
      <c r="V35" s="712"/>
      <c r="W35" s="712"/>
      <c r="X35" s="712"/>
      <c r="Y35" s="712"/>
      <c r="Z35" s="712"/>
      <c r="AA35" s="712"/>
      <c r="AB35" s="712"/>
      <c r="AC35" s="712"/>
      <c r="AD35" s="712"/>
      <c r="AE35" s="712"/>
      <c r="AF35" s="712"/>
      <c r="AG35" s="712"/>
      <c r="AH35" s="712"/>
      <c r="AI35" s="712"/>
      <c r="AJ35" s="712"/>
      <c r="AK35" s="712"/>
      <c r="AL35" s="712"/>
      <c r="AM35" s="712"/>
      <c r="AN35" s="712"/>
      <c r="AO35" s="712"/>
      <c r="AP35" s="712"/>
      <c r="AQ35" s="712"/>
      <c r="AR35" s="712"/>
      <c r="AS35" s="712"/>
      <c r="AT35" s="712"/>
      <c r="AU35" s="712"/>
      <c r="AV35" s="712"/>
      <c r="AW35" s="712"/>
      <c r="AX35" s="712"/>
      <c r="AY35" s="712"/>
      <c r="AZ35" s="712"/>
      <c r="BA35" s="712"/>
      <c r="BB35" s="712"/>
      <c r="BC35" s="712"/>
      <c r="BD35" s="712"/>
      <c r="BE35" s="712"/>
      <c r="BF35" s="712"/>
      <c r="BG35" s="712"/>
      <c r="BH35" s="712"/>
      <c r="BI35" s="712"/>
      <c r="BJ35" s="668">
        <f>BV35+CH35</f>
        <v>42781.599999999999</v>
      </c>
      <c r="BK35" s="668"/>
      <c r="BL35" s="668"/>
      <c r="BM35" s="668"/>
      <c r="BN35" s="668"/>
      <c r="BO35" s="668"/>
      <c r="BP35" s="668"/>
      <c r="BQ35" s="668"/>
      <c r="BR35" s="668"/>
      <c r="BS35" s="668"/>
      <c r="BT35" s="668"/>
      <c r="BU35" s="668"/>
      <c r="BV35" s="668">
        <v>42781.599999999999</v>
      </c>
      <c r="BW35" s="668"/>
      <c r="BX35" s="668"/>
      <c r="BY35" s="668"/>
      <c r="BZ35" s="668"/>
      <c r="CA35" s="668"/>
      <c r="CB35" s="668"/>
      <c r="CC35" s="668"/>
      <c r="CD35" s="668"/>
      <c r="CE35" s="668"/>
      <c r="CF35" s="668"/>
      <c r="CG35" s="668"/>
      <c r="CH35" s="668">
        <v>0</v>
      </c>
      <c r="CI35" s="668"/>
      <c r="CJ35" s="668"/>
      <c r="CK35" s="668"/>
      <c r="CL35" s="668"/>
      <c r="CM35" s="668"/>
      <c r="CN35" s="668"/>
      <c r="CO35" s="668"/>
      <c r="CP35" s="668"/>
      <c r="CQ35" s="668"/>
      <c r="CR35" s="668"/>
      <c r="CS35" s="668"/>
      <c r="CU35" s="44"/>
      <c r="CV35" s="42"/>
    </row>
    <row r="36" spans="2:171" ht="23.25" customHeight="1" x14ac:dyDescent="0.25">
      <c r="B36" s="712" t="s">
        <v>60</v>
      </c>
      <c r="C36" s="712"/>
      <c r="D36" s="712"/>
      <c r="E36" s="712"/>
      <c r="F36" s="712"/>
      <c r="G36" s="712"/>
      <c r="H36" s="712"/>
      <c r="I36" s="712"/>
      <c r="J36" s="712"/>
      <c r="K36" s="712"/>
      <c r="L36" s="712"/>
      <c r="M36" s="712"/>
      <c r="N36" s="712"/>
      <c r="O36" s="712"/>
      <c r="P36" s="712"/>
      <c r="Q36" s="712"/>
      <c r="R36" s="712"/>
      <c r="S36" s="712"/>
      <c r="T36" s="712"/>
      <c r="U36" s="712"/>
      <c r="V36" s="712"/>
      <c r="W36" s="712"/>
      <c r="X36" s="712"/>
      <c r="Y36" s="712"/>
      <c r="Z36" s="712"/>
      <c r="AA36" s="712"/>
      <c r="AB36" s="712"/>
      <c r="AC36" s="712"/>
      <c r="AD36" s="712"/>
      <c r="AE36" s="712"/>
      <c r="AF36" s="712"/>
      <c r="AG36" s="712"/>
      <c r="AH36" s="712"/>
      <c r="AI36" s="712"/>
      <c r="AJ36" s="712"/>
      <c r="AK36" s="712"/>
      <c r="AL36" s="712"/>
      <c r="AM36" s="712"/>
      <c r="AN36" s="712"/>
      <c r="AO36" s="712"/>
      <c r="AP36" s="712"/>
      <c r="AQ36" s="712"/>
      <c r="AR36" s="712"/>
      <c r="AS36" s="712"/>
      <c r="AT36" s="712"/>
      <c r="AU36" s="712"/>
      <c r="AV36" s="712"/>
      <c r="AW36" s="712"/>
      <c r="AX36" s="712"/>
      <c r="AY36" s="712"/>
      <c r="AZ36" s="712"/>
      <c r="BA36" s="712"/>
      <c r="BB36" s="712"/>
      <c r="BC36" s="712"/>
      <c r="BD36" s="712"/>
      <c r="BE36" s="712"/>
      <c r="BF36" s="712"/>
      <c r="BG36" s="712"/>
      <c r="BH36" s="712"/>
      <c r="BI36" s="712"/>
      <c r="BJ36" s="668">
        <f>BV36+CH36</f>
        <v>-2037.22</v>
      </c>
      <c r="BK36" s="668"/>
      <c r="BL36" s="668"/>
      <c r="BM36" s="668"/>
      <c r="BN36" s="668"/>
      <c r="BO36" s="668"/>
      <c r="BP36" s="668"/>
      <c r="BQ36" s="668"/>
      <c r="BR36" s="668"/>
      <c r="BS36" s="668"/>
      <c r="BT36" s="668"/>
      <c r="BU36" s="668"/>
      <c r="BV36" s="668">
        <v>-2037.22</v>
      </c>
      <c r="BW36" s="668"/>
      <c r="BX36" s="668"/>
      <c r="BY36" s="668"/>
      <c r="BZ36" s="668"/>
      <c r="CA36" s="668"/>
      <c r="CB36" s="668"/>
      <c r="CC36" s="668"/>
      <c r="CD36" s="668"/>
      <c r="CE36" s="668"/>
      <c r="CF36" s="668"/>
      <c r="CG36" s="668"/>
      <c r="CH36" s="668">
        <v>0</v>
      </c>
      <c r="CI36" s="668"/>
      <c r="CJ36" s="668"/>
      <c r="CK36" s="668"/>
      <c r="CL36" s="668"/>
      <c r="CM36" s="668"/>
      <c r="CN36" s="668"/>
      <c r="CO36" s="668"/>
      <c r="CP36" s="668"/>
      <c r="CQ36" s="668"/>
      <c r="CR36" s="668"/>
      <c r="CS36" s="668"/>
      <c r="CU36" s="44"/>
      <c r="CV36" s="42"/>
    </row>
    <row r="37" spans="2:171" ht="23.25" customHeight="1" x14ac:dyDescent="0.25">
      <c r="B37" s="712"/>
      <c r="C37" s="712"/>
      <c r="D37" s="712"/>
      <c r="E37" s="712"/>
      <c r="F37" s="712"/>
      <c r="G37" s="712"/>
      <c r="H37" s="712"/>
      <c r="I37" s="712"/>
      <c r="J37" s="712"/>
      <c r="K37" s="712"/>
      <c r="L37" s="712"/>
      <c r="M37" s="712"/>
      <c r="N37" s="712"/>
      <c r="O37" s="712"/>
      <c r="P37" s="712"/>
      <c r="Q37" s="712"/>
      <c r="R37" s="712"/>
      <c r="S37" s="712"/>
      <c r="T37" s="712"/>
      <c r="U37" s="712"/>
      <c r="V37" s="712"/>
      <c r="W37" s="712"/>
      <c r="X37" s="712"/>
      <c r="Y37" s="712"/>
      <c r="Z37" s="712"/>
      <c r="AA37" s="712"/>
      <c r="AB37" s="712"/>
      <c r="AC37" s="712"/>
      <c r="AD37" s="712"/>
      <c r="AE37" s="712"/>
      <c r="AF37" s="712"/>
      <c r="AG37" s="712"/>
      <c r="AH37" s="712"/>
      <c r="AI37" s="712"/>
      <c r="AJ37" s="712"/>
      <c r="AK37" s="712"/>
      <c r="AL37" s="712"/>
      <c r="AM37" s="712"/>
      <c r="AN37" s="712"/>
      <c r="AO37" s="712"/>
      <c r="AP37" s="712"/>
      <c r="AQ37" s="712"/>
      <c r="AR37" s="712"/>
      <c r="AS37" s="712"/>
      <c r="AT37" s="712"/>
      <c r="AU37" s="712"/>
      <c r="AV37" s="712"/>
      <c r="AW37" s="712"/>
      <c r="AX37" s="712"/>
      <c r="AY37" s="712"/>
      <c r="AZ37" s="712"/>
      <c r="BA37" s="712"/>
      <c r="BB37" s="712"/>
      <c r="BC37" s="712"/>
      <c r="BD37" s="712"/>
      <c r="BE37" s="712"/>
      <c r="BF37" s="712"/>
      <c r="BG37" s="712"/>
      <c r="BH37" s="712"/>
      <c r="BI37" s="712"/>
      <c r="BJ37" s="668"/>
      <c r="BK37" s="668"/>
      <c r="BL37" s="668"/>
      <c r="BM37" s="668"/>
      <c r="BN37" s="668"/>
      <c r="BO37" s="668"/>
      <c r="BP37" s="668"/>
      <c r="BQ37" s="668"/>
      <c r="BR37" s="668"/>
      <c r="BS37" s="668"/>
      <c r="BT37" s="668"/>
      <c r="BU37" s="668"/>
      <c r="BV37" s="668"/>
      <c r="BW37" s="668"/>
      <c r="BX37" s="668"/>
      <c r="BY37" s="668"/>
      <c r="BZ37" s="668"/>
      <c r="CA37" s="668"/>
      <c r="CB37" s="668"/>
      <c r="CC37" s="668"/>
      <c r="CD37" s="668"/>
      <c r="CE37" s="668"/>
      <c r="CF37" s="668"/>
      <c r="CG37" s="668"/>
      <c r="CH37" s="668"/>
      <c r="CI37" s="668"/>
      <c r="CJ37" s="668"/>
      <c r="CK37" s="668"/>
      <c r="CL37" s="668"/>
      <c r="CM37" s="668"/>
      <c r="CN37" s="668"/>
      <c r="CO37" s="668"/>
      <c r="CP37" s="668"/>
      <c r="CQ37" s="668"/>
      <c r="CR37" s="668"/>
      <c r="CS37" s="668"/>
      <c r="CU37" s="46"/>
      <c r="CV37" s="42"/>
    </row>
    <row r="38" spans="2:171" ht="21.75" customHeight="1" x14ac:dyDescent="0.25">
      <c r="B38" s="713" t="s">
        <v>61</v>
      </c>
      <c r="C38" s="713"/>
      <c r="D38" s="713"/>
      <c r="E38" s="713"/>
      <c r="F38" s="713"/>
      <c r="G38" s="713"/>
      <c r="H38" s="713"/>
      <c r="I38" s="713"/>
      <c r="J38" s="713"/>
      <c r="K38" s="713"/>
      <c r="L38" s="713"/>
      <c r="M38" s="713"/>
      <c r="N38" s="713"/>
      <c r="O38" s="713"/>
      <c r="P38" s="713"/>
      <c r="Q38" s="713"/>
      <c r="R38" s="713"/>
      <c r="S38" s="713"/>
      <c r="T38" s="713"/>
      <c r="U38" s="713"/>
      <c r="V38" s="713"/>
      <c r="W38" s="713"/>
      <c r="X38" s="713"/>
      <c r="Y38" s="713"/>
      <c r="Z38" s="713"/>
      <c r="AA38" s="713"/>
      <c r="AB38" s="713"/>
      <c r="AC38" s="713"/>
      <c r="AD38" s="713"/>
      <c r="AE38" s="713"/>
      <c r="AF38" s="713"/>
      <c r="AG38" s="713"/>
      <c r="AH38" s="713"/>
      <c r="AI38" s="713"/>
      <c r="AJ38" s="713"/>
      <c r="AK38" s="713"/>
      <c r="AL38" s="713"/>
      <c r="AM38" s="713"/>
      <c r="AN38" s="713"/>
      <c r="AO38" s="713"/>
      <c r="AP38" s="713"/>
      <c r="AQ38" s="713"/>
      <c r="AR38" s="713"/>
      <c r="AS38" s="713"/>
      <c r="AT38" s="713"/>
      <c r="AU38" s="713"/>
      <c r="AV38" s="713"/>
      <c r="AW38" s="713"/>
      <c r="AX38" s="713"/>
      <c r="AY38" s="713"/>
      <c r="AZ38" s="713"/>
      <c r="BA38" s="713"/>
      <c r="BB38" s="713"/>
      <c r="BC38" s="713"/>
      <c r="BD38" s="713"/>
      <c r="BE38" s="713"/>
      <c r="BF38" s="713"/>
      <c r="BG38" s="713"/>
      <c r="BH38" s="713"/>
      <c r="BI38" s="713"/>
      <c r="BJ38" s="704">
        <f>SUM(BJ33:BU37)</f>
        <v>692253.22675000003</v>
      </c>
      <c r="BK38" s="704"/>
      <c r="BL38" s="704"/>
      <c r="BM38" s="704"/>
      <c r="BN38" s="704"/>
      <c r="BO38" s="704"/>
      <c r="BP38" s="704"/>
      <c r="BQ38" s="704"/>
      <c r="BR38" s="704"/>
      <c r="BS38" s="704"/>
      <c r="BT38" s="704"/>
      <c r="BU38" s="704"/>
      <c r="BV38" s="704">
        <f>SUM(BV33:CG37)</f>
        <v>600328.33304293512</v>
      </c>
      <c r="BW38" s="704"/>
      <c r="BX38" s="704"/>
      <c r="BY38" s="704"/>
      <c r="BZ38" s="704"/>
      <c r="CA38" s="704"/>
      <c r="CB38" s="704"/>
      <c r="CC38" s="704"/>
      <c r="CD38" s="704"/>
      <c r="CE38" s="704"/>
      <c r="CF38" s="704"/>
      <c r="CG38" s="704"/>
      <c r="CH38" s="704">
        <f>SUM(CH33:CS37)</f>
        <v>91924.89370706497</v>
      </c>
      <c r="CI38" s="704"/>
      <c r="CJ38" s="704"/>
      <c r="CK38" s="704"/>
      <c r="CL38" s="704"/>
      <c r="CM38" s="704"/>
      <c r="CN38" s="704"/>
      <c r="CO38" s="704"/>
      <c r="CP38" s="704"/>
      <c r="CQ38" s="704"/>
      <c r="CR38" s="704"/>
      <c r="CS38" s="704"/>
      <c r="CU38" s="46"/>
      <c r="CV38" s="42"/>
    </row>
    <row r="39" spans="2:171" ht="21.75" customHeight="1" x14ac:dyDescent="0.25">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714"/>
      <c r="BK39" s="714"/>
      <c r="BL39" s="714"/>
      <c r="BM39" s="714"/>
      <c r="BN39" s="714"/>
      <c r="BO39" s="714"/>
      <c r="BP39" s="714"/>
      <c r="BQ39" s="714"/>
      <c r="BR39" s="714"/>
      <c r="BS39" s="714"/>
      <c r="BT39" s="714"/>
      <c r="BU39" s="714"/>
      <c r="BV39" s="714"/>
      <c r="BW39" s="714"/>
      <c r="BX39" s="714"/>
      <c r="BY39" s="714"/>
      <c r="BZ39" s="714"/>
      <c r="CA39" s="714"/>
      <c r="CB39" s="714"/>
      <c r="CC39" s="714"/>
      <c r="CD39" s="714"/>
      <c r="CE39" s="714"/>
      <c r="CF39" s="714"/>
      <c r="CG39" s="714"/>
      <c r="CH39" s="714"/>
      <c r="CI39" s="714"/>
      <c r="CJ39" s="714"/>
      <c r="CK39" s="714"/>
      <c r="CL39" s="714"/>
      <c r="CM39" s="714"/>
      <c r="CN39" s="714"/>
      <c r="CO39" s="714"/>
      <c r="CP39" s="714"/>
      <c r="CQ39" s="714"/>
      <c r="CR39" s="714"/>
      <c r="CS39" s="714"/>
      <c r="CU39" s="48"/>
      <c r="CV39" s="42"/>
    </row>
    <row r="40" spans="2:171" ht="21.75" customHeight="1" x14ac:dyDescent="0.25">
      <c r="B40" s="715" t="s">
        <v>62</v>
      </c>
      <c r="C40" s="715"/>
      <c r="D40" s="715"/>
      <c r="E40" s="715"/>
      <c r="F40" s="715"/>
      <c r="G40" s="715"/>
      <c r="H40" s="715"/>
      <c r="I40" s="715"/>
      <c r="J40" s="715"/>
      <c r="K40" s="715"/>
      <c r="L40" s="715"/>
      <c r="M40" s="715"/>
      <c r="N40" s="715"/>
      <c r="O40" s="715"/>
      <c r="P40" s="715"/>
      <c r="Q40" s="715"/>
      <c r="R40" s="715"/>
      <c r="S40" s="715"/>
      <c r="T40" s="715"/>
      <c r="U40" s="715"/>
      <c r="V40" s="715"/>
      <c r="W40" s="715"/>
      <c r="X40" s="715"/>
      <c r="Y40" s="715"/>
      <c r="Z40" s="715"/>
      <c r="AA40" s="715"/>
      <c r="AB40" s="715"/>
      <c r="AC40" s="715"/>
      <c r="AD40" s="715"/>
      <c r="AE40" s="715"/>
      <c r="AF40" s="715"/>
      <c r="AG40" s="715"/>
      <c r="AH40" s="715"/>
      <c r="AI40" s="715"/>
      <c r="AJ40" s="715"/>
      <c r="AK40" s="715"/>
      <c r="AL40" s="715"/>
      <c r="AM40" s="715"/>
      <c r="AN40" s="715"/>
      <c r="AO40" s="715"/>
      <c r="AP40" s="715"/>
      <c r="AQ40" s="715"/>
      <c r="AR40" s="715"/>
      <c r="AS40" s="715"/>
      <c r="AT40" s="715"/>
      <c r="AU40" s="715"/>
      <c r="AV40" s="715"/>
      <c r="AW40" s="715"/>
      <c r="AX40" s="715"/>
      <c r="AY40" s="715"/>
      <c r="AZ40" s="715"/>
      <c r="BA40" s="715"/>
      <c r="BB40" s="715"/>
      <c r="BC40" s="715"/>
      <c r="BD40" s="715"/>
      <c r="BE40" s="715"/>
      <c r="BF40" s="715"/>
      <c r="BG40" s="715"/>
      <c r="BH40" s="715"/>
      <c r="BI40" s="715"/>
      <c r="BJ40" s="704">
        <f>BJ31-BJ38</f>
        <v>5822835.2407500008</v>
      </c>
      <c r="BK40" s="704"/>
      <c r="BL40" s="704"/>
      <c r="BM40" s="704"/>
      <c r="BN40" s="704"/>
      <c r="BO40" s="704"/>
      <c r="BP40" s="704"/>
      <c r="BQ40" s="704"/>
      <c r="BR40" s="704"/>
      <c r="BS40" s="704"/>
      <c r="BT40" s="704"/>
      <c r="BU40" s="704"/>
      <c r="BV40" s="704">
        <f>BV31-BV38</f>
        <v>4995511.1973864157</v>
      </c>
      <c r="BW40" s="704"/>
      <c r="BX40" s="704"/>
      <c r="BY40" s="704"/>
      <c r="BZ40" s="704"/>
      <c r="CA40" s="704"/>
      <c r="CB40" s="704"/>
      <c r="CC40" s="704"/>
      <c r="CD40" s="704"/>
      <c r="CE40" s="704"/>
      <c r="CF40" s="704"/>
      <c r="CG40" s="704"/>
      <c r="CH40" s="704">
        <f>CH31-CH38</f>
        <v>827324.04336358467</v>
      </c>
      <c r="CI40" s="704"/>
      <c r="CJ40" s="704"/>
      <c r="CK40" s="704"/>
      <c r="CL40" s="704"/>
      <c r="CM40" s="704"/>
      <c r="CN40" s="704"/>
      <c r="CO40" s="704"/>
      <c r="CP40" s="704"/>
      <c r="CQ40" s="704"/>
      <c r="CR40" s="704"/>
      <c r="CS40" s="704"/>
      <c r="CU40" s="46"/>
      <c r="CV40" s="42"/>
    </row>
    <row r="41" spans="2:171" ht="21.75" customHeight="1" x14ac:dyDescent="0.25">
      <c r="B41" s="716" t="s">
        <v>63</v>
      </c>
      <c r="C41" s="716"/>
      <c r="D41" s="716"/>
      <c r="E41" s="716"/>
      <c r="F41" s="716"/>
      <c r="G41" s="716"/>
      <c r="H41" s="716"/>
      <c r="I41" s="716"/>
      <c r="J41" s="716"/>
      <c r="K41" s="716"/>
      <c r="L41" s="716"/>
      <c r="M41" s="716"/>
      <c r="N41" s="716"/>
      <c r="O41" s="716"/>
      <c r="P41" s="716"/>
      <c r="Q41" s="716"/>
      <c r="R41" s="716"/>
      <c r="S41" s="716"/>
      <c r="T41" s="716"/>
      <c r="U41" s="716"/>
      <c r="V41" s="716"/>
      <c r="W41" s="716"/>
      <c r="X41" s="716"/>
      <c r="Y41" s="716"/>
      <c r="Z41" s="716"/>
      <c r="AA41" s="716"/>
      <c r="AB41" s="716"/>
      <c r="AC41" s="716"/>
      <c r="AD41" s="716"/>
      <c r="AE41" s="716"/>
      <c r="AF41" s="716"/>
      <c r="AG41" s="716"/>
      <c r="AH41" s="716"/>
      <c r="AI41" s="716"/>
      <c r="AJ41" s="716"/>
      <c r="AK41" s="716"/>
      <c r="AL41" s="716"/>
      <c r="AM41" s="716"/>
      <c r="AN41" s="716"/>
      <c r="AO41" s="716"/>
      <c r="AP41" s="716"/>
      <c r="AQ41" s="716"/>
      <c r="AR41" s="716"/>
      <c r="AS41" s="716"/>
      <c r="AT41" s="716"/>
      <c r="AU41" s="716"/>
      <c r="AV41" s="716"/>
      <c r="AW41" s="716"/>
      <c r="AX41" s="716"/>
      <c r="AY41" s="716"/>
      <c r="AZ41" s="716"/>
      <c r="BA41" s="716"/>
      <c r="BB41" s="716"/>
      <c r="BC41" s="716"/>
      <c r="BD41" s="716"/>
      <c r="BE41" s="716"/>
      <c r="BF41" s="716"/>
      <c r="BG41" s="716"/>
      <c r="BH41" s="716"/>
      <c r="BI41" s="716"/>
      <c r="BJ41" s="716"/>
      <c r="BK41" s="716"/>
      <c r="BL41" s="716"/>
      <c r="BM41" s="716"/>
      <c r="BN41" s="716"/>
      <c r="BO41" s="716"/>
      <c r="BP41" s="716"/>
      <c r="BQ41" s="716"/>
      <c r="BR41" s="716"/>
      <c r="BS41" s="716"/>
      <c r="BT41" s="716"/>
      <c r="BU41" s="716"/>
      <c r="BV41" s="716"/>
      <c r="BW41" s="716"/>
      <c r="BX41" s="716"/>
      <c r="BY41" s="716"/>
      <c r="BZ41" s="716"/>
      <c r="CA41" s="716"/>
      <c r="CB41" s="716"/>
      <c r="CC41" s="716"/>
      <c r="CD41" s="716"/>
      <c r="CE41" s="716"/>
      <c r="CF41" s="716"/>
      <c r="CG41" s="716"/>
      <c r="CH41" s="716"/>
      <c r="CI41" s="716"/>
      <c r="CJ41" s="716"/>
      <c r="CK41" s="716"/>
      <c r="CL41" s="716"/>
      <c r="CM41" s="716"/>
      <c r="CN41" s="716"/>
      <c r="CO41" s="716"/>
      <c r="CP41" s="716"/>
      <c r="CQ41" s="716"/>
      <c r="CR41" s="716"/>
      <c r="CS41" s="716"/>
      <c r="CU41" s="44"/>
      <c r="CV41" s="42"/>
    </row>
    <row r="42" spans="2:171" ht="21.75" customHeight="1" x14ac:dyDescent="0.25">
      <c r="B42" s="717"/>
      <c r="C42" s="717"/>
      <c r="D42" s="717"/>
      <c r="E42" s="717"/>
      <c r="F42" s="717"/>
      <c r="G42" s="717"/>
      <c r="H42" s="717"/>
      <c r="I42" s="717"/>
      <c r="J42" s="717"/>
      <c r="K42" s="717"/>
      <c r="L42" s="717"/>
      <c r="M42" s="717"/>
      <c r="N42" s="717"/>
      <c r="O42" s="717"/>
      <c r="P42" s="717"/>
      <c r="Q42" s="717"/>
      <c r="R42" s="717"/>
      <c r="S42" s="717"/>
      <c r="T42" s="717"/>
      <c r="U42" s="717"/>
      <c r="V42" s="717"/>
      <c r="W42" s="717"/>
      <c r="X42" s="717"/>
      <c r="Y42" s="717"/>
      <c r="Z42" s="717"/>
      <c r="AA42" s="717"/>
      <c r="AB42" s="717"/>
      <c r="AC42" s="717"/>
      <c r="AD42" s="717"/>
      <c r="AE42" s="717"/>
      <c r="AF42" s="717"/>
      <c r="AG42" s="717"/>
      <c r="AH42" s="717"/>
      <c r="AI42" s="717"/>
      <c r="AJ42" s="717"/>
      <c r="AK42" s="717"/>
      <c r="AL42" s="717"/>
      <c r="AM42" s="717"/>
      <c r="AN42" s="717"/>
      <c r="AO42" s="717"/>
      <c r="AP42" s="717"/>
      <c r="AQ42" s="717"/>
      <c r="AR42" s="717"/>
      <c r="AS42" s="717"/>
      <c r="AT42" s="717"/>
      <c r="AU42" s="717"/>
      <c r="AV42" s="717"/>
      <c r="AW42" s="717"/>
      <c r="AX42" s="717"/>
      <c r="AY42" s="717"/>
      <c r="AZ42" s="717"/>
      <c r="BA42" s="717"/>
      <c r="BB42" s="717"/>
      <c r="BC42" s="717"/>
      <c r="BD42" s="717"/>
      <c r="BE42" s="717"/>
      <c r="BF42" s="717"/>
      <c r="BG42" s="717"/>
      <c r="BH42" s="717"/>
      <c r="BI42" s="717"/>
      <c r="BJ42" s="718"/>
      <c r="BK42" s="718"/>
      <c r="BL42" s="718"/>
      <c r="BM42" s="718"/>
      <c r="BN42" s="718"/>
      <c r="BO42" s="718"/>
      <c r="BP42" s="718"/>
      <c r="BQ42" s="718"/>
      <c r="BR42" s="718"/>
      <c r="BS42" s="718"/>
      <c r="BT42" s="718"/>
      <c r="BU42" s="718"/>
      <c r="BV42" s="718"/>
      <c r="BW42" s="718"/>
      <c r="BX42" s="718"/>
      <c r="BY42" s="718"/>
      <c r="BZ42" s="718"/>
      <c r="CA42" s="718"/>
      <c r="CB42" s="718"/>
      <c r="CC42" s="718"/>
      <c r="CD42" s="718"/>
      <c r="CE42" s="718"/>
      <c r="CF42" s="718"/>
      <c r="CG42" s="718"/>
      <c r="CH42" s="718"/>
      <c r="CI42" s="718"/>
      <c r="CJ42" s="718"/>
      <c r="CK42" s="718"/>
      <c r="CL42" s="718"/>
      <c r="CM42" s="718"/>
      <c r="CN42" s="718"/>
      <c r="CO42" s="718"/>
      <c r="CP42" s="718"/>
      <c r="CQ42" s="718"/>
      <c r="CR42" s="718"/>
      <c r="CS42" s="718"/>
      <c r="CU42" s="44"/>
      <c r="CV42" s="42"/>
    </row>
    <row r="43" spans="2:171" ht="24.75" customHeight="1" x14ac:dyDescent="0.25">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U43" s="50"/>
      <c r="CV43" s="51"/>
    </row>
    <row r="44" spans="2:171" ht="28.5" customHeight="1" x14ac:dyDescent="0.2">
      <c r="B44" s="719" t="s">
        <v>64</v>
      </c>
      <c r="C44" s="719"/>
      <c r="D44" s="719"/>
      <c r="E44" s="719"/>
      <c r="F44" s="719"/>
      <c r="G44" s="719"/>
      <c r="H44" s="719"/>
      <c r="I44" s="719"/>
      <c r="J44" s="719"/>
      <c r="K44" s="719"/>
      <c r="L44" s="719"/>
      <c r="M44" s="719"/>
      <c r="N44" s="719"/>
      <c r="O44" s="719"/>
      <c r="P44" s="719"/>
      <c r="Q44" s="719"/>
      <c r="R44" s="719"/>
      <c r="S44" s="719"/>
      <c r="T44" s="719"/>
      <c r="U44" s="719"/>
      <c r="V44" s="719"/>
      <c r="W44" s="719"/>
      <c r="X44" s="719"/>
      <c r="Y44" s="719"/>
      <c r="Z44" s="719"/>
      <c r="AA44" s="719"/>
      <c r="AB44" s="719"/>
      <c r="AC44" s="719"/>
      <c r="AD44" s="719"/>
      <c r="AE44" s="719"/>
      <c r="AF44" s="719"/>
      <c r="AG44" s="719"/>
      <c r="AH44" s="719"/>
      <c r="AI44" s="719"/>
      <c r="AJ44" s="719"/>
      <c r="AK44" s="719"/>
      <c r="AL44" s="719"/>
      <c r="AM44" s="719"/>
      <c r="AN44" s="719"/>
      <c r="AO44" s="719"/>
      <c r="AP44" s="719"/>
      <c r="AQ44" s="719"/>
      <c r="AR44" s="719"/>
      <c r="AS44" s="719"/>
      <c r="AT44" s="719"/>
      <c r="AU44" s="719"/>
      <c r="AV44" s="719"/>
      <c r="AW44" s="719"/>
      <c r="AX44" s="719"/>
      <c r="AY44" s="719"/>
      <c r="AZ44" s="719"/>
      <c r="BA44" s="719"/>
      <c r="BB44" s="719"/>
      <c r="BC44" s="719"/>
      <c r="BD44" s="719"/>
      <c r="BE44" s="719"/>
      <c r="BF44" s="719"/>
      <c r="BG44" s="719"/>
      <c r="BH44" s="719"/>
      <c r="BI44" s="719"/>
      <c r="BJ44" s="719"/>
      <c r="BK44" s="719"/>
      <c r="BL44" s="719"/>
      <c r="BM44" s="719"/>
      <c r="BN44" s="719"/>
      <c r="BO44" s="719"/>
      <c r="BP44" s="719"/>
      <c r="BQ44" s="719"/>
      <c r="BR44" s="719"/>
      <c r="BS44" s="719"/>
      <c r="BT44" s="719"/>
      <c r="BU44" s="719"/>
      <c r="BV44" s="719"/>
      <c r="BW44" s="719"/>
      <c r="BX44" s="719"/>
      <c r="BY44" s="719"/>
      <c r="BZ44" s="719"/>
      <c r="CA44" s="719"/>
      <c r="CB44" s="719"/>
      <c r="CC44" s="719"/>
      <c r="CD44" s="719"/>
      <c r="CE44" s="719"/>
      <c r="CF44" s="719"/>
      <c r="CG44" s="719"/>
      <c r="CH44" s="719"/>
      <c r="CI44" s="719"/>
      <c r="CJ44" s="719"/>
      <c r="CK44" s="719"/>
      <c r="CL44" s="719"/>
      <c r="CM44" s="719"/>
      <c r="CN44" s="719"/>
      <c r="CO44" s="719"/>
      <c r="CP44" s="719"/>
      <c r="CQ44" s="719"/>
      <c r="CR44" s="719"/>
      <c r="CS44" s="719"/>
    </row>
    <row r="45" spans="2:171" ht="15" customHeight="1" x14ac:dyDescent="0.3">
      <c r="B45" s="52"/>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4"/>
      <c r="DB45" s="55"/>
    </row>
    <row r="46" spans="2:171" ht="21.75" customHeight="1" x14ac:dyDescent="0.2">
      <c r="B46" s="720" t="s">
        <v>65</v>
      </c>
      <c r="C46" s="720"/>
      <c r="D46" s="720"/>
      <c r="E46" s="720"/>
      <c r="F46" s="720"/>
      <c r="G46" s="720"/>
      <c r="H46" s="720"/>
      <c r="I46" s="720"/>
      <c r="J46" s="720"/>
      <c r="K46" s="720"/>
      <c r="L46" s="720"/>
      <c r="M46" s="720"/>
      <c r="N46" s="720"/>
      <c r="O46" s="720"/>
      <c r="P46" s="720"/>
      <c r="Q46" s="720"/>
      <c r="R46" s="56" t="s">
        <v>31</v>
      </c>
      <c r="S46" s="31"/>
      <c r="T46" s="31"/>
      <c r="U46" s="31"/>
      <c r="V46" s="31"/>
      <c r="W46" s="31"/>
      <c r="X46" s="31"/>
      <c r="Y46" s="31"/>
      <c r="Z46" s="31"/>
      <c r="AA46" s="31"/>
      <c r="AB46" s="31"/>
      <c r="AC46" s="31"/>
      <c r="AD46" s="721" t="s">
        <v>66</v>
      </c>
      <c r="AE46" s="721"/>
      <c r="AF46" s="721"/>
      <c r="AG46" s="721"/>
      <c r="AH46" s="721"/>
      <c r="AI46" s="721"/>
      <c r="AJ46" s="721"/>
      <c r="AK46" s="721"/>
      <c r="AL46" s="721"/>
      <c r="AM46" s="721"/>
      <c r="AN46" s="721"/>
      <c r="AO46" s="721"/>
      <c r="AP46" s="721"/>
      <c r="AQ46" s="721"/>
      <c r="AR46" s="721"/>
      <c r="AS46" s="721"/>
      <c r="AT46" s="721"/>
      <c r="AU46" s="721"/>
      <c r="AV46" s="721"/>
      <c r="AW46" s="721"/>
      <c r="AX46" s="721"/>
      <c r="AY46" s="721"/>
      <c r="AZ46" s="721"/>
      <c r="BA46" s="721"/>
      <c r="BB46" s="721"/>
      <c r="BC46" s="721"/>
      <c r="BD46" s="721"/>
      <c r="BE46" s="721"/>
      <c r="BF46" s="721"/>
      <c r="BG46" s="721"/>
      <c r="BH46" s="721"/>
      <c r="BI46" s="721"/>
      <c r="BJ46" s="722" t="s">
        <v>67</v>
      </c>
      <c r="BK46" s="722"/>
      <c r="BL46" s="722"/>
      <c r="BM46" s="722"/>
      <c r="BN46" s="722"/>
      <c r="BO46" s="722"/>
      <c r="BP46" s="722"/>
      <c r="BQ46" s="722"/>
      <c r="BR46" s="722"/>
      <c r="BS46" s="722"/>
      <c r="BT46" s="722"/>
      <c r="BU46" s="722"/>
      <c r="BV46" s="722"/>
      <c r="BW46" s="722"/>
      <c r="BX46" s="722"/>
      <c r="BY46" s="722"/>
      <c r="BZ46" s="722"/>
      <c r="CA46" s="722"/>
      <c r="CB46" s="722"/>
      <c r="CC46" s="722"/>
      <c r="CD46" s="722"/>
      <c r="CE46" s="722"/>
      <c r="CF46" s="722"/>
      <c r="CG46" s="722"/>
      <c r="CH46" s="722"/>
      <c r="CI46" s="722"/>
      <c r="CJ46" s="722"/>
      <c r="CK46" s="722"/>
      <c r="CL46" s="722"/>
      <c r="CM46" s="722"/>
      <c r="CN46" s="722"/>
      <c r="CO46" s="722"/>
      <c r="CP46" s="722"/>
      <c r="CQ46" s="722"/>
      <c r="CR46" s="722"/>
      <c r="CS46" s="722"/>
    </row>
    <row r="47" spans="2:171" ht="21.75" customHeight="1" x14ac:dyDescent="0.2">
      <c r="B47" s="58"/>
      <c r="C47" s="32"/>
      <c r="D47" s="32"/>
      <c r="E47" s="32"/>
      <c r="F47" s="32"/>
      <c r="G47" s="32"/>
      <c r="H47" s="32"/>
      <c r="I47" s="32"/>
      <c r="J47" s="32"/>
      <c r="K47" s="32"/>
      <c r="L47" s="32"/>
      <c r="M47" s="32"/>
      <c r="N47" s="32"/>
      <c r="O47" s="32"/>
      <c r="P47" s="32"/>
      <c r="Q47" s="32"/>
      <c r="R47" s="31"/>
      <c r="S47" s="31"/>
      <c r="T47" s="31"/>
      <c r="U47" s="31"/>
      <c r="V47" s="31"/>
      <c r="W47" s="31"/>
      <c r="X47" s="31"/>
      <c r="Y47" s="31"/>
      <c r="Z47" s="31"/>
      <c r="AA47" s="31"/>
      <c r="AB47" s="31"/>
      <c r="AC47" s="31"/>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t="s">
        <v>68</v>
      </c>
      <c r="BX47" s="59"/>
      <c r="BY47" s="59"/>
      <c r="BZ47" s="59"/>
      <c r="CA47" s="59"/>
      <c r="CB47" s="59"/>
      <c r="CC47" s="59"/>
      <c r="CD47" s="59"/>
      <c r="CE47" s="59"/>
      <c r="CF47" s="59"/>
      <c r="CG47" s="59"/>
      <c r="CH47" s="59"/>
      <c r="CI47" s="59"/>
      <c r="CJ47" s="59"/>
      <c r="CK47" s="59"/>
      <c r="CL47" s="59"/>
      <c r="CM47" s="59"/>
      <c r="CN47" s="59"/>
      <c r="CO47" s="59"/>
      <c r="CP47" s="59"/>
      <c r="CQ47" s="59"/>
      <c r="CR47" s="59"/>
      <c r="CS47" s="57"/>
    </row>
    <row r="48" spans="2:171" s="60" customFormat="1" ht="21.75" customHeight="1" x14ac:dyDescent="0.65">
      <c r="B48" s="61"/>
      <c r="C48" s="31"/>
      <c r="D48" s="31"/>
      <c r="E48" s="31"/>
      <c r="F48" s="31"/>
      <c r="G48" s="31"/>
      <c r="H48" s="31"/>
      <c r="I48" s="31"/>
      <c r="J48" s="723"/>
      <c r="K48" s="723"/>
      <c r="L48" s="723"/>
      <c r="M48" s="723"/>
      <c r="N48" s="723"/>
      <c r="O48" s="723"/>
      <c r="P48" s="723"/>
      <c r="Q48" s="723"/>
      <c r="R48" s="723"/>
      <c r="S48" s="723"/>
      <c r="T48" s="723"/>
      <c r="U48" s="723"/>
      <c r="V48" s="723"/>
      <c r="W48" s="723"/>
      <c r="X48" s="723"/>
      <c r="Y48" s="723"/>
      <c r="Z48" s="723"/>
      <c r="AA48" s="723"/>
      <c r="AB48" s="723"/>
      <c r="AC48" s="723"/>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724"/>
      <c r="BY48" s="724"/>
      <c r="BZ48" s="724"/>
      <c r="CA48" s="724"/>
      <c r="CB48" s="724"/>
      <c r="CC48" s="724"/>
      <c r="CD48" s="724"/>
      <c r="CE48" s="724"/>
      <c r="CF48" s="724"/>
      <c r="CG48" s="724"/>
      <c r="CH48" s="724"/>
      <c r="CI48" s="724"/>
      <c r="CJ48" s="724"/>
      <c r="CK48" s="724"/>
      <c r="CL48" s="31"/>
      <c r="CM48" s="31"/>
      <c r="CN48" s="31"/>
      <c r="CO48" s="31"/>
      <c r="CP48" s="31"/>
      <c r="CQ48" s="31"/>
      <c r="CR48" s="31"/>
      <c r="CS48" s="62"/>
      <c r="CU48" s="24"/>
      <c r="CV48" s="25"/>
      <c r="CW48" s="63"/>
      <c r="CX48" s="63"/>
      <c r="CY48" s="63"/>
      <c r="CZ48" s="63"/>
      <c r="DA48" s="63"/>
      <c r="DB48" s="63"/>
      <c r="DC48" s="63"/>
      <c r="DD48" s="63"/>
      <c r="DE48" s="63"/>
      <c r="DF48" s="63"/>
      <c r="DG48" s="63"/>
      <c r="DH48" s="63"/>
      <c r="DI48" s="63"/>
      <c r="DJ48" s="63"/>
      <c r="DK48" s="63"/>
      <c r="DL48" s="63"/>
      <c r="DM48" s="63"/>
      <c r="DN48" s="63"/>
      <c r="DO48" s="63"/>
      <c r="DP48" s="63"/>
      <c r="DQ48" s="63"/>
      <c r="DR48" s="63"/>
      <c r="DS48" s="63"/>
      <c r="DT48" s="63"/>
      <c r="DU48" s="63"/>
      <c r="DV48" s="63"/>
      <c r="DW48" s="63"/>
      <c r="DX48" s="63"/>
      <c r="DY48" s="63"/>
      <c r="DZ48" s="63"/>
      <c r="EA48" s="63"/>
      <c r="EB48" s="63"/>
      <c r="EC48" s="63"/>
      <c r="ED48" s="63"/>
      <c r="EE48" s="63"/>
      <c r="EF48" s="63"/>
      <c r="EG48" s="63"/>
      <c r="EH48" s="63"/>
      <c r="EI48" s="63"/>
      <c r="EJ48" s="63"/>
      <c r="EK48" s="63"/>
      <c r="EL48" s="63"/>
      <c r="EM48" s="63"/>
      <c r="EN48" s="63"/>
      <c r="EO48" s="63"/>
      <c r="EP48" s="63"/>
      <c r="EQ48" s="63"/>
      <c r="ER48" s="63"/>
      <c r="ES48" s="63"/>
      <c r="ET48" s="63"/>
      <c r="EU48" s="63"/>
      <c r="EV48" s="63"/>
      <c r="EW48" s="63"/>
      <c r="EX48" s="63"/>
      <c r="EY48" s="63"/>
      <c r="EZ48" s="63"/>
      <c r="FA48" s="63"/>
      <c r="FB48" s="63"/>
      <c r="FC48" s="63"/>
      <c r="FD48" s="63"/>
      <c r="FE48" s="63"/>
      <c r="FF48" s="63"/>
      <c r="FG48" s="63"/>
      <c r="FH48" s="63"/>
      <c r="FI48" s="63"/>
      <c r="FJ48" s="63"/>
      <c r="FK48" s="63"/>
      <c r="FL48" s="63"/>
      <c r="FM48" s="63"/>
      <c r="FN48" s="63"/>
      <c r="FO48" s="63"/>
    </row>
    <row r="49" spans="2:171" s="60" customFormat="1" ht="21.75" customHeight="1" x14ac:dyDescent="0.65">
      <c r="B49" s="64"/>
      <c r="C49" s="65"/>
      <c r="D49" s="65"/>
      <c r="E49" s="65"/>
      <c r="F49" s="65"/>
      <c r="G49" s="65"/>
      <c r="H49" s="65"/>
      <c r="I49" s="65"/>
      <c r="J49" s="725" t="s">
        <v>69</v>
      </c>
      <c r="K49" s="725"/>
      <c r="L49" s="725"/>
      <c r="M49" s="725"/>
      <c r="N49" s="725"/>
      <c r="O49" s="725"/>
      <c r="P49" s="725"/>
      <c r="Q49" s="725"/>
      <c r="R49" s="725"/>
      <c r="S49" s="725"/>
      <c r="T49" s="725"/>
      <c r="U49" s="725"/>
      <c r="V49" s="725"/>
      <c r="W49" s="725"/>
      <c r="X49" s="725"/>
      <c r="Y49" s="725"/>
      <c r="Z49" s="725"/>
      <c r="AA49" s="725"/>
      <c r="AB49" s="725"/>
      <c r="AC49" s="72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6"/>
      <c r="CU49" s="24"/>
      <c r="CV49" s="25"/>
      <c r="CW49" s="63"/>
      <c r="CX49" s="63"/>
      <c r="CY49" s="63"/>
      <c r="CZ49" s="63"/>
      <c r="DA49" s="63"/>
      <c r="DB49" s="63"/>
      <c r="DC49" s="63"/>
      <c r="DD49" s="63"/>
      <c r="DE49" s="63"/>
      <c r="DF49" s="63"/>
      <c r="DG49" s="63"/>
      <c r="DH49" s="63"/>
      <c r="DI49" s="63"/>
      <c r="DJ49" s="63"/>
      <c r="DK49" s="63"/>
      <c r="DL49" s="63"/>
      <c r="DM49" s="63"/>
      <c r="DN49" s="63"/>
      <c r="DO49" s="63"/>
      <c r="DP49" s="63"/>
      <c r="DQ49" s="63"/>
      <c r="DR49" s="63"/>
      <c r="DS49" s="63"/>
      <c r="DT49" s="63"/>
      <c r="DU49" s="63"/>
      <c r="DV49" s="63"/>
      <c r="DW49" s="63"/>
      <c r="DX49" s="63"/>
      <c r="DY49" s="63"/>
      <c r="DZ49" s="63"/>
      <c r="EA49" s="63"/>
      <c r="EB49" s="63"/>
      <c r="EC49" s="63"/>
      <c r="ED49" s="63"/>
      <c r="EE49" s="63"/>
      <c r="EF49" s="63"/>
      <c r="EG49" s="63"/>
      <c r="EH49" s="63"/>
      <c r="EI49" s="63"/>
      <c r="EJ49" s="63"/>
      <c r="EK49" s="63"/>
      <c r="EL49" s="63"/>
      <c r="EM49" s="63"/>
      <c r="EN49" s="63"/>
      <c r="EO49" s="63"/>
      <c r="EP49" s="63"/>
      <c r="EQ49" s="63"/>
      <c r="ER49" s="63"/>
      <c r="ES49" s="63"/>
      <c r="ET49" s="63"/>
      <c r="EU49" s="63"/>
      <c r="EV49" s="63"/>
      <c r="EW49" s="63"/>
      <c r="EX49" s="63"/>
      <c r="EY49" s="63"/>
      <c r="EZ49" s="63"/>
      <c r="FA49" s="63"/>
      <c r="FB49" s="63"/>
      <c r="FC49" s="63"/>
      <c r="FD49" s="63"/>
      <c r="FE49" s="63"/>
      <c r="FF49" s="63"/>
      <c r="FG49" s="63"/>
      <c r="FH49" s="63"/>
      <c r="FI49" s="63"/>
      <c r="FJ49" s="63"/>
      <c r="FK49" s="63"/>
      <c r="FL49" s="63"/>
      <c r="FM49" s="63"/>
      <c r="FN49" s="63"/>
      <c r="FO49" s="63"/>
    </row>
    <row r="50" spans="2:171" s="60" customFormat="1" ht="21.75" customHeight="1" x14ac:dyDescent="0.65">
      <c r="B50" s="654"/>
      <c r="C50" s="654"/>
      <c r="D50" s="654"/>
      <c r="E50" s="654"/>
      <c r="F50" s="654"/>
      <c r="G50" s="654"/>
      <c r="H50" s="654"/>
      <c r="I50" s="654"/>
      <c r="J50" s="654"/>
      <c r="K50" s="654"/>
      <c r="L50" s="654"/>
      <c r="M50" s="654"/>
      <c r="N50" s="654"/>
      <c r="O50" s="654"/>
      <c r="P50" s="654"/>
      <c r="Q50" s="654"/>
      <c r="R50" s="654"/>
      <c r="S50" s="654"/>
      <c r="T50" s="654"/>
      <c r="U50" s="654"/>
      <c r="V50" s="654"/>
      <c r="W50" s="654"/>
      <c r="X50" s="654"/>
      <c r="Y50" s="654"/>
      <c r="Z50" s="654"/>
      <c r="AA50" s="654"/>
      <c r="AB50" s="654"/>
      <c r="AC50" s="654"/>
      <c r="AD50" s="654"/>
      <c r="AE50" s="654"/>
      <c r="AF50" s="654"/>
      <c r="AG50" s="654"/>
      <c r="AH50" s="654"/>
      <c r="AI50" s="654"/>
      <c r="AJ50" s="654"/>
      <c r="AK50" s="654"/>
      <c r="AL50" s="654"/>
      <c r="AM50" s="654"/>
      <c r="AN50" s="654"/>
      <c r="AO50" s="654"/>
      <c r="AP50" s="654"/>
      <c r="AQ50" s="654"/>
      <c r="AR50" s="654"/>
      <c r="AS50" s="654"/>
      <c r="AT50" s="654"/>
      <c r="AU50" s="654"/>
      <c r="AV50" s="654"/>
      <c r="AW50" s="654"/>
      <c r="AX50" s="654"/>
      <c r="AY50" s="654"/>
      <c r="AZ50" s="654"/>
      <c r="BA50" s="654"/>
      <c r="BB50" s="654"/>
      <c r="BC50" s="654"/>
      <c r="BD50" s="654"/>
      <c r="BE50" s="654"/>
      <c r="BF50" s="654"/>
      <c r="BG50" s="654"/>
      <c r="BH50" s="654"/>
      <c r="BI50" s="654"/>
      <c r="BJ50" s="654"/>
      <c r="BK50" s="654"/>
      <c r="BL50" s="654"/>
      <c r="BM50" s="654"/>
      <c r="BN50" s="654"/>
      <c r="BO50" s="654"/>
      <c r="BP50" s="654"/>
      <c r="BQ50" s="654"/>
      <c r="BR50" s="654"/>
      <c r="BS50" s="654"/>
      <c r="BT50" s="654"/>
      <c r="BU50" s="654"/>
      <c r="BV50" s="654"/>
      <c r="BW50" s="654"/>
      <c r="BX50" s="654"/>
      <c r="BY50" s="654"/>
      <c r="BZ50" s="654"/>
      <c r="CA50" s="654"/>
      <c r="CB50" s="654"/>
      <c r="CC50" s="654"/>
      <c r="CD50" s="654"/>
      <c r="CE50" s="654"/>
      <c r="CF50" s="654"/>
      <c r="CG50" s="654"/>
      <c r="CH50" s="654"/>
      <c r="CI50" s="654"/>
      <c r="CJ50" s="654"/>
      <c r="CK50" s="654"/>
      <c r="CL50" s="654"/>
      <c r="CM50" s="654"/>
      <c r="CN50" s="654"/>
      <c r="CO50" s="654"/>
      <c r="CP50" s="654"/>
      <c r="CQ50" s="654"/>
      <c r="CR50" s="654"/>
      <c r="CS50" s="654"/>
      <c r="CU50" s="24"/>
      <c r="CV50" s="25"/>
      <c r="CW50" s="63"/>
      <c r="CX50" s="63"/>
      <c r="CY50" s="63"/>
      <c r="CZ50" s="63"/>
      <c r="DA50" s="63"/>
      <c r="DB50" s="63"/>
      <c r="DC50" s="63"/>
      <c r="DD50" s="63"/>
      <c r="DE50" s="63"/>
      <c r="DF50" s="63"/>
      <c r="DG50" s="63"/>
      <c r="DH50" s="63"/>
      <c r="DI50" s="63"/>
      <c r="DJ50" s="63"/>
      <c r="DK50" s="63"/>
      <c r="DL50" s="63"/>
      <c r="DM50" s="63"/>
      <c r="DN50" s="63"/>
      <c r="DO50" s="63"/>
      <c r="DP50" s="63"/>
      <c r="DQ50" s="63"/>
      <c r="DR50" s="63"/>
      <c r="DS50" s="63"/>
      <c r="DT50" s="63"/>
      <c r="DU50" s="63"/>
      <c r="DV50" s="63"/>
      <c r="DW50" s="63"/>
      <c r="DX50" s="63"/>
      <c r="DY50" s="63"/>
      <c r="DZ50" s="63"/>
      <c r="EA50" s="63"/>
      <c r="EB50" s="63"/>
      <c r="EC50" s="63"/>
      <c r="ED50" s="63"/>
      <c r="EE50" s="63"/>
      <c r="EF50" s="63"/>
      <c r="EG50" s="63"/>
      <c r="EH50" s="63"/>
      <c r="EI50" s="63"/>
      <c r="EJ50" s="63"/>
      <c r="EK50" s="63"/>
      <c r="EL50" s="63"/>
      <c r="EM50" s="63"/>
      <c r="EN50" s="63"/>
      <c r="EO50" s="63"/>
      <c r="EP50" s="63"/>
      <c r="EQ50" s="63"/>
      <c r="ER50" s="63"/>
      <c r="ES50" s="63"/>
      <c r="ET50" s="63"/>
      <c r="EU50" s="63"/>
      <c r="EV50" s="63"/>
      <c r="EW50" s="63"/>
      <c r="EX50" s="63"/>
      <c r="EY50" s="63"/>
      <c r="EZ50" s="63"/>
      <c r="FA50" s="63"/>
      <c r="FB50" s="63"/>
      <c r="FC50" s="63"/>
      <c r="FD50" s="63"/>
      <c r="FE50" s="63"/>
      <c r="FF50" s="63"/>
      <c r="FG50" s="63"/>
      <c r="FH50" s="63"/>
      <c r="FI50" s="63"/>
      <c r="FJ50" s="63"/>
      <c r="FK50" s="63"/>
      <c r="FL50" s="63"/>
      <c r="FM50" s="63"/>
      <c r="FN50" s="63"/>
      <c r="FO50" s="63"/>
    </row>
    <row r="51" spans="2:171" s="60" customFormat="1" ht="21.75" customHeight="1" x14ac:dyDescent="0.65">
      <c r="B51" s="726" t="s">
        <v>70</v>
      </c>
      <c r="C51" s="726"/>
      <c r="D51" s="726"/>
      <c r="E51" s="726"/>
      <c r="F51" s="726"/>
      <c r="G51" s="726"/>
      <c r="H51" s="726"/>
      <c r="I51" s="726"/>
      <c r="J51" s="726"/>
      <c r="K51" s="726"/>
      <c r="L51" s="726"/>
      <c r="M51" s="726"/>
      <c r="N51" s="726"/>
      <c r="O51" s="726"/>
      <c r="P51" s="726"/>
      <c r="Q51" s="726"/>
      <c r="R51" s="67" t="s">
        <v>31</v>
      </c>
      <c r="S51" s="68"/>
      <c r="T51" s="68"/>
      <c r="U51" s="68"/>
      <c r="V51" s="68"/>
      <c r="W51" s="68"/>
      <c r="X51" s="68"/>
      <c r="Y51" s="68"/>
      <c r="Z51" s="68"/>
      <c r="AA51" s="68"/>
      <c r="AB51" s="68"/>
      <c r="AC51" s="68"/>
      <c r="AD51" s="727" t="s">
        <v>71</v>
      </c>
      <c r="AE51" s="727"/>
      <c r="AF51" s="727"/>
      <c r="AG51" s="727"/>
      <c r="AH51" s="727"/>
      <c r="AI51" s="727"/>
      <c r="AJ51" s="727"/>
      <c r="AK51" s="727"/>
      <c r="AL51" s="727"/>
      <c r="AM51" s="727"/>
      <c r="AN51" s="727"/>
      <c r="AO51" s="727"/>
      <c r="AP51" s="727"/>
      <c r="AQ51" s="727"/>
      <c r="AR51" s="727"/>
      <c r="AS51" s="727"/>
      <c r="AT51" s="727"/>
      <c r="AU51" s="727"/>
      <c r="AV51" s="727"/>
      <c r="AW51" s="727"/>
      <c r="AX51" s="727"/>
      <c r="AY51" s="727"/>
      <c r="AZ51" s="727"/>
      <c r="BA51" s="727"/>
      <c r="BB51" s="727"/>
      <c r="BC51" s="727"/>
      <c r="BD51" s="727"/>
      <c r="BE51" s="727"/>
      <c r="BF51" s="727"/>
      <c r="BG51" s="727"/>
      <c r="BH51" s="727"/>
      <c r="BI51" s="727"/>
      <c r="BJ51" s="728" t="s">
        <v>67</v>
      </c>
      <c r="BK51" s="728"/>
      <c r="BL51" s="728"/>
      <c r="BM51" s="728"/>
      <c r="BN51" s="728"/>
      <c r="BO51" s="728"/>
      <c r="BP51" s="728"/>
      <c r="BQ51" s="728"/>
      <c r="BR51" s="728"/>
      <c r="BS51" s="728"/>
      <c r="BT51" s="728"/>
      <c r="BU51" s="728"/>
      <c r="BV51" s="728"/>
      <c r="BW51" s="728"/>
      <c r="BX51" s="728"/>
      <c r="BY51" s="728"/>
      <c r="BZ51" s="728"/>
      <c r="CA51" s="728"/>
      <c r="CB51" s="728"/>
      <c r="CC51" s="728"/>
      <c r="CD51" s="728"/>
      <c r="CE51" s="728"/>
      <c r="CF51" s="728"/>
      <c r="CG51" s="728"/>
      <c r="CH51" s="728"/>
      <c r="CI51" s="728"/>
      <c r="CJ51" s="728"/>
      <c r="CK51" s="728"/>
      <c r="CL51" s="728"/>
      <c r="CM51" s="728"/>
      <c r="CN51" s="728"/>
      <c r="CO51" s="728"/>
      <c r="CP51" s="728"/>
      <c r="CQ51" s="728"/>
      <c r="CR51" s="728"/>
      <c r="CS51" s="728"/>
      <c r="CU51" s="24"/>
      <c r="CV51" s="25"/>
      <c r="CW51" s="63"/>
      <c r="CX51" s="63"/>
      <c r="CY51" s="63"/>
      <c r="CZ51" s="63"/>
      <c r="DA51" s="63"/>
      <c r="DB51" s="63"/>
      <c r="DC51" s="63"/>
      <c r="DD51" s="63"/>
      <c r="DE51" s="63"/>
      <c r="DF51" s="63"/>
      <c r="DG51" s="63"/>
      <c r="DH51" s="63"/>
      <c r="DI51" s="63"/>
      <c r="DJ51" s="63"/>
      <c r="DK51" s="63"/>
      <c r="DL51" s="63"/>
      <c r="DM51" s="63"/>
      <c r="DN51" s="63"/>
      <c r="DO51" s="63"/>
      <c r="DP51" s="63"/>
      <c r="DQ51" s="63"/>
      <c r="DR51" s="63"/>
      <c r="DS51" s="63"/>
      <c r="DT51" s="63"/>
      <c r="DU51" s="63"/>
      <c r="DV51" s="63"/>
      <c r="DW51" s="63"/>
      <c r="DX51" s="63"/>
      <c r="DY51" s="63"/>
      <c r="DZ51" s="63"/>
      <c r="EA51" s="63"/>
      <c r="EB51" s="63"/>
      <c r="EC51" s="63"/>
      <c r="ED51" s="63"/>
      <c r="EE51" s="63"/>
      <c r="EF51" s="63"/>
      <c r="EG51" s="63"/>
      <c r="EH51" s="63"/>
      <c r="EI51" s="63"/>
      <c r="EJ51" s="63"/>
      <c r="EK51" s="63"/>
      <c r="EL51" s="63"/>
      <c r="EM51" s="63"/>
      <c r="EN51" s="63"/>
      <c r="EO51" s="63"/>
      <c r="EP51" s="63"/>
      <c r="EQ51" s="63"/>
      <c r="ER51" s="63"/>
      <c r="ES51" s="63"/>
      <c r="ET51" s="63"/>
      <c r="EU51" s="63"/>
      <c r="EV51" s="63"/>
      <c r="EW51" s="63"/>
      <c r="EX51" s="63"/>
      <c r="EY51" s="63"/>
      <c r="EZ51" s="63"/>
      <c r="FA51" s="63"/>
      <c r="FB51" s="63"/>
      <c r="FC51" s="63"/>
      <c r="FD51" s="63"/>
      <c r="FE51" s="63"/>
      <c r="FF51" s="63"/>
      <c r="FG51" s="63"/>
      <c r="FH51" s="63"/>
      <c r="FI51" s="63"/>
      <c r="FJ51" s="63"/>
      <c r="FK51" s="63"/>
      <c r="FL51" s="63"/>
      <c r="FM51" s="63"/>
      <c r="FN51" s="63"/>
      <c r="FO51" s="63"/>
    </row>
    <row r="52" spans="2:171" s="60" customFormat="1" ht="21.75" customHeight="1" x14ac:dyDescent="0.65">
      <c r="B52" s="58"/>
      <c r="C52" s="32"/>
      <c r="D52" s="32"/>
      <c r="E52" s="32"/>
      <c r="F52" s="32"/>
      <c r="G52" s="32"/>
      <c r="H52" s="32"/>
      <c r="I52" s="32"/>
      <c r="J52" s="32"/>
      <c r="K52" s="32"/>
      <c r="L52" s="32"/>
      <c r="M52" s="32"/>
      <c r="N52" s="32"/>
      <c r="O52" s="32"/>
      <c r="P52" s="32"/>
      <c r="Q52" s="32"/>
      <c r="R52" s="31"/>
      <c r="S52" s="31"/>
      <c r="T52" s="31"/>
      <c r="U52" s="31"/>
      <c r="V52" s="31"/>
      <c r="W52" s="31"/>
      <c r="X52" s="31"/>
      <c r="Y52" s="31"/>
      <c r="Z52" s="31"/>
      <c r="AA52" s="31"/>
      <c r="AB52" s="31"/>
      <c r="AC52" s="31"/>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7"/>
      <c r="CU52" s="24"/>
      <c r="CV52" s="25"/>
      <c r="CW52" s="63"/>
      <c r="CX52" s="63"/>
      <c r="CY52" s="63"/>
      <c r="CZ52" s="63"/>
      <c r="DA52" s="63"/>
      <c r="DB52" s="63"/>
      <c r="DC52" s="63"/>
      <c r="DD52" s="63"/>
      <c r="DE52" s="63"/>
      <c r="DF52" s="63"/>
      <c r="DG52" s="63"/>
      <c r="DH52" s="63"/>
      <c r="DI52" s="63"/>
      <c r="DJ52" s="63"/>
      <c r="DK52" s="63"/>
      <c r="DL52" s="63"/>
      <c r="DM52" s="63"/>
      <c r="DN52" s="63"/>
      <c r="DO52" s="63"/>
      <c r="DP52" s="63"/>
      <c r="DQ52" s="63"/>
      <c r="DR52" s="63"/>
      <c r="DS52" s="63"/>
      <c r="DT52" s="63"/>
      <c r="DU52" s="63"/>
      <c r="DV52" s="63"/>
      <c r="DW52" s="63"/>
      <c r="DX52" s="63"/>
      <c r="DY52" s="63"/>
      <c r="DZ52" s="63"/>
      <c r="EA52" s="63"/>
      <c r="EB52" s="63"/>
      <c r="EC52" s="63"/>
      <c r="ED52" s="63"/>
      <c r="EE52" s="63"/>
      <c r="EF52" s="63"/>
      <c r="EG52" s="63"/>
      <c r="EH52" s="63"/>
      <c r="EI52" s="63"/>
      <c r="EJ52" s="63"/>
      <c r="EK52" s="63"/>
      <c r="EL52" s="63"/>
      <c r="EM52" s="63"/>
      <c r="EN52" s="63"/>
      <c r="EO52" s="63"/>
      <c r="EP52" s="63"/>
      <c r="EQ52" s="63"/>
      <c r="ER52" s="63"/>
      <c r="ES52" s="63"/>
      <c r="ET52" s="63"/>
      <c r="EU52" s="63"/>
      <c r="EV52" s="63"/>
      <c r="EW52" s="63"/>
      <c r="EX52" s="63"/>
      <c r="EY52" s="63"/>
      <c r="EZ52" s="63"/>
      <c r="FA52" s="63"/>
      <c r="FB52" s="63"/>
      <c r="FC52" s="63"/>
      <c r="FD52" s="63"/>
      <c r="FE52" s="63"/>
      <c r="FF52" s="63"/>
      <c r="FG52" s="63"/>
      <c r="FH52" s="63"/>
      <c r="FI52" s="63"/>
      <c r="FJ52" s="63"/>
      <c r="FK52" s="63"/>
      <c r="FL52" s="63"/>
      <c r="FM52" s="63"/>
      <c r="FN52" s="63"/>
      <c r="FO52" s="63"/>
    </row>
    <row r="53" spans="2:171" s="60" customFormat="1" ht="21.75" customHeight="1" x14ac:dyDescent="0.65">
      <c r="B53" s="61"/>
      <c r="C53" s="729"/>
      <c r="D53" s="729"/>
      <c r="E53" s="729"/>
      <c r="F53" s="729"/>
      <c r="G53" s="729"/>
      <c r="H53" s="729"/>
      <c r="I53" s="729"/>
      <c r="J53" s="729"/>
      <c r="K53" s="729"/>
      <c r="L53" s="729"/>
      <c r="M53" s="729"/>
      <c r="N53" s="729"/>
      <c r="O53" s="729"/>
      <c r="P53" s="729"/>
      <c r="Q53" s="729"/>
      <c r="R53" s="729"/>
      <c r="S53" s="729"/>
      <c r="T53" s="729"/>
      <c r="U53" s="729"/>
      <c r="V53" s="729"/>
      <c r="W53" s="729"/>
      <c r="X53" s="729"/>
      <c r="Y53" s="729"/>
      <c r="Z53" s="729"/>
      <c r="AA53" s="729"/>
      <c r="AB53" s="729"/>
      <c r="AC53" s="729"/>
      <c r="AD53" s="729"/>
      <c r="AE53" s="729"/>
      <c r="AF53" s="729"/>
      <c r="AG53" s="729"/>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62"/>
      <c r="CU53" s="24"/>
      <c r="CV53" s="25"/>
      <c r="CW53" s="63"/>
      <c r="CX53" s="63"/>
      <c r="CY53" s="63"/>
      <c r="CZ53" s="63"/>
      <c r="DA53" s="63"/>
      <c r="DB53" s="63"/>
      <c r="DC53" s="63"/>
      <c r="DD53" s="63"/>
      <c r="DE53" s="63"/>
      <c r="DF53" s="63"/>
      <c r="DG53" s="63"/>
      <c r="DH53" s="63"/>
      <c r="DI53" s="63"/>
      <c r="DJ53" s="63"/>
      <c r="DK53" s="63"/>
      <c r="DL53" s="63"/>
      <c r="DM53" s="63"/>
      <c r="DN53" s="63"/>
      <c r="DO53" s="63"/>
      <c r="DP53" s="63"/>
      <c r="DQ53" s="63"/>
      <c r="DR53" s="63"/>
      <c r="DS53" s="63"/>
      <c r="DT53" s="63"/>
      <c r="DU53" s="63"/>
      <c r="DV53" s="63"/>
      <c r="DW53" s="63"/>
      <c r="DX53" s="63"/>
      <c r="DY53" s="63"/>
      <c r="DZ53" s="63"/>
      <c r="EA53" s="63"/>
      <c r="EB53" s="63"/>
      <c r="EC53" s="63"/>
      <c r="ED53" s="63"/>
      <c r="EE53" s="63"/>
      <c r="EF53" s="63"/>
      <c r="EG53" s="63"/>
      <c r="EH53" s="63"/>
      <c r="EI53" s="63"/>
      <c r="EJ53" s="63"/>
      <c r="EK53" s="63"/>
      <c r="EL53" s="63"/>
      <c r="EM53" s="63"/>
      <c r="EN53" s="63"/>
      <c r="EO53" s="63"/>
      <c r="EP53" s="63"/>
      <c r="EQ53" s="63"/>
      <c r="ER53" s="63"/>
      <c r="ES53" s="63"/>
      <c r="ET53" s="63"/>
      <c r="EU53" s="63"/>
      <c r="EV53" s="63"/>
      <c r="EW53" s="63"/>
      <c r="EX53" s="63"/>
      <c r="EY53" s="63"/>
      <c r="EZ53" s="63"/>
      <c r="FA53" s="63"/>
      <c r="FB53" s="63"/>
      <c r="FC53" s="63"/>
      <c r="FD53" s="63"/>
      <c r="FE53" s="63"/>
      <c r="FF53" s="63"/>
      <c r="FG53" s="63"/>
      <c r="FH53" s="63"/>
      <c r="FI53" s="63"/>
      <c r="FJ53" s="63"/>
      <c r="FK53" s="63"/>
      <c r="FL53" s="63"/>
      <c r="FM53" s="63"/>
      <c r="FN53" s="63"/>
      <c r="FO53" s="63"/>
    </row>
    <row r="54" spans="2:171" s="60" customFormat="1" ht="21.75" customHeight="1" x14ac:dyDescent="0.65">
      <c r="B54" s="64"/>
      <c r="C54" s="65"/>
      <c r="D54" s="65"/>
      <c r="E54" s="65"/>
      <c r="F54" s="65"/>
      <c r="G54" s="65"/>
      <c r="H54" s="65"/>
      <c r="I54" s="65"/>
      <c r="J54" s="725" t="s">
        <v>72</v>
      </c>
      <c r="K54" s="725"/>
      <c r="L54" s="725"/>
      <c r="M54" s="725"/>
      <c r="N54" s="725"/>
      <c r="O54" s="725"/>
      <c r="P54" s="725"/>
      <c r="Q54" s="725"/>
      <c r="R54" s="725"/>
      <c r="S54" s="725"/>
      <c r="T54" s="725"/>
      <c r="U54" s="725"/>
      <c r="V54" s="725"/>
      <c r="W54" s="725"/>
      <c r="X54" s="725"/>
      <c r="Y54" s="725"/>
      <c r="Z54" s="725"/>
      <c r="AA54" s="725"/>
      <c r="AB54" s="725"/>
      <c r="AC54" s="72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6"/>
      <c r="CU54" s="24"/>
      <c r="CV54" s="25"/>
      <c r="CW54" s="63"/>
      <c r="CX54" s="63"/>
      <c r="CY54" s="63"/>
      <c r="CZ54" s="63"/>
      <c r="DA54" s="63"/>
      <c r="DB54" s="63"/>
      <c r="DC54" s="63"/>
      <c r="DD54" s="63"/>
      <c r="DE54" s="63"/>
      <c r="DF54" s="63"/>
      <c r="DG54" s="63"/>
      <c r="DH54" s="63"/>
      <c r="DI54" s="63"/>
      <c r="DJ54" s="63"/>
      <c r="DK54" s="63"/>
      <c r="DL54" s="63"/>
      <c r="DM54" s="63"/>
      <c r="DN54" s="63"/>
      <c r="DO54" s="63"/>
      <c r="DP54" s="63"/>
      <c r="DQ54" s="63"/>
      <c r="DR54" s="63"/>
      <c r="DS54" s="63"/>
      <c r="DT54" s="63"/>
      <c r="DU54" s="63"/>
      <c r="DV54" s="63"/>
      <c r="DW54" s="63"/>
      <c r="DX54" s="63"/>
      <c r="DY54" s="63"/>
      <c r="DZ54" s="63"/>
      <c r="EA54" s="63"/>
      <c r="EB54" s="63"/>
      <c r="EC54" s="63"/>
      <c r="ED54" s="63"/>
      <c r="EE54" s="63"/>
      <c r="EF54" s="63"/>
      <c r="EG54" s="63"/>
      <c r="EH54" s="63"/>
      <c r="EI54" s="63"/>
      <c r="EJ54" s="63"/>
      <c r="EK54" s="63"/>
      <c r="EL54" s="63"/>
      <c r="EM54" s="63"/>
      <c r="EN54" s="63"/>
      <c r="EO54" s="63"/>
      <c r="EP54" s="63"/>
      <c r="EQ54" s="63"/>
      <c r="ER54" s="63"/>
      <c r="ES54" s="63"/>
      <c r="ET54" s="63"/>
      <c r="EU54" s="63"/>
      <c r="EV54" s="63"/>
      <c r="EW54" s="63"/>
      <c r="EX54" s="63"/>
      <c r="EY54" s="63"/>
      <c r="EZ54" s="63"/>
      <c r="FA54" s="63"/>
      <c r="FB54" s="63"/>
      <c r="FC54" s="63"/>
      <c r="FD54" s="63"/>
      <c r="FE54" s="63"/>
      <c r="FF54" s="63"/>
      <c r="FG54" s="63"/>
      <c r="FH54" s="63"/>
      <c r="FI54" s="63"/>
      <c r="FJ54" s="63"/>
      <c r="FK54" s="63"/>
      <c r="FL54" s="63"/>
      <c r="FM54" s="63"/>
      <c r="FN54" s="63"/>
      <c r="FO54" s="63"/>
    </row>
    <row r="55" spans="2:171" s="60" customFormat="1" ht="21.75" customHeight="1" x14ac:dyDescent="0.65">
      <c r="B55" s="654"/>
      <c r="C55" s="654"/>
      <c r="D55" s="654"/>
      <c r="E55" s="654"/>
      <c r="F55" s="654"/>
      <c r="G55" s="654"/>
      <c r="H55" s="654"/>
      <c r="I55" s="654"/>
      <c r="J55" s="654"/>
      <c r="K55" s="654"/>
      <c r="L55" s="654"/>
      <c r="M55" s="654"/>
      <c r="N55" s="654"/>
      <c r="O55" s="654"/>
      <c r="P55" s="654"/>
      <c r="Q55" s="654"/>
      <c r="R55" s="654"/>
      <c r="S55" s="654"/>
      <c r="T55" s="654"/>
      <c r="U55" s="654"/>
      <c r="V55" s="654"/>
      <c r="W55" s="654"/>
      <c r="X55" s="654"/>
      <c r="Y55" s="654"/>
      <c r="Z55" s="654"/>
      <c r="AA55" s="654"/>
      <c r="AB55" s="654"/>
      <c r="AC55" s="654"/>
      <c r="AD55" s="654"/>
      <c r="AE55" s="654"/>
      <c r="AF55" s="654"/>
      <c r="AG55" s="654"/>
      <c r="AH55" s="654"/>
      <c r="AI55" s="654"/>
      <c r="AJ55" s="654"/>
      <c r="AK55" s="654"/>
      <c r="AL55" s="654"/>
      <c r="AM55" s="654"/>
      <c r="AN55" s="654"/>
      <c r="AO55" s="654"/>
      <c r="AP55" s="654"/>
      <c r="AQ55" s="654"/>
      <c r="AR55" s="654"/>
      <c r="AS55" s="654"/>
      <c r="AT55" s="654"/>
      <c r="AU55" s="654"/>
      <c r="AV55" s="654"/>
      <c r="AW55" s="654"/>
      <c r="AX55" s="654"/>
      <c r="AY55" s="654"/>
      <c r="AZ55" s="654"/>
      <c r="BA55" s="654"/>
      <c r="BB55" s="654"/>
      <c r="BC55" s="654"/>
      <c r="BD55" s="654"/>
      <c r="BE55" s="654"/>
      <c r="BF55" s="654"/>
      <c r="BG55" s="654"/>
      <c r="BH55" s="654"/>
      <c r="BI55" s="654"/>
      <c r="BJ55" s="654"/>
      <c r="BK55" s="654"/>
      <c r="BL55" s="654"/>
      <c r="BM55" s="654"/>
      <c r="BN55" s="654"/>
      <c r="BO55" s="654"/>
      <c r="BP55" s="654"/>
      <c r="BQ55" s="654"/>
      <c r="BR55" s="654"/>
      <c r="BS55" s="654"/>
      <c r="BT55" s="654"/>
      <c r="BU55" s="654"/>
      <c r="BV55" s="654"/>
      <c r="BW55" s="654"/>
      <c r="BX55" s="654"/>
      <c r="BY55" s="654"/>
      <c r="BZ55" s="654"/>
      <c r="CA55" s="654"/>
      <c r="CB55" s="654"/>
      <c r="CC55" s="654"/>
      <c r="CD55" s="654"/>
      <c r="CE55" s="654"/>
      <c r="CF55" s="654"/>
      <c r="CG55" s="654"/>
      <c r="CH55" s="654"/>
      <c r="CI55" s="654"/>
      <c r="CJ55" s="654"/>
      <c r="CK55" s="654"/>
      <c r="CL55" s="654"/>
      <c r="CM55" s="654"/>
      <c r="CN55" s="654"/>
      <c r="CO55" s="654"/>
      <c r="CP55" s="654"/>
      <c r="CQ55" s="654"/>
      <c r="CR55" s="654"/>
      <c r="CS55" s="654"/>
      <c r="CU55" s="24"/>
      <c r="CV55" s="25"/>
      <c r="CW55" s="63"/>
      <c r="CX55" s="63"/>
      <c r="CY55" s="63"/>
      <c r="CZ55" s="63"/>
      <c r="DA55" s="63"/>
      <c r="DB55" s="63"/>
      <c r="DC55" s="63"/>
      <c r="DD55" s="63"/>
      <c r="DE55" s="63"/>
      <c r="DF55" s="63"/>
      <c r="DG55" s="63"/>
      <c r="DH55" s="63"/>
      <c r="DI55" s="63"/>
      <c r="DJ55" s="63"/>
      <c r="DK55" s="63"/>
      <c r="DL55" s="63"/>
      <c r="DM55" s="63"/>
      <c r="DN55" s="63"/>
      <c r="DO55" s="63"/>
      <c r="DP55" s="63"/>
      <c r="DQ55" s="63"/>
      <c r="DR55" s="63"/>
      <c r="DS55" s="63"/>
      <c r="DT55" s="63"/>
      <c r="DU55" s="63"/>
      <c r="DV55" s="63"/>
      <c r="DW55" s="63"/>
      <c r="DX55" s="63"/>
      <c r="DY55" s="63"/>
      <c r="DZ55" s="63"/>
      <c r="EA55" s="63"/>
      <c r="EB55" s="63"/>
      <c r="EC55" s="63"/>
      <c r="ED55" s="63"/>
      <c r="EE55" s="63"/>
      <c r="EF55" s="63"/>
      <c r="EG55" s="63"/>
      <c r="EH55" s="63"/>
      <c r="EI55" s="63"/>
      <c r="EJ55" s="63"/>
      <c r="EK55" s="63"/>
      <c r="EL55" s="63"/>
      <c r="EM55" s="63"/>
      <c r="EN55" s="63"/>
      <c r="EO55" s="63"/>
      <c r="EP55" s="63"/>
      <c r="EQ55" s="63"/>
      <c r="ER55" s="63"/>
      <c r="ES55" s="63"/>
      <c r="ET55" s="63"/>
      <c r="EU55" s="63"/>
      <c r="EV55" s="63"/>
      <c r="EW55" s="63"/>
      <c r="EX55" s="63"/>
      <c r="EY55" s="63"/>
      <c r="EZ55" s="63"/>
      <c r="FA55" s="63"/>
      <c r="FB55" s="63"/>
      <c r="FC55" s="63"/>
      <c r="FD55" s="63"/>
      <c r="FE55" s="63"/>
      <c r="FF55" s="63"/>
      <c r="FG55" s="63"/>
      <c r="FH55" s="63"/>
      <c r="FI55" s="63"/>
      <c r="FJ55" s="63"/>
      <c r="FK55" s="63"/>
      <c r="FL55" s="63"/>
      <c r="FM55" s="63"/>
      <c r="FN55" s="63"/>
      <c r="FO55" s="63"/>
    </row>
    <row r="56" spans="2:171" s="60" customFormat="1" ht="21.75" customHeight="1" x14ac:dyDescent="0.65">
      <c r="B56" s="726" t="s">
        <v>73</v>
      </c>
      <c r="C56" s="726"/>
      <c r="D56" s="726"/>
      <c r="E56" s="726"/>
      <c r="F56" s="726"/>
      <c r="G56" s="726"/>
      <c r="H56" s="726"/>
      <c r="I56" s="726"/>
      <c r="J56" s="726"/>
      <c r="K56" s="726"/>
      <c r="L56" s="726"/>
      <c r="M56" s="726"/>
      <c r="N56" s="726"/>
      <c r="O56" s="726"/>
      <c r="P56" s="726"/>
      <c r="Q56" s="726"/>
      <c r="R56" s="726"/>
      <c r="S56" s="726"/>
      <c r="T56" s="726"/>
      <c r="U56" s="726"/>
      <c r="V56" s="726"/>
      <c r="W56" s="726"/>
      <c r="X56" s="726"/>
      <c r="Y56" s="726"/>
      <c r="Z56" s="726"/>
      <c r="AA56" s="726"/>
      <c r="AB56" s="67" t="s">
        <v>31</v>
      </c>
      <c r="AC56" s="68"/>
      <c r="AD56" s="727" t="s">
        <v>74</v>
      </c>
      <c r="AE56" s="727"/>
      <c r="AF56" s="727"/>
      <c r="AG56" s="727"/>
      <c r="AH56" s="727"/>
      <c r="AI56" s="727"/>
      <c r="AJ56" s="727"/>
      <c r="AK56" s="727"/>
      <c r="AL56" s="727"/>
      <c r="AM56" s="727"/>
      <c r="AN56" s="727"/>
      <c r="AO56" s="727"/>
      <c r="AP56" s="727"/>
      <c r="AQ56" s="727"/>
      <c r="AR56" s="727"/>
      <c r="AS56" s="727"/>
      <c r="AT56" s="727"/>
      <c r="AU56" s="727"/>
      <c r="AV56" s="727"/>
      <c r="AW56" s="727"/>
      <c r="AX56" s="727"/>
      <c r="AY56" s="727"/>
      <c r="AZ56" s="727"/>
      <c r="BA56" s="727"/>
      <c r="BB56" s="727"/>
      <c r="BC56" s="727"/>
      <c r="BD56" s="727"/>
      <c r="BE56" s="727"/>
      <c r="BF56" s="727"/>
      <c r="BG56" s="727"/>
      <c r="BH56" s="727"/>
      <c r="BI56" s="727"/>
      <c r="BJ56" s="728"/>
      <c r="BK56" s="728"/>
      <c r="BL56" s="728"/>
      <c r="BM56" s="728"/>
      <c r="BN56" s="728"/>
      <c r="BO56" s="728"/>
      <c r="BP56" s="728"/>
      <c r="BQ56" s="728"/>
      <c r="BR56" s="728"/>
      <c r="BS56" s="728"/>
      <c r="BT56" s="728"/>
      <c r="BU56" s="728"/>
      <c r="BV56" s="728"/>
      <c r="BW56" s="728"/>
      <c r="BX56" s="728"/>
      <c r="BY56" s="728"/>
      <c r="BZ56" s="728"/>
      <c r="CA56" s="728"/>
      <c r="CB56" s="728"/>
      <c r="CC56" s="728"/>
      <c r="CD56" s="728"/>
      <c r="CE56" s="728"/>
      <c r="CF56" s="728"/>
      <c r="CG56" s="728"/>
      <c r="CH56" s="728"/>
      <c r="CI56" s="728"/>
      <c r="CJ56" s="728"/>
      <c r="CK56" s="728"/>
      <c r="CL56" s="728"/>
      <c r="CM56" s="728"/>
      <c r="CN56" s="728"/>
      <c r="CO56" s="728"/>
      <c r="CP56" s="728"/>
      <c r="CQ56" s="728"/>
      <c r="CR56" s="728"/>
      <c r="CS56" s="728"/>
      <c r="CU56" s="24"/>
      <c r="CV56" s="25"/>
      <c r="CW56" s="63"/>
      <c r="CX56" s="63"/>
      <c r="CY56" s="63"/>
      <c r="CZ56" s="63"/>
      <c r="DA56" s="63"/>
      <c r="DB56" s="63"/>
      <c r="DC56" s="63"/>
      <c r="DD56" s="63"/>
      <c r="DE56" s="63"/>
      <c r="DF56" s="63"/>
      <c r="DG56" s="63"/>
      <c r="DH56" s="63"/>
      <c r="DI56" s="63"/>
      <c r="DJ56" s="63"/>
      <c r="DK56" s="63"/>
      <c r="DL56" s="63"/>
      <c r="DM56" s="63"/>
      <c r="DN56" s="63"/>
      <c r="DO56" s="63"/>
      <c r="DP56" s="63"/>
      <c r="DQ56" s="63"/>
      <c r="DR56" s="63"/>
      <c r="DS56" s="63"/>
      <c r="DT56" s="63"/>
      <c r="DU56" s="63"/>
      <c r="DV56" s="63"/>
      <c r="DW56" s="63"/>
      <c r="DX56" s="63"/>
      <c r="DY56" s="63"/>
      <c r="DZ56" s="63"/>
      <c r="EA56" s="63"/>
      <c r="EB56" s="63"/>
      <c r="EC56" s="63"/>
      <c r="ED56" s="63"/>
      <c r="EE56" s="63"/>
      <c r="EF56" s="63"/>
      <c r="EG56" s="63"/>
      <c r="EH56" s="63"/>
      <c r="EI56" s="63"/>
      <c r="EJ56" s="63"/>
      <c r="EK56" s="63"/>
      <c r="EL56" s="63"/>
      <c r="EM56" s="63"/>
      <c r="EN56" s="63"/>
      <c r="EO56" s="63"/>
      <c r="EP56" s="63"/>
      <c r="EQ56" s="63"/>
      <c r="ER56" s="63"/>
      <c r="ES56" s="63"/>
      <c r="ET56" s="63"/>
      <c r="EU56" s="63"/>
      <c r="EV56" s="63"/>
      <c r="EW56" s="63"/>
      <c r="EX56" s="63"/>
      <c r="EY56" s="63"/>
      <c r="EZ56" s="63"/>
      <c r="FA56" s="63"/>
      <c r="FB56" s="63"/>
      <c r="FC56" s="63"/>
      <c r="FD56" s="63"/>
      <c r="FE56" s="63"/>
      <c r="FF56" s="63"/>
      <c r="FG56" s="63"/>
      <c r="FH56" s="63"/>
      <c r="FI56" s="63"/>
      <c r="FJ56" s="63"/>
      <c r="FK56" s="63"/>
      <c r="FL56" s="63"/>
      <c r="FM56" s="63"/>
      <c r="FN56" s="63"/>
      <c r="FO56" s="63"/>
    </row>
    <row r="57" spans="2:171" s="60" customFormat="1" ht="21.75" customHeight="1" x14ac:dyDescent="0.65">
      <c r="B57" s="58"/>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1"/>
      <c r="AC57" s="31"/>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7"/>
      <c r="CU57" s="24"/>
      <c r="CV57" s="25"/>
      <c r="CW57" s="63"/>
      <c r="CX57" s="63"/>
      <c r="CY57" s="63"/>
      <c r="CZ57" s="63"/>
      <c r="DA57" s="63"/>
      <c r="DB57" s="63"/>
      <c r="DC57" s="63"/>
      <c r="DD57" s="63"/>
      <c r="DE57" s="63"/>
      <c r="DF57" s="63"/>
      <c r="DG57" s="63"/>
      <c r="DH57" s="63"/>
      <c r="DI57" s="63"/>
      <c r="DJ57" s="63"/>
      <c r="DK57" s="63"/>
      <c r="DL57" s="63"/>
      <c r="DM57" s="63"/>
      <c r="DN57" s="63"/>
      <c r="DO57" s="63"/>
      <c r="DP57" s="63"/>
      <c r="DQ57" s="63"/>
      <c r="DR57" s="63"/>
      <c r="DS57" s="63"/>
      <c r="DT57" s="63"/>
      <c r="DU57" s="63"/>
      <c r="DV57" s="63"/>
      <c r="DW57" s="63"/>
      <c r="DX57" s="63"/>
      <c r="DY57" s="63"/>
      <c r="DZ57" s="63"/>
      <c r="EA57" s="63"/>
      <c r="EB57" s="63"/>
      <c r="EC57" s="63"/>
      <c r="ED57" s="63"/>
      <c r="EE57" s="63"/>
      <c r="EF57" s="63"/>
      <c r="EG57" s="63"/>
      <c r="EH57" s="63"/>
      <c r="EI57" s="63"/>
      <c r="EJ57" s="63"/>
      <c r="EK57" s="63"/>
      <c r="EL57" s="63"/>
      <c r="EM57" s="63"/>
      <c r="EN57" s="63"/>
      <c r="EO57" s="63"/>
      <c r="EP57" s="63"/>
      <c r="EQ57" s="63"/>
      <c r="ER57" s="63"/>
      <c r="ES57" s="63"/>
      <c r="ET57" s="63"/>
      <c r="EU57" s="63"/>
      <c r="EV57" s="63"/>
      <c r="EW57" s="63"/>
      <c r="EX57" s="63"/>
      <c r="EY57" s="63"/>
      <c r="EZ57" s="63"/>
      <c r="FA57" s="63"/>
      <c r="FB57" s="63"/>
      <c r="FC57" s="63"/>
      <c r="FD57" s="63"/>
      <c r="FE57" s="63"/>
      <c r="FF57" s="63"/>
      <c r="FG57" s="63"/>
      <c r="FH57" s="63"/>
      <c r="FI57" s="63"/>
      <c r="FJ57" s="63"/>
      <c r="FK57" s="63"/>
      <c r="FL57" s="63"/>
      <c r="FM57" s="63"/>
      <c r="FN57" s="63"/>
      <c r="FO57" s="63"/>
    </row>
    <row r="58" spans="2:171" s="60" customFormat="1" ht="33.75" customHeight="1" x14ac:dyDescent="0.65">
      <c r="B58" s="61"/>
      <c r="C58" s="31"/>
      <c r="D58" s="729"/>
      <c r="E58" s="729"/>
      <c r="F58" s="729"/>
      <c r="G58" s="729"/>
      <c r="H58" s="729"/>
      <c r="I58" s="729"/>
      <c r="J58" s="729"/>
      <c r="K58" s="729"/>
      <c r="L58" s="729"/>
      <c r="M58" s="729"/>
      <c r="N58" s="729"/>
      <c r="O58" s="729"/>
      <c r="P58" s="729"/>
      <c r="Q58" s="729"/>
      <c r="R58" s="729"/>
      <c r="S58" s="729"/>
      <c r="T58" s="729"/>
      <c r="U58" s="729"/>
      <c r="V58" s="729"/>
      <c r="W58" s="729"/>
      <c r="X58" s="729"/>
      <c r="Y58" s="729"/>
      <c r="Z58" s="729"/>
      <c r="AA58" s="729"/>
      <c r="AB58" s="729"/>
      <c r="AC58" s="729"/>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65"/>
      <c r="BJ58" s="65"/>
      <c r="BK58" s="723"/>
      <c r="BL58" s="723"/>
      <c r="BM58" s="723"/>
      <c r="BN58" s="723"/>
      <c r="BO58" s="723"/>
      <c r="BP58" s="723"/>
      <c r="BQ58" s="723"/>
      <c r="BR58" s="723"/>
      <c r="BS58" s="723"/>
      <c r="BT58" s="723"/>
      <c r="BU58" s="723"/>
      <c r="BV58" s="723"/>
      <c r="BW58" s="723"/>
      <c r="BX58" s="723"/>
      <c r="BY58" s="723"/>
      <c r="BZ58" s="723"/>
      <c r="CA58" s="723"/>
      <c r="CB58" s="723"/>
      <c r="CC58" s="723"/>
      <c r="CD58" s="723"/>
      <c r="CE58" s="65"/>
      <c r="CF58" s="65"/>
      <c r="CG58" s="31"/>
      <c r="CH58" s="31"/>
      <c r="CI58" s="31"/>
      <c r="CJ58" s="31"/>
      <c r="CK58" s="31"/>
      <c r="CL58" s="31"/>
      <c r="CM58" s="31"/>
      <c r="CN58" s="31"/>
      <c r="CO58" s="31"/>
      <c r="CP58" s="31"/>
      <c r="CQ58" s="31"/>
      <c r="CR58" s="31"/>
      <c r="CS58" s="62"/>
      <c r="CU58" s="24"/>
      <c r="CV58" s="25"/>
      <c r="CW58" s="63"/>
      <c r="CX58" s="63"/>
      <c r="CY58" s="63"/>
      <c r="CZ58" s="63"/>
      <c r="DA58" s="63"/>
      <c r="DB58" s="63"/>
      <c r="DC58" s="63"/>
      <c r="DD58" s="63"/>
      <c r="DE58" s="63"/>
      <c r="DF58" s="63"/>
      <c r="DG58" s="63"/>
      <c r="DH58" s="63"/>
      <c r="DI58" s="63"/>
      <c r="DJ58" s="63"/>
      <c r="DK58" s="63"/>
      <c r="DL58" s="63"/>
      <c r="DM58" s="63"/>
      <c r="DN58" s="63"/>
      <c r="DO58" s="63"/>
      <c r="DP58" s="63"/>
      <c r="DQ58" s="63"/>
      <c r="DR58" s="63"/>
      <c r="DS58" s="63"/>
      <c r="DT58" s="63"/>
      <c r="DU58" s="63"/>
      <c r="DV58" s="63"/>
      <c r="DW58" s="63"/>
      <c r="DX58" s="63"/>
      <c r="DY58" s="63"/>
      <c r="DZ58" s="63"/>
      <c r="EA58" s="63"/>
      <c r="EB58" s="63"/>
      <c r="EC58" s="63"/>
      <c r="ED58" s="63"/>
      <c r="EE58" s="63"/>
      <c r="EF58" s="63"/>
      <c r="EG58" s="63"/>
      <c r="EH58" s="63"/>
      <c r="EI58" s="63"/>
      <c r="EJ58" s="63"/>
      <c r="EK58" s="63"/>
      <c r="EL58" s="63"/>
      <c r="EM58" s="63"/>
      <c r="EN58" s="63"/>
      <c r="EO58" s="63"/>
      <c r="EP58" s="63"/>
      <c r="EQ58" s="63"/>
      <c r="ER58" s="63"/>
      <c r="ES58" s="63"/>
      <c r="ET58" s="63"/>
      <c r="EU58" s="63"/>
      <c r="EV58" s="63"/>
      <c r="EW58" s="63"/>
      <c r="EX58" s="63"/>
      <c r="EY58" s="63"/>
      <c r="EZ58" s="63"/>
      <c r="FA58" s="63"/>
      <c r="FB58" s="63"/>
      <c r="FC58" s="63"/>
      <c r="FD58" s="63"/>
      <c r="FE58" s="63"/>
      <c r="FF58" s="63"/>
      <c r="FG58" s="63"/>
      <c r="FH58" s="63"/>
      <c r="FI58" s="63"/>
      <c r="FJ58" s="63"/>
      <c r="FK58" s="63"/>
      <c r="FL58" s="63"/>
      <c r="FM58" s="63"/>
      <c r="FN58" s="63"/>
      <c r="FO58" s="63"/>
    </row>
    <row r="59" spans="2:171" s="60" customFormat="1" ht="27" customHeight="1" x14ac:dyDescent="0.65">
      <c r="B59" s="64"/>
      <c r="C59" s="65"/>
      <c r="D59" s="730" t="s">
        <v>75</v>
      </c>
      <c r="E59" s="730"/>
      <c r="F59" s="730"/>
      <c r="G59" s="730"/>
      <c r="H59" s="730"/>
      <c r="I59" s="730"/>
      <c r="J59" s="730"/>
      <c r="K59" s="730"/>
      <c r="L59" s="730"/>
      <c r="M59" s="730"/>
      <c r="N59" s="730"/>
      <c r="O59" s="730"/>
      <c r="P59" s="730"/>
      <c r="Q59" s="730"/>
      <c r="R59" s="730"/>
      <c r="S59" s="730"/>
      <c r="T59" s="730"/>
      <c r="U59" s="730"/>
      <c r="V59" s="730"/>
      <c r="W59" s="730"/>
      <c r="X59" s="730"/>
      <c r="Y59" s="730"/>
      <c r="Z59" s="730"/>
      <c r="AA59" s="730"/>
      <c r="AB59" s="730"/>
      <c r="AC59" s="730"/>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725" t="s">
        <v>76</v>
      </c>
      <c r="BJ59" s="725"/>
      <c r="BK59" s="725"/>
      <c r="BL59" s="725"/>
      <c r="BM59" s="725"/>
      <c r="BN59" s="725"/>
      <c r="BO59" s="725"/>
      <c r="BP59" s="725"/>
      <c r="BQ59" s="725"/>
      <c r="BR59" s="725"/>
      <c r="BS59" s="725"/>
      <c r="BT59" s="725"/>
      <c r="BU59" s="725"/>
      <c r="BV59" s="725"/>
      <c r="BW59" s="725"/>
      <c r="BX59" s="725"/>
      <c r="BY59" s="725"/>
      <c r="BZ59" s="725"/>
      <c r="CA59" s="725"/>
      <c r="CB59" s="725"/>
      <c r="CC59" s="725"/>
      <c r="CD59" s="725"/>
      <c r="CE59" s="725"/>
      <c r="CF59" s="725"/>
      <c r="CG59" s="65"/>
      <c r="CH59" s="65"/>
      <c r="CI59" s="65"/>
      <c r="CJ59" s="65"/>
      <c r="CK59" s="65"/>
      <c r="CL59" s="65"/>
      <c r="CM59" s="65"/>
      <c r="CN59" s="65"/>
      <c r="CO59" s="65"/>
      <c r="CP59" s="65"/>
      <c r="CQ59" s="65"/>
      <c r="CR59" s="65"/>
      <c r="CS59" s="66"/>
      <c r="CU59" s="24"/>
      <c r="CV59" s="25"/>
      <c r="CW59" s="63"/>
      <c r="CX59" s="63"/>
      <c r="CY59" s="63"/>
      <c r="CZ59" s="63"/>
      <c r="DA59" s="63"/>
      <c r="DB59" s="63"/>
      <c r="DC59" s="63"/>
      <c r="DD59" s="63"/>
      <c r="DE59" s="63"/>
      <c r="DF59" s="63"/>
      <c r="DG59" s="63"/>
      <c r="DH59" s="63"/>
      <c r="DI59" s="63"/>
      <c r="DJ59" s="63"/>
      <c r="DK59" s="63"/>
      <c r="DL59" s="63"/>
      <c r="DM59" s="63"/>
      <c r="DN59" s="63"/>
      <c r="DO59" s="63"/>
      <c r="DP59" s="63"/>
      <c r="DQ59" s="63"/>
      <c r="DR59" s="63"/>
      <c r="DS59" s="63"/>
      <c r="DT59" s="63"/>
      <c r="DU59" s="63"/>
      <c r="DV59" s="63"/>
      <c r="DW59" s="63"/>
      <c r="DX59" s="63"/>
      <c r="DY59" s="63"/>
      <c r="DZ59" s="63"/>
      <c r="EA59" s="63"/>
      <c r="EB59" s="63"/>
      <c r="EC59" s="63"/>
      <c r="ED59" s="63"/>
      <c r="EE59" s="63"/>
      <c r="EF59" s="63"/>
      <c r="EG59" s="63"/>
      <c r="EH59" s="63"/>
      <c r="EI59" s="63"/>
      <c r="EJ59" s="63"/>
      <c r="EK59" s="63"/>
      <c r="EL59" s="63"/>
      <c r="EM59" s="63"/>
      <c r="EN59" s="63"/>
      <c r="EO59" s="63"/>
      <c r="EP59" s="63"/>
      <c r="EQ59" s="63"/>
      <c r="ER59" s="63"/>
      <c r="ES59" s="63"/>
      <c r="ET59" s="63"/>
      <c r="EU59" s="63"/>
      <c r="EV59" s="63"/>
      <c r="EW59" s="63"/>
      <c r="EX59" s="63"/>
      <c r="EY59" s="63"/>
      <c r="EZ59" s="63"/>
      <c r="FA59" s="63"/>
      <c r="FB59" s="63"/>
      <c r="FC59" s="63"/>
      <c r="FD59" s="63"/>
      <c r="FE59" s="63"/>
      <c r="FF59" s="63"/>
      <c r="FG59" s="63"/>
      <c r="FH59" s="63"/>
      <c r="FI59" s="63"/>
      <c r="FJ59" s="63"/>
      <c r="FK59" s="63"/>
      <c r="FL59" s="63"/>
      <c r="FM59" s="63"/>
      <c r="FN59" s="63"/>
      <c r="FO59" s="63"/>
    </row>
    <row r="60" spans="2:171" s="60" customFormat="1" ht="21.75" customHeight="1" x14ac:dyDescent="0.65">
      <c r="B60" s="654"/>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654"/>
      <c r="AJ60" s="654"/>
      <c r="AK60" s="654"/>
      <c r="AL60" s="654"/>
      <c r="AM60" s="654"/>
      <c r="AN60" s="654"/>
      <c r="AO60" s="654"/>
      <c r="AP60" s="654"/>
      <c r="AQ60" s="654"/>
      <c r="AR60" s="654"/>
      <c r="AS60" s="654"/>
      <c r="AT60" s="654"/>
      <c r="AU60" s="654"/>
      <c r="AV60" s="654"/>
      <c r="AW60" s="654"/>
      <c r="AX60" s="654"/>
      <c r="AY60" s="654"/>
      <c r="AZ60" s="654"/>
      <c r="BA60" s="654"/>
      <c r="BB60" s="654"/>
      <c r="BC60" s="654"/>
      <c r="BD60" s="654"/>
      <c r="BE60" s="654"/>
      <c r="BF60" s="654"/>
      <c r="BG60" s="654"/>
      <c r="BH60" s="654"/>
      <c r="BI60" s="654"/>
      <c r="BJ60" s="654"/>
      <c r="BK60" s="654"/>
      <c r="BL60" s="654"/>
      <c r="BM60" s="654"/>
      <c r="BN60" s="654"/>
      <c r="BO60" s="654"/>
      <c r="BP60" s="654"/>
      <c r="BQ60" s="654"/>
      <c r="BR60" s="654"/>
      <c r="BS60" s="654"/>
      <c r="BT60" s="654"/>
      <c r="BU60" s="654"/>
      <c r="BV60" s="654"/>
      <c r="BW60" s="654"/>
      <c r="BX60" s="654"/>
      <c r="BY60" s="654"/>
      <c r="BZ60" s="654"/>
      <c r="CA60" s="654"/>
      <c r="CB60" s="654"/>
      <c r="CC60" s="654"/>
      <c r="CD60" s="654"/>
      <c r="CE60" s="654"/>
      <c r="CF60" s="654"/>
      <c r="CG60" s="654"/>
      <c r="CH60" s="654"/>
      <c r="CI60" s="654"/>
      <c r="CJ60" s="654"/>
      <c r="CK60" s="654"/>
      <c r="CL60" s="654"/>
      <c r="CM60" s="654"/>
      <c r="CN60" s="654"/>
      <c r="CO60" s="654"/>
      <c r="CP60" s="654"/>
      <c r="CQ60" s="654"/>
      <c r="CR60" s="654"/>
      <c r="CS60" s="654"/>
      <c r="CU60" s="24"/>
      <c r="CV60" s="25"/>
      <c r="CW60" s="63"/>
      <c r="CX60" s="63"/>
      <c r="CY60" s="63"/>
      <c r="CZ60" s="63"/>
      <c r="DA60" s="63"/>
      <c r="DB60" s="63"/>
      <c r="DC60" s="63"/>
      <c r="DD60" s="63"/>
      <c r="DE60" s="63"/>
      <c r="DF60" s="63"/>
      <c r="DG60" s="63"/>
      <c r="DH60" s="63"/>
      <c r="DI60" s="63"/>
      <c r="DJ60" s="63"/>
      <c r="DK60" s="63"/>
      <c r="DL60" s="63"/>
      <c r="DM60" s="63"/>
      <c r="DN60" s="63"/>
      <c r="DO60" s="63"/>
      <c r="DP60" s="63"/>
      <c r="DQ60" s="63"/>
      <c r="DR60" s="63"/>
      <c r="DS60" s="63"/>
      <c r="DT60" s="63"/>
      <c r="DU60" s="63"/>
      <c r="DV60" s="63"/>
      <c r="DW60" s="63"/>
      <c r="DX60" s="63"/>
      <c r="DY60" s="63"/>
      <c r="DZ60" s="63"/>
      <c r="EA60" s="63"/>
      <c r="EB60" s="63"/>
      <c r="EC60" s="63"/>
      <c r="ED60" s="63"/>
      <c r="EE60" s="63"/>
      <c r="EF60" s="63"/>
      <c r="EG60" s="63"/>
      <c r="EH60" s="63"/>
      <c r="EI60" s="63"/>
      <c r="EJ60" s="63"/>
      <c r="EK60" s="63"/>
      <c r="EL60" s="63"/>
      <c r="EM60" s="63"/>
      <c r="EN60" s="63"/>
      <c r="EO60" s="63"/>
      <c r="EP60" s="63"/>
      <c r="EQ60" s="63"/>
      <c r="ER60" s="63"/>
      <c r="ES60" s="63"/>
      <c r="ET60" s="63"/>
      <c r="EU60" s="63"/>
      <c r="EV60" s="63"/>
      <c r="EW60" s="63"/>
      <c r="EX60" s="63"/>
      <c r="EY60" s="63"/>
      <c r="EZ60" s="63"/>
      <c r="FA60" s="63"/>
      <c r="FB60" s="63"/>
      <c r="FC60" s="63"/>
      <c r="FD60" s="63"/>
      <c r="FE60" s="63"/>
      <c r="FF60" s="63"/>
      <c r="FG60" s="63"/>
      <c r="FH60" s="63"/>
      <c r="FI60" s="63"/>
      <c r="FJ60" s="63"/>
      <c r="FK60" s="63"/>
      <c r="FL60" s="63"/>
      <c r="FM60" s="63"/>
      <c r="FN60" s="63"/>
      <c r="FO60" s="63"/>
    </row>
    <row r="61" spans="2:171" s="60" customFormat="1" ht="21.75" customHeight="1" x14ac:dyDescent="0.65">
      <c r="B61" s="726" t="s">
        <v>77</v>
      </c>
      <c r="C61" s="726"/>
      <c r="D61" s="726"/>
      <c r="E61" s="726"/>
      <c r="F61" s="726"/>
      <c r="G61" s="726"/>
      <c r="H61" s="726"/>
      <c r="I61" s="726"/>
      <c r="J61" s="726"/>
      <c r="K61" s="726"/>
      <c r="L61" s="726"/>
      <c r="M61" s="726"/>
      <c r="N61" s="726"/>
      <c r="O61" s="726"/>
      <c r="P61" s="726"/>
      <c r="Q61" s="726"/>
      <c r="R61" s="726"/>
      <c r="S61" s="726"/>
      <c r="T61" s="726"/>
      <c r="U61" s="726"/>
      <c r="V61" s="726"/>
      <c r="W61" s="67" t="s">
        <v>31</v>
      </c>
      <c r="X61" s="68"/>
      <c r="Y61" s="68"/>
      <c r="Z61" s="68"/>
      <c r="AA61" s="68"/>
      <c r="AB61" s="68"/>
      <c r="AC61" s="68"/>
      <c r="AD61" s="727" t="s">
        <v>74</v>
      </c>
      <c r="AE61" s="727"/>
      <c r="AF61" s="727"/>
      <c r="AG61" s="727"/>
      <c r="AH61" s="727"/>
      <c r="AI61" s="727"/>
      <c r="AJ61" s="727"/>
      <c r="AK61" s="727"/>
      <c r="AL61" s="727"/>
      <c r="AM61" s="727"/>
      <c r="AN61" s="727"/>
      <c r="AO61" s="727"/>
      <c r="AP61" s="727"/>
      <c r="AQ61" s="727"/>
      <c r="AR61" s="727"/>
      <c r="AS61" s="727"/>
      <c r="AT61" s="727"/>
      <c r="AU61" s="727"/>
      <c r="AV61" s="727"/>
      <c r="AW61" s="727"/>
      <c r="AX61" s="727"/>
      <c r="AY61" s="727"/>
      <c r="AZ61" s="727"/>
      <c r="BA61" s="727"/>
      <c r="BB61" s="727"/>
      <c r="BC61" s="727"/>
      <c r="BD61" s="727"/>
      <c r="BE61" s="727"/>
      <c r="BF61" s="727"/>
      <c r="BG61" s="727"/>
      <c r="BH61" s="727"/>
      <c r="BI61" s="727"/>
      <c r="BJ61" s="728"/>
      <c r="BK61" s="728"/>
      <c r="BL61" s="728"/>
      <c r="BM61" s="728"/>
      <c r="BN61" s="728"/>
      <c r="BO61" s="728"/>
      <c r="BP61" s="728"/>
      <c r="BQ61" s="728"/>
      <c r="BR61" s="728"/>
      <c r="BS61" s="728"/>
      <c r="BT61" s="728"/>
      <c r="BU61" s="728"/>
      <c r="BV61" s="728"/>
      <c r="BW61" s="728"/>
      <c r="BX61" s="728"/>
      <c r="BY61" s="728"/>
      <c r="BZ61" s="728"/>
      <c r="CA61" s="728"/>
      <c r="CB61" s="728"/>
      <c r="CC61" s="728"/>
      <c r="CD61" s="728"/>
      <c r="CE61" s="728"/>
      <c r="CF61" s="728"/>
      <c r="CG61" s="728"/>
      <c r="CH61" s="728"/>
      <c r="CI61" s="728"/>
      <c r="CJ61" s="728"/>
      <c r="CK61" s="728"/>
      <c r="CL61" s="728"/>
      <c r="CM61" s="728"/>
      <c r="CN61" s="728"/>
      <c r="CO61" s="728"/>
      <c r="CP61" s="728"/>
      <c r="CQ61" s="728"/>
      <c r="CR61" s="728"/>
      <c r="CS61" s="728"/>
      <c r="CU61" s="24"/>
      <c r="CV61" s="25"/>
      <c r="CW61" s="63"/>
      <c r="CX61" s="63"/>
      <c r="CY61" s="63"/>
      <c r="CZ61" s="63"/>
      <c r="DA61" s="63"/>
      <c r="DB61" s="63"/>
      <c r="DC61" s="63"/>
      <c r="DD61" s="63"/>
      <c r="DE61" s="63"/>
      <c r="DF61" s="63"/>
      <c r="DG61" s="63"/>
      <c r="DH61" s="63"/>
      <c r="DI61" s="63"/>
      <c r="DJ61" s="63"/>
      <c r="DK61" s="63"/>
      <c r="DL61" s="63"/>
      <c r="DM61" s="63"/>
      <c r="DN61" s="63"/>
      <c r="DO61" s="63"/>
      <c r="DP61" s="63"/>
      <c r="DQ61" s="63"/>
      <c r="DR61" s="63"/>
      <c r="DS61" s="63"/>
      <c r="DT61" s="63"/>
      <c r="DU61" s="63"/>
      <c r="DV61" s="63"/>
      <c r="DW61" s="63"/>
      <c r="DX61" s="63"/>
      <c r="DY61" s="63"/>
      <c r="DZ61" s="63"/>
      <c r="EA61" s="63"/>
      <c r="EB61" s="63"/>
      <c r="EC61" s="63"/>
      <c r="ED61" s="63"/>
      <c r="EE61" s="63"/>
      <c r="EF61" s="63"/>
      <c r="EG61" s="63"/>
      <c r="EH61" s="63"/>
      <c r="EI61" s="63"/>
      <c r="EJ61" s="63"/>
      <c r="EK61" s="63"/>
      <c r="EL61" s="63"/>
      <c r="EM61" s="63"/>
      <c r="EN61" s="63"/>
      <c r="EO61" s="63"/>
      <c r="EP61" s="63"/>
      <c r="EQ61" s="63"/>
      <c r="ER61" s="63"/>
      <c r="ES61" s="63"/>
      <c r="ET61" s="63"/>
      <c r="EU61" s="63"/>
      <c r="EV61" s="63"/>
      <c r="EW61" s="63"/>
      <c r="EX61" s="63"/>
      <c r="EY61" s="63"/>
      <c r="EZ61" s="63"/>
      <c r="FA61" s="63"/>
      <c r="FB61" s="63"/>
      <c r="FC61" s="63"/>
      <c r="FD61" s="63"/>
      <c r="FE61" s="63"/>
      <c r="FF61" s="63"/>
      <c r="FG61" s="63"/>
      <c r="FH61" s="63"/>
      <c r="FI61" s="63"/>
      <c r="FJ61" s="63"/>
      <c r="FK61" s="63"/>
      <c r="FL61" s="63"/>
      <c r="FM61" s="63"/>
      <c r="FN61" s="63"/>
      <c r="FO61" s="63"/>
    </row>
    <row r="62" spans="2:171" s="60" customFormat="1" ht="21.75" customHeight="1" x14ac:dyDescent="0.65">
      <c r="B62" s="58"/>
      <c r="C62" s="32"/>
      <c r="D62" s="32"/>
      <c r="E62" s="32"/>
      <c r="F62" s="32"/>
      <c r="G62" s="32"/>
      <c r="H62" s="32"/>
      <c r="I62" s="32"/>
      <c r="J62" s="32"/>
      <c r="K62" s="32"/>
      <c r="L62" s="32"/>
      <c r="M62" s="32"/>
      <c r="N62" s="32"/>
      <c r="O62" s="32"/>
      <c r="P62" s="32"/>
      <c r="Q62" s="32"/>
      <c r="R62" s="32"/>
      <c r="S62" s="32"/>
      <c r="T62" s="32"/>
      <c r="U62" s="32"/>
      <c r="V62" s="32"/>
      <c r="W62" s="31"/>
      <c r="X62" s="31"/>
      <c r="Y62" s="31"/>
      <c r="Z62" s="31"/>
      <c r="AA62" s="31"/>
      <c r="AB62" s="31"/>
      <c r="AC62" s="31"/>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7"/>
      <c r="CU62" s="24"/>
      <c r="CV62" s="25"/>
      <c r="CW62" s="63"/>
      <c r="CX62" s="63"/>
      <c r="CY62" s="63"/>
      <c r="CZ62" s="63"/>
      <c r="DA62" s="63"/>
      <c r="DB62" s="63"/>
      <c r="DC62" s="63"/>
      <c r="DD62" s="63"/>
      <c r="DE62" s="63"/>
      <c r="DF62" s="63"/>
      <c r="DG62" s="63"/>
      <c r="DH62" s="63"/>
      <c r="DI62" s="63"/>
      <c r="DJ62" s="63"/>
      <c r="DK62" s="63"/>
      <c r="DL62" s="63"/>
      <c r="DM62" s="63"/>
      <c r="DN62" s="63"/>
      <c r="DO62" s="63"/>
      <c r="DP62" s="63"/>
      <c r="DQ62" s="63"/>
      <c r="DR62" s="63"/>
      <c r="DS62" s="63"/>
      <c r="DT62" s="63"/>
      <c r="DU62" s="63"/>
      <c r="DV62" s="63"/>
      <c r="DW62" s="63"/>
      <c r="DX62" s="63"/>
      <c r="DY62" s="63"/>
      <c r="DZ62" s="63"/>
      <c r="EA62" s="63"/>
      <c r="EB62" s="63"/>
      <c r="EC62" s="63"/>
      <c r="ED62" s="63"/>
      <c r="EE62" s="63"/>
      <c r="EF62" s="63"/>
      <c r="EG62" s="63"/>
      <c r="EH62" s="63"/>
      <c r="EI62" s="63"/>
      <c r="EJ62" s="63"/>
      <c r="EK62" s="63"/>
      <c r="EL62" s="63"/>
      <c r="EM62" s="63"/>
      <c r="EN62" s="63"/>
      <c r="EO62" s="63"/>
      <c r="EP62" s="63"/>
      <c r="EQ62" s="63"/>
      <c r="ER62" s="63"/>
      <c r="ES62" s="63"/>
      <c r="ET62" s="63"/>
      <c r="EU62" s="63"/>
      <c r="EV62" s="63"/>
      <c r="EW62" s="63"/>
      <c r="EX62" s="63"/>
      <c r="EY62" s="63"/>
      <c r="EZ62" s="63"/>
      <c r="FA62" s="63"/>
      <c r="FB62" s="63"/>
      <c r="FC62" s="63"/>
      <c r="FD62" s="63"/>
      <c r="FE62" s="63"/>
      <c r="FF62" s="63"/>
      <c r="FG62" s="63"/>
      <c r="FH62" s="63"/>
      <c r="FI62" s="63"/>
      <c r="FJ62" s="63"/>
      <c r="FK62" s="63"/>
      <c r="FL62" s="63"/>
      <c r="FM62" s="63"/>
      <c r="FN62" s="63"/>
      <c r="FO62" s="63"/>
    </row>
    <row r="63" spans="2:171" s="60" customFormat="1" ht="21.75" customHeight="1" x14ac:dyDescent="0.65">
      <c r="B63" s="6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723"/>
      <c r="BL63" s="723"/>
      <c r="BM63" s="723"/>
      <c r="BN63" s="723"/>
      <c r="BO63" s="723"/>
      <c r="BP63" s="723"/>
      <c r="BQ63" s="723"/>
      <c r="BR63" s="723"/>
      <c r="BS63" s="723"/>
      <c r="BT63" s="723"/>
      <c r="BU63" s="723"/>
      <c r="BV63" s="723"/>
      <c r="BW63" s="723"/>
      <c r="BX63" s="723"/>
      <c r="BY63" s="723"/>
      <c r="BZ63" s="723"/>
      <c r="CA63" s="723"/>
      <c r="CB63" s="723"/>
      <c r="CC63" s="723"/>
      <c r="CD63" s="723"/>
      <c r="CE63" s="31"/>
      <c r="CF63" s="31"/>
      <c r="CG63" s="31"/>
      <c r="CH63" s="31"/>
      <c r="CI63" s="31"/>
      <c r="CJ63" s="31"/>
      <c r="CK63" s="31"/>
      <c r="CL63" s="31"/>
      <c r="CM63" s="31"/>
      <c r="CN63" s="31"/>
      <c r="CO63" s="31"/>
      <c r="CP63" s="31"/>
      <c r="CQ63" s="31"/>
      <c r="CR63" s="31"/>
      <c r="CS63" s="62"/>
      <c r="CU63" s="24"/>
      <c r="CV63" s="25"/>
      <c r="CW63" s="63"/>
      <c r="CX63" s="63"/>
      <c r="CY63" s="63"/>
      <c r="CZ63" s="63"/>
      <c r="DA63" s="63"/>
      <c r="DB63" s="63"/>
      <c r="DC63" s="63"/>
      <c r="DD63" s="63"/>
      <c r="DE63" s="63"/>
      <c r="DF63" s="63"/>
      <c r="DG63" s="63"/>
      <c r="DH63" s="63"/>
      <c r="DI63" s="63"/>
      <c r="DJ63" s="63"/>
      <c r="DK63" s="63"/>
      <c r="DL63" s="63"/>
      <c r="DM63" s="63"/>
      <c r="DN63" s="63"/>
      <c r="DO63" s="63"/>
      <c r="DP63" s="63"/>
      <c r="DQ63" s="63"/>
      <c r="DR63" s="63"/>
      <c r="DS63" s="63"/>
      <c r="DT63" s="63"/>
      <c r="DU63" s="63"/>
      <c r="DV63" s="63"/>
      <c r="DW63" s="63"/>
      <c r="DX63" s="63"/>
      <c r="DY63" s="63"/>
      <c r="DZ63" s="63"/>
      <c r="EA63" s="63"/>
      <c r="EB63" s="63"/>
      <c r="EC63" s="63"/>
      <c r="ED63" s="63"/>
      <c r="EE63" s="63"/>
      <c r="EF63" s="63"/>
      <c r="EG63" s="63"/>
      <c r="EH63" s="63"/>
      <c r="EI63" s="63"/>
      <c r="EJ63" s="63"/>
      <c r="EK63" s="63"/>
      <c r="EL63" s="63"/>
      <c r="EM63" s="63"/>
      <c r="EN63" s="63"/>
      <c r="EO63" s="63"/>
      <c r="EP63" s="63"/>
      <c r="EQ63" s="63"/>
      <c r="ER63" s="63"/>
      <c r="ES63" s="63"/>
      <c r="ET63" s="63"/>
      <c r="EU63" s="63"/>
      <c r="EV63" s="63"/>
      <c r="EW63" s="63"/>
      <c r="EX63" s="63"/>
      <c r="EY63" s="63"/>
      <c r="EZ63" s="63"/>
      <c r="FA63" s="63"/>
      <c r="FB63" s="63"/>
      <c r="FC63" s="63"/>
      <c r="FD63" s="63"/>
      <c r="FE63" s="63"/>
      <c r="FF63" s="63"/>
      <c r="FG63" s="63"/>
      <c r="FH63" s="63"/>
      <c r="FI63" s="63"/>
      <c r="FJ63" s="63"/>
      <c r="FK63" s="63"/>
      <c r="FL63" s="63"/>
      <c r="FM63" s="63"/>
      <c r="FN63" s="63"/>
      <c r="FO63" s="63"/>
    </row>
    <row r="64" spans="2:171" s="60" customFormat="1" ht="21.75" customHeight="1" x14ac:dyDescent="0.65">
      <c r="B64" s="64"/>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725" t="s">
        <v>78</v>
      </c>
      <c r="BJ64" s="725"/>
      <c r="BK64" s="725"/>
      <c r="BL64" s="725"/>
      <c r="BM64" s="725"/>
      <c r="BN64" s="725"/>
      <c r="BO64" s="725"/>
      <c r="BP64" s="725"/>
      <c r="BQ64" s="725"/>
      <c r="BR64" s="725"/>
      <c r="BS64" s="725"/>
      <c r="BT64" s="725"/>
      <c r="BU64" s="725"/>
      <c r="BV64" s="725"/>
      <c r="BW64" s="725"/>
      <c r="BX64" s="725"/>
      <c r="BY64" s="725"/>
      <c r="BZ64" s="725"/>
      <c r="CA64" s="725"/>
      <c r="CB64" s="725"/>
      <c r="CC64" s="725"/>
      <c r="CD64" s="725"/>
      <c r="CE64" s="725"/>
      <c r="CF64" s="725"/>
      <c r="CG64" s="65"/>
      <c r="CH64" s="65"/>
      <c r="CI64" s="65"/>
      <c r="CJ64" s="65"/>
      <c r="CK64" s="65"/>
      <c r="CL64" s="65"/>
      <c r="CM64" s="65"/>
      <c r="CN64" s="65"/>
      <c r="CO64" s="65"/>
      <c r="CP64" s="65"/>
      <c r="CQ64" s="65"/>
      <c r="CR64" s="65"/>
      <c r="CS64" s="66"/>
      <c r="CU64" s="24"/>
      <c r="CV64" s="25"/>
      <c r="CW64" s="63"/>
      <c r="CX64" s="63"/>
      <c r="CY64" s="63"/>
      <c r="CZ64" s="63"/>
      <c r="DA64" s="63"/>
      <c r="DB64" s="63"/>
      <c r="DC64" s="63"/>
      <c r="DD64" s="63"/>
      <c r="DE64" s="63"/>
      <c r="DF64" s="63"/>
      <c r="DG64" s="63"/>
      <c r="DH64" s="63"/>
      <c r="DI64" s="63"/>
      <c r="DJ64" s="63"/>
      <c r="DK64" s="63"/>
      <c r="DL64" s="63"/>
      <c r="DM64" s="63"/>
      <c r="DN64" s="63"/>
      <c r="DO64" s="63"/>
      <c r="DP64" s="63"/>
      <c r="DQ64" s="63"/>
      <c r="DR64" s="63"/>
      <c r="DS64" s="63"/>
      <c r="DT64" s="63"/>
      <c r="DU64" s="63"/>
      <c r="DV64" s="63"/>
      <c r="DW64" s="63"/>
      <c r="DX64" s="63"/>
      <c r="DY64" s="63"/>
      <c r="DZ64" s="63"/>
      <c r="EA64" s="63"/>
      <c r="EB64" s="63"/>
      <c r="EC64" s="63"/>
      <c r="ED64" s="63"/>
      <c r="EE64" s="63"/>
      <c r="EF64" s="63"/>
      <c r="EG64" s="63"/>
      <c r="EH64" s="63"/>
      <c r="EI64" s="63"/>
      <c r="EJ64" s="63"/>
      <c r="EK64" s="63"/>
      <c r="EL64" s="63"/>
      <c r="EM64" s="63"/>
      <c r="EN64" s="63"/>
      <c r="EO64" s="63"/>
      <c r="EP64" s="63"/>
      <c r="EQ64" s="63"/>
      <c r="ER64" s="63"/>
      <c r="ES64" s="63"/>
      <c r="ET64" s="63"/>
      <c r="EU64" s="63"/>
      <c r="EV64" s="63"/>
      <c r="EW64" s="63"/>
      <c r="EX64" s="63"/>
      <c r="EY64" s="63"/>
      <c r="EZ64" s="63"/>
      <c r="FA64" s="63"/>
      <c r="FB64" s="63"/>
      <c r="FC64" s="63"/>
      <c r="FD64" s="63"/>
      <c r="FE64" s="63"/>
      <c r="FF64" s="63"/>
      <c r="FG64" s="63"/>
      <c r="FH64" s="63"/>
      <c r="FI64" s="63"/>
      <c r="FJ64" s="63"/>
      <c r="FK64" s="63"/>
      <c r="FL64" s="63"/>
      <c r="FM64" s="63"/>
      <c r="FN64" s="63"/>
      <c r="FO64" s="63"/>
    </row>
    <row r="65" spans="2:171" s="60" customFormat="1" ht="21.75" customHeight="1" x14ac:dyDescent="0.65">
      <c r="B65" s="69"/>
      <c r="C65" s="69"/>
      <c r="D65" s="23"/>
      <c r="E65" s="69"/>
      <c r="F65" s="69"/>
      <c r="G65" s="23"/>
      <c r="H65" s="69"/>
      <c r="I65" s="23"/>
      <c r="J65" s="69"/>
      <c r="K65" s="31"/>
      <c r="L65" s="31"/>
      <c r="M65" s="31"/>
      <c r="N65" s="31"/>
      <c r="O65" s="31"/>
      <c r="P65" s="31"/>
      <c r="Q65" s="31"/>
      <c r="R65" s="31"/>
      <c r="S65" s="31"/>
      <c r="T65" s="31"/>
      <c r="U65" s="31"/>
      <c r="V65" s="31"/>
      <c r="W65" s="31"/>
      <c r="X65" s="31"/>
      <c r="Y65" s="31"/>
      <c r="Z65" s="31"/>
      <c r="AA65" s="31"/>
      <c r="AB65" s="31"/>
      <c r="AC65" s="31"/>
      <c r="AD65" s="31"/>
      <c r="AE65" s="31"/>
      <c r="AF65" s="69"/>
      <c r="AG65" s="31"/>
      <c r="AH65" s="31"/>
      <c r="AI65" s="23"/>
      <c r="AJ65" s="31"/>
      <c r="AK65" s="31"/>
      <c r="AL65" s="31"/>
      <c r="AM65" s="31"/>
      <c r="AN65" s="31"/>
      <c r="AO65" s="31"/>
      <c r="AP65" s="31"/>
      <c r="AQ65" s="31"/>
      <c r="AR65" s="31"/>
      <c r="AS65" s="31"/>
      <c r="AT65" s="31"/>
      <c r="AU65" s="31"/>
      <c r="AV65" s="31"/>
      <c r="AW65" s="31"/>
      <c r="AX65" s="31"/>
      <c r="AY65" s="31"/>
      <c r="AZ65" s="31"/>
      <c r="BA65" s="31"/>
      <c r="BB65" s="31"/>
      <c r="BC65" s="31"/>
      <c r="BD65" s="31"/>
      <c r="BE65" s="31"/>
      <c r="BF65" s="731"/>
      <c r="BG65" s="731"/>
      <c r="BH65" s="731"/>
      <c r="BI65" s="731"/>
      <c r="BJ65" s="731"/>
      <c r="BK65" s="731"/>
      <c r="BL65" s="731"/>
      <c r="BM65" s="731"/>
      <c r="BN65" s="31"/>
      <c r="BO65" s="31"/>
      <c r="BP65" s="31"/>
      <c r="BQ65" s="31"/>
      <c r="BR65" s="31"/>
      <c r="BS65" s="31"/>
      <c r="BT65" s="31"/>
      <c r="BU65" s="31"/>
      <c r="BV65" s="31"/>
      <c r="BW65" s="31"/>
      <c r="BX65" s="69"/>
      <c r="BY65" s="31"/>
      <c r="BZ65" s="31"/>
      <c r="CA65" s="23"/>
      <c r="CB65" s="31"/>
      <c r="CC65" s="31"/>
      <c r="CD65" s="31"/>
      <c r="CE65" s="31"/>
      <c r="CF65" s="31"/>
      <c r="CG65" s="31"/>
      <c r="CH65" s="31"/>
      <c r="CI65" s="31"/>
      <c r="CJ65" s="31"/>
      <c r="CK65" s="31"/>
      <c r="CL65" s="31"/>
      <c r="CM65" s="31"/>
      <c r="CN65" s="31"/>
      <c r="CO65" s="31"/>
      <c r="CP65" s="31"/>
      <c r="CQ65" s="31"/>
      <c r="CR65" s="31"/>
      <c r="CS65" s="31"/>
      <c r="CU65" s="24"/>
      <c r="CV65" s="25"/>
      <c r="CW65" s="63"/>
      <c r="CX65" s="63"/>
      <c r="CY65" s="63"/>
      <c r="CZ65" s="63"/>
      <c r="DA65" s="63"/>
      <c r="DB65" s="63"/>
      <c r="DC65" s="63"/>
      <c r="DD65" s="63"/>
      <c r="DE65" s="63"/>
      <c r="DF65" s="63"/>
      <c r="DG65" s="63"/>
      <c r="DH65" s="63"/>
      <c r="DI65" s="63"/>
      <c r="DJ65" s="63"/>
      <c r="DK65" s="63"/>
      <c r="DL65" s="63"/>
      <c r="DM65" s="63"/>
      <c r="DN65" s="63"/>
      <c r="DO65" s="63"/>
      <c r="DP65" s="63"/>
      <c r="DQ65" s="63"/>
      <c r="DR65" s="63"/>
      <c r="DS65" s="63"/>
      <c r="DT65" s="63"/>
      <c r="DU65" s="63"/>
      <c r="DV65" s="63"/>
      <c r="DW65" s="63"/>
      <c r="DX65" s="63"/>
      <c r="DY65" s="63"/>
      <c r="DZ65" s="63"/>
      <c r="EA65" s="63"/>
      <c r="EB65" s="63"/>
      <c r="EC65" s="63"/>
      <c r="ED65" s="63"/>
      <c r="EE65" s="63"/>
      <c r="EF65" s="63"/>
      <c r="EG65" s="63"/>
      <c r="EH65" s="63"/>
      <c r="EI65" s="63"/>
      <c r="EJ65" s="63"/>
      <c r="EK65" s="63"/>
      <c r="EL65" s="63"/>
      <c r="EM65" s="63"/>
      <c r="EN65" s="63"/>
      <c r="EO65" s="63"/>
      <c r="EP65" s="63"/>
      <c r="EQ65" s="63"/>
      <c r="ER65" s="63"/>
      <c r="ES65" s="63"/>
      <c r="ET65" s="63"/>
      <c r="EU65" s="63"/>
      <c r="EV65" s="63"/>
      <c r="EW65" s="63"/>
      <c r="EX65" s="63"/>
      <c r="EY65" s="63"/>
      <c r="EZ65" s="63"/>
      <c r="FA65" s="63"/>
      <c r="FB65" s="63"/>
      <c r="FC65" s="63"/>
      <c r="FD65" s="63"/>
      <c r="FE65" s="63"/>
      <c r="FF65" s="63"/>
      <c r="FG65" s="63"/>
      <c r="FH65" s="63"/>
      <c r="FI65" s="63"/>
      <c r="FJ65" s="63"/>
      <c r="FK65" s="63"/>
      <c r="FL65" s="63"/>
      <c r="FM65" s="63"/>
      <c r="FN65" s="63"/>
      <c r="FO65" s="63"/>
    </row>
  </sheetData>
  <mergeCells count="169">
    <mergeCell ref="BI64:CF64"/>
    <mergeCell ref="BF65:BM65"/>
    <mergeCell ref="D58:AC58"/>
    <mergeCell ref="BK58:CD58"/>
    <mergeCell ref="D59:AC59"/>
    <mergeCell ref="BI59:CF59"/>
    <mergeCell ref="B60:CS60"/>
    <mergeCell ref="B61:V61"/>
    <mergeCell ref="AD61:BI61"/>
    <mergeCell ref="BJ61:CS61"/>
    <mergeCell ref="BK63:CD63"/>
    <mergeCell ref="J49:AC49"/>
    <mergeCell ref="B50:CS50"/>
    <mergeCell ref="B51:Q51"/>
    <mergeCell ref="AD51:BI51"/>
    <mergeCell ref="BJ51:CS51"/>
    <mergeCell ref="C53:AG53"/>
    <mergeCell ref="J54:AC54"/>
    <mergeCell ref="B55:CS55"/>
    <mergeCell ref="B56:AA56"/>
    <mergeCell ref="AD56:BI56"/>
    <mergeCell ref="BJ56:CS56"/>
    <mergeCell ref="B41:CS41"/>
    <mergeCell ref="B42:BI42"/>
    <mergeCell ref="BJ42:CS42"/>
    <mergeCell ref="B44:CS44"/>
    <mergeCell ref="B46:Q46"/>
    <mergeCell ref="AD46:BI46"/>
    <mergeCell ref="BJ46:CS46"/>
    <mergeCell ref="J48:AC48"/>
    <mergeCell ref="BX48:CK48"/>
    <mergeCell ref="B38:BI38"/>
    <mergeCell ref="BJ38:BU38"/>
    <mergeCell ref="BV38:CG38"/>
    <mergeCell ref="CH38:CS38"/>
    <mergeCell ref="BJ39:BU39"/>
    <mergeCell ref="BV39:CG39"/>
    <mergeCell ref="CH39:CS39"/>
    <mergeCell ref="B40:BI40"/>
    <mergeCell ref="BJ40:BU40"/>
    <mergeCell ref="BV40:CG40"/>
    <mergeCell ref="CH40:CS40"/>
    <mergeCell ref="B35:BI35"/>
    <mergeCell ref="BJ35:BU35"/>
    <mergeCell ref="BV35:CG35"/>
    <mergeCell ref="CH35:CS35"/>
    <mergeCell ref="B36:BI36"/>
    <mergeCell ref="BJ36:BU36"/>
    <mergeCell ref="BV36:CG36"/>
    <mergeCell ref="CH36:CS36"/>
    <mergeCell ref="B37:BI37"/>
    <mergeCell ref="BJ37:BU37"/>
    <mergeCell ref="BV37:CG37"/>
    <mergeCell ref="CH37:CS37"/>
    <mergeCell ref="B33:AI33"/>
    <mergeCell ref="AJ33:BD33"/>
    <mergeCell ref="BF33:BI33"/>
    <mergeCell ref="BJ33:BU33"/>
    <mergeCell ref="BV33:CG33"/>
    <mergeCell ref="CH33:CS33"/>
    <mergeCell ref="B34:BI34"/>
    <mergeCell ref="BJ34:BU34"/>
    <mergeCell ref="BV34:CG34"/>
    <mergeCell ref="CH34:CS34"/>
    <mergeCell ref="B31:BF31"/>
    <mergeCell ref="BG31:BI31"/>
    <mergeCell ref="BJ31:BU31"/>
    <mergeCell ref="BV31:CG31"/>
    <mergeCell ref="CH31:CS31"/>
    <mergeCell ref="B32:BI32"/>
    <mergeCell ref="BJ32:BU32"/>
    <mergeCell ref="BV32:CG32"/>
    <mergeCell ref="CH32:CS32"/>
    <mergeCell ref="B29:BE29"/>
    <mergeCell ref="BF29:BI29"/>
    <mergeCell ref="BJ29:BU29"/>
    <mergeCell ref="BV29:CG29"/>
    <mergeCell ref="CH29:CS29"/>
    <mergeCell ref="B30:BF30"/>
    <mergeCell ref="BG30:BI30"/>
    <mergeCell ref="BJ30:BU30"/>
    <mergeCell ref="BV30:CG30"/>
    <mergeCell ref="CH30:CS30"/>
    <mergeCell ref="B27:BE27"/>
    <mergeCell ref="BF27:BI27"/>
    <mergeCell ref="BJ27:BU27"/>
    <mergeCell ref="BV27:CG27"/>
    <mergeCell ref="CH27:CS27"/>
    <mergeCell ref="B28:BE28"/>
    <mergeCell ref="BF28:BI28"/>
    <mergeCell ref="BJ28:BU28"/>
    <mergeCell ref="BV28:CG28"/>
    <mergeCell ref="CH28:CS28"/>
    <mergeCell ref="B24:BI24"/>
    <mergeCell ref="BJ24:BU24"/>
    <mergeCell ref="BV24:CG24"/>
    <mergeCell ref="CH24:CS24"/>
    <mergeCell ref="B25:BE25"/>
    <mergeCell ref="BJ25:BU25"/>
    <mergeCell ref="BV25:CG25"/>
    <mergeCell ref="CH25:CS25"/>
    <mergeCell ref="B26:BE26"/>
    <mergeCell ref="BJ26:BU26"/>
    <mergeCell ref="BV26:CG26"/>
    <mergeCell ref="CH26:CS26"/>
    <mergeCell ref="B21:AQ21"/>
    <mergeCell ref="AR21:AT21"/>
    <mergeCell ref="AU21:CE21"/>
    <mergeCell ref="CF21:CS21"/>
    <mergeCell ref="B22:CS22"/>
    <mergeCell ref="B23:BI23"/>
    <mergeCell ref="BJ23:BU23"/>
    <mergeCell ref="BV23:CG23"/>
    <mergeCell ref="CH23:CS23"/>
    <mergeCell ref="B19:AQ19"/>
    <mergeCell ref="AR19:AT19"/>
    <mergeCell ref="AU19:CE19"/>
    <mergeCell ref="CF19:CS19"/>
    <mergeCell ref="B20:AQ20"/>
    <mergeCell ref="AR20:AT20"/>
    <mergeCell ref="AU20:CE20"/>
    <mergeCell ref="CF20:CS20"/>
    <mergeCell ref="CW20:DJ20"/>
    <mergeCell ref="B14:I14"/>
    <mergeCell ref="K14:BD14"/>
    <mergeCell ref="B16:CS16"/>
    <mergeCell ref="B17:AQ17"/>
    <mergeCell ref="AR17:AT17"/>
    <mergeCell ref="AU17:CE17"/>
    <mergeCell ref="CF17:CS17"/>
    <mergeCell ref="B18:AQ18"/>
    <mergeCell ref="AR18:AT18"/>
    <mergeCell ref="AU18:CE18"/>
    <mergeCell ref="CF18:CS18"/>
    <mergeCell ref="B11:I11"/>
    <mergeCell ref="K11:AY11"/>
    <mergeCell ref="BF11:CB11"/>
    <mergeCell ref="CD11:CS11"/>
    <mergeCell ref="B12:I12"/>
    <mergeCell ref="K12:AY12"/>
    <mergeCell ref="BS12:CB12"/>
    <mergeCell ref="CD12:CS12"/>
    <mergeCell ref="B13:I13"/>
    <mergeCell ref="K13:AY13"/>
    <mergeCell ref="BS13:CB13"/>
    <mergeCell ref="CD13:CS13"/>
    <mergeCell ref="E7:L7"/>
    <mergeCell ref="N7:AD7"/>
    <mergeCell ref="AK7:AR7"/>
    <mergeCell ref="AT7:BJ7"/>
    <mergeCell ref="BQ7:BX7"/>
    <mergeCell ref="BZ7:CS7"/>
    <mergeCell ref="E9:L9"/>
    <mergeCell ref="N9:AI9"/>
    <mergeCell ref="B10:CS10"/>
    <mergeCell ref="B1:CS1"/>
    <mergeCell ref="B2:Z5"/>
    <mergeCell ref="AA2:BT2"/>
    <mergeCell ref="BU2:CB2"/>
    <mergeCell ref="CD2:CS2"/>
    <mergeCell ref="AA3:BT3"/>
    <mergeCell ref="BU3:CB3"/>
    <mergeCell ref="CD3:CS3"/>
    <mergeCell ref="AA4:BT4"/>
    <mergeCell ref="BU4:CB4"/>
    <mergeCell ref="CD4:CS4"/>
    <mergeCell ref="AA5:BT5"/>
    <mergeCell ref="BU5:CB5"/>
    <mergeCell ref="CD5:CS5"/>
  </mergeCells>
  <printOptions horizontalCentered="1"/>
  <pageMargins left="0.25" right="0.25" top="0.5" bottom="0.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09"/>
  <sheetViews>
    <sheetView zoomScale="73" zoomScaleNormal="73" workbookViewId="0"/>
  </sheetViews>
  <sheetFormatPr defaultColWidth="8.7109375" defaultRowHeight="15.75" x14ac:dyDescent="0.2"/>
  <cols>
    <col min="1" max="1" width="23.28515625" style="70" customWidth="1"/>
    <col min="2" max="2" width="56.28515625" style="71" customWidth="1"/>
    <col min="3" max="3" width="19.140625" style="72" customWidth="1"/>
    <col min="4" max="4" width="9.140625" style="72" customWidth="1"/>
    <col min="5" max="5" width="21.85546875" style="72" customWidth="1"/>
    <col min="6" max="6" width="18.42578125" style="72" customWidth="1"/>
    <col min="7" max="10" width="19.140625" style="72" customWidth="1"/>
    <col min="11" max="11" width="22.140625" style="72" customWidth="1"/>
    <col min="12" max="12" width="19.28515625" style="73" customWidth="1"/>
    <col min="13" max="13" width="18.85546875" style="15" customWidth="1"/>
    <col min="14" max="14" width="18.140625" style="15" customWidth="1"/>
    <col min="15" max="15" width="46.5703125" style="15" customWidth="1"/>
  </cols>
  <sheetData>
    <row r="1" spans="1:12" ht="15.75" customHeight="1" x14ac:dyDescent="0.2">
      <c r="A1" s="74"/>
      <c r="B1" s="75"/>
      <c r="C1" s="76"/>
      <c r="E1" s="77"/>
      <c r="F1" s="77"/>
      <c r="G1" s="77"/>
      <c r="H1" s="77"/>
      <c r="I1" s="77"/>
      <c r="J1" s="77"/>
      <c r="K1" s="77"/>
      <c r="L1" s="78"/>
    </row>
    <row r="2" spans="1:12" ht="15.75" customHeight="1" x14ac:dyDescent="0.2">
      <c r="A2" s="74"/>
      <c r="B2" s="75"/>
      <c r="C2" s="76"/>
      <c r="E2" s="77"/>
      <c r="F2" s="77"/>
      <c r="G2" s="77"/>
      <c r="H2" s="77"/>
      <c r="I2" s="77"/>
      <c r="J2" s="77"/>
      <c r="K2" s="77"/>
      <c r="L2" s="78"/>
    </row>
    <row r="3" spans="1:12" ht="15.75" customHeight="1" x14ac:dyDescent="0.2">
      <c r="A3" s="74"/>
      <c r="B3" s="75"/>
      <c r="C3" s="76"/>
      <c r="E3" s="77"/>
      <c r="F3" s="77"/>
      <c r="G3" s="77"/>
      <c r="H3" s="77"/>
      <c r="I3" s="77"/>
      <c r="J3" s="77"/>
      <c r="K3" s="77"/>
      <c r="L3" s="78"/>
    </row>
    <row r="4" spans="1:12" ht="15.75" customHeight="1" x14ac:dyDescent="0.2">
      <c r="A4" s="74"/>
      <c r="B4" s="75"/>
      <c r="C4" s="76"/>
      <c r="E4" s="77"/>
      <c r="F4" s="77"/>
      <c r="G4" s="77"/>
      <c r="H4" s="77"/>
      <c r="I4" s="77"/>
      <c r="J4" s="77"/>
      <c r="K4" s="77"/>
      <c r="L4" s="78"/>
    </row>
    <row r="5" spans="1:12" ht="15.75" customHeight="1" x14ac:dyDescent="0.2">
      <c r="A5" s="74"/>
      <c r="B5" s="75"/>
      <c r="C5" s="76"/>
      <c r="E5" s="77"/>
      <c r="F5" s="77"/>
      <c r="G5" s="77"/>
      <c r="H5" s="77"/>
      <c r="I5" s="77"/>
      <c r="J5" s="77"/>
      <c r="K5" s="77"/>
      <c r="L5" s="78"/>
    </row>
    <row r="6" spans="1:12" ht="15.75" customHeight="1" x14ac:dyDescent="0.2">
      <c r="A6" s="79"/>
      <c r="B6" s="75"/>
      <c r="C6" s="76"/>
      <c r="E6" s="77"/>
      <c r="F6" s="77"/>
      <c r="G6" s="77"/>
      <c r="H6" s="77"/>
      <c r="I6" s="77"/>
      <c r="J6" s="77"/>
      <c r="K6" s="77"/>
      <c r="L6" s="78"/>
    </row>
    <row r="7" spans="1:12" ht="81.75" customHeight="1" x14ac:dyDescent="0.2">
      <c r="A7" s="80" t="s">
        <v>79</v>
      </c>
      <c r="B7" s="81" t="s">
        <v>80</v>
      </c>
      <c r="C7" s="82"/>
      <c r="D7" s="82"/>
      <c r="E7" s="83"/>
      <c r="F7" s="82" t="s">
        <v>81</v>
      </c>
      <c r="G7" s="84" t="s">
        <v>82</v>
      </c>
      <c r="H7" s="84" t="s">
        <v>83</v>
      </c>
      <c r="I7" s="84" t="s">
        <v>84</v>
      </c>
      <c r="J7" s="84" t="s">
        <v>85</v>
      </c>
      <c r="K7" s="84" t="s">
        <v>86</v>
      </c>
      <c r="L7" s="85"/>
    </row>
    <row r="8" spans="1:12" ht="18.75" customHeight="1" x14ac:dyDescent="0.2">
      <c r="A8" s="86"/>
      <c r="B8" s="87"/>
      <c r="C8" s="88"/>
      <c r="D8" s="89"/>
      <c r="E8" s="88"/>
      <c r="F8" s="88"/>
      <c r="G8" s="90"/>
      <c r="H8" s="90"/>
      <c r="I8" s="90"/>
      <c r="J8" s="90"/>
      <c r="K8" s="90"/>
      <c r="L8" s="85"/>
    </row>
    <row r="9" spans="1:12" ht="15.75" customHeight="1" x14ac:dyDescent="0.2">
      <c r="A9" s="91"/>
      <c r="B9" s="92"/>
      <c r="C9" s="93"/>
      <c r="D9" s="94"/>
      <c r="E9" s="95"/>
      <c r="F9" s="95"/>
      <c r="G9" s="96"/>
      <c r="H9" s="97"/>
      <c r="I9" s="97"/>
      <c r="J9" s="97"/>
      <c r="K9" s="97"/>
      <c r="L9" s="85"/>
    </row>
    <row r="10" spans="1:12" s="105" customFormat="1" ht="18.75" customHeight="1" x14ac:dyDescent="0.25">
      <c r="A10" s="98" t="s">
        <v>87</v>
      </c>
      <c r="B10" s="99" t="s">
        <v>88</v>
      </c>
      <c r="C10" s="100" t="s">
        <v>89</v>
      </c>
      <c r="D10" s="100" t="s">
        <v>89</v>
      </c>
      <c r="E10" s="100" t="s">
        <v>89</v>
      </c>
      <c r="F10" s="101">
        <v>730383.5675</v>
      </c>
      <c r="G10" s="101">
        <f>'JUN-T1'!J39</f>
        <v>29111.882499999996</v>
      </c>
      <c r="H10" s="102">
        <f t="shared" ref="H10:H42" si="0">G10+F10</f>
        <v>759495.45</v>
      </c>
      <c r="I10" s="103">
        <f t="shared" ref="I10:I42" si="1">0.9*F10</f>
        <v>657345.21074999997</v>
      </c>
      <c r="J10" s="103">
        <f t="shared" ref="J10:J42" si="2">0.9*G10</f>
        <v>26200.694249999997</v>
      </c>
      <c r="K10" s="103">
        <f t="shared" ref="K10:K42" si="3">0.9*H10</f>
        <v>683545.90500000003</v>
      </c>
      <c r="L10" s="104"/>
    </row>
    <row r="11" spans="1:12" s="105" customFormat="1" ht="18.75" customHeight="1" x14ac:dyDescent="0.25">
      <c r="A11" s="98" t="s">
        <v>90</v>
      </c>
      <c r="B11" s="99" t="s">
        <v>91</v>
      </c>
      <c r="C11" s="100" t="s">
        <v>89</v>
      </c>
      <c r="D11" s="100" t="s">
        <v>89</v>
      </c>
      <c r="E11" s="100" t="s">
        <v>89</v>
      </c>
      <c r="F11" s="101">
        <v>291679.96999999997</v>
      </c>
      <c r="G11" s="101">
        <f>'JUN-T2'!J39</f>
        <v>6391.3299999999963</v>
      </c>
      <c r="H11" s="102">
        <f t="shared" si="0"/>
        <v>298071.3</v>
      </c>
      <c r="I11" s="103">
        <f t="shared" si="1"/>
        <v>262511.973</v>
      </c>
      <c r="J11" s="103">
        <f t="shared" si="2"/>
        <v>5752.1969999999965</v>
      </c>
      <c r="K11" s="103">
        <f t="shared" si="3"/>
        <v>268264.17</v>
      </c>
      <c r="L11" s="104"/>
    </row>
    <row r="12" spans="1:12" s="105" customFormat="1" ht="18.75" customHeight="1" x14ac:dyDescent="0.25">
      <c r="A12" s="98" t="s">
        <v>92</v>
      </c>
      <c r="B12" s="99" t="s">
        <v>93</v>
      </c>
      <c r="C12" s="100" t="s">
        <v>89</v>
      </c>
      <c r="D12" s="100" t="s">
        <v>89</v>
      </c>
      <c r="E12" s="100" t="s">
        <v>89</v>
      </c>
      <c r="F12" s="101">
        <v>431679.70086649997</v>
      </c>
      <c r="G12" s="101">
        <f>SUPERVISOR!J39</f>
        <v>15034.399133499997</v>
      </c>
      <c r="H12" s="102">
        <f t="shared" si="0"/>
        <v>446714.1</v>
      </c>
      <c r="I12" s="103">
        <f t="shared" si="1"/>
        <v>388511.73077984998</v>
      </c>
      <c r="J12" s="103">
        <f t="shared" si="2"/>
        <v>13530.959220149998</v>
      </c>
      <c r="K12" s="103">
        <f t="shared" si="3"/>
        <v>402042.69</v>
      </c>
      <c r="L12" s="104"/>
    </row>
    <row r="13" spans="1:12" s="105" customFormat="1" ht="18.75" customHeight="1" x14ac:dyDescent="0.25">
      <c r="A13" s="98" t="s">
        <v>94</v>
      </c>
      <c r="B13" s="99" t="s">
        <v>95</v>
      </c>
      <c r="C13" s="100" t="s">
        <v>89</v>
      </c>
      <c r="D13" s="100" t="s">
        <v>89</v>
      </c>
      <c r="E13" s="100" t="s">
        <v>89</v>
      </c>
      <c r="F13" s="101">
        <v>475707.149416667</v>
      </c>
      <c r="G13" s="101">
        <f>SENIOR!J39</f>
        <v>16490.250583333058</v>
      </c>
      <c r="H13" s="102">
        <f t="shared" si="0"/>
        <v>492197.40000000008</v>
      </c>
      <c r="I13" s="103">
        <f t="shared" si="1"/>
        <v>428136.43447500031</v>
      </c>
      <c r="J13" s="103">
        <f t="shared" si="2"/>
        <v>14841.225524999752</v>
      </c>
      <c r="K13" s="103">
        <f t="shared" si="3"/>
        <v>442977.66000000009</v>
      </c>
      <c r="L13" s="104"/>
    </row>
    <row r="14" spans="1:12" s="105" customFormat="1" ht="18.75" customHeight="1" x14ac:dyDescent="0.25">
      <c r="A14" s="98" t="s">
        <v>96</v>
      </c>
      <c r="B14" s="99" t="s">
        <v>97</v>
      </c>
      <c r="C14" s="100" t="s">
        <v>89</v>
      </c>
      <c r="D14" s="100" t="s">
        <v>89</v>
      </c>
      <c r="E14" s="100" t="s">
        <v>89</v>
      </c>
      <c r="F14" s="101">
        <v>106713.70125</v>
      </c>
      <c r="G14" s="101">
        <f>ISOLATED!J39</f>
        <v>7644.4487500000023</v>
      </c>
      <c r="H14" s="102">
        <f t="shared" si="0"/>
        <v>114358.15</v>
      </c>
      <c r="I14" s="103">
        <f t="shared" si="1"/>
        <v>96042.331124999997</v>
      </c>
      <c r="J14" s="103">
        <f t="shared" si="2"/>
        <v>6880.0038750000022</v>
      </c>
      <c r="K14" s="103">
        <f t="shared" si="3"/>
        <v>102922.33499999999</v>
      </c>
      <c r="L14" s="104"/>
    </row>
    <row r="15" spans="1:12" s="105" customFormat="1" ht="18.75" customHeight="1" x14ac:dyDescent="0.25">
      <c r="A15" s="98" t="s">
        <v>98</v>
      </c>
      <c r="B15" s="99" t="s">
        <v>99</v>
      </c>
      <c r="C15" s="100" t="s">
        <v>89</v>
      </c>
      <c r="D15" s="100" t="s">
        <v>89</v>
      </c>
      <c r="E15" s="100" t="s">
        <v>89</v>
      </c>
      <c r="F15" s="101">
        <v>131017.9</v>
      </c>
      <c r="G15" s="101">
        <f>ADMIN!J27</f>
        <v>25772.899999999994</v>
      </c>
      <c r="H15" s="102">
        <f t="shared" si="0"/>
        <v>156790.79999999999</v>
      </c>
      <c r="I15" s="103">
        <f t="shared" si="1"/>
        <v>117916.11</v>
      </c>
      <c r="J15" s="103">
        <f t="shared" si="2"/>
        <v>23195.609999999997</v>
      </c>
      <c r="K15" s="103">
        <f t="shared" si="3"/>
        <v>141111.72</v>
      </c>
      <c r="L15" s="104"/>
    </row>
    <row r="16" spans="1:12" s="105" customFormat="1" ht="18.75" customHeight="1" x14ac:dyDescent="0.25">
      <c r="A16" s="98" t="s">
        <v>100</v>
      </c>
      <c r="B16" s="99" t="s">
        <v>101</v>
      </c>
      <c r="C16" s="100" t="s">
        <v>89</v>
      </c>
      <c r="D16" s="100" t="s">
        <v>89</v>
      </c>
      <c r="E16" s="100" t="s">
        <v>89</v>
      </c>
      <c r="F16" s="101">
        <v>198733.96375</v>
      </c>
      <c r="G16" s="101">
        <f>RECREATION!J41</f>
        <v>36418.286250000005</v>
      </c>
      <c r="H16" s="102">
        <f t="shared" si="0"/>
        <v>235152.25</v>
      </c>
      <c r="I16" s="103">
        <f t="shared" si="1"/>
        <v>178860.56737500001</v>
      </c>
      <c r="J16" s="103">
        <f t="shared" si="2"/>
        <v>32776.457625000003</v>
      </c>
      <c r="K16" s="103">
        <f t="shared" si="3"/>
        <v>211637.02499999999</v>
      </c>
      <c r="L16" s="104"/>
    </row>
    <row r="17" spans="1:12" s="105" customFormat="1" ht="18.75" customHeight="1" x14ac:dyDescent="0.25">
      <c r="A17" s="98" t="s">
        <v>102</v>
      </c>
      <c r="B17" s="99" t="s">
        <v>103</v>
      </c>
      <c r="C17" s="100" t="s">
        <v>89</v>
      </c>
      <c r="D17" s="100" t="s">
        <v>89</v>
      </c>
      <c r="E17" s="100" t="s">
        <v>89</v>
      </c>
      <c r="F17" s="101">
        <v>428538.46037500002</v>
      </c>
      <c r="G17" s="101">
        <f>SERVICE!J45</f>
        <v>307168.38962500001</v>
      </c>
      <c r="H17" s="102">
        <f t="shared" si="0"/>
        <v>735706.85000000009</v>
      </c>
      <c r="I17" s="103">
        <f t="shared" si="1"/>
        <v>385684.61433750001</v>
      </c>
      <c r="J17" s="103">
        <f t="shared" si="2"/>
        <v>276451.55066250003</v>
      </c>
      <c r="K17" s="103">
        <f t="shared" si="3"/>
        <v>662136.16500000015</v>
      </c>
      <c r="L17" s="104"/>
    </row>
    <row r="18" spans="1:12" s="105" customFormat="1" ht="18.75" customHeight="1" x14ac:dyDescent="0.25">
      <c r="A18" s="98" t="s">
        <v>104</v>
      </c>
      <c r="B18" s="99" t="s">
        <v>105</v>
      </c>
      <c r="C18" s="100" t="s">
        <v>89</v>
      </c>
      <c r="D18" s="100" t="s">
        <v>89</v>
      </c>
      <c r="E18" s="100" t="s">
        <v>89</v>
      </c>
      <c r="F18" s="101">
        <v>439932.46042999998</v>
      </c>
      <c r="G18" s="101">
        <f>PUMP02!J48</f>
        <v>101885.28957000002</v>
      </c>
      <c r="H18" s="102">
        <f t="shared" si="0"/>
        <v>541817.75</v>
      </c>
      <c r="I18" s="103">
        <f t="shared" si="1"/>
        <v>395939.21438700001</v>
      </c>
      <c r="J18" s="103">
        <f t="shared" si="2"/>
        <v>91696.76061300002</v>
      </c>
      <c r="K18" s="103">
        <f t="shared" si="3"/>
        <v>487635.97500000003</v>
      </c>
      <c r="L18" s="104"/>
    </row>
    <row r="19" spans="1:12" s="105" customFormat="1" ht="18.75" customHeight="1" x14ac:dyDescent="0.25">
      <c r="A19" s="98" t="s">
        <v>106</v>
      </c>
      <c r="B19" s="99" t="s">
        <v>107</v>
      </c>
      <c r="C19" s="100" t="s">
        <v>89</v>
      </c>
      <c r="D19" s="100" t="s">
        <v>89</v>
      </c>
      <c r="E19" s="100" t="s">
        <v>89</v>
      </c>
      <c r="F19" s="101">
        <v>699685.54099999997</v>
      </c>
      <c r="G19" s="101">
        <f>'JUN-T1 E'!I36</f>
        <v>122738.659</v>
      </c>
      <c r="H19" s="102">
        <f t="shared" si="0"/>
        <v>822424.2</v>
      </c>
      <c r="I19" s="103">
        <f t="shared" si="1"/>
        <v>629716.98690000002</v>
      </c>
      <c r="J19" s="103">
        <f t="shared" si="2"/>
        <v>110464.7931</v>
      </c>
      <c r="K19" s="103">
        <f t="shared" si="3"/>
        <v>740181.78</v>
      </c>
      <c r="L19" s="104"/>
    </row>
    <row r="20" spans="1:12" s="105" customFormat="1" ht="18.75" customHeight="1" x14ac:dyDescent="0.25">
      <c r="A20" s="98" t="s">
        <v>108</v>
      </c>
      <c r="B20" s="99" t="s">
        <v>109</v>
      </c>
      <c r="C20" s="100" t="s">
        <v>89</v>
      </c>
      <c r="D20" s="100" t="s">
        <v>89</v>
      </c>
      <c r="E20" s="100" t="s">
        <v>89</v>
      </c>
      <c r="F20" s="101">
        <v>191301.46</v>
      </c>
      <c r="G20" s="101">
        <f>'JUN-T2 E'!I35</f>
        <v>26967.939999999937</v>
      </c>
      <c r="H20" s="102">
        <f t="shared" si="0"/>
        <v>218269.39999999994</v>
      </c>
      <c r="I20" s="103">
        <f t="shared" si="1"/>
        <v>172171.31399999998</v>
      </c>
      <c r="J20" s="103">
        <f t="shared" si="2"/>
        <v>24271.145999999942</v>
      </c>
      <c r="K20" s="103">
        <f t="shared" si="3"/>
        <v>196442.45999999993</v>
      </c>
      <c r="L20" s="104"/>
    </row>
    <row r="21" spans="1:12" s="105" customFormat="1" ht="18.75" customHeight="1" x14ac:dyDescent="0.25">
      <c r="A21" s="98" t="s">
        <v>110</v>
      </c>
      <c r="B21" s="99" t="s">
        <v>111</v>
      </c>
      <c r="C21" s="100" t="s">
        <v>89</v>
      </c>
      <c r="D21" s="100" t="s">
        <v>89</v>
      </c>
      <c r="E21" s="100" t="s">
        <v>89</v>
      </c>
      <c r="F21" s="101">
        <v>282927.65999999997</v>
      </c>
      <c r="G21" s="101">
        <f>'SUPERVISOR -E'!I33</f>
        <v>62809.44000000001</v>
      </c>
      <c r="H21" s="102">
        <f t="shared" si="0"/>
        <v>345737.1</v>
      </c>
      <c r="I21" s="103">
        <f t="shared" si="1"/>
        <v>254634.89399999997</v>
      </c>
      <c r="J21" s="103">
        <f t="shared" si="2"/>
        <v>56528.496000000006</v>
      </c>
      <c r="K21" s="103">
        <f t="shared" si="3"/>
        <v>311163.39</v>
      </c>
      <c r="L21" s="104"/>
    </row>
    <row r="22" spans="1:12" s="105" customFormat="1" ht="18.75" customHeight="1" x14ac:dyDescent="0.25">
      <c r="A22" s="98" t="s">
        <v>112</v>
      </c>
      <c r="B22" s="99" t="s">
        <v>113</v>
      </c>
      <c r="C22" s="100" t="s">
        <v>89</v>
      </c>
      <c r="D22" s="100" t="s">
        <v>89</v>
      </c>
      <c r="E22" s="100" t="s">
        <v>89</v>
      </c>
      <c r="F22" s="101">
        <v>361496.20500000002</v>
      </c>
      <c r="G22" s="101">
        <f>'SENIOR - E'!J35</f>
        <v>45496.395000000004</v>
      </c>
      <c r="H22" s="102">
        <f t="shared" si="0"/>
        <v>406992.60000000003</v>
      </c>
      <c r="I22" s="103">
        <f t="shared" si="1"/>
        <v>325346.5845</v>
      </c>
      <c r="J22" s="103">
        <f t="shared" si="2"/>
        <v>40946.755500000007</v>
      </c>
      <c r="K22" s="103">
        <f t="shared" si="3"/>
        <v>366293.34</v>
      </c>
      <c r="L22" s="104"/>
    </row>
    <row r="23" spans="1:12" s="105" customFormat="1" ht="18.75" customHeight="1" x14ac:dyDescent="0.25">
      <c r="A23" s="98" t="s">
        <v>114</v>
      </c>
      <c r="B23" s="99" t="s">
        <v>115</v>
      </c>
      <c r="C23" s="100" t="s">
        <v>89</v>
      </c>
      <c r="D23" s="100" t="s">
        <v>89</v>
      </c>
      <c r="E23" s="100" t="s">
        <v>89</v>
      </c>
      <c r="F23" s="101">
        <v>105596.23699999999</v>
      </c>
      <c r="G23" s="101">
        <f>'ISOLATE - E'!I34</f>
        <v>-11312.237000000003</v>
      </c>
      <c r="H23" s="102">
        <f t="shared" si="0"/>
        <v>94283.999999999985</v>
      </c>
      <c r="I23" s="103">
        <f t="shared" si="1"/>
        <v>95036.613299999997</v>
      </c>
      <c r="J23" s="103">
        <f t="shared" si="2"/>
        <v>-10181.013300000002</v>
      </c>
      <c r="K23" s="103">
        <f t="shared" si="3"/>
        <v>84855.599999999991</v>
      </c>
      <c r="L23" s="104"/>
    </row>
    <row r="24" spans="1:12" s="105" customFormat="1" ht="18.75" customHeight="1" x14ac:dyDescent="0.25">
      <c r="A24" s="98" t="s">
        <v>116</v>
      </c>
      <c r="B24" s="99" t="s">
        <v>117</v>
      </c>
      <c r="C24" s="100" t="s">
        <v>89</v>
      </c>
      <c r="D24" s="100" t="s">
        <v>89</v>
      </c>
      <c r="E24" s="100" t="s">
        <v>89</v>
      </c>
      <c r="F24" s="101">
        <v>67078.41</v>
      </c>
      <c r="G24" s="101">
        <f>'ADMIN -E'!J35</f>
        <v>79168.490000000005</v>
      </c>
      <c r="H24" s="102">
        <f t="shared" si="0"/>
        <v>146246.90000000002</v>
      </c>
      <c r="I24" s="103">
        <f t="shared" si="1"/>
        <v>60370.569000000003</v>
      </c>
      <c r="J24" s="103">
        <f t="shared" si="2"/>
        <v>71251.641000000003</v>
      </c>
      <c r="K24" s="103">
        <f t="shared" si="3"/>
        <v>131622.21000000002</v>
      </c>
      <c r="L24" s="104"/>
    </row>
    <row r="25" spans="1:12" s="50" customFormat="1" ht="18.75" customHeight="1" x14ac:dyDescent="0.25">
      <c r="A25" s="106" t="s">
        <v>118</v>
      </c>
      <c r="B25" s="107" t="s">
        <v>119</v>
      </c>
      <c r="C25" s="108" t="s">
        <v>89</v>
      </c>
      <c r="D25" s="108" t="s">
        <v>89</v>
      </c>
      <c r="E25" s="108" t="s">
        <v>89</v>
      </c>
      <c r="F25" s="109">
        <v>131764.79999999999</v>
      </c>
      <c r="G25" s="109">
        <f>'RECREATION - E'!J36</f>
        <v>18517.3</v>
      </c>
      <c r="H25" s="102">
        <f t="shared" si="0"/>
        <v>150282.09999999998</v>
      </c>
      <c r="I25" s="110">
        <f t="shared" si="1"/>
        <v>118588.31999999999</v>
      </c>
      <c r="J25" s="110">
        <f t="shared" si="2"/>
        <v>16665.57</v>
      </c>
      <c r="K25" s="110">
        <f t="shared" si="3"/>
        <v>135253.88999999998</v>
      </c>
      <c r="L25" s="104"/>
    </row>
    <row r="26" spans="1:12" ht="18.75" customHeight="1" x14ac:dyDescent="0.2">
      <c r="A26" s="98" t="s">
        <v>120</v>
      </c>
      <c r="B26" s="99" t="s">
        <v>121</v>
      </c>
      <c r="C26" s="100" t="s">
        <v>89</v>
      </c>
      <c r="D26" s="100" t="s">
        <v>89</v>
      </c>
      <c r="E26" s="100" t="s">
        <v>89</v>
      </c>
      <c r="F26" s="101">
        <v>187954.47500000001</v>
      </c>
      <c r="G26" s="101">
        <f>'SERVICE - E'!J36</f>
        <v>109690.02500000002</v>
      </c>
      <c r="H26" s="102">
        <f t="shared" si="0"/>
        <v>297644.5</v>
      </c>
      <c r="I26" s="103">
        <f t="shared" si="1"/>
        <v>169159.0275</v>
      </c>
      <c r="J26" s="103">
        <f t="shared" si="2"/>
        <v>98721.022500000021</v>
      </c>
      <c r="K26" s="103">
        <f t="shared" si="3"/>
        <v>267880.05</v>
      </c>
      <c r="L26" s="104"/>
    </row>
    <row r="27" spans="1:12" ht="18.75" customHeight="1" x14ac:dyDescent="0.2">
      <c r="A27" s="98" t="s">
        <v>122</v>
      </c>
      <c r="B27" s="99" t="s">
        <v>123</v>
      </c>
      <c r="C27" s="100" t="s">
        <v>89</v>
      </c>
      <c r="D27" s="100" t="s">
        <v>89</v>
      </c>
      <c r="E27" s="100" t="s">
        <v>89</v>
      </c>
      <c r="F27" s="101">
        <v>27603.775000000001</v>
      </c>
      <c r="G27" s="101">
        <f>'GUARD RM'!I31</f>
        <v>18762.224999999999</v>
      </c>
      <c r="H27" s="102">
        <f t="shared" si="0"/>
        <v>46366</v>
      </c>
      <c r="I27" s="103">
        <f t="shared" si="1"/>
        <v>24843.397500000003</v>
      </c>
      <c r="J27" s="103">
        <f t="shared" si="2"/>
        <v>16886.002499999999</v>
      </c>
      <c r="K27" s="103">
        <f t="shared" si="3"/>
        <v>41729.4</v>
      </c>
      <c r="L27" s="104"/>
    </row>
    <row r="28" spans="1:12" ht="18.75" customHeight="1" x14ac:dyDescent="0.2">
      <c r="A28" s="98" t="s">
        <v>124</v>
      </c>
      <c r="B28" s="99" t="s">
        <v>125</v>
      </c>
      <c r="C28" s="100" t="s">
        <v>89</v>
      </c>
      <c r="D28" s="100" t="s">
        <v>89</v>
      </c>
      <c r="E28" s="100" t="s">
        <v>89</v>
      </c>
      <c r="F28" s="101">
        <v>0</v>
      </c>
      <c r="G28" s="101">
        <f>'PUMP RM-1'!K19</f>
        <v>2910</v>
      </c>
      <c r="H28" s="102">
        <f t="shared" si="0"/>
        <v>2910</v>
      </c>
      <c r="I28" s="103">
        <f t="shared" si="1"/>
        <v>0</v>
      </c>
      <c r="J28" s="103">
        <f t="shared" si="2"/>
        <v>2619</v>
      </c>
      <c r="K28" s="103">
        <f t="shared" si="3"/>
        <v>2619</v>
      </c>
      <c r="L28" s="104"/>
    </row>
    <row r="29" spans="1:12" ht="18.75" customHeight="1" x14ac:dyDescent="0.2">
      <c r="A29" s="98" t="s">
        <v>104</v>
      </c>
      <c r="B29" s="99" t="s">
        <v>126</v>
      </c>
      <c r="C29" s="100" t="s">
        <v>89</v>
      </c>
      <c r="D29" s="100" t="s">
        <v>89</v>
      </c>
      <c r="E29" s="100" t="s">
        <v>89</v>
      </c>
      <c r="F29" s="101">
        <v>0</v>
      </c>
      <c r="G29" s="101">
        <f>'PUMP RM-2'!K22</f>
        <v>11640</v>
      </c>
      <c r="H29" s="102">
        <f t="shared" si="0"/>
        <v>11640</v>
      </c>
      <c r="I29" s="103">
        <f t="shared" si="1"/>
        <v>0</v>
      </c>
      <c r="J29" s="103">
        <f t="shared" si="2"/>
        <v>10476</v>
      </c>
      <c r="K29" s="103">
        <f t="shared" si="3"/>
        <v>10476</v>
      </c>
      <c r="L29" s="104"/>
    </row>
    <row r="30" spans="1:12" s="105" customFormat="1" ht="18.75" customHeight="1" x14ac:dyDescent="0.25">
      <c r="A30" s="98" t="s">
        <v>127</v>
      </c>
      <c r="B30" s="99" t="s">
        <v>128</v>
      </c>
      <c r="C30" s="100" t="s">
        <v>89</v>
      </c>
      <c r="D30" s="100" t="s">
        <v>89</v>
      </c>
      <c r="E30" s="100" t="s">
        <v>89</v>
      </c>
      <c r="F30" s="101">
        <v>0</v>
      </c>
      <c r="G30" s="101">
        <f>'PUMP RM-3'!J19</f>
        <v>2910</v>
      </c>
      <c r="H30" s="102">
        <f t="shared" si="0"/>
        <v>2910</v>
      </c>
      <c r="I30" s="103">
        <f t="shared" si="1"/>
        <v>0</v>
      </c>
      <c r="J30" s="103">
        <f t="shared" si="2"/>
        <v>2619</v>
      </c>
      <c r="K30" s="103">
        <f t="shared" si="3"/>
        <v>2619</v>
      </c>
      <c r="L30" s="104"/>
    </row>
    <row r="31" spans="1:12" s="105" customFormat="1" ht="18.75" customHeight="1" x14ac:dyDescent="0.25">
      <c r="A31" s="98" t="s">
        <v>129</v>
      </c>
      <c r="B31" s="99" t="s">
        <v>130</v>
      </c>
      <c r="C31" s="100" t="s">
        <v>89</v>
      </c>
      <c r="D31" s="100" t="s">
        <v>89</v>
      </c>
      <c r="E31" s="100" t="s">
        <v>89</v>
      </c>
      <c r="F31" s="101">
        <v>76242</v>
      </c>
      <c r="G31" s="101">
        <f>'JUN-T1-EXT'!J20</f>
        <v>0</v>
      </c>
      <c r="H31" s="102">
        <f t="shared" si="0"/>
        <v>76242</v>
      </c>
      <c r="I31" s="103">
        <f t="shared" si="1"/>
        <v>68617.8</v>
      </c>
      <c r="J31" s="103">
        <f t="shared" si="2"/>
        <v>0</v>
      </c>
      <c r="K31" s="103">
        <f t="shared" si="3"/>
        <v>68617.8</v>
      </c>
      <c r="L31" s="104"/>
    </row>
    <row r="32" spans="1:12" s="105" customFormat="1" ht="18.75" customHeight="1" x14ac:dyDescent="0.25">
      <c r="A32" s="98" t="s">
        <v>131</v>
      </c>
      <c r="B32" s="99" t="s">
        <v>132</v>
      </c>
      <c r="C32" s="100" t="s">
        <v>89</v>
      </c>
      <c r="D32" s="100" t="s">
        <v>89</v>
      </c>
      <c r="E32" s="100" t="s">
        <v>89</v>
      </c>
      <c r="F32" s="101">
        <v>11441.65</v>
      </c>
      <c r="G32" s="101">
        <f>'JUN-T2-EXT'!J20</f>
        <v>4175.8500000000004</v>
      </c>
      <c r="H32" s="102">
        <f t="shared" si="0"/>
        <v>15617.5</v>
      </c>
      <c r="I32" s="103">
        <f t="shared" si="1"/>
        <v>10297.485000000001</v>
      </c>
      <c r="J32" s="103">
        <f t="shared" si="2"/>
        <v>3758.2650000000003</v>
      </c>
      <c r="K32" s="103">
        <f t="shared" si="3"/>
        <v>14055.75</v>
      </c>
      <c r="L32" s="104"/>
    </row>
    <row r="33" spans="1:12" ht="18.75" customHeight="1" x14ac:dyDescent="0.2">
      <c r="A33" s="98" t="s">
        <v>133</v>
      </c>
      <c r="B33" s="99" t="s">
        <v>134</v>
      </c>
      <c r="C33" s="100" t="s">
        <v>89</v>
      </c>
      <c r="D33" s="100" t="s">
        <v>89</v>
      </c>
      <c r="E33" s="100" t="s">
        <v>89</v>
      </c>
      <c r="F33" s="101">
        <v>19999.224999999999</v>
      </c>
      <c r="G33" s="101">
        <f>'SUPERVISOR-EXT '!J20</f>
        <v>7670.2749999999996</v>
      </c>
      <c r="H33" s="102">
        <f t="shared" si="0"/>
        <v>27669.5</v>
      </c>
      <c r="I33" s="103">
        <f t="shared" si="1"/>
        <v>17999.302499999998</v>
      </c>
      <c r="J33" s="103">
        <f t="shared" si="2"/>
        <v>6903.2474999999995</v>
      </c>
      <c r="K33" s="103">
        <f t="shared" si="3"/>
        <v>24902.55</v>
      </c>
      <c r="L33" s="104"/>
    </row>
    <row r="34" spans="1:12" ht="18.75" customHeight="1" x14ac:dyDescent="0.2">
      <c r="A34" s="98" t="s">
        <v>135</v>
      </c>
      <c r="B34" s="99" t="s">
        <v>136</v>
      </c>
      <c r="C34" s="100" t="s">
        <v>89</v>
      </c>
      <c r="D34" s="100" t="s">
        <v>89</v>
      </c>
      <c r="E34" s="100" t="s">
        <v>89</v>
      </c>
      <c r="F34" s="101">
        <v>15447</v>
      </c>
      <c r="G34" s="101">
        <f>'SENIOR-EXT'!J15</f>
        <v>2500</v>
      </c>
      <c r="H34" s="102">
        <f t="shared" si="0"/>
        <v>17947</v>
      </c>
      <c r="I34" s="103">
        <f t="shared" si="1"/>
        <v>13902.300000000001</v>
      </c>
      <c r="J34" s="103">
        <f t="shared" si="2"/>
        <v>2250</v>
      </c>
      <c r="K34" s="103">
        <f t="shared" si="3"/>
        <v>16152.300000000001</v>
      </c>
      <c r="L34" s="104"/>
    </row>
    <row r="35" spans="1:12" ht="18.75" customHeight="1" x14ac:dyDescent="0.2">
      <c r="A35" s="98" t="s">
        <v>137</v>
      </c>
      <c r="B35" s="99" t="s">
        <v>138</v>
      </c>
      <c r="C35" s="100" t="s">
        <v>89</v>
      </c>
      <c r="D35" s="100" t="s">
        <v>89</v>
      </c>
      <c r="E35" s="100" t="s">
        <v>89</v>
      </c>
      <c r="F35" s="101">
        <v>5322.95</v>
      </c>
      <c r="G35" s="101">
        <f>'ISOLATED-EXT '!J20</f>
        <v>2048.0500000000002</v>
      </c>
      <c r="H35" s="102">
        <f t="shared" si="0"/>
        <v>7371</v>
      </c>
      <c r="I35" s="103">
        <f t="shared" si="1"/>
        <v>4790.6549999999997</v>
      </c>
      <c r="J35" s="103">
        <f t="shared" si="2"/>
        <v>1843.2450000000001</v>
      </c>
      <c r="K35" s="103">
        <f t="shared" si="3"/>
        <v>6633.9000000000005</v>
      </c>
      <c r="L35" s="104"/>
    </row>
    <row r="36" spans="1:12" ht="18.75" customHeight="1" x14ac:dyDescent="0.2">
      <c r="A36" s="98" t="s">
        <v>139</v>
      </c>
      <c r="B36" s="99" t="s">
        <v>140</v>
      </c>
      <c r="C36" s="100" t="s">
        <v>89</v>
      </c>
      <c r="D36" s="100" t="s">
        <v>89</v>
      </c>
      <c r="E36" s="100" t="s">
        <v>89</v>
      </c>
      <c r="F36" s="101">
        <v>2863.8</v>
      </c>
      <c r="G36" s="101">
        <f>'ADMIN-EXT'!J21</f>
        <v>2192.1999999999998</v>
      </c>
      <c r="H36" s="102">
        <f t="shared" si="0"/>
        <v>5056</v>
      </c>
      <c r="I36" s="103">
        <f t="shared" si="1"/>
        <v>2577.42</v>
      </c>
      <c r="J36" s="103">
        <f t="shared" si="2"/>
        <v>1972.9799999999998</v>
      </c>
      <c r="K36" s="103">
        <f t="shared" si="3"/>
        <v>4550.4000000000005</v>
      </c>
      <c r="L36" s="104"/>
    </row>
    <row r="37" spans="1:12" ht="18.75" customHeight="1" x14ac:dyDescent="0.2">
      <c r="A37" s="98" t="s">
        <v>141</v>
      </c>
      <c r="B37" s="99" t="s">
        <v>142</v>
      </c>
      <c r="C37" s="100" t="s">
        <v>89</v>
      </c>
      <c r="D37" s="100" t="s">
        <v>89</v>
      </c>
      <c r="E37" s="100" t="s">
        <v>89</v>
      </c>
      <c r="F37" s="101">
        <v>10628</v>
      </c>
      <c r="G37" s="101">
        <f>'RECREATION-EXT'!J17</f>
        <v>4285</v>
      </c>
      <c r="H37" s="102">
        <f t="shared" si="0"/>
        <v>14913</v>
      </c>
      <c r="I37" s="103">
        <f t="shared" si="1"/>
        <v>9565.2000000000007</v>
      </c>
      <c r="J37" s="103">
        <f t="shared" si="2"/>
        <v>3856.5</v>
      </c>
      <c r="K37" s="103">
        <f t="shared" si="3"/>
        <v>13421.7</v>
      </c>
      <c r="L37" s="104"/>
    </row>
    <row r="38" spans="1:12" ht="18.75" customHeight="1" x14ac:dyDescent="0.2">
      <c r="A38" s="98" t="s">
        <v>143</v>
      </c>
      <c r="B38" s="99" t="s">
        <v>144</v>
      </c>
      <c r="C38" s="100" t="s">
        <v>89</v>
      </c>
      <c r="D38" s="100" t="s">
        <v>89</v>
      </c>
      <c r="E38" s="100" t="s">
        <v>89</v>
      </c>
      <c r="F38" s="101">
        <v>21367.5</v>
      </c>
      <c r="G38" s="101">
        <f>'SERVICE-EXT'!J22</f>
        <v>14557.5</v>
      </c>
      <c r="H38" s="102">
        <f t="shared" si="0"/>
        <v>35925</v>
      </c>
      <c r="I38" s="103">
        <f t="shared" si="1"/>
        <v>19230.75</v>
      </c>
      <c r="J38" s="103">
        <f t="shared" si="2"/>
        <v>13101.75</v>
      </c>
      <c r="K38" s="103">
        <f t="shared" si="3"/>
        <v>32332.5</v>
      </c>
      <c r="L38" s="104"/>
    </row>
    <row r="39" spans="1:12" ht="18.75" customHeight="1" x14ac:dyDescent="0.2">
      <c r="A39" s="98" t="s">
        <v>145</v>
      </c>
      <c r="B39" s="99" t="s">
        <v>146</v>
      </c>
      <c r="C39" s="100" t="s">
        <v>89</v>
      </c>
      <c r="D39" s="100" t="s">
        <v>89</v>
      </c>
      <c r="E39" s="100" t="s">
        <v>89</v>
      </c>
      <c r="F39" s="101">
        <v>434.2</v>
      </c>
      <c r="G39" s="101">
        <f>'GUARD-RM-EXT'!J14</f>
        <v>196.42499999999998</v>
      </c>
      <c r="H39" s="102">
        <f t="shared" si="0"/>
        <v>630.625</v>
      </c>
      <c r="I39" s="103">
        <f t="shared" si="1"/>
        <v>390.78</v>
      </c>
      <c r="J39" s="103">
        <f t="shared" si="2"/>
        <v>176.7825</v>
      </c>
      <c r="K39" s="103">
        <f t="shared" si="3"/>
        <v>567.5625</v>
      </c>
      <c r="L39" s="104"/>
    </row>
    <row r="40" spans="1:12" ht="18.75" customHeight="1" x14ac:dyDescent="0.2">
      <c r="A40" s="98" t="s">
        <v>147</v>
      </c>
      <c r="B40" s="99" t="s">
        <v>148</v>
      </c>
      <c r="C40" s="100" t="s">
        <v>89</v>
      </c>
      <c r="D40" s="100" t="s">
        <v>89</v>
      </c>
      <c r="E40" s="100" t="s">
        <v>89</v>
      </c>
      <c r="F40" s="101">
        <v>5761.9250000000002</v>
      </c>
      <c r="G40" s="101">
        <f>'PUMP-R1-EXT'!J16</f>
        <v>10631.199999999999</v>
      </c>
      <c r="H40" s="102">
        <f t="shared" si="0"/>
        <v>16393.125</v>
      </c>
      <c r="I40" s="103">
        <f t="shared" si="1"/>
        <v>5185.7325000000001</v>
      </c>
      <c r="J40" s="103">
        <f t="shared" si="2"/>
        <v>9568.08</v>
      </c>
      <c r="K40" s="103">
        <f t="shared" si="3"/>
        <v>14753.8125</v>
      </c>
      <c r="L40" s="104"/>
    </row>
    <row r="41" spans="1:12" ht="18.75" customHeight="1" x14ac:dyDescent="0.2">
      <c r="A41" s="98" t="s">
        <v>149</v>
      </c>
      <c r="B41" s="99" t="s">
        <v>150</v>
      </c>
      <c r="C41" s="100" t="s">
        <v>89</v>
      </c>
      <c r="D41" s="100" t="s">
        <v>89</v>
      </c>
      <c r="E41" s="100" t="s">
        <v>89</v>
      </c>
      <c r="F41" s="101">
        <v>465.72500000000002</v>
      </c>
      <c r="G41" s="101">
        <f>'PUMP-R2-EXT'!J15</f>
        <v>196.42499999999998</v>
      </c>
      <c r="H41" s="102">
        <f t="shared" si="0"/>
        <v>662.15</v>
      </c>
      <c r="I41" s="103">
        <f t="shared" si="1"/>
        <v>419.15250000000003</v>
      </c>
      <c r="J41" s="103">
        <f t="shared" si="2"/>
        <v>176.7825</v>
      </c>
      <c r="K41" s="103">
        <f t="shared" si="3"/>
        <v>595.93499999999995</v>
      </c>
      <c r="L41" s="104"/>
    </row>
    <row r="42" spans="1:12" ht="18.75" customHeight="1" x14ac:dyDescent="0.2">
      <c r="A42" s="98" t="s">
        <v>151</v>
      </c>
      <c r="B42" s="99" t="s">
        <v>152</v>
      </c>
      <c r="C42" s="100" t="s">
        <v>89</v>
      </c>
      <c r="D42" s="100" t="s">
        <v>89</v>
      </c>
      <c r="E42" s="100" t="s">
        <v>89</v>
      </c>
      <c r="F42" s="101">
        <v>5352.1</v>
      </c>
      <c r="G42" s="101">
        <f>'PUMP-R3-EXT'!J16</f>
        <v>2844.5250000000001</v>
      </c>
      <c r="H42" s="102">
        <f t="shared" si="0"/>
        <v>8196.625</v>
      </c>
      <c r="I42" s="103">
        <f t="shared" si="1"/>
        <v>4816.8900000000003</v>
      </c>
      <c r="J42" s="103">
        <f t="shared" si="2"/>
        <v>2560.0725000000002</v>
      </c>
      <c r="K42" s="103">
        <f t="shared" si="3"/>
        <v>7376.9625000000005</v>
      </c>
      <c r="L42" s="104"/>
    </row>
    <row r="43" spans="1:12" ht="97.5" customHeight="1" x14ac:dyDescent="0.2">
      <c r="A43" s="111" t="s">
        <v>153</v>
      </c>
      <c r="B43" s="112"/>
      <c r="C43" s="113"/>
      <c r="D43" s="114"/>
      <c r="E43" s="115"/>
      <c r="F43" s="115"/>
      <c r="G43" s="116"/>
      <c r="H43" s="117">
        <f>-59512.64</f>
        <v>-59512.639999999999</v>
      </c>
      <c r="I43" s="117"/>
      <c r="J43" s="117">
        <f>H43</f>
        <v>-59512.639999999999</v>
      </c>
      <c r="K43" s="117">
        <f>J43</f>
        <v>-59512.639999999999</v>
      </c>
      <c r="L43" s="85"/>
    </row>
    <row r="44" spans="1:12" ht="37.5" customHeight="1" x14ac:dyDescent="0.2">
      <c r="A44" s="118"/>
      <c r="B44" s="119" t="s">
        <v>154</v>
      </c>
      <c r="C44" s="120" t="s">
        <v>89</v>
      </c>
      <c r="D44" s="120" t="s">
        <v>89</v>
      </c>
      <c r="E44" s="121" t="s">
        <v>89</v>
      </c>
      <c r="F44" s="122">
        <f>SUM(F9:F43)</f>
        <v>5465121.5115881665</v>
      </c>
      <c r="G44" s="122">
        <f>SUM(G9:G43)</f>
        <v>1087512.8634118333</v>
      </c>
      <c r="H44" s="122">
        <f>SUM(H9:H43)</f>
        <v>6493121.7350000003</v>
      </c>
      <c r="I44" s="122">
        <f>SUM(I9:I43)</f>
        <v>4918609.3604293512</v>
      </c>
      <c r="J44" s="122">
        <f>SUM(J10:J43)</f>
        <v>919248.93707064958</v>
      </c>
      <c r="K44" s="122">
        <f>SUM(K9:K43)</f>
        <v>5837858.2974999994</v>
      </c>
      <c r="L44" s="85"/>
    </row>
    <row r="45" spans="1:12" ht="18.75" customHeight="1" x14ac:dyDescent="0.2">
      <c r="A45" s="123"/>
      <c r="B45" s="124"/>
      <c r="C45" s="125"/>
      <c r="D45" s="125"/>
      <c r="E45" s="125"/>
      <c r="F45" s="125"/>
      <c r="G45" s="126"/>
      <c r="H45" s="126"/>
      <c r="I45" s="126"/>
      <c r="J45" s="126"/>
      <c r="K45" s="127"/>
      <c r="L45" s="128"/>
    </row>
    <row r="46" spans="1:12" ht="18.75" customHeight="1" x14ac:dyDescent="0.2">
      <c r="A46" s="129"/>
      <c r="B46" s="130" t="s">
        <v>155</v>
      </c>
      <c r="C46" s="131"/>
      <c r="D46" s="132"/>
      <c r="E46" s="133"/>
      <c r="F46" s="133"/>
      <c r="G46" s="134"/>
      <c r="H46" s="135">
        <f>H44/6493121.74</f>
        <v>0.99999999922995442</v>
      </c>
      <c r="I46" s="134"/>
      <c r="J46" s="134"/>
      <c r="K46" s="136"/>
      <c r="L46" s="85"/>
    </row>
    <row r="47" spans="1:12" ht="15.75" customHeight="1" x14ac:dyDescent="0.2">
      <c r="A47" s="137"/>
      <c r="B47" s="138"/>
      <c r="C47" s="139"/>
      <c r="D47" s="139"/>
      <c r="E47" s="139"/>
      <c r="F47" s="139"/>
      <c r="G47" s="139"/>
      <c r="H47" s="139"/>
      <c r="I47" s="139"/>
      <c r="J47" s="139"/>
      <c r="K47" s="139"/>
      <c r="L47" s="85"/>
    </row>
    <row r="48" spans="1:12" ht="15.75" customHeight="1" x14ac:dyDescent="0.2">
      <c r="A48" s="137"/>
      <c r="B48" s="138"/>
      <c r="C48" s="139"/>
      <c r="D48" s="139"/>
      <c r="E48" s="139"/>
      <c r="F48" s="139"/>
      <c r="G48" s="139"/>
      <c r="H48" s="139"/>
      <c r="I48" s="139"/>
      <c r="J48" s="139"/>
      <c r="K48" s="139"/>
      <c r="L48" s="85"/>
    </row>
    <row r="49" spans="1:12" ht="15.75" customHeight="1" x14ac:dyDescent="0.2">
      <c r="A49" s="137"/>
      <c r="B49" s="138"/>
      <c r="C49" s="139"/>
      <c r="D49" s="139"/>
      <c r="E49" s="139"/>
      <c r="F49" s="139"/>
      <c r="G49" s="139"/>
      <c r="H49" s="139">
        <v>6493121.7400000002</v>
      </c>
      <c r="I49" s="139"/>
      <c r="J49" s="139"/>
      <c r="K49" s="139"/>
      <c r="L49" s="85"/>
    </row>
    <row r="50" spans="1:12" ht="15.75" customHeight="1" x14ac:dyDescent="0.2">
      <c r="A50" s="137"/>
      <c r="B50" s="138"/>
      <c r="C50" s="139"/>
      <c r="D50" s="139"/>
      <c r="E50" s="139"/>
      <c r="F50" s="139"/>
      <c r="G50" s="139"/>
      <c r="H50" s="139">
        <f>H44-H49</f>
        <v>-4.999999888241291E-3</v>
      </c>
      <c r="I50" s="139"/>
      <c r="J50" s="139"/>
      <c r="K50" s="139"/>
      <c r="L50" s="85"/>
    </row>
    <row r="51" spans="1:12" ht="15.75" customHeight="1" x14ac:dyDescent="0.2">
      <c r="A51" s="137"/>
      <c r="B51" s="138"/>
      <c r="C51" s="139"/>
      <c r="D51" s="139"/>
      <c r="E51" s="139"/>
      <c r="F51" s="139"/>
      <c r="G51" s="139"/>
      <c r="H51" s="139"/>
      <c r="I51" s="139"/>
      <c r="J51" s="139"/>
      <c r="K51" s="139"/>
      <c r="L51" s="85"/>
    </row>
    <row r="52" spans="1:12" ht="15.75" customHeight="1" x14ac:dyDescent="0.2">
      <c r="A52" s="137"/>
      <c r="B52" s="138"/>
      <c r="C52" s="139"/>
      <c r="D52" s="139"/>
      <c r="E52" s="139"/>
      <c r="F52" s="139"/>
      <c r="G52" s="139"/>
      <c r="H52" s="139">
        <f>H43-H50</f>
        <v>-59512.635000000111</v>
      </c>
      <c r="I52" s="139"/>
      <c r="J52" s="139"/>
      <c r="K52" s="139"/>
      <c r="L52" s="85"/>
    </row>
    <row r="53" spans="1:12" ht="15.75" customHeight="1" x14ac:dyDescent="0.2">
      <c r="A53" s="137"/>
      <c r="B53" s="138"/>
      <c r="C53" s="139"/>
      <c r="D53" s="139"/>
      <c r="E53" s="139"/>
      <c r="F53" s="139"/>
      <c r="G53" s="139"/>
      <c r="H53" s="139"/>
      <c r="I53" s="139"/>
      <c r="J53" s="139"/>
      <c r="K53" s="139"/>
      <c r="L53" s="85"/>
    </row>
    <row r="54" spans="1:12" ht="15.75" customHeight="1" x14ac:dyDescent="0.2">
      <c r="A54" s="137"/>
      <c r="B54" s="138"/>
      <c r="C54" s="139"/>
      <c r="D54" s="139"/>
      <c r="E54" s="139"/>
      <c r="F54" s="139"/>
      <c r="G54" s="139"/>
      <c r="H54" s="139"/>
      <c r="I54" s="139"/>
      <c r="J54" s="139"/>
      <c r="K54" s="139"/>
      <c r="L54" s="85"/>
    </row>
    <row r="55" spans="1:12" ht="15.75" customHeight="1" x14ac:dyDescent="0.2">
      <c r="A55" s="137"/>
      <c r="B55" s="138"/>
      <c r="C55" s="139"/>
      <c r="D55" s="139"/>
      <c r="E55" s="139"/>
      <c r="F55" s="139"/>
      <c r="G55" s="139"/>
      <c r="H55" s="139"/>
      <c r="I55" s="139"/>
      <c r="J55" s="139"/>
      <c r="K55" s="139"/>
      <c r="L55" s="85"/>
    </row>
    <row r="56" spans="1:12" ht="15.75" customHeight="1" x14ac:dyDescent="0.2">
      <c r="A56" s="137"/>
      <c r="B56" s="138"/>
      <c r="C56" s="139"/>
      <c r="D56" s="139"/>
      <c r="E56" s="139"/>
      <c r="F56" s="139"/>
      <c r="G56" s="139"/>
      <c r="H56" s="139"/>
      <c r="I56" s="139"/>
      <c r="J56" s="139"/>
      <c r="K56" s="139"/>
      <c r="L56" s="85"/>
    </row>
    <row r="57" spans="1:12" ht="15.75" customHeight="1" x14ac:dyDescent="0.2">
      <c r="A57" s="137"/>
      <c r="B57" s="138"/>
      <c r="C57" s="139"/>
      <c r="D57" s="139"/>
      <c r="E57" s="139"/>
      <c r="F57" s="139"/>
      <c r="G57" s="139"/>
      <c r="H57" s="139"/>
      <c r="I57" s="139"/>
      <c r="J57" s="139"/>
      <c r="K57" s="139"/>
      <c r="L57" s="85"/>
    </row>
    <row r="58" spans="1:12" ht="15.75" customHeight="1" x14ac:dyDescent="0.2">
      <c r="A58" s="137"/>
      <c r="B58" s="138"/>
      <c r="C58" s="139"/>
      <c r="D58" s="139"/>
      <c r="E58" s="139"/>
      <c r="F58" s="139"/>
      <c r="G58" s="139"/>
      <c r="H58" s="139"/>
      <c r="I58" s="139"/>
      <c r="J58" s="139"/>
      <c r="K58" s="139"/>
      <c r="L58" s="85"/>
    </row>
    <row r="59" spans="1:12" ht="15.75" customHeight="1" x14ac:dyDescent="0.2">
      <c r="A59" s="137"/>
      <c r="B59" s="138"/>
      <c r="C59" s="139"/>
      <c r="D59" s="139"/>
      <c r="E59" s="139"/>
      <c r="F59" s="139"/>
      <c r="G59" s="139"/>
      <c r="H59" s="139"/>
      <c r="I59" s="139"/>
      <c r="J59" s="139"/>
      <c r="K59" s="139"/>
      <c r="L59" s="85"/>
    </row>
    <row r="60" spans="1:12" ht="15.75" customHeight="1" x14ac:dyDescent="0.2">
      <c r="A60" s="137"/>
      <c r="B60" s="138"/>
      <c r="C60" s="139"/>
      <c r="D60" s="139"/>
      <c r="E60" s="139"/>
      <c r="F60" s="139"/>
      <c r="G60" s="139"/>
      <c r="H60" s="139"/>
      <c r="I60" s="139"/>
      <c r="J60" s="139"/>
      <c r="K60" s="139"/>
      <c r="L60" s="85"/>
    </row>
    <row r="61" spans="1:12" ht="15.75" customHeight="1" x14ac:dyDescent="0.2">
      <c r="A61" s="137"/>
      <c r="B61" s="138"/>
      <c r="C61" s="139"/>
      <c r="D61" s="139"/>
      <c r="E61" s="139"/>
      <c r="F61" s="139"/>
      <c r="G61" s="139"/>
      <c r="H61" s="139"/>
      <c r="I61" s="139"/>
      <c r="J61" s="139"/>
      <c r="K61" s="139"/>
      <c r="L61" s="85"/>
    </row>
    <row r="62" spans="1:12" ht="15.75" customHeight="1" x14ac:dyDescent="0.2">
      <c r="A62" s="137"/>
      <c r="B62" s="138"/>
      <c r="C62" s="139"/>
      <c r="D62" s="139"/>
      <c r="E62" s="139"/>
      <c r="F62" s="139"/>
      <c r="G62" s="139"/>
      <c r="H62" s="139"/>
      <c r="I62" s="139"/>
      <c r="J62" s="139"/>
      <c r="K62" s="139"/>
      <c r="L62" s="85"/>
    </row>
    <row r="63" spans="1:12" ht="15.75" customHeight="1" x14ac:dyDescent="0.2">
      <c r="A63" s="137"/>
      <c r="B63" s="138"/>
      <c r="C63" s="139"/>
      <c r="D63" s="139"/>
      <c r="E63" s="139"/>
      <c r="F63" s="139"/>
      <c r="G63" s="139"/>
      <c r="H63" s="139"/>
      <c r="I63" s="139"/>
      <c r="J63" s="139"/>
      <c r="K63" s="139"/>
      <c r="L63" s="85"/>
    </row>
    <row r="64" spans="1:12" ht="15.75" customHeight="1" x14ac:dyDescent="0.2">
      <c r="A64" s="137"/>
      <c r="B64" s="138"/>
      <c r="C64" s="139"/>
      <c r="D64" s="139"/>
      <c r="E64" s="139"/>
      <c r="F64" s="139"/>
      <c r="G64" s="139"/>
      <c r="H64" s="139"/>
      <c r="I64" s="139"/>
      <c r="J64" s="139"/>
      <c r="K64" s="139"/>
      <c r="L64" s="85"/>
    </row>
    <row r="65" spans="1:12" ht="15.75" customHeight="1" x14ac:dyDescent="0.2">
      <c r="A65" s="137"/>
      <c r="B65" s="138"/>
      <c r="C65" s="139"/>
      <c r="D65" s="139"/>
      <c r="E65" s="139"/>
      <c r="F65" s="139"/>
      <c r="G65" s="139"/>
      <c r="H65" s="139"/>
      <c r="I65" s="139"/>
      <c r="J65" s="139"/>
      <c r="K65" s="139"/>
      <c r="L65" s="85"/>
    </row>
    <row r="66" spans="1:12" ht="15.75" customHeight="1" x14ac:dyDescent="0.2">
      <c r="A66" s="137"/>
      <c r="B66" s="138"/>
      <c r="C66" s="139"/>
      <c r="D66" s="139"/>
      <c r="E66" s="139"/>
      <c r="F66" s="139"/>
      <c r="G66" s="139"/>
      <c r="H66" s="139"/>
      <c r="I66" s="139"/>
      <c r="J66" s="139"/>
      <c r="K66" s="139"/>
      <c r="L66" s="85"/>
    </row>
    <row r="67" spans="1:12" ht="15.75" customHeight="1" x14ac:dyDescent="0.2">
      <c r="A67" s="137"/>
      <c r="B67" s="138"/>
      <c r="C67" s="139"/>
      <c r="D67" s="139"/>
      <c r="E67" s="139"/>
      <c r="F67" s="139"/>
      <c r="G67" s="139"/>
      <c r="H67" s="139"/>
      <c r="I67" s="139"/>
      <c r="J67" s="139"/>
      <c r="K67" s="139"/>
      <c r="L67" s="85"/>
    </row>
    <row r="68" spans="1:12" ht="15.75" customHeight="1" x14ac:dyDescent="0.2">
      <c r="A68" s="137"/>
      <c r="B68" s="138"/>
      <c r="C68" s="139"/>
      <c r="D68" s="139"/>
      <c r="E68" s="139"/>
      <c r="F68" s="139"/>
      <c r="G68" s="139"/>
      <c r="H68" s="139"/>
      <c r="I68" s="139"/>
      <c r="J68" s="139"/>
      <c r="K68" s="139"/>
      <c r="L68" s="85"/>
    </row>
    <row r="69" spans="1:12" ht="15.75" customHeight="1" x14ac:dyDescent="0.2">
      <c r="A69" s="137"/>
      <c r="B69" s="138"/>
      <c r="C69" s="139"/>
      <c r="D69" s="139"/>
      <c r="E69" s="139"/>
      <c r="F69" s="139"/>
      <c r="G69" s="139"/>
      <c r="H69" s="139"/>
      <c r="I69" s="139"/>
      <c r="J69" s="139"/>
      <c r="K69" s="139"/>
      <c r="L69" s="85"/>
    </row>
    <row r="70" spans="1:12" ht="15.75" customHeight="1" x14ac:dyDescent="0.2">
      <c r="A70" s="137"/>
      <c r="B70" s="138"/>
      <c r="C70" s="139"/>
      <c r="D70" s="139"/>
      <c r="E70" s="139"/>
      <c r="F70" s="139"/>
      <c r="G70" s="139"/>
      <c r="H70" s="139"/>
      <c r="I70" s="139"/>
      <c r="J70" s="139"/>
      <c r="K70" s="139"/>
      <c r="L70" s="85"/>
    </row>
    <row r="71" spans="1:12" ht="15.75" customHeight="1" x14ac:dyDescent="0.2">
      <c r="A71" s="137"/>
      <c r="B71" s="138"/>
      <c r="C71" s="139"/>
      <c r="D71" s="139"/>
      <c r="E71" s="139"/>
      <c r="F71" s="139"/>
      <c r="G71" s="139"/>
      <c r="H71" s="139"/>
      <c r="I71" s="139"/>
      <c r="J71" s="139"/>
      <c r="K71" s="139"/>
      <c r="L71" s="85"/>
    </row>
    <row r="72" spans="1:12" ht="15.75" customHeight="1" x14ac:dyDescent="0.2">
      <c r="A72" s="137"/>
      <c r="B72" s="138"/>
      <c r="C72" s="139"/>
      <c r="D72" s="139"/>
      <c r="E72" s="139"/>
      <c r="F72" s="139"/>
      <c r="G72" s="139"/>
      <c r="H72" s="139"/>
      <c r="I72" s="139"/>
      <c r="J72" s="139"/>
      <c r="K72" s="139"/>
      <c r="L72" s="85"/>
    </row>
    <row r="73" spans="1:12" ht="15.75" customHeight="1" x14ac:dyDescent="0.2">
      <c r="A73" s="137"/>
      <c r="B73" s="138"/>
      <c r="C73" s="139"/>
      <c r="D73" s="139"/>
      <c r="E73" s="139"/>
      <c r="F73" s="139"/>
      <c r="G73" s="139"/>
      <c r="H73" s="139"/>
      <c r="I73" s="139"/>
      <c r="J73" s="139"/>
      <c r="K73" s="139"/>
      <c r="L73" s="85"/>
    </row>
    <row r="74" spans="1:12" ht="15.75" customHeight="1" x14ac:dyDescent="0.2">
      <c r="A74" s="137"/>
      <c r="B74" s="138"/>
      <c r="C74" s="139"/>
      <c r="D74" s="139"/>
      <c r="E74" s="139"/>
      <c r="F74" s="139"/>
      <c r="G74" s="139"/>
      <c r="H74" s="139"/>
      <c r="I74" s="139"/>
      <c r="J74" s="139"/>
      <c r="K74" s="139"/>
      <c r="L74" s="85"/>
    </row>
    <row r="75" spans="1:12" ht="15.75" customHeight="1" x14ac:dyDescent="0.2">
      <c r="A75" s="137"/>
      <c r="B75" s="138"/>
      <c r="C75" s="139"/>
      <c r="D75" s="139"/>
      <c r="E75" s="139"/>
      <c r="F75" s="139"/>
      <c r="G75" s="139"/>
      <c r="H75" s="139"/>
      <c r="I75" s="139"/>
      <c r="J75" s="139"/>
      <c r="K75" s="139"/>
      <c r="L75" s="85"/>
    </row>
    <row r="76" spans="1:12" ht="15.75" customHeight="1" x14ac:dyDescent="0.2">
      <c r="A76" s="137"/>
      <c r="B76" s="138"/>
      <c r="C76" s="139"/>
      <c r="D76" s="139"/>
      <c r="E76" s="139"/>
      <c r="F76" s="139"/>
      <c r="G76" s="139"/>
      <c r="H76" s="139"/>
      <c r="I76" s="139"/>
      <c r="J76" s="139"/>
      <c r="K76" s="139"/>
      <c r="L76" s="85"/>
    </row>
    <row r="77" spans="1:12" ht="15.75" customHeight="1" x14ac:dyDescent="0.2">
      <c r="A77" s="137"/>
      <c r="B77" s="138"/>
      <c r="C77" s="139"/>
      <c r="D77" s="139"/>
      <c r="E77" s="139"/>
      <c r="F77" s="139"/>
      <c r="G77" s="139"/>
      <c r="H77" s="139"/>
      <c r="I77" s="139"/>
      <c r="J77" s="139"/>
      <c r="K77" s="139"/>
      <c r="L77" s="85"/>
    </row>
    <row r="78" spans="1:12" ht="15.75" customHeight="1" x14ac:dyDescent="0.2">
      <c r="A78" s="137"/>
      <c r="B78" s="138"/>
      <c r="C78" s="139"/>
      <c r="D78" s="139"/>
      <c r="E78" s="139"/>
      <c r="F78" s="139"/>
      <c r="G78" s="139"/>
      <c r="H78" s="139"/>
      <c r="I78" s="139"/>
      <c r="J78" s="139"/>
      <c r="K78" s="139"/>
      <c r="L78" s="85"/>
    </row>
    <row r="79" spans="1:12" ht="15.75" customHeight="1" x14ac:dyDescent="0.2">
      <c r="A79" s="137"/>
      <c r="B79" s="138"/>
      <c r="C79" s="139"/>
      <c r="D79" s="139"/>
      <c r="E79" s="139"/>
      <c r="F79" s="139"/>
      <c r="G79" s="139"/>
      <c r="H79" s="139"/>
      <c r="I79" s="139"/>
      <c r="J79" s="139"/>
      <c r="K79" s="139"/>
      <c r="L79" s="85"/>
    </row>
    <row r="80" spans="1:12" ht="15.75" customHeight="1" x14ac:dyDescent="0.2">
      <c r="A80" s="137"/>
      <c r="B80" s="138"/>
      <c r="C80" s="139"/>
      <c r="D80" s="139"/>
      <c r="E80" s="139"/>
      <c r="F80" s="139"/>
      <c r="G80" s="139"/>
      <c r="H80" s="139"/>
      <c r="I80" s="139"/>
      <c r="J80" s="139"/>
      <c r="K80" s="139"/>
      <c r="L80" s="85"/>
    </row>
    <row r="81" spans="1:12" ht="15.75" customHeight="1" x14ac:dyDescent="0.2">
      <c r="A81" s="137"/>
      <c r="B81" s="138"/>
      <c r="C81" s="139"/>
      <c r="D81" s="139"/>
      <c r="E81" s="139"/>
      <c r="F81" s="139"/>
      <c r="G81" s="139"/>
      <c r="H81" s="139"/>
      <c r="I81" s="139"/>
      <c r="J81" s="139"/>
      <c r="K81" s="139"/>
      <c r="L81" s="85"/>
    </row>
    <row r="82" spans="1:12" ht="15.75" customHeight="1" x14ac:dyDescent="0.2">
      <c r="A82" s="137"/>
      <c r="B82" s="138"/>
      <c r="C82" s="139"/>
      <c r="D82" s="139"/>
      <c r="E82" s="139"/>
      <c r="F82" s="139"/>
      <c r="G82" s="139"/>
      <c r="H82" s="139"/>
      <c r="I82" s="139"/>
      <c r="J82" s="139"/>
      <c r="K82" s="139"/>
      <c r="L82" s="85"/>
    </row>
    <row r="83" spans="1:12" ht="15.75" customHeight="1" x14ac:dyDescent="0.2">
      <c r="A83" s="137"/>
      <c r="B83" s="138"/>
      <c r="C83" s="139"/>
      <c r="D83" s="139"/>
      <c r="E83" s="139"/>
      <c r="F83" s="139"/>
      <c r="G83" s="139"/>
      <c r="H83" s="139"/>
      <c r="I83" s="139"/>
      <c r="J83" s="139"/>
      <c r="K83" s="139"/>
      <c r="L83" s="85"/>
    </row>
    <row r="84" spans="1:12" ht="15.75" customHeight="1" x14ac:dyDescent="0.2">
      <c r="A84" s="137"/>
      <c r="B84" s="138"/>
      <c r="C84" s="139"/>
      <c r="D84" s="139"/>
      <c r="E84" s="139"/>
      <c r="F84" s="139"/>
      <c r="G84" s="139"/>
      <c r="H84" s="139"/>
      <c r="I84" s="139"/>
      <c r="J84" s="139"/>
      <c r="K84" s="139"/>
      <c r="L84" s="85"/>
    </row>
    <row r="85" spans="1:12" ht="15.75" customHeight="1" x14ac:dyDescent="0.2">
      <c r="A85" s="137"/>
      <c r="B85" s="138"/>
      <c r="C85" s="139"/>
      <c r="D85" s="139"/>
      <c r="E85" s="139"/>
      <c r="F85" s="139"/>
      <c r="G85" s="139"/>
      <c r="H85" s="139"/>
      <c r="I85" s="139"/>
      <c r="J85" s="139"/>
      <c r="K85" s="139"/>
      <c r="L85" s="85"/>
    </row>
    <row r="86" spans="1:12" ht="15.75" customHeight="1" x14ac:dyDescent="0.2">
      <c r="A86" s="137"/>
      <c r="B86" s="138"/>
      <c r="C86" s="139"/>
      <c r="D86" s="139"/>
      <c r="E86" s="139"/>
      <c r="F86" s="139"/>
      <c r="G86" s="139"/>
      <c r="H86" s="139"/>
      <c r="I86" s="139"/>
      <c r="J86" s="139"/>
      <c r="K86" s="139"/>
      <c r="L86" s="85"/>
    </row>
    <row r="87" spans="1:12" ht="15.75" customHeight="1" x14ac:dyDescent="0.2">
      <c r="A87" s="137"/>
      <c r="B87" s="138"/>
      <c r="C87" s="139"/>
      <c r="D87" s="139"/>
      <c r="E87" s="139"/>
      <c r="F87" s="139"/>
      <c r="G87" s="139"/>
      <c r="H87" s="139"/>
      <c r="I87" s="139"/>
      <c r="J87" s="139"/>
      <c r="K87" s="139"/>
      <c r="L87" s="85"/>
    </row>
    <row r="88" spans="1:12" ht="15.75" customHeight="1" x14ac:dyDescent="0.2">
      <c r="A88" s="137"/>
      <c r="B88" s="138"/>
      <c r="C88" s="139"/>
      <c r="D88" s="139"/>
      <c r="E88" s="139"/>
      <c r="F88" s="139"/>
      <c r="G88" s="139"/>
      <c r="H88" s="139"/>
      <c r="I88" s="139"/>
      <c r="J88" s="139"/>
      <c r="K88" s="139"/>
      <c r="L88" s="85"/>
    </row>
    <row r="89" spans="1:12" ht="15.75" customHeight="1" x14ac:dyDescent="0.2">
      <c r="A89" s="137"/>
      <c r="B89" s="138"/>
      <c r="C89" s="139"/>
      <c r="D89" s="139"/>
      <c r="E89" s="139"/>
      <c r="F89" s="139"/>
      <c r="G89" s="139"/>
      <c r="H89" s="139"/>
      <c r="I89" s="139"/>
      <c r="J89" s="139"/>
      <c r="K89" s="139"/>
      <c r="L89" s="85"/>
    </row>
    <row r="90" spans="1:12" ht="15.75" customHeight="1" x14ac:dyDescent="0.2">
      <c r="A90" s="137"/>
      <c r="B90" s="138"/>
      <c r="C90" s="139"/>
      <c r="D90" s="139"/>
      <c r="E90" s="139"/>
      <c r="F90" s="139"/>
      <c r="G90" s="139"/>
      <c r="H90" s="139"/>
      <c r="I90" s="139"/>
      <c r="J90" s="139"/>
      <c r="K90" s="139"/>
      <c r="L90" s="85"/>
    </row>
    <row r="91" spans="1:12" ht="15.75" customHeight="1" x14ac:dyDescent="0.2">
      <c r="A91" s="137"/>
      <c r="B91" s="138"/>
      <c r="C91" s="139"/>
      <c r="D91" s="139"/>
      <c r="E91" s="139"/>
      <c r="F91" s="139"/>
      <c r="G91" s="139"/>
      <c r="H91" s="139"/>
      <c r="I91" s="139"/>
      <c r="J91" s="139"/>
      <c r="K91" s="139"/>
      <c r="L91" s="85"/>
    </row>
    <row r="92" spans="1:12" ht="15.75" customHeight="1" x14ac:dyDescent="0.2">
      <c r="A92" s="137"/>
      <c r="B92" s="138"/>
      <c r="C92" s="139"/>
      <c r="D92" s="139"/>
      <c r="E92" s="139"/>
      <c r="F92" s="139"/>
      <c r="G92" s="139"/>
      <c r="H92" s="139"/>
      <c r="I92" s="139"/>
      <c r="J92" s="139"/>
      <c r="K92" s="139"/>
      <c r="L92" s="85"/>
    </row>
    <row r="93" spans="1:12" ht="15.75" customHeight="1" x14ac:dyDescent="0.2">
      <c r="A93" s="137"/>
      <c r="B93" s="138"/>
      <c r="C93" s="139"/>
      <c r="D93" s="139"/>
      <c r="E93" s="139"/>
      <c r="F93" s="139"/>
      <c r="G93" s="139"/>
      <c r="H93" s="139"/>
      <c r="I93" s="139"/>
      <c r="J93" s="139"/>
      <c r="K93" s="139"/>
      <c r="L93" s="85"/>
    </row>
    <row r="94" spans="1:12" ht="15.75" customHeight="1" x14ac:dyDescent="0.2">
      <c r="A94" s="137"/>
      <c r="B94" s="138"/>
      <c r="C94" s="139"/>
      <c r="D94" s="139"/>
      <c r="E94" s="139"/>
      <c r="F94" s="139"/>
      <c r="G94" s="139"/>
      <c r="H94" s="139"/>
      <c r="I94" s="139"/>
      <c r="J94" s="139"/>
      <c r="K94" s="139"/>
      <c r="L94" s="85"/>
    </row>
    <row r="95" spans="1:12" ht="15.75" customHeight="1" x14ac:dyDescent="0.2">
      <c r="A95" s="137"/>
      <c r="B95" s="138"/>
      <c r="C95" s="139"/>
      <c r="D95" s="139"/>
      <c r="E95" s="139"/>
      <c r="F95" s="139"/>
      <c r="G95" s="139"/>
      <c r="H95" s="139"/>
      <c r="I95" s="139"/>
      <c r="J95" s="139"/>
      <c r="K95" s="139"/>
      <c r="L95" s="85"/>
    </row>
    <row r="96" spans="1:12" ht="15.75" customHeight="1" x14ac:dyDescent="0.2">
      <c r="A96" s="137"/>
      <c r="B96" s="138"/>
      <c r="C96" s="139"/>
      <c r="D96" s="139"/>
      <c r="E96" s="139"/>
      <c r="F96" s="139"/>
      <c r="G96" s="139"/>
      <c r="H96" s="139"/>
      <c r="I96" s="139"/>
      <c r="J96" s="139"/>
      <c r="K96" s="139"/>
      <c r="L96" s="85"/>
    </row>
    <row r="97" spans="1:12" ht="15.75" customHeight="1" x14ac:dyDescent="0.2">
      <c r="A97" s="137"/>
      <c r="B97" s="138"/>
      <c r="C97" s="139"/>
      <c r="D97" s="139"/>
      <c r="E97" s="139"/>
      <c r="F97" s="139"/>
      <c r="G97" s="139"/>
      <c r="H97" s="139"/>
      <c r="I97" s="139"/>
      <c r="J97" s="139"/>
      <c r="K97" s="139"/>
      <c r="L97" s="85"/>
    </row>
    <row r="98" spans="1:12" ht="15.75" customHeight="1" x14ac:dyDescent="0.2">
      <c r="A98" s="137"/>
      <c r="B98" s="138"/>
      <c r="C98" s="139"/>
      <c r="D98" s="139"/>
      <c r="E98" s="139"/>
      <c r="F98" s="139"/>
      <c r="G98" s="139"/>
      <c r="H98" s="139"/>
      <c r="I98" s="139"/>
      <c r="J98" s="139"/>
      <c r="K98" s="139"/>
    </row>
    <row r="99" spans="1:12" ht="15.75" customHeight="1" x14ac:dyDescent="0.2">
      <c r="A99" s="137"/>
      <c r="B99" s="138"/>
      <c r="C99" s="139"/>
      <c r="D99" s="139"/>
      <c r="E99" s="139"/>
      <c r="F99" s="139"/>
      <c r="G99" s="139"/>
      <c r="H99" s="139"/>
      <c r="I99" s="139"/>
      <c r="J99" s="139"/>
      <c r="K99" s="139"/>
    </row>
    <row r="100" spans="1:12" ht="15.75" customHeight="1" x14ac:dyDescent="0.2">
      <c r="A100" s="137"/>
      <c r="B100" s="138"/>
      <c r="C100" s="139"/>
      <c r="D100" s="139"/>
      <c r="E100" s="139"/>
      <c r="F100" s="139"/>
      <c r="G100" s="139"/>
      <c r="H100" s="139"/>
      <c r="I100" s="139"/>
      <c r="J100" s="139"/>
      <c r="K100" s="139"/>
    </row>
    <row r="101" spans="1:12" ht="15.75" customHeight="1" x14ac:dyDescent="0.2">
      <c r="A101" s="137"/>
      <c r="B101" s="138"/>
      <c r="C101" s="139"/>
      <c r="D101" s="139"/>
      <c r="E101" s="139"/>
      <c r="F101" s="139"/>
      <c r="G101" s="139"/>
      <c r="H101" s="139"/>
      <c r="I101" s="139"/>
      <c r="J101" s="139"/>
      <c r="K101" s="139"/>
    </row>
    <row r="102" spans="1:12" ht="15.75" customHeight="1" x14ac:dyDescent="0.2">
      <c r="A102" s="137"/>
      <c r="B102" s="138"/>
      <c r="C102" s="139"/>
      <c r="D102" s="139"/>
      <c r="E102" s="139"/>
      <c r="F102" s="139"/>
      <c r="G102" s="139"/>
      <c r="H102" s="139"/>
      <c r="I102" s="139"/>
      <c r="J102" s="139"/>
      <c r="K102" s="139"/>
    </row>
    <row r="103" spans="1:12" ht="15.75" customHeight="1" x14ac:dyDescent="0.2">
      <c r="A103" s="137"/>
      <c r="B103" s="138"/>
      <c r="C103" s="139"/>
      <c r="D103" s="139"/>
      <c r="E103" s="139"/>
      <c r="F103" s="139"/>
      <c r="G103" s="139"/>
      <c r="H103" s="139"/>
      <c r="I103" s="139"/>
      <c r="J103" s="139"/>
      <c r="K103" s="139"/>
    </row>
    <row r="104" spans="1:12" ht="15.75" customHeight="1" x14ac:dyDescent="0.2">
      <c r="A104" s="137"/>
      <c r="B104" s="138"/>
      <c r="C104" s="139"/>
      <c r="D104" s="139"/>
      <c r="E104" s="139"/>
      <c r="F104" s="139"/>
      <c r="G104" s="139"/>
      <c r="H104" s="139"/>
      <c r="I104" s="139"/>
      <c r="J104" s="139"/>
      <c r="K104" s="139"/>
    </row>
    <row r="105" spans="1:12" ht="15.75" customHeight="1" x14ac:dyDescent="0.2">
      <c r="A105" s="137"/>
      <c r="B105" s="138"/>
      <c r="C105" s="139"/>
      <c r="D105" s="139"/>
      <c r="E105" s="139"/>
      <c r="F105" s="139"/>
      <c r="G105" s="139"/>
      <c r="H105" s="139"/>
      <c r="I105" s="139"/>
      <c r="J105" s="139"/>
      <c r="K105" s="139"/>
    </row>
    <row r="106" spans="1:12" ht="15.75" customHeight="1" x14ac:dyDescent="0.2">
      <c r="A106" s="137"/>
      <c r="B106" s="138"/>
      <c r="C106" s="139"/>
      <c r="D106" s="139"/>
      <c r="E106" s="139"/>
      <c r="F106" s="139"/>
      <c r="G106" s="139"/>
      <c r="H106" s="139"/>
      <c r="I106" s="139"/>
      <c r="J106" s="139"/>
      <c r="K106" s="139"/>
    </row>
    <row r="107" spans="1:12" ht="15.75" customHeight="1" x14ac:dyDescent="0.2">
      <c r="A107" s="137"/>
      <c r="B107" s="138"/>
      <c r="C107" s="139"/>
      <c r="D107" s="139"/>
      <c r="E107" s="139"/>
      <c r="F107" s="139"/>
      <c r="G107" s="139"/>
      <c r="H107" s="139"/>
      <c r="I107" s="139"/>
      <c r="J107" s="139"/>
      <c r="K107" s="139"/>
    </row>
    <row r="108" spans="1:12" ht="15.75" customHeight="1" x14ac:dyDescent="0.2">
      <c r="A108" s="137"/>
      <c r="B108" s="138"/>
      <c r="C108" s="139"/>
      <c r="D108" s="139"/>
      <c r="E108" s="139"/>
      <c r="F108" s="139"/>
      <c r="G108" s="139"/>
      <c r="H108" s="139"/>
      <c r="I108" s="139"/>
      <c r="J108" s="139"/>
      <c r="K108" s="139"/>
    </row>
    <row r="109" spans="1:12" ht="15.75" customHeight="1" x14ac:dyDescent="0.2">
      <c r="A109" s="137"/>
      <c r="B109" s="138"/>
      <c r="C109" s="139"/>
      <c r="D109" s="139"/>
      <c r="E109" s="139"/>
      <c r="F109" s="139"/>
      <c r="G109" s="139"/>
      <c r="H109" s="139"/>
      <c r="I109" s="139"/>
      <c r="J109" s="139"/>
      <c r="K109" s="139"/>
    </row>
  </sheetData>
  <conditionalFormatting sqref="H25">
    <cfRule type="expression" dxfId="3640" priority="2">
      <formula>#REF!=1</formula>
    </cfRule>
  </conditionalFormatting>
  <conditionalFormatting sqref="C25:G25">
    <cfRule type="cellIs" dxfId="3639" priority="3" operator="equal">
      <formula>"xxx"</formula>
    </cfRule>
    <cfRule type="expression" dxfId="3638" priority="4">
      <formula>#REF!=1</formula>
    </cfRule>
  </conditionalFormatting>
  <conditionalFormatting sqref="E25:G25">
    <cfRule type="containsText" dxfId="3637" priority="5" operator="containsText" text="xxx">
      <formula>NOT(ISERROR(SEARCH("xxx",E25)))</formula>
    </cfRule>
  </conditionalFormatting>
  <conditionalFormatting sqref="B25">
    <cfRule type="containsText" dxfId="3636" priority="6" operator="containsText" text="total estimated">
      <formula>NOT(ISERROR(SEARCH("total estimated",B25)))</formula>
    </cfRule>
    <cfRule type="containsText" dxfId="3635" priority="7" operator="containsText" text="SUB-TOTAL">
      <formula>NOT(ISERROR(SEARCH("SUB-TOTAL",B25)))</formula>
    </cfRule>
    <cfRule type="containsText" dxfId="3634" priority="8" operator="containsText" text="to be carried to">
      <formula>NOT(ISERROR(SEARCH("to be carried to",B25)))</formula>
    </cfRule>
    <cfRule type="expression" dxfId="3633" priority="9">
      <formula>#REF!=1</formula>
    </cfRule>
  </conditionalFormatting>
  <conditionalFormatting sqref="A25:B25">
    <cfRule type="expression" dxfId="3632" priority="10">
      <formula>RIGHT($A25,3)=".00"</formula>
    </cfRule>
  </conditionalFormatting>
  <conditionalFormatting sqref="C25">
    <cfRule type="expression" dxfId="3631" priority="11">
      <formula>K25=1</formula>
    </cfRule>
  </conditionalFormatting>
  <conditionalFormatting sqref="A25">
    <cfRule type="expression" dxfId="3630" priority="12">
      <formula>#REF!=1</formula>
    </cfRule>
  </conditionalFormatting>
  <conditionalFormatting sqref="E25">
    <cfRule type="expression" dxfId="3629" priority="13">
      <formula>#REF!=1</formula>
    </cfRule>
  </conditionalFormatting>
  <conditionalFormatting sqref="I25:K25">
    <cfRule type="expression" dxfId="3628" priority="14">
      <formula>#REF!=1</formula>
    </cfRule>
  </conditionalFormatting>
  <conditionalFormatting sqref="H11:H24 H26:H42">
    <cfRule type="expression" dxfId="3627" priority="15">
      <formula>#REF!=1</formula>
    </cfRule>
  </conditionalFormatting>
  <conditionalFormatting sqref="C10:G24 C26:G42">
    <cfRule type="cellIs" dxfId="3626" priority="16" operator="equal">
      <formula>"xxx"</formula>
    </cfRule>
    <cfRule type="expression" dxfId="3625" priority="17">
      <formula>#REF!=1</formula>
    </cfRule>
  </conditionalFormatting>
  <conditionalFormatting sqref="E10:G24 E26:G42">
    <cfRule type="containsText" dxfId="3624" priority="18" operator="containsText" text="xxx">
      <formula>NOT(ISERROR(SEARCH("xxx",E10)))</formula>
    </cfRule>
  </conditionalFormatting>
  <conditionalFormatting sqref="I31:K42">
    <cfRule type="expression" dxfId="3623" priority="19">
      <formula>#REF!=1</formula>
    </cfRule>
  </conditionalFormatting>
  <conditionalFormatting sqref="A31:B46">
    <cfRule type="expression" dxfId="3622" priority="20">
      <formula>RIGHT($A31,3)=".00"</formula>
    </cfRule>
  </conditionalFormatting>
  <conditionalFormatting sqref="B8:B24 B26:B2298">
    <cfRule type="containsText" dxfId="3621" priority="21" operator="containsText" text="total estimated">
      <formula>NOT(ISERROR(SEARCH("total estimated",B8)))</formula>
    </cfRule>
    <cfRule type="containsText" dxfId="3620" priority="22" operator="containsText" text="SUB-TOTAL">
      <formula>NOT(ISERROR(SEARCH("SUB-TOTAL",B8)))</formula>
    </cfRule>
  </conditionalFormatting>
  <conditionalFormatting sqref="B8:B24 B26:B94">
    <cfRule type="containsText" dxfId="3619" priority="23" operator="containsText" text="to be carried to">
      <formula>NOT(ISERROR(SEARCH("to be carried to",B8)))</formula>
    </cfRule>
  </conditionalFormatting>
  <conditionalFormatting sqref="B18">
    <cfRule type="expression" dxfId="3618" priority="24">
      <formula>"I=1"</formula>
    </cfRule>
    <cfRule type="expression" dxfId="3617" priority="25">
      <formula>i=1</formula>
    </cfRule>
    <cfRule type="expression" dxfId="3616" priority="26">
      <formula>#REF!=1</formula>
    </cfRule>
    <cfRule type="expression" dxfId="3615" priority="27">
      <formula>RIGHT($A31,3)=".00"</formula>
    </cfRule>
  </conditionalFormatting>
  <conditionalFormatting sqref="G7">
    <cfRule type="expression" dxfId="3614" priority="28">
      <formula>K7=1</formula>
    </cfRule>
  </conditionalFormatting>
  <conditionalFormatting sqref="C43:K43">
    <cfRule type="cellIs" dxfId="3613" priority="29" operator="equal">
      <formula>"xxx"</formula>
    </cfRule>
    <cfRule type="expression" dxfId="3612" priority="30">
      <formula>#REF!=1</formula>
    </cfRule>
  </conditionalFormatting>
  <conditionalFormatting sqref="K1:K6">
    <cfRule type="expression" dxfId="3611" priority="31">
      <formula>M1=1</formula>
    </cfRule>
  </conditionalFormatting>
  <conditionalFormatting sqref="E19:G23">
    <cfRule type="cellIs" dxfId="3610" priority="32" operator="equal">
      <formula>"xxx"</formula>
    </cfRule>
  </conditionalFormatting>
  <conditionalFormatting sqref="A8:B24 A26:B30">
    <cfRule type="expression" dxfId="3609" priority="33">
      <formula>RIGHT($A8,3)=".00"</formula>
    </cfRule>
  </conditionalFormatting>
  <conditionalFormatting sqref="F7 L7:L1048576">
    <cfRule type="expression" dxfId="3608" priority="34">
      <formula>G7=1</formula>
    </cfRule>
  </conditionalFormatting>
  <conditionalFormatting sqref="E10:G14">
    <cfRule type="cellIs" dxfId="3607" priority="35" operator="equal">
      <formula>"xxx"</formula>
    </cfRule>
  </conditionalFormatting>
  <conditionalFormatting sqref="C10:C24 C26:C42 C44:C45">
    <cfRule type="expression" dxfId="3606" priority="36">
      <formula>K10=1</formula>
    </cfRule>
  </conditionalFormatting>
  <conditionalFormatting sqref="K54:K1048576">
    <cfRule type="expression" dxfId="3605" priority="37">
      <formula>M42=1</formula>
    </cfRule>
  </conditionalFormatting>
  <conditionalFormatting sqref="E8:E9 G8:G9">
    <cfRule type="containsText" dxfId="3604" priority="38" operator="containsText" text="xxx">
      <formula>NOT(ISERROR(SEARCH("xxx",E8)))</formula>
    </cfRule>
  </conditionalFormatting>
  <conditionalFormatting sqref="C8:C9">
    <cfRule type="cellIs" dxfId="3603" priority="39" operator="equal">
      <formula>"xxx"</formula>
    </cfRule>
  </conditionalFormatting>
  <conditionalFormatting sqref="F44:K45">
    <cfRule type="expression" dxfId="3602" priority="40">
      <formula>#REF!=1</formula>
    </cfRule>
  </conditionalFormatting>
  <conditionalFormatting sqref="E43:G44 E45:J45">
    <cfRule type="expression" dxfId="3601" priority="41">
      <formula>#REF!=1</formula>
    </cfRule>
  </conditionalFormatting>
  <conditionalFormatting sqref="E44:G44 E45:J45">
    <cfRule type="cellIs" dxfId="3600" priority="42" operator="equal">
      <formula>"xxx"</formula>
    </cfRule>
    <cfRule type="containsText" dxfId="3599" priority="43" operator="containsText" text="xxx">
      <formula>NOT(ISERROR(SEARCH("xxx",E44)))</formula>
    </cfRule>
  </conditionalFormatting>
  <conditionalFormatting sqref="E46 E47:K512">
    <cfRule type="containsText" dxfId="3598" priority="44" operator="containsText" text="xxx">
      <formula>NOT(ISERROR(SEARCH("xxx",E46)))</formula>
    </cfRule>
  </conditionalFormatting>
  <conditionalFormatting sqref="C46:C2298">
    <cfRule type="cellIs" dxfId="3597" priority="45" operator="equal">
      <formula>"xxx"</formula>
    </cfRule>
  </conditionalFormatting>
  <conditionalFormatting sqref="A7">
    <cfRule type="expression" dxfId="3596" priority="46">
      <formula>K7=1</formula>
    </cfRule>
  </conditionalFormatting>
  <conditionalFormatting sqref="F54:F1048576">
    <cfRule type="expression" dxfId="3595" priority="47">
      <formula>M42=1</formula>
    </cfRule>
  </conditionalFormatting>
  <conditionalFormatting sqref="F1:F6">
    <cfRule type="expression" dxfId="3594" priority="48">
      <formula>M1=1</formula>
    </cfRule>
  </conditionalFormatting>
  <conditionalFormatting sqref="B1:B6">
    <cfRule type="expression" dxfId="3593" priority="49">
      <formula>M1=1</formula>
    </cfRule>
  </conditionalFormatting>
  <conditionalFormatting sqref="A47:A2298">
    <cfRule type="expression" dxfId="3592" priority="50">
      <formula>RIGHT($A47,3)=".00"</formula>
    </cfRule>
  </conditionalFormatting>
  <conditionalFormatting sqref="D54:D1048576">
    <cfRule type="expression" dxfId="3591" priority="51">
      <formula>M42=1</formula>
    </cfRule>
  </conditionalFormatting>
  <conditionalFormatting sqref="C1:C6">
    <cfRule type="expression" dxfId="3590" priority="52">
      <formula>M1=1</formula>
    </cfRule>
  </conditionalFormatting>
  <conditionalFormatting sqref="A1:A6">
    <cfRule type="expression" dxfId="3589" priority="53">
      <formula>M1=1</formula>
    </cfRule>
  </conditionalFormatting>
  <conditionalFormatting sqref="G1:J6 G47:J1048576">
    <cfRule type="expression" dxfId="3588" priority="54">
      <formula>#REF!=1</formula>
    </cfRule>
  </conditionalFormatting>
  <conditionalFormatting sqref="A54:A1048576">
    <cfRule type="expression" dxfId="3587" priority="55">
      <formula>M42=1</formula>
    </cfRule>
  </conditionalFormatting>
  <conditionalFormatting sqref="B54:B1048576">
    <cfRule type="expression" dxfId="3586" priority="56">
      <formula>M42=1</formula>
    </cfRule>
  </conditionalFormatting>
  <conditionalFormatting sqref="C54:C1048576">
    <cfRule type="expression" dxfId="3585" priority="57">
      <formula>M42=1</formula>
    </cfRule>
  </conditionalFormatting>
  <conditionalFormatting sqref="A8:A24 A26:A46">
    <cfRule type="expression" dxfId="3584" priority="58">
      <formula>#REF!=1</formula>
    </cfRule>
  </conditionalFormatting>
  <conditionalFormatting sqref="B7:B24 B26:B46">
    <cfRule type="expression" dxfId="3583" priority="59">
      <formula>#REF!=1</formula>
    </cfRule>
  </conditionalFormatting>
  <conditionalFormatting sqref="C7:D10 C19:D19 C27:D27">
    <cfRule type="expression" dxfId="3582" priority="60">
      <formula>#REF!=1</formula>
    </cfRule>
  </conditionalFormatting>
  <conditionalFormatting sqref="C46">
    <cfRule type="expression" dxfId="3581" priority="61">
      <formula>#REF!=1</formula>
    </cfRule>
  </conditionalFormatting>
  <conditionalFormatting sqref="E1:E24 E26:E42">
    <cfRule type="expression" dxfId="3580" priority="62">
      <formula>#REF!=1</formula>
    </cfRule>
  </conditionalFormatting>
  <conditionalFormatting sqref="D44:D46 E44:E1048576">
    <cfRule type="expression" dxfId="3579" priority="63">
      <formula>#REF!=1</formula>
    </cfRule>
  </conditionalFormatting>
  <conditionalFormatting sqref="F8:F10 F19:G19 G10 G20">
    <cfRule type="expression" dxfId="3578" priority="64">
      <formula>#REF!=1</formula>
    </cfRule>
  </conditionalFormatting>
  <conditionalFormatting sqref="F46">
    <cfRule type="expression" dxfId="3577" priority="65">
      <formula>#REF!=1</formula>
    </cfRule>
  </conditionalFormatting>
  <conditionalFormatting sqref="H7:K10 I11:K24 I26:K30">
    <cfRule type="expression" dxfId="3576" priority="66">
      <formula>#REF!=1</formula>
    </cfRule>
  </conditionalFormatting>
  <conditionalFormatting sqref="G8:G10">
    <cfRule type="expression" dxfId="3575" priority="67">
      <formula>#REF!=1</formula>
    </cfRule>
  </conditionalFormatting>
  <conditionalFormatting sqref="G46:I46">
    <cfRule type="expression" dxfId="3574" priority="68">
      <formula>#REF!=1</formula>
    </cfRule>
  </conditionalFormatting>
  <conditionalFormatting sqref="G46:H46">
    <cfRule type="containsText" dxfId="3573" priority="69" operator="containsText" text="xxx">
      <formula>NOT(ISERROR(SEARCH("xxx",G46)))</formula>
    </cfRule>
  </conditionalFormatting>
  <conditionalFormatting sqref="J46">
    <cfRule type="expression" dxfId="3572" priority="70">
      <formula>M32=1</formula>
    </cfRule>
  </conditionalFormatting>
  <conditionalFormatting sqref="I46:J46">
    <cfRule type="containsText" dxfId="3571" priority="71" operator="containsText" text="xxx">
      <formula>NOT(ISERROR(SEARCH("xxx",I46)))</formula>
    </cfRule>
  </conditionalFormatting>
  <conditionalFormatting sqref="H43:J43">
    <cfRule type="expression" dxfId="3570" priority="72">
      <formula>LEFT(A43,9)="SUB-TOTAL"</formula>
    </cfRule>
  </conditionalFormatting>
  <conditionalFormatting sqref="K43">
    <cfRule type="expression" dxfId="3569" priority="73">
      <formula>LEFT(B43,9)="SUB-TOTAL"</formula>
    </cfRule>
  </conditionalFormatting>
  <conditionalFormatting sqref="K46">
    <cfRule type="cellIs" dxfId="3568" priority="74" operator="equal">
      <formula>"xxx"</formula>
    </cfRule>
    <cfRule type="expression" dxfId="3567" priority="75">
      <formula>LEFT(B46,9)="SUB-TOTAL"</formula>
    </cfRule>
    <cfRule type="expression" dxfId="3566" priority="76">
      <formula>#REF!=1</formula>
    </cfRule>
  </conditionalFormatting>
  <conditionalFormatting sqref="A47:A53">
    <cfRule type="expression" dxfId="3565" priority="77">
      <formula>M33=1</formula>
    </cfRule>
  </conditionalFormatting>
  <conditionalFormatting sqref="B47:B53">
    <cfRule type="expression" dxfId="3564" priority="78">
      <formula>M33=1</formula>
    </cfRule>
  </conditionalFormatting>
  <conditionalFormatting sqref="C47:C53">
    <cfRule type="expression" dxfId="3563" priority="79">
      <formula>M33=1</formula>
    </cfRule>
  </conditionalFormatting>
  <conditionalFormatting sqref="D47:D53">
    <cfRule type="expression" dxfId="3562" priority="80">
      <formula>M33=1</formula>
    </cfRule>
  </conditionalFormatting>
  <conditionalFormatting sqref="F47:F53">
    <cfRule type="expression" dxfId="3561" priority="81">
      <formula>M33=1</formula>
    </cfRule>
  </conditionalFormatting>
  <conditionalFormatting sqref="K47:K53">
    <cfRule type="expression" dxfId="3560" priority="82">
      <formula>M33=1</formula>
    </cfRule>
  </conditionalFormatting>
  <printOptions horizontalCentered="1" verticalCentered="1"/>
  <pageMargins left="0.7" right="0.7" top="0.75" bottom="0.75" header="0.511811023622047" footer="0.511811023622047"/>
  <pageSetup paperSize="9" orientation="landscape" horizontalDpi="300" verticalDpi="300"/>
  <rowBreaks count="1" manualBreakCount="1">
    <brk id="49"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9"/>
  <sheetViews>
    <sheetView zoomScale="51" zoomScaleNormal="51" workbookViewId="0">
      <pane ySplit="7" topLeftCell="A23" activePane="bottomLeft" state="frozen"/>
      <selection pane="bottomLeft" activeCell="L6" sqref="L6"/>
    </sheetView>
  </sheetViews>
  <sheetFormatPr defaultColWidth="8.7109375" defaultRowHeight="18" x14ac:dyDescent="0.25"/>
  <cols>
    <col min="1" max="1" width="84.28515625" style="15" customWidth="1"/>
    <col min="2" max="2" width="24.85546875" style="140" customWidth="1"/>
    <col min="3" max="3" width="19.42578125" style="140" customWidth="1"/>
    <col min="4" max="4" width="30.140625" style="140" customWidth="1"/>
    <col min="5" max="5" width="23.28515625" style="140" customWidth="1"/>
    <col min="6" max="6" width="23.140625" style="140" customWidth="1"/>
    <col min="7" max="7" width="25.42578125" style="140" customWidth="1"/>
    <col min="8" max="8" width="19.85546875" style="141" customWidth="1"/>
    <col min="9" max="9" width="21.28515625" style="140" customWidth="1"/>
    <col min="10" max="10" width="19.85546875" style="140" customWidth="1"/>
    <col min="11" max="11" width="26.28515625" style="142" customWidth="1"/>
    <col min="12" max="12" width="19.7109375" style="15" customWidth="1"/>
    <col min="13" max="13" width="36" style="15" customWidth="1"/>
    <col min="14" max="15" width="20.85546875" style="15" customWidth="1"/>
  </cols>
  <sheetData>
    <row r="1" spans="1:15" ht="20.25" customHeight="1" x14ac:dyDescent="0.3">
      <c r="A1" s="143"/>
      <c r="B1" s="144"/>
      <c r="C1" s="145"/>
      <c r="D1" s="146"/>
      <c r="E1" s="147"/>
      <c r="F1" s="148"/>
      <c r="G1" s="149"/>
      <c r="H1" s="150"/>
      <c r="I1" s="150"/>
      <c r="J1" s="150"/>
      <c r="K1" s="151"/>
    </row>
    <row r="2" spans="1:15" ht="20.25" customHeight="1" x14ac:dyDescent="0.3">
      <c r="A2" s="143"/>
      <c r="B2" s="144"/>
      <c r="C2" s="145"/>
      <c r="D2" s="146"/>
      <c r="E2" s="147"/>
      <c r="F2" s="148"/>
      <c r="G2" s="149"/>
      <c r="H2" s="150"/>
      <c r="I2" s="150"/>
      <c r="J2" s="150"/>
      <c r="K2" s="151"/>
    </row>
    <row r="3" spans="1:15" ht="20.25" customHeight="1" x14ac:dyDescent="0.3">
      <c r="A3" s="143"/>
      <c r="B3" s="144"/>
      <c r="C3" s="145"/>
      <c r="D3" s="146"/>
      <c r="E3" s="147"/>
      <c r="F3" s="148"/>
      <c r="G3" s="149"/>
      <c r="H3" s="150"/>
      <c r="I3" s="150"/>
      <c r="J3" s="150"/>
      <c r="K3" s="151"/>
    </row>
    <row r="4" spans="1:15" ht="24" customHeight="1" x14ac:dyDescent="0.3">
      <c r="A4" s="143"/>
      <c r="B4" s="152" t="s">
        <v>156</v>
      </c>
      <c r="C4" s="145"/>
      <c r="D4" s="146"/>
      <c r="E4" s="147"/>
      <c r="F4" s="148"/>
      <c r="G4" s="149"/>
      <c r="H4" s="150"/>
      <c r="I4" s="150"/>
      <c r="J4" s="150"/>
      <c r="K4" s="151"/>
    </row>
    <row r="5" spans="1:15" ht="26.25" customHeight="1" x14ac:dyDescent="0.25">
      <c r="A5" s="143"/>
      <c r="B5" s="732" t="s">
        <v>157</v>
      </c>
      <c r="C5" s="732"/>
      <c r="D5" s="732"/>
      <c r="E5" s="732" t="s">
        <v>158</v>
      </c>
      <c r="F5" s="732"/>
      <c r="G5" s="732"/>
      <c r="H5" s="732" t="s">
        <v>159</v>
      </c>
      <c r="I5" s="732"/>
      <c r="J5" s="732"/>
    </row>
    <row r="6" spans="1:15" ht="78.75" customHeight="1" x14ac:dyDescent="0.2">
      <c r="A6" s="153" t="s">
        <v>80</v>
      </c>
      <c r="B6" s="152" t="s">
        <v>160</v>
      </c>
      <c r="C6" s="152" t="s">
        <v>161</v>
      </c>
      <c r="D6" s="154" t="s">
        <v>162</v>
      </c>
      <c r="E6" s="152" t="s">
        <v>163</v>
      </c>
      <c r="F6" s="152" t="s">
        <v>164</v>
      </c>
      <c r="G6" s="152" t="s">
        <v>165</v>
      </c>
      <c r="H6" s="152" t="s">
        <v>166</v>
      </c>
      <c r="I6" s="152" t="s">
        <v>167</v>
      </c>
      <c r="J6" s="152" t="s">
        <v>168</v>
      </c>
      <c r="K6" s="155" t="s">
        <v>169</v>
      </c>
      <c r="L6" s="155" t="s">
        <v>170</v>
      </c>
      <c r="M6" s="155" t="s">
        <v>171</v>
      </c>
      <c r="N6" s="155" t="s">
        <v>172</v>
      </c>
      <c r="O6" s="155" t="s">
        <v>173</v>
      </c>
    </row>
    <row r="7" spans="1:15" ht="20.25" customHeight="1" x14ac:dyDescent="0.2">
      <c r="A7" s="156"/>
      <c r="B7" s="157"/>
      <c r="C7" s="157"/>
      <c r="D7" s="158"/>
      <c r="E7" s="157"/>
      <c r="F7" s="157"/>
      <c r="G7" s="157"/>
      <c r="H7" s="157"/>
      <c r="I7" s="157"/>
      <c r="J7" s="157"/>
      <c r="K7" s="159"/>
    </row>
    <row r="8" spans="1:15" ht="32.25" customHeight="1" x14ac:dyDescent="0.2">
      <c r="A8" s="160" t="s">
        <v>174</v>
      </c>
      <c r="B8" s="161"/>
      <c r="C8" s="161"/>
      <c r="D8" s="162"/>
      <c r="E8" s="163"/>
      <c r="F8" s="163"/>
      <c r="G8" s="164"/>
      <c r="H8" s="165"/>
      <c r="I8" s="164"/>
      <c r="J8" s="165"/>
      <c r="K8" s="166"/>
    </row>
    <row r="9" spans="1:15" ht="60.75" customHeight="1" x14ac:dyDescent="0.2">
      <c r="A9" s="167" t="s">
        <v>175</v>
      </c>
      <c r="B9" s="161"/>
      <c r="C9" s="161"/>
      <c r="D9" s="162"/>
      <c r="E9" s="163"/>
      <c r="F9" s="163"/>
      <c r="G9" s="164"/>
      <c r="H9" s="165"/>
      <c r="I9" s="165"/>
      <c r="J9" s="165"/>
      <c r="K9" s="166"/>
    </row>
    <row r="10" spans="1:15" ht="25.5" customHeight="1" x14ac:dyDescent="0.2">
      <c r="A10" s="160" t="s">
        <v>176</v>
      </c>
      <c r="B10" s="168"/>
      <c r="C10" s="168"/>
      <c r="D10" s="163"/>
      <c r="E10" s="163"/>
      <c r="F10" s="163"/>
      <c r="G10" s="164"/>
      <c r="H10" s="165"/>
      <c r="I10" s="165"/>
      <c r="J10" s="165"/>
      <c r="K10" s="166"/>
    </row>
    <row r="11" spans="1:15" ht="16.5" customHeight="1" x14ac:dyDescent="0.2">
      <c r="A11" s="167" t="s">
        <v>177</v>
      </c>
      <c r="B11" s="168"/>
      <c r="C11" s="168"/>
      <c r="D11" s="163"/>
      <c r="E11" s="163"/>
      <c r="F11" s="163"/>
      <c r="G11" s="164"/>
      <c r="H11" s="165"/>
      <c r="I11" s="165"/>
      <c r="J11" s="165"/>
      <c r="K11" s="166"/>
    </row>
    <row r="12" spans="1:15" ht="111.75" customHeight="1" x14ac:dyDescent="0.2">
      <c r="A12" s="167" t="s">
        <v>178</v>
      </c>
      <c r="B12" s="168"/>
      <c r="C12" s="168"/>
      <c r="D12" s="168"/>
      <c r="E12" s="168"/>
      <c r="F12" s="168"/>
      <c r="G12" s="165"/>
      <c r="H12" s="165"/>
      <c r="I12" s="165"/>
      <c r="J12" s="165"/>
      <c r="K12" s="166"/>
    </row>
    <row r="13" spans="1:15" ht="21" customHeight="1" x14ac:dyDescent="0.2">
      <c r="A13" s="167" t="s">
        <v>179</v>
      </c>
      <c r="B13" s="168">
        <v>12</v>
      </c>
      <c r="C13" s="168" t="s">
        <v>180</v>
      </c>
      <c r="D13" s="168">
        <v>22795</v>
      </c>
      <c r="E13" s="168">
        <v>10.8</v>
      </c>
      <c r="F13" s="168">
        <f>B13-E13</f>
        <v>1.1999999999999993</v>
      </c>
      <c r="G13" s="165">
        <f>E13+F13</f>
        <v>12</v>
      </c>
      <c r="H13" s="165">
        <f>E13*D13</f>
        <v>246186.00000000003</v>
      </c>
      <c r="I13" s="162">
        <f>F13*D13</f>
        <v>27353.999999999985</v>
      </c>
      <c r="J13" s="165">
        <f>H13+I13</f>
        <v>273540</v>
      </c>
      <c r="K13" s="166">
        <f>G13/B13</f>
        <v>1</v>
      </c>
      <c r="L13" s="168">
        <v>16900</v>
      </c>
      <c r="M13" s="168">
        <v>80</v>
      </c>
      <c r="N13" s="168">
        <f>B13*(L13+M13)</f>
        <v>203760</v>
      </c>
      <c r="O13" s="168">
        <f>J13-N13</f>
        <v>69780</v>
      </c>
    </row>
    <row r="14" spans="1:15" ht="25.5" customHeight="1" x14ac:dyDescent="0.2">
      <c r="A14" s="167" t="s">
        <v>181</v>
      </c>
      <c r="B14" s="168">
        <v>12</v>
      </c>
      <c r="C14" s="168" t="s">
        <v>180</v>
      </c>
      <c r="D14" s="168">
        <v>4365</v>
      </c>
      <c r="E14" s="168">
        <v>0</v>
      </c>
      <c r="F14" s="168">
        <f>B14-E14</f>
        <v>12</v>
      </c>
      <c r="G14" s="165">
        <f>E14+F14</f>
        <v>12</v>
      </c>
      <c r="H14" s="165">
        <f>E14*D14</f>
        <v>0</v>
      </c>
      <c r="I14" s="162">
        <f>F14*D14</f>
        <v>52380</v>
      </c>
      <c r="J14" s="165">
        <f>H14+I14</f>
        <v>52380</v>
      </c>
      <c r="K14" s="166">
        <f>G14/B14</f>
        <v>1</v>
      </c>
      <c r="L14" s="168">
        <v>0</v>
      </c>
      <c r="M14" s="168">
        <v>0</v>
      </c>
      <c r="N14" s="168">
        <f>B14*(L14+M14)</f>
        <v>0</v>
      </c>
      <c r="O14" s="168">
        <f>J14-N14</f>
        <v>52380</v>
      </c>
    </row>
    <row r="15" spans="1:15" ht="54.75" customHeight="1" x14ac:dyDescent="0.2">
      <c r="A15" s="167" t="s">
        <v>182</v>
      </c>
      <c r="B15" s="168"/>
      <c r="C15" s="168"/>
      <c r="D15" s="163"/>
      <c r="E15" s="163"/>
      <c r="F15" s="163"/>
      <c r="G15" s="165"/>
      <c r="H15" s="165"/>
      <c r="I15" s="165"/>
      <c r="J15" s="165"/>
      <c r="K15" s="166"/>
      <c r="L15" s="168"/>
      <c r="M15" s="168"/>
      <c r="N15" s="168"/>
      <c r="O15" s="168"/>
    </row>
    <row r="16" spans="1:15" ht="23.25" customHeight="1" x14ac:dyDescent="0.2">
      <c r="A16" s="167" t="s">
        <v>183</v>
      </c>
      <c r="B16" s="168"/>
      <c r="C16" s="168"/>
      <c r="D16" s="163"/>
      <c r="E16" s="168"/>
      <c r="F16" s="168"/>
      <c r="G16" s="165"/>
      <c r="H16" s="165"/>
      <c r="I16" s="165"/>
      <c r="J16" s="165"/>
      <c r="K16" s="166"/>
      <c r="L16" s="168"/>
      <c r="M16" s="168"/>
      <c r="N16" s="168"/>
      <c r="O16" s="168"/>
    </row>
    <row r="17" spans="1:15" ht="62.25" customHeight="1" x14ac:dyDescent="0.2">
      <c r="A17" s="167" t="s">
        <v>184</v>
      </c>
      <c r="B17" s="168"/>
      <c r="C17" s="168"/>
      <c r="D17" s="163"/>
      <c r="E17" s="163"/>
      <c r="F17" s="163"/>
      <c r="G17" s="165"/>
      <c r="H17" s="165"/>
      <c r="I17" s="165"/>
      <c r="J17" s="165"/>
      <c r="K17" s="166"/>
      <c r="L17" s="168"/>
      <c r="M17" s="168"/>
      <c r="N17" s="168"/>
      <c r="O17" s="168"/>
    </row>
    <row r="18" spans="1:15" ht="22.5" customHeight="1" x14ac:dyDescent="0.2">
      <c r="A18" s="167" t="s">
        <v>185</v>
      </c>
      <c r="B18" s="168">
        <v>747</v>
      </c>
      <c r="C18" s="168" t="s">
        <v>180</v>
      </c>
      <c r="D18" s="168">
        <v>339.5</v>
      </c>
      <c r="E18" s="168">
        <v>672.3</v>
      </c>
      <c r="F18" s="168">
        <f>B18-E18</f>
        <v>74.700000000000045</v>
      </c>
      <c r="G18" s="165">
        <f>E18+F18</f>
        <v>747</v>
      </c>
      <c r="H18" s="165">
        <f>E18*D18</f>
        <v>228245.84999999998</v>
      </c>
      <c r="I18" s="162">
        <f>F18*D18</f>
        <v>25360.650000000016</v>
      </c>
      <c r="J18" s="165">
        <f>H18+I18</f>
        <v>253606.5</v>
      </c>
      <c r="K18" s="166">
        <f>G18/B18</f>
        <v>1</v>
      </c>
      <c r="L18" s="168">
        <v>120</v>
      </c>
      <c r="M18" s="168">
        <v>80</v>
      </c>
      <c r="N18" s="168">
        <f>B18*(L18+M18)</f>
        <v>149400</v>
      </c>
      <c r="O18" s="168">
        <f>J18-N18</f>
        <v>104206.5</v>
      </c>
    </row>
    <row r="19" spans="1:15" ht="24" customHeight="1" x14ac:dyDescent="0.2">
      <c r="A19" s="167" t="s">
        <v>186</v>
      </c>
      <c r="B19" s="168">
        <v>36</v>
      </c>
      <c r="C19" s="168" t="s">
        <v>180</v>
      </c>
      <c r="D19" s="168">
        <v>339.5</v>
      </c>
      <c r="E19" s="168">
        <v>32.4</v>
      </c>
      <c r="F19" s="168">
        <f>B19-E19</f>
        <v>3.6000000000000014</v>
      </c>
      <c r="G19" s="165">
        <f>E19+F19</f>
        <v>36</v>
      </c>
      <c r="H19" s="165">
        <f>E19*D19</f>
        <v>10999.8</v>
      </c>
      <c r="I19" s="162">
        <f>F19*D19</f>
        <v>1222.2000000000005</v>
      </c>
      <c r="J19" s="165">
        <f>H19+I19</f>
        <v>12222</v>
      </c>
      <c r="K19" s="166">
        <f>G19/B19</f>
        <v>1</v>
      </c>
      <c r="L19" s="168">
        <v>110</v>
      </c>
      <c r="M19" s="168">
        <v>80</v>
      </c>
      <c r="N19" s="168">
        <f>B19*(L19+M19)</f>
        <v>6840</v>
      </c>
      <c r="O19" s="168">
        <f>J19-N19</f>
        <v>5382</v>
      </c>
    </row>
    <row r="20" spans="1:15" ht="21" customHeight="1" x14ac:dyDescent="0.2">
      <c r="A20" s="167" t="s">
        <v>187</v>
      </c>
      <c r="B20" s="168">
        <v>72</v>
      </c>
      <c r="C20" s="168" t="s">
        <v>180</v>
      </c>
      <c r="D20" s="168">
        <v>291</v>
      </c>
      <c r="E20" s="168">
        <v>64.8</v>
      </c>
      <c r="F20" s="168">
        <f>B20-E20</f>
        <v>7.2000000000000028</v>
      </c>
      <c r="G20" s="165">
        <f>E20+F20</f>
        <v>72</v>
      </c>
      <c r="H20" s="165">
        <f>E20*D20</f>
        <v>18856.8</v>
      </c>
      <c r="I20" s="162">
        <f>F20*D20</f>
        <v>2095.2000000000007</v>
      </c>
      <c r="J20" s="165">
        <f>H20+I20</f>
        <v>20952</v>
      </c>
      <c r="K20" s="166">
        <f>G20/B20</f>
        <v>1</v>
      </c>
      <c r="L20" s="168">
        <v>160</v>
      </c>
      <c r="M20" s="168">
        <v>80</v>
      </c>
      <c r="N20" s="168">
        <f>B20*(L20+M20)</f>
        <v>17280</v>
      </c>
      <c r="O20" s="168">
        <f>J20-N20</f>
        <v>3672</v>
      </c>
    </row>
    <row r="21" spans="1:15" ht="24" customHeight="1" x14ac:dyDescent="0.2">
      <c r="A21" s="167" t="s">
        <v>188</v>
      </c>
      <c r="B21" s="168">
        <v>27</v>
      </c>
      <c r="C21" s="168" t="s">
        <v>180</v>
      </c>
      <c r="D21" s="168">
        <v>368.6</v>
      </c>
      <c r="E21" s="168">
        <v>24.21</v>
      </c>
      <c r="F21" s="168">
        <f>B21-E21</f>
        <v>2.7899999999999991</v>
      </c>
      <c r="G21" s="165">
        <f>E21+F21</f>
        <v>27</v>
      </c>
      <c r="H21" s="165">
        <f>E21*D21</f>
        <v>8923.8060000000005</v>
      </c>
      <c r="I21" s="162">
        <f>F21*D21</f>
        <v>1028.3939999999998</v>
      </c>
      <c r="J21" s="165">
        <f>H21+I21</f>
        <v>9952.2000000000007</v>
      </c>
      <c r="K21" s="166">
        <f>G21/B21</f>
        <v>1</v>
      </c>
      <c r="L21" s="168">
        <v>180</v>
      </c>
      <c r="M21" s="168">
        <v>80</v>
      </c>
      <c r="N21" s="168">
        <f>B21*(L21+M21)</f>
        <v>7020</v>
      </c>
      <c r="O21" s="168">
        <f>J21-N21</f>
        <v>2932.2000000000007</v>
      </c>
    </row>
    <row r="22" spans="1:15" ht="21" customHeight="1" x14ac:dyDescent="0.2">
      <c r="A22" s="167" t="s">
        <v>189</v>
      </c>
      <c r="B22" s="168"/>
      <c r="C22" s="168"/>
      <c r="D22" s="163"/>
      <c r="E22" s="163"/>
      <c r="F22" s="163"/>
      <c r="G22" s="165"/>
      <c r="H22" s="165"/>
      <c r="I22" s="165"/>
      <c r="J22" s="165"/>
      <c r="K22" s="166"/>
      <c r="L22" s="168"/>
      <c r="M22" s="168"/>
      <c r="N22" s="168"/>
      <c r="O22" s="168"/>
    </row>
    <row r="23" spans="1:15" ht="85.5" customHeight="1" x14ac:dyDescent="0.2">
      <c r="A23" s="167" t="s">
        <v>190</v>
      </c>
      <c r="B23" s="168"/>
      <c r="C23" s="168"/>
      <c r="D23" s="163"/>
      <c r="E23" s="163"/>
      <c r="F23" s="163"/>
      <c r="G23" s="165"/>
      <c r="H23" s="165"/>
      <c r="I23" s="165"/>
      <c r="J23" s="165"/>
      <c r="K23" s="166"/>
      <c r="L23" s="168"/>
      <c r="M23" s="168"/>
      <c r="N23" s="168"/>
      <c r="O23" s="168"/>
    </row>
    <row r="24" spans="1:15" ht="23.25" customHeight="1" x14ac:dyDescent="0.2">
      <c r="A24" s="167" t="s">
        <v>191</v>
      </c>
      <c r="B24" s="168">
        <v>24</v>
      </c>
      <c r="C24" s="168" t="s">
        <v>180</v>
      </c>
      <c r="D24" s="168">
        <v>436.5</v>
      </c>
      <c r="E24" s="168">
        <v>21.52</v>
      </c>
      <c r="F24" s="168">
        <f>B24-E24</f>
        <v>2.4800000000000004</v>
      </c>
      <c r="G24" s="165">
        <f>E24+F24</f>
        <v>24</v>
      </c>
      <c r="H24" s="165">
        <f>E24*D24</f>
        <v>9393.48</v>
      </c>
      <c r="I24" s="162">
        <f>F24*D24</f>
        <v>1082.5200000000002</v>
      </c>
      <c r="J24" s="165">
        <f>H24+I24</f>
        <v>10476</v>
      </c>
      <c r="K24" s="166">
        <f>G24/B24</f>
        <v>1</v>
      </c>
      <c r="L24" s="168">
        <v>140</v>
      </c>
      <c r="M24" s="168">
        <v>80</v>
      </c>
      <c r="N24" s="168">
        <f>B24*(L24+M24)</f>
        <v>5280</v>
      </c>
      <c r="O24" s="168">
        <f>J24-N24</f>
        <v>5196</v>
      </c>
    </row>
    <row r="25" spans="1:15" ht="18.75" customHeight="1" x14ac:dyDescent="0.2">
      <c r="A25" s="167" t="s">
        <v>192</v>
      </c>
      <c r="B25" s="168"/>
      <c r="C25" s="168"/>
      <c r="D25" s="163"/>
      <c r="E25" s="168"/>
      <c r="F25" s="168"/>
      <c r="G25" s="165"/>
      <c r="H25" s="165"/>
      <c r="I25" s="165"/>
      <c r="J25" s="165"/>
      <c r="K25" s="166"/>
      <c r="L25" s="168"/>
      <c r="M25" s="168"/>
      <c r="N25" s="168"/>
      <c r="O25" s="168"/>
    </row>
    <row r="26" spans="1:15" ht="58.5" customHeight="1" x14ac:dyDescent="0.2">
      <c r="A26" s="167" t="s">
        <v>193</v>
      </c>
      <c r="B26" s="168"/>
      <c r="C26" s="168"/>
      <c r="D26" s="163"/>
      <c r="E26" s="168"/>
      <c r="F26" s="168"/>
      <c r="G26" s="165"/>
      <c r="H26" s="165"/>
      <c r="I26" s="165"/>
      <c r="J26" s="165"/>
      <c r="K26" s="166"/>
      <c r="L26" s="168"/>
      <c r="M26" s="168"/>
      <c r="N26" s="168"/>
      <c r="O26" s="168"/>
    </row>
    <row r="27" spans="1:15" ht="39.75" customHeight="1" x14ac:dyDescent="0.2">
      <c r="A27" s="167" t="s">
        <v>194</v>
      </c>
      <c r="B27" s="168">
        <v>84</v>
      </c>
      <c r="C27" s="168" t="s">
        <v>180</v>
      </c>
      <c r="D27" s="168">
        <v>388</v>
      </c>
      <c r="E27" s="168">
        <v>75.599999999999994</v>
      </c>
      <c r="F27" s="168">
        <f>B27-E27</f>
        <v>8.4000000000000057</v>
      </c>
      <c r="G27" s="165">
        <f>E27+F27</f>
        <v>84</v>
      </c>
      <c r="H27" s="165">
        <f>E27*D27</f>
        <v>29332.799999999999</v>
      </c>
      <c r="I27" s="162">
        <f>F27*D27</f>
        <v>3259.2000000000021</v>
      </c>
      <c r="J27" s="165">
        <f>H27+I27</f>
        <v>32592</v>
      </c>
      <c r="K27" s="166">
        <f>G27/B27</f>
        <v>1</v>
      </c>
      <c r="L27" s="168">
        <v>212</v>
      </c>
      <c r="M27" s="168">
        <v>80</v>
      </c>
      <c r="N27" s="168">
        <f>B27*(L27+M27)</f>
        <v>24528</v>
      </c>
      <c r="O27" s="168">
        <f>J27-N27</f>
        <v>8064</v>
      </c>
    </row>
    <row r="28" spans="1:15" ht="46.5" customHeight="1" x14ac:dyDescent="0.2">
      <c r="A28" s="167" t="s">
        <v>195</v>
      </c>
      <c r="B28" s="168">
        <v>39</v>
      </c>
      <c r="C28" s="168" t="s">
        <v>180</v>
      </c>
      <c r="D28" s="168">
        <v>436.5</v>
      </c>
      <c r="E28" s="168">
        <v>34.97</v>
      </c>
      <c r="F28" s="168">
        <f>B28-E28</f>
        <v>4.0300000000000011</v>
      </c>
      <c r="G28" s="165">
        <f>E28+F28</f>
        <v>39</v>
      </c>
      <c r="H28" s="165">
        <f>E28*D28</f>
        <v>15264.404999999999</v>
      </c>
      <c r="I28" s="162">
        <f>F28*D28</f>
        <v>1759.0950000000005</v>
      </c>
      <c r="J28" s="165">
        <f>H28+I28</f>
        <v>17023.5</v>
      </c>
      <c r="K28" s="166">
        <f>G28/B28</f>
        <v>1</v>
      </c>
      <c r="L28" s="168">
        <v>250</v>
      </c>
      <c r="M28" s="168">
        <v>80</v>
      </c>
      <c r="N28" s="168">
        <f>B28*(L28+M28)</f>
        <v>12870</v>
      </c>
      <c r="O28" s="168">
        <f>J28-N28</f>
        <v>4153.5</v>
      </c>
    </row>
    <row r="29" spans="1:15" ht="41.25" customHeight="1" x14ac:dyDescent="0.2">
      <c r="A29" s="167" t="s">
        <v>196</v>
      </c>
      <c r="B29" s="168"/>
      <c r="C29" s="168"/>
      <c r="D29" s="163"/>
      <c r="E29" s="168"/>
      <c r="F29" s="168"/>
      <c r="G29" s="165"/>
      <c r="H29" s="165"/>
      <c r="I29" s="165"/>
      <c r="J29" s="165"/>
      <c r="K29" s="166"/>
      <c r="L29" s="168"/>
      <c r="M29" s="168"/>
      <c r="N29" s="168"/>
      <c r="O29" s="168"/>
    </row>
    <row r="30" spans="1:15" ht="63" customHeight="1" x14ac:dyDescent="0.2">
      <c r="A30" s="167" t="s">
        <v>197</v>
      </c>
      <c r="B30" s="168"/>
      <c r="C30" s="168"/>
      <c r="D30" s="168"/>
      <c r="E30" s="168"/>
      <c r="F30" s="168"/>
      <c r="G30" s="165"/>
      <c r="H30" s="165"/>
      <c r="I30" s="165"/>
      <c r="J30" s="165"/>
      <c r="K30" s="169"/>
      <c r="L30" s="168"/>
      <c r="M30" s="168"/>
      <c r="N30" s="168"/>
      <c r="O30" s="168"/>
    </row>
    <row r="31" spans="1:15" ht="39.75" customHeight="1" x14ac:dyDescent="0.2">
      <c r="A31" s="167" t="s">
        <v>198</v>
      </c>
      <c r="B31" s="170">
        <v>3915</v>
      </c>
      <c r="C31" s="170" t="s">
        <v>199</v>
      </c>
      <c r="D31" s="170">
        <v>24.25</v>
      </c>
      <c r="E31" s="170">
        <v>3706.2</v>
      </c>
      <c r="F31" s="168">
        <f>B31-E31</f>
        <v>208.80000000000018</v>
      </c>
      <c r="G31" s="162">
        <f>E31+F31</f>
        <v>3915</v>
      </c>
      <c r="H31" s="162">
        <f>E31*D31</f>
        <v>89875.349999999991</v>
      </c>
      <c r="I31" s="162">
        <f>F31*D31</f>
        <v>5063.4000000000042</v>
      </c>
      <c r="J31" s="162">
        <f>H31+I31</f>
        <v>94938.75</v>
      </c>
      <c r="K31" s="166">
        <f>G31/B31</f>
        <v>1</v>
      </c>
      <c r="L31" s="168">
        <v>8</v>
      </c>
      <c r="M31" s="168">
        <v>0</v>
      </c>
      <c r="N31" s="168">
        <f>B31*(L31+M31)</f>
        <v>31320</v>
      </c>
      <c r="O31" s="168">
        <f>J31-N31</f>
        <v>63618.75</v>
      </c>
    </row>
    <row r="32" spans="1:15" ht="39" customHeight="1" x14ac:dyDescent="0.2">
      <c r="A32" s="167" t="s">
        <v>200</v>
      </c>
      <c r="B32" s="170">
        <v>1845</v>
      </c>
      <c r="C32" s="170" t="s">
        <v>199</v>
      </c>
      <c r="D32" s="170">
        <v>24.25</v>
      </c>
      <c r="E32" s="170">
        <v>1757</v>
      </c>
      <c r="F32" s="168">
        <f>B32-E32</f>
        <v>88</v>
      </c>
      <c r="G32" s="162">
        <f>E32+F32</f>
        <v>1845</v>
      </c>
      <c r="H32" s="162">
        <f>E32*D32</f>
        <v>42607.25</v>
      </c>
      <c r="I32" s="162">
        <f>F32*D32</f>
        <v>2134</v>
      </c>
      <c r="J32" s="162">
        <f>H32+I32</f>
        <v>44741.25</v>
      </c>
      <c r="K32" s="166">
        <f>G32/B32</f>
        <v>1</v>
      </c>
      <c r="L32" s="168">
        <v>8</v>
      </c>
      <c r="M32" s="168">
        <v>0</v>
      </c>
      <c r="N32" s="168">
        <f>B32*(L32+M32)</f>
        <v>14760</v>
      </c>
      <c r="O32" s="168">
        <f>J32-N32</f>
        <v>29981.25</v>
      </c>
    </row>
    <row r="33" spans="1:15" ht="41.25" customHeight="1" x14ac:dyDescent="0.2">
      <c r="A33" s="167" t="s">
        <v>201</v>
      </c>
      <c r="B33" s="168"/>
      <c r="C33" s="168"/>
      <c r="D33" s="163"/>
      <c r="E33" s="163"/>
      <c r="F33" s="163"/>
      <c r="G33" s="165"/>
      <c r="H33" s="165"/>
      <c r="I33" s="165"/>
      <c r="J33" s="165"/>
      <c r="K33" s="166"/>
      <c r="L33" s="168"/>
      <c r="M33" s="168"/>
      <c r="N33" s="168"/>
      <c r="O33" s="168"/>
    </row>
    <row r="34" spans="1:15" ht="61.5" customHeight="1" x14ac:dyDescent="0.2">
      <c r="A34" s="167" t="s">
        <v>202</v>
      </c>
      <c r="B34" s="168"/>
      <c r="C34" s="168"/>
      <c r="D34" s="163"/>
      <c r="E34" s="168"/>
      <c r="F34" s="168"/>
      <c r="G34" s="165"/>
      <c r="H34" s="165"/>
      <c r="I34" s="165"/>
      <c r="J34" s="165"/>
      <c r="K34" s="166"/>
      <c r="L34" s="168"/>
      <c r="M34" s="168"/>
      <c r="N34" s="168"/>
      <c r="O34" s="168"/>
    </row>
    <row r="35" spans="1:15" ht="21" customHeight="1" x14ac:dyDescent="0.3">
      <c r="A35" s="171" t="s">
        <v>203</v>
      </c>
      <c r="B35" s="172">
        <v>0</v>
      </c>
      <c r="C35" s="172" t="s">
        <v>199</v>
      </c>
      <c r="D35" s="172">
        <v>24.25</v>
      </c>
      <c r="E35" s="172">
        <v>0</v>
      </c>
      <c r="F35" s="172">
        <f>(B35*(0.4+0.125))</f>
        <v>0</v>
      </c>
      <c r="G35" s="173">
        <f>E35+F35</f>
        <v>0</v>
      </c>
      <c r="H35" s="173">
        <f>E35*D35</f>
        <v>0</v>
      </c>
      <c r="I35" s="162">
        <f>F35*D35</f>
        <v>0</v>
      </c>
      <c r="J35" s="173">
        <f>H35+I35</f>
        <v>0</v>
      </c>
      <c r="K35" s="174"/>
      <c r="L35" s="168"/>
      <c r="M35" s="168"/>
      <c r="N35" s="168">
        <f>B35*(L35+M35)</f>
        <v>0</v>
      </c>
      <c r="O35" s="168">
        <f>J35-N35</f>
        <v>0</v>
      </c>
    </row>
    <row r="36" spans="1:15" ht="29.25" customHeight="1" x14ac:dyDescent="0.2">
      <c r="A36" s="175" t="s">
        <v>204</v>
      </c>
      <c r="B36" s="176" t="s">
        <v>89</v>
      </c>
      <c r="C36" s="176" t="s">
        <v>89</v>
      </c>
      <c r="D36" s="177"/>
      <c r="E36" s="176"/>
      <c r="F36" s="176"/>
      <c r="G36" s="178"/>
      <c r="H36" s="178">
        <f>SUM(H13:H35)</f>
        <v>699685.54099999997</v>
      </c>
      <c r="I36" s="178">
        <f>SUM(I13:I35)</f>
        <v>122738.659</v>
      </c>
      <c r="J36" s="179">
        <f>SUM(J12:J35)</f>
        <v>822424.2</v>
      </c>
      <c r="K36" s="174"/>
      <c r="L36" s="168"/>
      <c r="M36" s="168"/>
      <c r="N36" s="179">
        <f>SUM(N12:N35)</f>
        <v>473058</v>
      </c>
      <c r="O36" s="179">
        <f>SUM(O12:O35)</f>
        <v>349366.2</v>
      </c>
    </row>
    <row r="37" spans="1:15" ht="18" customHeight="1" x14ac:dyDescent="0.2">
      <c r="A37" s="180" t="s">
        <v>205</v>
      </c>
      <c r="B37" s="181"/>
      <c r="C37" s="181"/>
      <c r="D37" s="182"/>
      <c r="E37" s="182"/>
      <c r="F37" s="182"/>
      <c r="G37" s="182"/>
      <c r="H37" s="182"/>
      <c r="I37" s="182"/>
      <c r="J37" s="182"/>
      <c r="K37" s="183"/>
    </row>
    <row r="38" spans="1:15" ht="20.25" customHeight="1" x14ac:dyDescent="0.3">
      <c r="A38" s="184"/>
      <c r="B38" s="150"/>
      <c r="C38" s="150"/>
      <c r="D38" s="150"/>
      <c r="E38" s="150"/>
      <c r="F38" s="150"/>
      <c r="G38" s="150"/>
      <c r="H38" s="150"/>
      <c r="I38" s="150"/>
      <c r="J38" s="150"/>
      <c r="K38" s="185"/>
    </row>
    <row r="39" spans="1:15" ht="20.25" customHeight="1" x14ac:dyDescent="0.3">
      <c r="A39" s="186" t="s">
        <v>206</v>
      </c>
      <c r="B39" s="733" t="s">
        <v>207</v>
      </c>
      <c r="C39" s="733"/>
      <c r="D39" s="733"/>
      <c r="E39" s="733"/>
      <c r="F39" s="187"/>
      <c r="G39" s="187"/>
      <c r="H39" s="733" t="s">
        <v>208</v>
      </c>
      <c r="I39" s="733"/>
      <c r="J39" s="733"/>
      <c r="K39" s="151"/>
    </row>
  </sheetData>
  <mergeCells count="5">
    <mergeCell ref="B5:D5"/>
    <mergeCell ref="E5:G5"/>
    <mergeCell ref="H5:J5"/>
    <mergeCell ref="B39:E39"/>
    <mergeCell ref="H39:J39"/>
  </mergeCells>
  <conditionalFormatting sqref="N36:O36">
    <cfRule type="cellIs" dxfId="3559" priority="2" operator="equal">
      <formula>"xxx"</formula>
    </cfRule>
    <cfRule type="expression" dxfId="3558" priority="3">
      <formula>#REF!=1</formula>
    </cfRule>
    <cfRule type="expression" dxfId="3557" priority="4">
      <formula>LEFT(J36,9)="SUB-TOTAL"</formula>
    </cfRule>
  </conditionalFormatting>
  <conditionalFormatting sqref="O13:O35">
    <cfRule type="expression" dxfId="3556" priority="5">
      <formula>#REF!=1</formula>
    </cfRule>
    <cfRule type="cellIs" dxfId="3555" priority="6" operator="equal">
      <formula>"xxx"</formula>
    </cfRule>
  </conditionalFormatting>
  <conditionalFormatting sqref="N13:N35">
    <cfRule type="expression" dxfId="3554" priority="7">
      <formula>#REF!=1</formula>
    </cfRule>
    <cfRule type="cellIs" dxfId="3553" priority="8" operator="equal">
      <formula>"xxx"</formula>
    </cfRule>
  </conditionalFormatting>
  <conditionalFormatting sqref="M13">
    <cfRule type="expression" dxfId="3552" priority="9">
      <formula>#REF!=1</formula>
    </cfRule>
    <cfRule type="cellIs" dxfId="3551" priority="10" operator="equal">
      <formula>"xxx"</formula>
    </cfRule>
  </conditionalFormatting>
  <conditionalFormatting sqref="L14:M36">
    <cfRule type="expression" dxfId="3550" priority="11">
      <formula>#REF!=1</formula>
    </cfRule>
    <cfRule type="cellIs" dxfId="3549" priority="12" operator="equal">
      <formula>"xxx"</formula>
    </cfRule>
  </conditionalFormatting>
  <conditionalFormatting sqref="L13">
    <cfRule type="expression" dxfId="3548" priority="13">
      <formula>#REF!=1</formula>
    </cfRule>
    <cfRule type="cellIs" dxfId="3547" priority="14" operator="equal">
      <formula>"xxx"</formula>
    </cfRule>
  </conditionalFormatting>
  <conditionalFormatting sqref="F31:F32">
    <cfRule type="expression" dxfId="3546" priority="15">
      <formula>#REF!=1</formula>
    </cfRule>
    <cfRule type="cellIs" dxfId="3545" priority="16" operator="equal">
      <formula>"xxx"</formula>
    </cfRule>
  </conditionalFormatting>
  <conditionalFormatting sqref="F27:F28">
    <cfRule type="expression" dxfId="3544" priority="17">
      <formula>#REF!=1</formula>
    </cfRule>
    <cfRule type="cellIs" dxfId="3543" priority="18" operator="equal">
      <formula>"xxx"</formula>
    </cfRule>
  </conditionalFormatting>
  <conditionalFormatting sqref="F24">
    <cfRule type="expression" dxfId="3542" priority="19">
      <formula>#REF!=1</formula>
    </cfRule>
    <cfRule type="cellIs" dxfId="3541" priority="20" operator="equal">
      <formula>"xxx"</formula>
    </cfRule>
  </conditionalFormatting>
  <conditionalFormatting sqref="F18:F21">
    <cfRule type="expression" dxfId="3540" priority="21">
      <formula>#REF!=1</formula>
    </cfRule>
    <cfRule type="cellIs" dxfId="3539" priority="22" operator="equal">
      <formula>"xxx"</formula>
    </cfRule>
  </conditionalFormatting>
  <conditionalFormatting sqref="F25:F26 F29:F30">
    <cfRule type="expression" dxfId="3538" priority="23">
      <formula>#REF!=1</formula>
    </cfRule>
  </conditionalFormatting>
  <conditionalFormatting sqref="F25:F26">
    <cfRule type="cellIs" dxfId="3537" priority="24" operator="equal">
      <formula>"xxx"</formula>
    </cfRule>
  </conditionalFormatting>
  <conditionalFormatting sqref="D18:E21">
    <cfRule type="cellIs" dxfId="3536" priority="25" operator="equal">
      <formula>"xxx"</formula>
    </cfRule>
  </conditionalFormatting>
  <conditionalFormatting sqref="D27:E28">
    <cfRule type="cellIs" dxfId="3535" priority="26" operator="equal">
      <formula>"xxx"</formula>
    </cfRule>
  </conditionalFormatting>
  <conditionalFormatting sqref="D24:E24">
    <cfRule type="cellIs" dxfId="3534" priority="27" operator="equal">
      <formula>"xxx"</formula>
    </cfRule>
  </conditionalFormatting>
  <conditionalFormatting sqref="E13:F14">
    <cfRule type="expression" dxfId="3533" priority="28">
      <formula>#REF!=1</formula>
    </cfRule>
  </conditionalFormatting>
  <conditionalFormatting sqref="D13:F14">
    <cfRule type="cellIs" dxfId="3532" priority="29" operator="equal">
      <formula>"xxx"</formula>
    </cfRule>
  </conditionalFormatting>
  <conditionalFormatting sqref="E17:E22">
    <cfRule type="expression" dxfId="3531" priority="30">
      <formula>#REF!=1</formula>
    </cfRule>
  </conditionalFormatting>
  <conditionalFormatting sqref="E25:E26 E29:F30 E31:E32">
    <cfRule type="cellIs" dxfId="3530" priority="31" operator="equal">
      <formula>"xxx"</formula>
    </cfRule>
  </conditionalFormatting>
  <conditionalFormatting sqref="E24">
    <cfRule type="expression" dxfId="3529" priority="32">
      <formula>#REF!=1</formula>
    </cfRule>
  </conditionalFormatting>
  <conditionalFormatting sqref="E34:F35">
    <cfRule type="cellIs" dxfId="3528" priority="33" operator="equal">
      <formula>"xxx"</formula>
    </cfRule>
    <cfRule type="expression" dxfId="3527" priority="34">
      <formula>#REF!=1</formula>
    </cfRule>
  </conditionalFormatting>
  <conditionalFormatting sqref="E16:F16">
    <cfRule type="cellIs" dxfId="3526" priority="35" operator="equal">
      <formula>"xxx"</formula>
    </cfRule>
    <cfRule type="expression" dxfId="3525" priority="36">
      <formula>#REF!=1</formula>
    </cfRule>
  </conditionalFormatting>
  <conditionalFormatting sqref="E33:F33">
    <cfRule type="containsText" dxfId="3524" priority="37" operator="containsText" text="xxx">
      <formula>NOT(ISERROR(SEARCH("xxx",E33)))</formula>
    </cfRule>
    <cfRule type="expression" dxfId="3523" priority="38">
      <formula>#REF!=1</formula>
    </cfRule>
  </conditionalFormatting>
  <conditionalFormatting sqref="F15 F17">
    <cfRule type="containsText" dxfId="3522" priority="39" operator="containsText" text="xxx">
      <formula>NOT(ISERROR(SEARCH("xxx",F15)))</formula>
    </cfRule>
  </conditionalFormatting>
  <conditionalFormatting sqref="F22:F23">
    <cfRule type="containsText" dxfId="3521" priority="40" operator="containsText" text="xxx">
      <formula>NOT(ISERROR(SEARCH("xxx",F22)))</formula>
    </cfRule>
  </conditionalFormatting>
  <conditionalFormatting sqref="F15 F17 F22:F23">
    <cfRule type="expression" dxfId="3520" priority="41">
      <formula>#REF!=1</formula>
    </cfRule>
  </conditionalFormatting>
  <conditionalFormatting sqref="I13:I14">
    <cfRule type="cellIs" dxfId="3519" priority="42" operator="equal">
      <formula>"xxx"</formula>
    </cfRule>
    <cfRule type="expression" dxfId="3518" priority="43">
      <formula>#REF!=1</formula>
    </cfRule>
  </conditionalFormatting>
  <conditionalFormatting sqref="G13:J35">
    <cfRule type="expression" dxfId="3517" priority="44">
      <formula>#REF!=1</formula>
    </cfRule>
  </conditionalFormatting>
  <conditionalFormatting sqref="I18:I21">
    <cfRule type="cellIs" dxfId="3516" priority="45" operator="equal">
      <formula>"xxx"</formula>
    </cfRule>
  </conditionalFormatting>
  <conditionalFormatting sqref="I18:I21 I24 I27:I28">
    <cfRule type="expression" dxfId="3515" priority="46">
      <formula>#REF!=1</formula>
    </cfRule>
  </conditionalFormatting>
  <conditionalFormatting sqref="I35">
    <cfRule type="expression" dxfId="3514" priority="47">
      <formula>#REF!=1</formula>
    </cfRule>
  </conditionalFormatting>
  <conditionalFormatting sqref="B30:D35">
    <cfRule type="expression" dxfId="3513" priority="48">
      <formula>#REF!=1</formula>
    </cfRule>
  </conditionalFormatting>
  <conditionalFormatting sqref="D31:D32">
    <cfRule type="cellIs" dxfId="3512" priority="49" operator="equal">
      <formula>"xxx"</formula>
    </cfRule>
  </conditionalFormatting>
  <conditionalFormatting sqref="D35">
    <cfRule type="cellIs" dxfId="3511" priority="50" operator="equal">
      <formula>"xxx"</formula>
    </cfRule>
  </conditionalFormatting>
  <conditionalFormatting sqref="H38:H39">
    <cfRule type="expression" dxfId="3510" priority="51">
      <formula>J38=1</formula>
    </cfRule>
  </conditionalFormatting>
  <conditionalFormatting sqref="K8:K34">
    <cfRule type="cellIs" dxfId="3509" priority="52" operator="equal">
      <formula>"xxx"</formula>
    </cfRule>
  </conditionalFormatting>
  <conditionalFormatting sqref="H8:J21">
    <cfRule type="cellIs" dxfId="3508" priority="53" operator="equal">
      <formula>"xxx"</formula>
    </cfRule>
  </conditionalFormatting>
  <conditionalFormatting sqref="H24:J36">
    <cfRule type="cellIs" dxfId="3507" priority="54" operator="equal">
      <formula>"xxx"</formula>
    </cfRule>
  </conditionalFormatting>
  <conditionalFormatting sqref="E27:E32">
    <cfRule type="expression" dxfId="3506" priority="55">
      <formula>#REF!=1</formula>
    </cfRule>
  </conditionalFormatting>
  <conditionalFormatting sqref="D13:D24 D27:D29">
    <cfRule type="expression" dxfId="3505" priority="56">
      <formula>#REF!=1</formula>
    </cfRule>
  </conditionalFormatting>
  <conditionalFormatting sqref="C30:D30">
    <cfRule type="cellIs" dxfId="3504" priority="57" operator="equal">
      <formula>"xxx"</formula>
    </cfRule>
  </conditionalFormatting>
  <conditionalFormatting sqref="B10:B39 C12:F12 C36:F36 G22:J23">
    <cfRule type="cellIs" dxfId="3503" priority="58" operator="equal">
      <formula>"xxx"</formula>
    </cfRule>
  </conditionalFormatting>
  <conditionalFormatting sqref="B36">
    <cfRule type="expression" dxfId="3502" priority="59">
      <formula>G36=1</formula>
    </cfRule>
  </conditionalFormatting>
  <conditionalFormatting sqref="D36:D37">
    <cfRule type="containsText" dxfId="3501" priority="60" operator="containsText" text="xxx">
      <formula>NOT(ISERROR(SEARCH("xxx",D36)))</formula>
    </cfRule>
  </conditionalFormatting>
  <conditionalFormatting sqref="A8:A9">
    <cfRule type="containsText" dxfId="3500" priority="61" operator="containsText" text="total estimated">
      <formula>NOT(ISERROR(SEARCH("total estimated",A8)))</formula>
    </cfRule>
    <cfRule type="containsText" dxfId="3499" priority="62" operator="containsText" text="SUB-TOTAL">
      <formula>NOT(ISERROR(SEARCH("SUB-TOTAL",A8)))</formula>
    </cfRule>
    <cfRule type="containsText" dxfId="3498" priority="63" operator="containsText" text="to be carried to">
      <formula>NOT(ISERROR(SEARCH("to be carried to",A8)))</formula>
    </cfRule>
  </conditionalFormatting>
  <conditionalFormatting sqref="A1:A10">
    <cfRule type="expression" dxfId="3497" priority="64">
      <formula>#REF!=1</formula>
    </cfRule>
  </conditionalFormatting>
  <conditionalFormatting sqref="A8:A35">
    <cfRule type="expression" dxfId="3496" priority="65">
      <formula>RIGHT($A8,3)=".00"</formula>
    </cfRule>
  </conditionalFormatting>
  <conditionalFormatting sqref="B8:D9 D38:G38 F37:J37">
    <cfRule type="containsText" dxfId="3495" priority="66" operator="containsText" text="xxx">
      <formula>NOT(ISERROR(SEARCH("xxx",B8)))</formula>
    </cfRule>
  </conditionalFormatting>
  <conditionalFormatting sqref="A10:A35">
    <cfRule type="containsText" dxfId="3494" priority="67" operator="containsText" text="total estimated">
      <formula>NOT(ISERROR(SEARCH("total estimated",A10)))</formula>
    </cfRule>
    <cfRule type="containsText" dxfId="3493" priority="68" operator="containsText" text="SUB-TOTAL">
      <formula>NOT(ISERROR(SEARCH("SUB-TOTAL",A10)))</formula>
    </cfRule>
    <cfRule type="containsText" dxfId="3492" priority="69" operator="containsText" text="to be carried to">
      <formula>NOT(ISERROR(SEARCH("to be carried to",A10)))</formula>
    </cfRule>
  </conditionalFormatting>
  <conditionalFormatting sqref="D22:D23 D25:D26 D29 D33:D34">
    <cfRule type="containsText" dxfId="3491" priority="70" operator="containsText" text="xxx">
      <formula>NOT(ISERROR(SEARCH("xxx",D22)))</formula>
    </cfRule>
  </conditionalFormatting>
  <conditionalFormatting sqref="D10:D11 D15:D17">
    <cfRule type="containsText" dxfId="3490" priority="71" operator="containsText" text="xxx">
      <formula>NOT(ISERROR(SEARCH("xxx",D10)))</formula>
    </cfRule>
  </conditionalFormatting>
  <conditionalFormatting sqref="B8:C9">
    <cfRule type="expression" dxfId="3489" priority="72">
      <formula>F8=1</formula>
    </cfRule>
  </conditionalFormatting>
  <conditionalFormatting sqref="B10:C11 B36:J36 B37:E37 D25:E26">
    <cfRule type="expression" dxfId="3488" priority="73">
      <formula>#REF!=1</formula>
    </cfRule>
  </conditionalFormatting>
  <conditionalFormatting sqref="D6:D11">
    <cfRule type="expression" dxfId="3487" priority="74">
      <formula>#REF!=1</formula>
    </cfRule>
  </conditionalFormatting>
  <conditionalFormatting sqref="B12:G12 C6:C7">
    <cfRule type="expression" dxfId="3486" priority="75">
      <formula>#REF!=1</formula>
    </cfRule>
  </conditionalFormatting>
  <conditionalFormatting sqref="B1:B7">
    <cfRule type="expression" dxfId="3485" priority="76">
      <formula>#REF!=1</formula>
    </cfRule>
  </conditionalFormatting>
  <conditionalFormatting sqref="B13:C29">
    <cfRule type="expression" dxfId="3484" priority="77">
      <formula>#REF!=1</formula>
    </cfRule>
  </conditionalFormatting>
  <conditionalFormatting sqref="A11:A35">
    <cfRule type="expression" dxfId="3483" priority="78">
      <formula>#REF!=1</formula>
    </cfRule>
  </conditionalFormatting>
  <conditionalFormatting sqref="B39">
    <cfRule type="expression" dxfId="3482" priority="79">
      <formula>J39=1</formula>
    </cfRule>
  </conditionalFormatting>
  <conditionalFormatting sqref="F39">
    <cfRule type="expression" dxfId="3481" priority="80">
      <formula>L39=1</formula>
    </cfRule>
  </conditionalFormatting>
  <conditionalFormatting sqref="F39:G39">
    <cfRule type="containsText" dxfId="3480" priority="81" operator="containsText" text="xxx">
      <formula>NOT(ISERROR(SEARCH("xxx",F39)))</formula>
    </cfRule>
  </conditionalFormatting>
  <conditionalFormatting sqref="A39">
    <cfRule type="expression" dxfId="3479" priority="82">
      <formula>L39=1</formula>
    </cfRule>
  </conditionalFormatting>
  <conditionalFormatting sqref="A37:A39">
    <cfRule type="containsText" dxfId="3478" priority="83" operator="containsText" text="total estimated">
      <formula>NOT(ISERROR(SEARCH("total estimated",A37)))</formula>
    </cfRule>
    <cfRule type="containsText" dxfId="3477" priority="84" operator="containsText" text="SUB-TOTAL">
      <formula>NOT(ISERROR(SEARCH("SUB-TOTAL",A37)))</formula>
    </cfRule>
    <cfRule type="containsText" dxfId="3476" priority="85" operator="containsText" text="to be carried to">
      <formula>NOT(ISERROR(SEARCH("to be carried to",A37)))</formula>
    </cfRule>
  </conditionalFormatting>
  <conditionalFormatting sqref="E23">
    <cfRule type="containsText" dxfId="3475" priority="86" operator="containsText" text="xxx">
      <formula>NOT(ISERROR(SEARCH("xxx",E23)))</formula>
    </cfRule>
    <cfRule type="expression" dxfId="3474" priority="87">
      <formula>#REF!=1</formula>
    </cfRule>
  </conditionalFormatting>
  <conditionalFormatting sqref="E6:H7">
    <cfRule type="expression" dxfId="3473" priority="88">
      <formula>G6=1</formula>
    </cfRule>
  </conditionalFormatting>
  <conditionalFormatting sqref="I6:I7">
    <cfRule type="expression" dxfId="3472" priority="89">
      <formula>#REF!=1</formula>
    </cfRule>
  </conditionalFormatting>
  <conditionalFormatting sqref="H5">
    <cfRule type="expression" dxfId="3471" priority="90">
      <formula>J5=1</formula>
    </cfRule>
  </conditionalFormatting>
  <conditionalFormatting sqref="D5">
    <cfRule type="expression" dxfId="3470" priority="91">
      <formula>I5=1</formula>
    </cfRule>
  </conditionalFormatting>
  <conditionalFormatting sqref="E10">
    <cfRule type="containsText" dxfId="3469" priority="92" operator="containsText" text="xxx">
      <formula>NOT(ISERROR(SEARCH("xxx",E10)))</formula>
    </cfRule>
    <cfRule type="expression" dxfId="3468" priority="93">
      <formula>#REF!=1</formula>
    </cfRule>
  </conditionalFormatting>
  <conditionalFormatting sqref="G8:G11">
    <cfRule type="cellIs" dxfId="3467" priority="94" operator="equal">
      <formula>"xxx"</formula>
    </cfRule>
  </conditionalFormatting>
  <conditionalFormatting sqref="G15 G17">
    <cfRule type="cellIs" dxfId="3466" priority="95" operator="equal">
      <formula>"xxx"</formula>
    </cfRule>
    <cfRule type="expression" dxfId="3465" priority="96">
      <formula>LEFT(A15,9)="SUB-TOTAL"</formula>
    </cfRule>
  </conditionalFormatting>
  <conditionalFormatting sqref="F8:F10">
    <cfRule type="containsText" dxfId="3464" priority="97" operator="containsText" text="xxx">
      <formula>NOT(ISERROR(SEARCH("xxx",F8)))</formula>
    </cfRule>
  </conditionalFormatting>
  <conditionalFormatting sqref="G8:G10 G23">
    <cfRule type="expression" dxfId="3463" priority="98">
      <formula>LEFT(A8,9)="SUB-TOTAL"</formula>
    </cfRule>
  </conditionalFormatting>
  <conditionalFormatting sqref="A37:A38">
    <cfRule type="expression" dxfId="3462" priority="99">
      <formula>#REF!=1</formula>
    </cfRule>
  </conditionalFormatting>
  <conditionalFormatting sqref="E8:E9 E15">
    <cfRule type="expression" dxfId="3461" priority="100">
      <formula>#REF!=1</formula>
    </cfRule>
  </conditionalFormatting>
  <conditionalFormatting sqref="F1:F4 F8:F10 F37:J37">
    <cfRule type="expression" dxfId="3460" priority="101">
      <formula>#REF!=1</formula>
    </cfRule>
  </conditionalFormatting>
  <conditionalFormatting sqref="G1:G4 G8:G10">
    <cfRule type="expression" dxfId="3459" priority="102">
      <formula>#REF!=1</formula>
    </cfRule>
  </conditionalFormatting>
  <conditionalFormatting sqref="D1:D4">
    <cfRule type="expression" dxfId="3458" priority="103">
      <formula>#REF!=1</formula>
    </cfRule>
  </conditionalFormatting>
  <conditionalFormatting sqref="D38">
    <cfRule type="expression" dxfId="3457" priority="104">
      <formula>I38=1</formula>
    </cfRule>
  </conditionalFormatting>
  <conditionalFormatting sqref="A37">
    <cfRule type="expression" dxfId="3456" priority="105">
      <formula>RIGHT($A37,3)=".00"</formula>
    </cfRule>
  </conditionalFormatting>
  <conditionalFormatting sqref="H1:H4">
    <cfRule type="expression" dxfId="3455" priority="106">
      <formula>J1=1</formula>
    </cfRule>
  </conditionalFormatting>
  <conditionalFormatting sqref="E38:G38 I1:J4 I38:J38">
    <cfRule type="expression" dxfId="3454" priority="107">
      <formula>#REF!=1</formula>
    </cfRule>
  </conditionalFormatting>
  <conditionalFormatting sqref="B38:C38">
    <cfRule type="expression" dxfId="3453" priority="108">
      <formula>#REF!=1</formula>
    </cfRule>
  </conditionalFormatting>
  <conditionalFormatting sqref="E5 H8:J12">
    <cfRule type="expression" dxfId="3452" priority="109">
      <formula>#REF!=1</formula>
    </cfRule>
  </conditionalFormatting>
  <conditionalFormatting sqref="J6:J7">
    <cfRule type="expression" dxfId="3451" priority="110">
      <formula>#REF!=1</formula>
    </cfRule>
  </conditionalFormatting>
  <conditionalFormatting sqref="G22">
    <cfRule type="expression" dxfId="3450" priority="111">
      <formula>LEFT(A21,9)="SUB-TOTAL"</formula>
    </cfRule>
  </conditionalFormatting>
  <conditionalFormatting sqref="G39">
    <cfRule type="expression" dxfId="3449" priority="112">
      <formula>J39=1</formula>
    </cfRule>
  </conditionalFormatting>
  <conditionalFormatting sqref="H8:J36">
    <cfRule type="expression" dxfId="3448" priority="113">
      <formula>LEFT(D8,9)="SUB-TOTAL"</formula>
    </cfRule>
  </conditionalFormatting>
  <printOptions verticalCentered="1"/>
  <pageMargins left="0.7" right="0" top="0.75" bottom="0.75" header="0.511811023622047" footer="0.511811023622047"/>
  <pageSetup paperSize="9"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
  <sheetViews>
    <sheetView topLeftCell="A4" zoomScaleNormal="100" workbookViewId="0">
      <selection activeCell="M7" sqref="M7"/>
    </sheetView>
  </sheetViews>
  <sheetFormatPr defaultColWidth="8.7109375" defaultRowHeight="12.75" x14ac:dyDescent="0.2"/>
  <cols>
    <col min="2" max="2" width="40.28515625" style="15" customWidth="1"/>
    <col min="3" max="3" width="11.28515625" style="15" customWidth="1"/>
    <col min="8" max="8" width="10.42578125" style="15" customWidth="1"/>
    <col min="11" max="11" width="10.42578125" style="15" customWidth="1"/>
    <col min="12" max="12" width="13.85546875" style="15" customWidth="1"/>
    <col min="13" max="13" width="18.7109375" style="15" customWidth="1"/>
    <col min="14" max="14" width="33.140625" style="15" customWidth="1"/>
    <col min="15" max="15" width="19.42578125" style="15" customWidth="1"/>
    <col min="16" max="16" width="16.425781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84" t="s">
        <v>87</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21" customHeight="1" x14ac:dyDescent="0.2">
      <c r="A9" s="91" t="s">
        <v>211</v>
      </c>
      <c r="B9" s="204" t="s">
        <v>212</v>
      </c>
      <c r="C9" s="93"/>
      <c r="D9" s="94"/>
      <c r="E9" s="205"/>
      <c r="F9" s="205"/>
      <c r="G9" s="207"/>
      <c r="H9" s="207"/>
      <c r="I9" s="207"/>
      <c r="J9" s="207"/>
      <c r="K9" s="207"/>
      <c r="L9" s="207"/>
    </row>
    <row r="10" spans="1:16" ht="33.75" customHeight="1" x14ac:dyDescent="0.2">
      <c r="A10" s="91"/>
      <c r="B10" s="208" t="s">
        <v>213</v>
      </c>
      <c r="C10" s="93"/>
      <c r="D10" s="93"/>
      <c r="E10" s="93"/>
      <c r="F10" s="205"/>
      <c r="G10" s="207"/>
      <c r="H10" s="207"/>
      <c r="I10" s="207"/>
      <c r="J10" s="207"/>
      <c r="K10" s="207"/>
      <c r="L10" s="207"/>
    </row>
    <row r="11" spans="1:16" ht="21" customHeight="1" x14ac:dyDescent="0.2">
      <c r="A11" s="203" t="s">
        <v>214</v>
      </c>
      <c r="B11" s="208" t="s">
        <v>215</v>
      </c>
      <c r="C11" s="93"/>
      <c r="D11" s="94"/>
      <c r="E11" s="205"/>
      <c r="F11" s="205"/>
      <c r="G11" s="207"/>
      <c r="H11" s="207"/>
      <c r="I11" s="207"/>
      <c r="J11" s="207"/>
      <c r="K11" s="207"/>
      <c r="L11" s="207"/>
    </row>
    <row r="12" spans="1:16" ht="33" customHeight="1" x14ac:dyDescent="0.2">
      <c r="A12" s="203" t="s">
        <v>216</v>
      </c>
      <c r="B12" s="208" t="s">
        <v>217</v>
      </c>
      <c r="C12" s="93">
        <v>96</v>
      </c>
      <c r="D12" s="94" t="s">
        <v>180</v>
      </c>
      <c r="E12" s="93">
        <v>242.5</v>
      </c>
      <c r="F12" s="93">
        <v>96</v>
      </c>
      <c r="G12" s="93">
        <v>0</v>
      </c>
      <c r="H12" s="207">
        <f>F12+G12</f>
        <v>96</v>
      </c>
      <c r="I12" s="207">
        <f>E12*F12</f>
        <v>23280</v>
      </c>
      <c r="J12" s="209">
        <f>G12*E12</f>
        <v>0</v>
      </c>
      <c r="K12" s="209">
        <f>I12+J12</f>
        <v>23280</v>
      </c>
      <c r="L12" s="210">
        <f>H12/C12</f>
        <v>1</v>
      </c>
      <c r="M12" s="168">
        <v>240</v>
      </c>
      <c r="N12" s="168">
        <v>10</v>
      </c>
      <c r="O12" s="168">
        <f>C12*(M12+N12)</f>
        <v>24000</v>
      </c>
      <c r="P12" s="168">
        <f>K12-O12</f>
        <v>-720</v>
      </c>
    </row>
    <row r="13" spans="1:16" ht="28.5" customHeight="1" x14ac:dyDescent="0.2">
      <c r="A13" s="203" t="s">
        <v>218</v>
      </c>
      <c r="B13" s="208" t="s">
        <v>219</v>
      </c>
      <c r="C13" s="93"/>
      <c r="D13" s="94"/>
      <c r="E13" s="205"/>
      <c r="F13" s="93"/>
      <c r="G13" s="93"/>
      <c r="H13" s="207"/>
      <c r="I13" s="207"/>
      <c r="J13" s="209"/>
      <c r="K13" s="209"/>
      <c r="L13" s="207"/>
    </row>
    <row r="14" spans="1:16" ht="30" customHeight="1" x14ac:dyDescent="0.2">
      <c r="A14" s="203" t="s">
        <v>220</v>
      </c>
      <c r="B14" s="208" t="s">
        <v>221</v>
      </c>
      <c r="C14" s="93">
        <v>36</v>
      </c>
      <c r="D14" s="94" t="s">
        <v>180</v>
      </c>
      <c r="E14" s="93">
        <v>533.5</v>
      </c>
      <c r="F14" s="93">
        <v>36</v>
      </c>
      <c r="G14" s="93">
        <v>0</v>
      </c>
      <c r="H14" s="207">
        <f>F14+G14</f>
        <v>36</v>
      </c>
      <c r="I14" s="207">
        <f>E14*F14</f>
        <v>19206</v>
      </c>
      <c r="J14" s="209">
        <f>G14*E14</f>
        <v>0</v>
      </c>
      <c r="K14" s="209">
        <f>I14+J14</f>
        <v>19206</v>
      </c>
      <c r="L14" s="210">
        <f>H14/C14</f>
        <v>1</v>
      </c>
      <c r="M14" s="168">
        <v>320</v>
      </c>
      <c r="N14" s="168">
        <v>10</v>
      </c>
      <c r="O14" s="168">
        <f>C14*(M14+N14)</f>
        <v>11880</v>
      </c>
      <c r="P14" s="168">
        <f>K14-O14</f>
        <v>7326</v>
      </c>
    </row>
    <row r="15" spans="1:16" ht="28.5" customHeight="1" x14ac:dyDescent="0.2">
      <c r="A15" s="203" t="s">
        <v>222</v>
      </c>
      <c r="B15" s="208" t="s">
        <v>223</v>
      </c>
      <c r="C15" s="93"/>
      <c r="D15" s="94"/>
      <c r="E15" s="205"/>
      <c r="F15" s="93"/>
      <c r="G15" s="93"/>
      <c r="H15" s="207"/>
      <c r="I15" s="207"/>
      <c r="J15" s="209"/>
      <c r="K15" s="209"/>
      <c r="L15" s="207"/>
      <c r="M15" s="168"/>
      <c r="N15" s="168"/>
      <c r="O15" s="168"/>
      <c r="P15" s="168"/>
    </row>
    <row r="16" spans="1:16" ht="27.75" customHeight="1" x14ac:dyDescent="0.2">
      <c r="A16" s="203" t="s">
        <v>224</v>
      </c>
      <c r="B16" s="208" t="s">
        <v>225</v>
      </c>
      <c r="C16" s="93">
        <v>48</v>
      </c>
      <c r="D16" s="94" t="s">
        <v>180</v>
      </c>
      <c r="E16" s="93">
        <v>485</v>
      </c>
      <c r="F16" s="93">
        <v>48</v>
      </c>
      <c r="G16" s="93">
        <v>0</v>
      </c>
      <c r="H16" s="207">
        <f>F16+G16</f>
        <v>48</v>
      </c>
      <c r="I16" s="207">
        <f>E16*F16</f>
        <v>23280</v>
      </c>
      <c r="J16" s="209">
        <f>G16*E16</f>
        <v>0</v>
      </c>
      <c r="K16" s="209">
        <f>I16+J16</f>
        <v>23280</v>
      </c>
      <c r="L16" s="210">
        <f>H16/C16</f>
        <v>1</v>
      </c>
      <c r="M16" s="168">
        <v>304</v>
      </c>
      <c r="N16" s="168">
        <v>10</v>
      </c>
      <c r="O16" s="168">
        <f>C16*(M16+N16)</f>
        <v>15072</v>
      </c>
      <c r="P16" s="168">
        <f>K16-O16</f>
        <v>8208</v>
      </c>
    </row>
    <row r="17" spans="1:16" ht="16.5" customHeight="1" x14ac:dyDescent="0.2">
      <c r="A17" s="203" t="s">
        <v>226</v>
      </c>
      <c r="B17" s="208" t="s">
        <v>227</v>
      </c>
      <c r="C17" s="93"/>
      <c r="D17" s="94"/>
      <c r="E17" s="205"/>
      <c r="F17" s="93"/>
      <c r="G17" s="93"/>
      <c r="H17" s="207"/>
      <c r="I17" s="207"/>
      <c r="J17" s="209"/>
      <c r="K17" s="209"/>
      <c r="L17" s="207"/>
    </row>
    <row r="18" spans="1:16" ht="43.5" customHeight="1" x14ac:dyDescent="0.2">
      <c r="A18" s="203"/>
      <c r="B18" s="208" t="s">
        <v>228</v>
      </c>
      <c r="C18" s="93"/>
      <c r="D18" s="94"/>
      <c r="E18" s="205"/>
      <c r="F18" s="93"/>
      <c r="G18" s="93"/>
      <c r="H18" s="207"/>
      <c r="I18" s="207"/>
      <c r="J18" s="209"/>
      <c r="K18" s="209"/>
      <c r="L18" s="207"/>
    </row>
    <row r="19" spans="1:16" ht="32.25" customHeight="1" x14ac:dyDescent="0.2">
      <c r="A19" s="203" t="s">
        <v>229</v>
      </c>
      <c r="B19" s="208" t="s">
        <v>230</v>
      </c>
      <c r="C19" s="93">
        <v>36</v>
      </c>
      <c r="D19" s="94" t="s">
        <v>180</v>
      </c>
      <c r="E19" s="93">
        <v>291</v>
      </c>
      <c r="F19" s="93">
        <v>36</v>
      </c>
      <c r="G19" s="93">
        <v>0</v>
      </c>
      <c r="H19" s="207">
        <f>F19+G19</f>
        <v>36</v>
      </c>
      <c r="I19" s="207">
        <f>E19*F19</f>
        <v>10476</v>
      </c>
      <c r="J19" s="209">
        <f>G19*E19</f>
        <v>0</v>
      </c>
      <c r="K19" s="209">
        <f>I19+J19</f>
        <v>10476</v>
      </c>
      <c r="L19" s="210">
        <f>H19/C19</f>
        <v>1</v>
      </c>
      <c r="M19" s="168">
        <v>16</v>
      </c>
      <c r="N19" s="168">
        <v>10</v>
      </c>
      <c r="O19" s="168">
        <f>C19*(M19+N19)</f>
        <v>936</v>
      </c>
      <c r="P19" s="168">
        <f>K19-O19</f>
        <v>9540</v>
      </c>
    </row>
    <row r="20" spans="1:16" ht="30" customHeight="1" x14ac:dyDescent="0.2">
      <c r="A20" s="211"/>
      <c r="B20" s="212" t="s">
        <v>130</v>
      </c>
      <c r="C20" s="213" t="s">
        <v>89</v>
      </c>
      <c r="D20" s="213" t="s">
        <v>89</v>
      </c>
      <c r="E20" s="214"/>
      <c r="F20" s="214"/>
      <c r="G20" s="215"/>
      <c r="H20" s="216"/>
      <c r="I20" s="215">
        <f>SUM(I9:I19)</f>
        <v>76242</v>
      </c>
      <c r="J20" s="215">
        <f>SUM(J9:J19)</f>
        <v>0</v>
      </c>
      <c r="K20" s="215">
        <f>SUM(K9:K19)</f>
        <v>76242</v>
      </c>
      <c r="L20" s="217"/>
      <c r="O20" s="218">
        <f>SUM(O9:O19)</f>
        <v>51888</v>
      </c>
      <c r="P20" s="218">
        <f>SUM(P9:P19)</f>
        <v>24354</v>
      </c>
    </row>
  </sheetData>
  <mergeCells count="3">
    <mergeCell ref="C6:E6"/>
    <mergeCell ref="F6:H6"/>
    <mergeCell ref="I6:K6"/>
  </mergeCells>
  <conditionalFormatting sqref="O20:P20">
    <cfRule type="expression" dxfId="3447" priority="2">
      <formula>#REF!=1</formula>
    </cfRule>
    <cfRule type="cellIs" dxfId="3446" priority="3" operator="equal">
      <formula>"xxx"</formula>
    </cfRule>
  </conditionalFormatting>
  <conditionalFormatting sqref="P16 P19">
    <cfRule type="expression" dxfId="3445" priority="4">
      <formula>#REF!=1</formula>
    </cfRule>
    <cfRule type="cellIs" dxfId="3444" priority="5" operator="equal">
      <formula>"xxx"</formula>
    </cfRule>
  </conditionalFormatting>
  <conditionalFormatting sqref="O16 O19">
    <cfRule type="expression" dxfId="3443" priority="6">
      <formula>#REF!=1</formula>
    </cfRule>
    <cfRule type="cellIs" dxfId="3442" priority="7" operator="equal">
      <formula>"xxx"</formula>
    </cfRule>
  </conditionalFormatting>
  <conditionalFormatting sqref="N16 N19">
    <cfRule type="expression" dxfId="3441" priority="8">
      <formula>#REF!=1</formula>
    </cfRule>
    <cfRule type="cellIs" dxfId="3440" priority="9" operator="equal">
      <formula>"xxx"</formula>
    </cfRule>
  </conditionalFormatting>
  <conditionalFormatting sqref="M16 M19">
    <cfRule type="expression" dxfId="3439" priority="10">
      <formula>#REF!=1</formula>
    </cfRule>
    <cfRule type="cellIs" dxfId="3438" priority="11" operator="equal">
      <formula>"xxx"</formula>
    </cfRule>
  </conditionalFormatting>
  <conditionalFormatting sqref="P12">
    <cfRule type="expression" dxfId="3437" priority="12">
      <formula>#REF!=1</formula>
    </cfRule>
    <cfRule type="cellIs" dxfId="3436" priority="13" operator="equal">
      <formula>"xxx"</formula>
    </cfRule>
  </conditionalFormatting>
  <conditionalFormatting sqref="O12">
    <cfRule type="expression" dxfId="3435" priority="14">
      <formula>#REF!=1</formula>
    </cfRule>
    <cfRule type="cellIs" dxfId="3434" priority="15" operator="equal">
      <formula>"xxx"</formula>
    </cfRule>
  </conditionalFormatting>
  <conditionalFormatting sqref="N12">
    <cfRule type="expression" dxfId="3433" priority="16">
      <formula>#REF!=1</formula>
    </cfRule>
    <cfRule type="cellIs" dxfId="3432" priority="17" operator="equal">
      <formula>"xxx"</formula>
    </cfRule>
  </conditionalFormatting>
  <conditionalFormatting sqref="M12">
    <cfRule type="expression" dxfId="3431" priority="18">
      <formula>#REF!=1</formula>
    </cfRule>
    <cfRule type="cellIs" dxfId="3430" priority="19" operator="equal">
      <formula>"xxx"</formula>
    </cfRule>
  </conditionalFormatting>
  <conditionalFormatting sqref="P14:P15">
    <cfRule type="expression" dxfId="3429" priority="20">
      <formula>#REF!=1</formula>
    </cfRule>
    <cfRule type="cellIs" dxfId="3428" priority="21" operator="equal">
      <formula>"xxx"</formula>
    </cfRule>
  </conditionalFormatting>
  <conditionalFormatting sqref="O14:O15">
    <cfRule type="expression" dxfId="3427" priority="22">
      <formula>#REF!=1</formula>
    </cfRule>
    <cfRule type="cellIs" dxfId="3426" priority="23" operator="equal">
      <formula>"xxx"</formula>
    </cfRule>
  </conditionalFormatting>
  <conditionalFormatting sqref="N14">
    <cfRule type="expression" dxfId="3425" priority="24">
      <formula>#REF!=1</formula>
    </cfRule>
    <cfRule type="cellIs" dxfId="3424" priority="25" operator="equal">
      <formula>"xxx"</formula>
    </cfRule>
  </conditionalFormatting>
  <conditionalFormatting sqref="M15:N15">
    <cfRule type="expression" dxfId="3423" priority="26">
      <formula>#REF!=1</formula>
    </cfRule>
    <cfRule type="cellIs" dxfId="3422" priority="27" operator="equal">
      <formula>"xxx"</formula>
    </cfRule>
  </conditionalFormatting>
  <conditionalFormatting sqref="M14">
    <cfRule type="expression" dxfId="3421" priority="28">
      <formula>#REF!=1</formula>
    </cfRule>
    <cfRule type="cellIs" dxfId="3420" priority="29" operator="equal">
      <formula>"xxx"</formula>
    </cfRule>
  </conditionalFormatting>
  <conditionalFormatting sqref="D10:E10">
    <cfRule type="expression" dxfId="3419" priority="30">
      <formula>#REF!=1</formula>
    </cfRule>
    <cfRule type="cellIs" dxfId="3418" priority="31" operator="equal">
      <formula>"xxx"</formula>
    </cfRule>
  </conditionalFormatting>
  <conditionalFormatting sqref="I20:K20">
    <cfRule type="cellIs" dxfId="3417" priority="32" operator="equal">
      <formula>"xxx"</formula>
    </cfRule>
    <cfRule type="expression" dxfId="3416" priority="33">
      <formula>#REF!=1</formula>
    </cfRule>
  </conditionalFormatting>
  <conditionalFormatting sqref="H8:L19 H20 L20">
    <cfRule type="expression" dxfId="3415" priority="34">
      <formula>#REF!=1</formula>
    </cfRule>
  </conditionalFormatting>
  <conditionalFormatting sqref="C5:C6">
    <cfRule type="expression" dxfId="3414" priority="35">
      <formula>#REF!=1</formula>
    </cfRule>
  </conditionalFormatting>
  <conditionalFormatting sqref="E5:E6">
    <cfRule type="expression" dxfId="3413" priority="36">
      <formula>#REF!=1</formula>
    </cfRule>
  </conditionalFormatting>
  <conditionalFormatting sqref="I6">
    <cfRule type="expression" dxfId="3412" priority="37">
      <formula>K6=1</formula>
    </cfRule>
  </conditionalFormatting>
  <conditionalFormatting sqref="F6">
    <cfRule type="expression" dxfId="3411" priority="38">
      <formula>#REF!=1</formula>
    </cfRule>
  </conditionalFormatting>
  <conditionalFormatting sqref="E12:G19 E20:F20">
    <cfRule type="expression" dxfId="3410" priority="39">
      <formula>#REF!=1</formula>
    </cfRule>
  </conditionalFormatting>
  <conditionalFormatting sqref="E12:G12 E14 E16 F13:G19">
    <cfRule type="cellIs" dxfId="3409" priority="40" operator="equal">
      <formula>"xxx"</formula>
    </cfRule>
  </conditionalFormatting>
  <conditionalFormatting sqref="C1:C4 C8:C20">
    <cfRule type="expression" dxfId="3408" priority="41">
      <formula>#REF!=1</formula>
    </cfRule>
  </conditionalFormatting>
  <conditionalFormatting sqref="C20">
    <cfRule type="expression" dxfId="3407" priority="42">
      <formula>G20=1</formula>
    </cfRule>
    <cfRule type="expression" dxfId="3406" priority="43">
      <formula>#REF!=1</formula>
    </cfRule>
  </conditionalFormatting>
  <conditionalFormatting sqref="E20:F20">
    <cfRule type="containsText" dxfId="3405" priority="44" operator="containsText" text="xxx">
      <formula>NOT(ISERROR(SEARCH("xxx",E20)))</formula>
    </cfRule>
  </conditionalFormatting>
  <conditionalFormatting sqref="B8:B20">
    <cfRule type="containsText" dxfId="3404" priority="45" operator="containsText" text="total estimated">
      <formula>NOT(ISERROR(SEARCH("total estimated",B8)))</formula>
    </cfRule>
    <cfRule type="containsText" dxfId="3403" priority="46" operator="containsText" text="SUB-TOTAL">
      <formula>NOT(ISERROR(SEARCH("SUB-TOTAL",B8)))</formula>
    </cfRule>
    <cfRule type="containsText" dxfId="3402" priority="47" operator="containsText" text="to be carried to">
      <formula>NOT(ISERROR(SEARCH("to be carried to",B8)))</formula>
    </cfRule>
  </conditionalFormatting>
  <conditionalFormatting sqref="A8:B20">
    <cfRule type="expression" dxfId="3401" priority="48">
      <formula>RIGHT($A8,3)=".00"</formula>
    </cfRule>
  </conditionalFormatting>
  <conditionalFormatting sqref="F8:F11">
    <cfRule type="containsText" dxfId="3400" priority="49" operator="containsText" text="xxx">
      <formula>NOT(ISERROR(SEARCH("xxx",F8)))</formula>
    </cfRule>
  </conditionalFormatting>
  <conditionalFormatting sqref="G9:G11">
    <cfRule type="cellIs" dxfId="3399" priority="50" operator="equal">
      <formula>"xxx"</formula>
    </cfRule>
    <cfRule type="expression" dxfId="3398" priority="51">
      <formula>LEFT(B9,9)="SUB-TOTAL"</formula>
    </cfRule>
  </conditionalFormatting>
  <conditionalFormatting sqref="A7">
    <cfRule type="expression" dxfId="3397" priority="52">
      <formula>G7=1</formula>
    </cfRule>
  </conditionalFormatting>
  <conditionalFormatting sqref="E8:E9 E11 E13 E15 E17:E18">
    <cfRule type="containsText" dxfId="3396" priority="53" operator="containsText" text="xxx">
      <formula>NOT(ISERROR(SEARCH("xxx",E8)))</formula>
    </cfRule>
  </conditionalFormatting>
  <conditionalFormatting sqref="C8:C19 C20:G20 E19">
    <cfRule type="cellIs" dxfId="3395" priority="54" operator="equal">
      <formula>"xxx"</formula>
    </cfRule>
  </conditionalFormatting>
  <conditionalFormatting sqref="D8:D9 D11:D19">
    <cfRule type="expression" dxfId="3394" priority="55">
      <formula>#REF!=1</formula>
    </cfRule>
  </conditionalFormatting>
  <conditionalFormatting sqref="B1:B20 C7:L7">
    <cfRule type="expression" dxfId="3393" priority="56">
      <formula>#REF!=1</formula>
    </cfRule>
  </conditionalFormatting>
  <conditionalFormatting sqref="F1:F4 F8:F11">
    <cfRule type="expression" dxfId="3392" priority="57">
      <formula>#REF!=1</formula>
    </cfRule>
  </conditionalFormatting>
  <conditionalFormatting sqref="G1:G4 G8:G11">
    <cfRule type="expression" dxfId="3391" priority="58">
      <formula>#REF!=1</formula>
    </cfRule>
  </conditionalFormatting>
  <conditionalFormatting sqref="A1:A6 A8:A20 D20:G20">
    <cfRule type="expression" dxfId="3390" priority="59">
      <formula>#REF!=1</formula>
    </cfRule>
  </conditionalFormatting>
  <conditionalFormatting sqref="E1:E4 E8:E9 E11">
    <cfRule type="expression" dxfId="3389" priority="60">
      <formula>#REF!=1</formula>
    </cfRule>
  </conditionalFormatting>
  <pageMargins left="0.7" right="0.7" top="0.75" bottom="0.75" header="0.511811023622047" footer="0.511811023622047"/>
  <pageSetup paperSize="9" scale="59" orientation="portrait" horizontalDpi="300" verticalDpi="300"/>
  <colBreaks count="1" manualBreakCount="1">
    <brk id="12" max="1048575" man="1"/>
  </col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90"/>
  <sheetViews>
    <sheetView zoomScale="53" zoomScaleNormal="53" workbookViewId="0">
      <pane ySplit="5" topLeftCell="A6" activePane="bottomLeft" state="frozen"/>
      <selection pane="bottomLeft" activeCell="M38" sqref="M38"/>
    </sheetView>
  </sheetViews>
  <sheetFormatPr defaultColWidth="8.7109375" defaultRowHeight="15.75" x14ac:dyDescent="0.2"/>
  <cols>
    <col min="1" max="1" width="17.7109375" style="70" customWidth="1"/>
    <col min="2" max="2" width="76" style="71" customWidth="1"/>
    <col min="3" max="3" width="22.140625" style="72" customWidth="1"/>
    <col min="4" max="4" width="13.5703125" style="72" customWidth="1"/>
    <col min="5" max="5" width="28" style="72" customWidth="1"/>
    <col min="6" max="6" width="22.7109375" style="72" customWidth="1"/>
    <col min="7" max="7" width="26.5703125" style="72" customWidth="1"/>
    <col min="8" max="8" width="28.28515625" style="72" customWidth="1"/>
    <col min="9" max="9" width="18.42578125" style="72" customWidth="1"/>
    <col min="10" max="10" width="16.140625" style="72" customWidth="1"/>
    <col min="11" max="11" width="19.28515625" style="72" customWidth="1"/>
    <col min="12" max="14" width="19.85546875" style="15" customWidth="1"/>
    <col min="15" max="15" width="34.7109375" style="15" customWidth="1"/>
    <col min="16" max="16" width="20.140625" style="15" customWidth="1"/>
    <col min="17" max="17" width="20.42578125" style="15" customWidth="1"/>
    <col min="21" max="21" width="12.5703125" style="15" customWidth="1"/>
    <col min="23" max="23" width="12.42578125" style="15" customWidth="1"/>
  </cols>
  <sheetData>
    <row r="1" spans="1:18" ht="19.5" customHeight="1" x14ac:dyDescent="0.3">
      <c r="A1" s="219"/>
      <c r="B1" s="143"/>
      <c r="C1" s="144"/>
      <c r="D1" s="145"/>
      <c r="E1" s="146"/>
      <c r="F1" s="147"/>
      <c r="G1" s="148"/>
      <c r="H1" s="149"/>
      <c r="I1" s="150"/>
      <c r="J1" s="150"/>
      <c r="K1" s="150"/>
      <c r="L1" s="220"/>
    </row>
    <row r="2" spans="1:18" ht="26.25" customHeight="1" x14ac:dyDescent="0.3">
      <c r="A2" s="219"/>
      <c r="B2" s="143"/>
      <c r="C2" s="144"/>
      <c r="D2" s="145"/>
      <c r="E2" s="146"/>
      <c r="F2" s="147"/>
      <c r="G2" s="148"/>
      <c r="H2" s="149"/>
      <c r="I2" s="150"/>
      <c r="J2" s="150"/>
      <c r="K2" s="150"/>
      <c r="L2" s="220"/>
    </row>
    <row r="3" spans="1:18" ht="22.5" customHeight="1" x14ac:dyDescent="0.3">
      <c r="A3" s="221"/>
      <c r="B3" s="143"/>
      <c r="C3" s="222" t="s">
        <v>231</v>
      </c>
      <c r="D3" s="145"/>
      <c r="E3" s="146"/>
      <c r="F3" s="147"/>
      <c r="G3" s="148"/>
      <c r="H3" s="149"/>
      <c r="I3" s="150"/>
      <c r="J3" s="150"/>
      <c r="K3" s="150"/>
      <c r="L3" s="220"/>
    </row>
    <row r="4" spans="1:18" ht="24" customHeight="1" x14ac:dyDescent="0.2">
      <c r="A4" s="735" t="s">
        <v>209</v>
      </c>
      <c r="B4" s="735"/>
      <c r="C4" s="732" t="s">
        <v>157</v>
      </c>
      <c r="D4" s="732"/>
      <c r="E4" s="732"/>
      <c r="F4" s="732" t="s">
        <v>158</v>
      </c>
      <c r="G4" s="732"/>
      <c r="H4" s="732"/>
      <c r="I4" s="732" t="s">
        <v>159</v>
      </c>
      <c r="J4" s="732"/>
      <c r="K4" s="732"/>
      <c r="L4" s="736" t="s">
        <v>169</v>
      </c>
    </row>
    <row r="5" spans="1:18" ht="49.5" customHeight="1" x14ac:dyDescent="0.2">
      <c r="A5" s="223" t="s">
        <v>79</v>
      </c>
      <c r="B5" s="153" t="s">
        <v>80</v>
      </c>
      <c r="C5" s="152" t="s">
        <v>160</v>
      </c>
      <c r="D5" s="152" t="s">
        <v>161</v>
      </c>
      <c r="E5" s="154" t="s">
        <v>162</v>
      </c>
      <c r="F5" s="152" t="s">
        <v>163</v>
      </c>
      <c r="G5" s="152" t="s">
        <v>164</v>
      </c>
      <c r="H5" s="152" t="s">
        <v>165</v>
      </c>
      <c r="I5" s="152" t="s">
        <v>166</v>
      </c>
      <c r="J5" s="152" t="s">
        <v>167</v>
      </c>
      <c r="K5" s="152" t="s">
        <v>168</v>
      </c>
      <c r="L5" s="736"/>
      <c r="M5" s="155" t="s">
        <v>170</v>
      </c>
      <c r="N5" s="155" t="s">
        <v>232</v>
      </c>
      <c r="O5" s="155" t="s">
        <v>171</v>
      </c>
      <c r="P5" s="155" t="s">
        <v>172</v>
      </c>
      <c r="Q5" s="155" t="s">
        <v>173</v>
      </c>
    </row>
    <row r="6" spans="1:18" ht="20.25" customHeight="1" x14ac:dyDescent="0.2">
      <c r="A6" s="224"/>
      <c r="B6" s="160" t="s">
        <v>233</v>
      </c>
      <c r="C6" s="168"/>
      <c r="D6" s="168"/>
      <c r="E6" s="163"/>
      <c r="F6" s="163"/>
      <c r="G6" s="163"/>
      <c r="H6" s="164"/>
      <c r="I6" s="165"/>
      <c r="J6" s="165"/>
      <c r="K6" s="165"/>
      <c r="L6" s="165"/>
    </row>
    <row r="7" spans="1:18" ht="40.5" customHeight="1" x14ac:dyDescent="0.2">
      <c r="A7" s="224" t="s">
        <v>211</v>
      </c>
      <c r="B7" s="160" t="s">
        <v>234</v>
      </c>
      <c r="C7" s="168"/>
      <c r="D7" s="168"/>
      <c r="E7" s="163"/>
      <c r="F7" s="163"/>
      <c r="G7" s="163"/>
      <c r="H7" s="164"/>
      <c r="I7" s="165"/>
      <c r="J7" s="165"/>
      <c r="K7" s="165"/>
      <c r="L7" s="159"/>
    </row>
    <row r="8" spans="1:18" ht="39.75" customHeight="1" x14ac:dyDescent="0.2">
      <c r="A8" s="224"/>
      <c r="B8" s="167" t="s">
        <v>235</v>
      </c>
      <c r="C8" s="168"/>
      <c r="D8" s="163"/>
      <c r="E8" s="163"/>
      <c r="F8" s="163"/>
      <c r="G8" s="163"/>
      <c r="H8" s="164"/>
      <c r="I8" s="165"/>
      <c r="J8" s="165"/>
      <c r="K8" s="165"/>
      <c r="L8" s="166"/>
    </row>
    <row r="9" spans="1:18" ht="20.25" customHeight="1" x14ac:dyDescent="0.2">
      <c r="A9" s="225" t="s">
        <v>214</v>
      </c>
      <c r="B9" s="167" t="s">
        <v>236</v>
      </c>
      <c r="C9" s="168"/>
      <c r="D9" s="168"/>
      <c r="E9" s="163"/>
      <c r="F9" s="163"/>
      <c r="G9" s="163"/>
      <c r="H9" s="164"/>
      <c r="I9" s="165"/>
      <c r="J9" s="165"/>
      <c r="K9" s="165"/>
      <c r="L9" s="166"/>
    </row>
    <row r="10" spans="1:18" ht="20.25" customHeight="1" x14ac:dyDescent="0.2">
      <c r="A10" s="225" t="s">
        <v>216</v>
      </c>
      <c r="B10" s="167" t="s">
        <v>237</v>
      </c>
      <c r="C10" s="168">
        <v>6</v>
      </c>
      <c r="D10" s="168" t="s">
        <v>180</v>
      </c>
      <c r="E10" s="168">
        <v>3686</v>
      </c>
      <c r="F10" s="168">
        <v>5.2</v>
      </c>
      <c r="G10" s="168">
        <f>C10-F10</f>
        <v>0.79999999999999982</v>
      </c>
      <c r="H10" s="165">
        <f>F10+G10</f>
        <v>6</v>
      </c>
      <c r="I10" s="165">
        <f>E10*F10</f>
        <v>19167.2</v>
      </c>
      <c r="J10" s="165">
        <f>G10*E10</f>
        <v>2948.7999999999993</v>
      </c>
      <c r="K10" s="165">
        <f>I10+J10</f>
        <v>22116</v>
      </c>
      <c r="L10" s="166">
        <f>H10/C10</f>
        <v>1</v>
      </c>
      <c r="M10" s="168">
        <v>1250</v>
      </c>
      <c r="N10" s="168">
        <v>100</v>
      </c>
      <c r="O10" s="168">
        <v>300</v>
      </c>
      <c r="P10" s="168">
        <f>C10*(M10+N10+O10)</f>
        <v>9900</v>
      </c>
      <c r="Q10" s="168">
        <f>K10-P10</f>
        <v>12216</v>
      </c>
      <c r="R10" s="168"/>
    </row>
    <row r="11" spans="1:18" ht="27.75" customHeight="1" x14ac:dyDescent="0.2">
      <c r="A11" s="225" t="s">
        <v>218</v>
      </c>
      <c r="B11" s="167" t="s">
        <v>238</v>
      </c>
      <c r="C11" s="168"/>
      <c r="D11" s="168"/>
      <c r="E11" s="163"/>
      <c r="F11" s="163"/>
      <c r="G11" s="163"/>
      <c r="H11" s="165"/>
      <c r="I11" s="165"/>
      <c r="J11" s="165"/>
      <c r="K11" s="165"/>
      <c r="L11" s="166"/>
      <c r="M11" s="168"/>
      <c r="N11" s="168"/>
      <c r="O11" s="168"/>
      <c r="P11" s="168"/>
      <c r="Q11" s="168"/>
      <c r="R11" s="168"/>
    </row>
    <row r="12" spans="1:18" ht="20.25" customHeight="1" x14ac:dyDescent="0.2">
      <c r="A12" s="225" t="s">
        <v>220</v>
      </c>
      <c r="B12" s="167" t="s">
        <v>237</v>
      </c>
      <c r="C12" s="168">
        <v>3</v>
      </c>
      <c r="D12" s="168" t="s">
        <v>180</v>
      </c>
      <c r="E12" s="168">
        <v>5577.5</v>
      </c>
      <c r="F12" s="168">
        <v>2.2999999999999998</v>
      </c>
      <c r="G12" s="168">
        <f>C12-F12</f>
        <v>0.70000000000000018</v>
      </c>
      <c r="H12" s="165">
        <f>F12+G12</f>
        <v>3</v>
      </c>
      <c r="I12" s="165">
        <f>E12*F12</f>
        <v>12828.249999999998</v>
      </c>
      <c r="J12" s="165">
        <f>G12*E12</f>
        <v>3904.2500000000009</v>
      </c>
      <c r="K12" s="165">
        <f>I12+J12</f>
        <v>16732.5</v>
      </c>
      <c r="L12" s="166">
        <f>H12/C12</f>
        <v>1</v>
      </c>
      <c r="M12" s="168">
        <v>3830</v>
      </c>
      <c r="N12" s="168">
        <v>200</v>
      </c>
      <c r="O12" s="168">
        <v>100</v>
      </c>
      <c r="P12" s="168">
        <f>C12*(M12+N12+O12)</f>
        <v>12390</v>
      </c>
      <c r="Q12" s="168">
        <f>K12-P12</f>
        <v>4342.5</v>
      </c>
      <c r="R12" s="168"/>
    </row>
    <row r="13" spans="1:18" ht="20.25" customHeight="1" x14ac:dyDescent="0.2">
      <c r="A13" s="225" t="s">
        <v>222</v>
      </c>
      <c r="B13" s="167" t="s">
        <v>239</v>
      </c>
      <c r="C13" s="168"/>
      <c r="D13" s="168"/>
      <c r="E13" s="163"/>
      <c r="F13" s="163"/>
      <c r="G13" s="163"/>
      <c r="H13" s="165"/>
      <c r="I13" s="165"/>
      <c r="J13" s="165"/>
      <c r="K13" s="165"/>
      <c r="L13" s="166"/>
      <c r="M13" s="168"/>
      <c r="N13" s="168"/>
      <c r="O13" s="168"/>
      <c r="P13" s="168"/>
      <c r="Q13" s="168"/>
      <c r="R13" s="168"/>
    </row>
    <row r="14" spans="1:18" ht="20.25" customHeight="1" x14ac:dyDescent="0.2">
      <c r="A14" s="225" t="s">
        <v>224</v>
      </c>
      <c r="B14" s="167" t="s">
        <v>240</v>
      </c>
      <c r="C14" s="168">
        <v>9</v>
      </c>
      <c r="D14" s="168" t="s">
        <v>180</v>
      </c>
      <c r="E14" s="168">
        <v>5626</v>
      </c>
      <c r="F14" s="168">
        <v>7.8</v>
      </c>
      <c r="G14" s="168">
        <f>C14-F14</f>
        <v>1.2000000000000002</v>
      </c>
      <c r="H14" s="165">
        <f>F14+G14</f>
        <v>9</v>
      </c>
      <c r="I14" s="165">
        <f>E14*F14</f>
        <v>43882.799999999996</v>
      </c>
      <c r="J14" s="165">
        <f>G14*E14</f>
        <v>6751.2000000000007</v>
      </c>
      <c r="K14" s="165">
        <f>I14+J14</f>
        <v>50634</v>
      </c>
      <c r="L14" s="166">
        <f>H14/C14</f>
        <v>1</v>
      </c>
      <c r="M14" s="168">
        <v>3000</v>
      </c>
      <c r="N14" s="168">
        <v>150</v>
      </c>
      <c r="O14" s="168">
        <v>100</v>
      </c>
      <c r="P14" s="168">
        <f>C14*(M14+N14+O14)</f>
        <v>29250</v>
      </c>
      <c r="Q14" s="168">
        <f>K14-P14</f>
        <v>21384</v>
      </c>
      <c r="R14" s="168"/>
    </row>
    <row r="15" spans="1:18" ht="20.25" customHeight="1" x14ac:dyDescent="0.2">
      <c r="A15" s="224" t="s">
        <v>241</v>
      </c>
      <c r="B15" s="160" t="s">
        <v>242</v>
      </c>
      <c r="C15" s="168"/>
      <c r="D15" s="168"/>
      <c r="E15" s="163"/>
      <c r="F15" s="163"/>
      <c r="G15" s="163"/>
      <c r="H15" s="165"/>
      <c r="I15" s="165"/>
      <c r="J15" s="165"/>
      <c r="K15" s="165"/>
      <c r="L15" s="166"/>
      <c r="M15" s="168"/>
      <c r="N15" s="168"/>
      <c r="O15" s="168"/>
      <c r="P15" s="168"/>
      <c r="Q15" s="168"/>
      <c r="R15" s="168"/>
    </row>
    <row r="16" spans="1:18" ht="39.75" customHeight="1" x14ac:dyDescent="0.2">
      <c r="A16" s="224"/>
      <c r="B16" s="167" t="s">
        <v>243</v>
      </c>
      <c r="C16" s="168"/>
      <c r="D16" s="168"/>
      <c r="E16" s="163"/>
      <c r="F16" s="163"/>
      <c r="G16" s="163"/>
      <c r="H16" s="165"/>
      <c r="I16" s="165"/>
      <c r="J16" s="165"/>
      <c r="K16" s="165"/>
      <c r="L16" s="166"/>
      <c r="M16" s="168"/>
      <c r="N16" s="168"/>
      <c r="O16" s="168"/>
      <c r="P16" s="168"/>
      <c r="Q16" s="168"/>
      <c r="R16" s="168"/>
    </row>
    <row r="17" spans="1:23" ht="45" customHeight="1" x14ac:dyDescent="0.2">
      <c r="A17" s="225" t="s">
        <v>214</v>
      </c>
      <c r="B17" s="167" t="s">
        <v>244</v>
      </c>
      <c r="C17" s="168"/>
      <c r="D17" s="168"/>
      <c r="E17" s="163"/>
      <c r="F17" s="163"/>
      <c r="G17" s="163"/>
      <c r="H17" s="165"/>
      <c r="I17" s="165"/>
      <c r="J17" s="165"/>
      <c r="K17" s="165"/>
      <c r="L17" s="166"/>
      <c r="M17" s="168"/>
      <c r="N17" s="168"/>
      <c r="O17" s="168"/>
      <c r="P17" s="168"/>
      <c r="Q17" s="168"/>
      <c r="R17" s="168"/>
    </row>
    <row r="18" spans="1:23" ht="40.5" customHeight="1" x14ac:dyDescent="0.2">
      <c r="A18" s="225" t="s">
        <v>216</v>
      </c>
      <c r="B18" s="167" t="s">
        <v>245</v>
      </c>
      <c r="C18" s="168">
        <v>3</v>
      </c>
      <c r="D18" s="168" t="s">
        <v>180</v>
      </c>
      <c r="E18" s="168">
        <v>4462</v>
      </c>
      <c r="F18" s="168">
        <v>1.95</v>
      </c>
      <c r="G18" s="168">
        <f>C18-F18</f>
        <v>1.05</v>
      </c>
      <c r="H18" s="165">
        <f>F18+G18</f>
        <v>3</v>
      </c>
      <c r="I18" s="165">
        <f>E18*F18</f>
        <v>8700.9</v>
      </c>
      <c r="J18" s="165">
        <f>G18*E18</f>
        <v>4685.1000000000004</v>
      </c>
      <c r="K18" s="165">
        <f>I18+J18</f>
        <v>13386</v>
      </c>
      <c r="L18" s="166">
        <f>H18/C18</f>
        <v>1</v>
      </c>
      <c r="M18" s="168">
        <v>450</v>
      </c>
      <c r="N18" s="168">
        <v>150</v>
      </c>
      <c r="O18" s="168">
        <v>100</v>
      </c>
      <c r="P18" s="168">
        <f>C18*(M18+N18+O18)</f>
        <v>2100</v>
      </c>
      <c r="Q18" s="168">
        <f>K18-P18</f>
        <v>11286</v>
      </c>
      <c r="R18" s="168"/>
    </row>
    <row r="19" spans="1:23" ht="20.25" customHeight="1" x14ac:dyDescent="0.2">
      <c r="A19" s="224" t="s">
        <v>246</v>
      </c>
      <c r="B19" s="160" t="s">
        <v>247</v>
      </c>
      <c r="C19" s="168"/>
      <c r="D19" s="168"/>
      <c r="E19" s="163"/>
      <c r="F19" s="163"/>
      <c r="G19" s="163"/>
      <c r="H19" s="165"/>
      <c r="I19" s="165"/>
      <c r="J19" s="165"/>
      <c r="K19" s="165"/>
      <c r="L19" s="166"/>
      <c r="M19" s="168"/>
      <c r="N19" s="168"/>
      <c r="O19" s="168"/>
      <c r="P19" s="168"/>
      <c r="Q19" s="168"/>
      <c r="R19" s="168"/>
    </row>
    <row r="20" spans="1:23" ht="20.25" customHeight="1" x14ac:dyDescent="0.2">
      <c r="A20" s="225" t="s">
        <v>214</v>
      </c>
      <c r="B20" s="167" t="s">
        <v>248</v>
      </c>
      <c r="C20" s="168"/>
      <c r="D20" s="168"/>
      <c r="E20" s="163"/>
      <c r="F20" s="163"/>
      <c r="G20" s="163"/>
      <c r="H20" s="165"/>
      <c r="I20" s="165"/>
      <c r="J20" s="165"/>
      <c r="K20" s="165"/>
      <c r="L20" s="166"/>
      <c r="M20" s="168"/>
      <c r="N20" s="168"/>
      <c r="O20" s="168"/>
      <c r="P20" s="168"/>
      <c r="Q20" s="168"/>
      <c r="R20" s="168"/>
    </row>
    <row r="21" spans="1:23" ht="41.25" customHeight="1" x14ac:dyDescent="0.2">
      <c r="A21" s="225"/>
      <c r="B21" s="167" t="s">
        <v>249</v>
      </c>
      <c r="C21" s="168"/>
      <c r="D21" s="163"/>
      <c r="E21" s="163"/>
      <c r="F21" s="226"/>
      <c r="G21" s="162"/>
      <c r="H21" s="162"/>
      <c r="I21" s="145"/>
      <c r="J21" s="145"/>
      <c r="K21" s="165"/>
      <c r="L21" s="162"/>
      <c r="M21" s="168"/>
      <c r="N21" s="168"/>
      <c r="O21" s="168"/>
      <c r="P21" s="168"/>
      <c r="Q21" s="168"/>
      <c r="R21" s="168"/>
    </row>
    <row r="22" spans="1:23" ht="20.25" customHeight="1" x14ac:dyDescent="0.2">
      <c r="A22" s="225" t="s">
        <v>216</v>
      </c>
      <c r="B22" s="167" t="s">
        <v>250</v>
      </c>
      <c r="C22" s="168">
        <v>2550</v>
      </c>
      <c r="D22" s="168" t="s">
        <v>199</v>
      </c>
      <c r="E22" s="168">
        <v>53.35</v>
      </c>
      <c r="F22" s="168">
        <v>2550</v>
      </c>
      <c r="G22" s="168">
        <f t="shared" ref="G22:G29" si="0">C22-F22</f>
        <v>0</v>
      </c>
      <c r="H22" s="165">
        <f t="shared" ref="H22:H29" si="1">F22+G22</f>
        <v>2550</v>
      </c>
      <c r="I22" s="165">
        <f t="shared" ref="I22:I29" si="2">E22*F22</f>
        <v>136042.5</v>
      </c>
      <c r="J22" s="165">
        <f t="shared" ref="J22:J29" si="3">G22*E22</f>
        <v>0</v>
      </c>
      <c r="K22" s="165">
        <f t="shared" ref="K22:K29" si="4">I22+J22</f>
        <v>136042.5</v>
      </c>
      <c r="L22" s="166">
        <f t="shared" ref="L22:L29" si="5">(H22/C22)</f>
        <v>1</v>
      </c>
      <c r="M22" s="168">
        <v>15</v>
      </c>
      <c r="N22" s="168">
        <v>7.5</v>
      </c>
      <c r="O22" s="168">
        <v>0</v>
      </c>
      <c r="P22" s="168">
        <f t="shared" ref="P22:P29" si="6">C22*(M22+N22+O22)</f>
        <v>57375</v>
      </c>
      <c r="Q22" s="168">
        <f t="shared" ref="Q22:Q29" si="7">K22-P22</f>
        <v>78667.5</v>
      </c>
      <c r="R22" s="168"/>
      <c r="S22" s="227"/>
      <c r="T22" s="228"/>
      <c r="U22" s="228"/>
      <c r="V22" s="227"/>
      <c r="W22" s="229"/>
    </row>
    <row r="23" spans="1:23" ht="20.25" customHeight="1" x14ac:dyDescent="0.2">
      <c r="A23" s="225" t="s">
        <v>251</v>
      </c>
      <c r="B23" s="167" t="s">
        <v>252</v>
      </c>
      <c r="C23" s="168">
        <v>375</v>
      </c>
      <c r="D23" s="168" t="s">
        <v>199</v>
      </c>
      <c r="E23" s="168">
        <v>63.05</v>
      </c>
      <c r="F23" s="168">
        <v>375</v>
      </c>
      <c r="G23" s="168">
        <f t="shared" si="0"/>
        <v>0</v>
      </c>
      <c r="H23" s="165">
        <f t="shared" si="1"/>
        <v>375</v>
      </c>
      <c r="I23" s="165">
        <f t="shared" si="2"/>
        <v>23643.75</v>
      </c>
      <c r="J23" s="165">
        <f t="shared" si="3"/>
        <v>0</v>
      </c>
      <c r="K23" s="165">
        <f t="shared" si="4"/>
        <v>23643.75</v>
      </c>
      <c r="L23" s="166">
        <f t="shared" si="5"/>
        <v>1</v>
      </c>
      <c r="M23" s="168">
        <v>20</v>
      </c>
      <c r="N23" s="168">
        <v>10</v>
      </c>
      <c r="O23" s="168">
        <v>0</v>
      </c>
      <c r="P23" s="168">
        <f t="shared" si="6"/>
        <v>11250</v>
      </c>
      <c r="Q23" s="168">
        <f t="shared" si="7"/>
        <v>12393.75</v>
      </c>
      <c r="R23" s="168"/>
      <c r="S23" s="227"/>
      <c r="T23" s="228"/>
      <c r="U23" s="228"/>
      <c r="V23" s="227"/>
      <c r="W23" s="229"/>
    </row>
    <row r="24" spans="1:23" ht="20.25" customHeight="1" x14ac:dyDescent="0.2">
      <c r="A24" s="225" t="s">
        <v>253</v>
      </c>
      <c r="B24" s="167" t="s">
        <v>254</v>
      </c>
      <c r="C24" s="168">
        <v>276</v>
      </c>
      <c r="D24" s="168" t="s">
        <v>199</v>
      </c>
      <c r="E24" s="168">
        <v>77.599999999999994</v>
      </c>
      <c r="F24" s="168">
        <v>276</v>
      </c>
      <c r="G24" s="168">
        <f t="shared" si="0"/>
        <v>0</v>
      </c>
      <c r="H24" s="165">
        <f t="shared" si="1"/>
        <v>276</v>
      </c>
      <c r="I24" s="165">
        <f t="shared" si="2"/>
        <v>21417.599999999999</v>
      </c>
      <c r="J24" s="165">
        <f t="shared" si="3"/>
        <v>0</v>
      </c>
      <c r="K24" s="165">
        <f t="shared" si="4"/>
        <v>21417.599999999999</v>
      </c>
      <c r="L24" s="166">
        <f t="shared" si="5"/>
        <v>1</v>
      </c>
      <c r="M24" s="168">
        <v>24</v>
      </c>
      <c r="N24" s="168">
        <v>12</v>
      </c>
      <c r="O24" s="168">
        <v>0</v>
      </c>
      <c r="P24" s="168">
        <f t="shared" si="6"/>
        <v>9936</v>
      </c>
      <c r="Q24" s="168">
        <f t="shared" si="7"/>
        <v>11481.599999999999</v>
      </c>
      <c r="R24" s="168"/>
      <c r="S24" s="227"/>
      <c r="T24" s="228"/>
      <c r="U24" s="228"/>
      <c r="V24" s="227"/>
      <c r="W24" s="229"/>
    </row>
    <row r="25" spans="1:23" ht="20.25" customHeight="1" x14ac:dyDescent="0.2">
      <c r="A25" s="225" t="s">
        <v>255</v>
      </c>
      <c r="B25" s="167" t="s">
        <v>256</v>
      </c>
      <c r="C25" s="168">
        <v>90</v>
      </c>
      <c r="D25" s="168" t="s">
        <v>199</v>
      </c>
      <c r="E25" s="168">
        <v>95.06</v>
      </c>
      <c r="F25" s="168">
        <v>90</v>
      </c>
      <c r="G25" s="168">
        <f t="shared" si="0"/>
        <v>0</v>
      </c>
      <c r="H25" s="165">
        <f t="shared" si="1"/>
        <v>90</v>
      </c>
      <c r="I25" s="165">
        <f t="shared" si="2"/>
        <v>8555.4</v>
      </c>
      <c r="J25" s="165">
        <f t="shared" si="3"/>
        <v>0</v>
      </c>
      <c r="K25" s="165">
        <f t="shared" si="4"/>
        <v>8555.4</v>
      </c>
      <c r="L25" s="166">
        <f t="shared" si="5"/>
        <v>1</v>
      </c>
      <c r="M25" s="168">
        <v>28</v>
      </c>
      <c r="N25" s="168">
        <v>14</v>
      </c>
      <c r="O25" s="168">
        <v>0</v>
      </c>
      <c r="P25" s="168">
        <f t="shared" si="6"/>
        <v>3780</v>
      </c>
      <c r="Q25" s="168">
        <f t="shared" si="7"/>
        <v>4775.3999999999996</v>
      </c>
      <c r="R25" s="168"/>
      <c r="S25" s="227"/>
      <c r="T25" s="228"/>
      <c r="U25" s="228"/>
      <c r="V25" s="227"/>
      <c r="W25" s="229"/>
    </row>
    <row r="26" spans="1:23" ht="20.25" customHeight="1" x14ac:dyDescent="0.2">
      <c r="A26" s="225" t="s">
        <v>257</v>
      </c>
      <c r="B26" s="167" t="s">
        <v>258</v>
      </c>
      <c r="C26" s="168">
        <v>30</v>
      </c>
      <c r="D26" s="168" t="s">
        <v>199</v>
      </c>
      <c r="E26" s="168">
        <v>169.75</v>
      </c>
      <c r="F26" s="168">
        <v>30</v>
      </c>
      <c r="G26" s="168">
        <f t="shared" si="0"/>
        <v>0</v>
      </c>
      <c r="H26" s="165">
        <f t="shared" si="1"/>
        <v>30</v>
      </c>
      <c r="I26" s="165">
        <f t="shared" si="2"/>
        <v>5092.5</v>
      </c>
      <c r="J26" s="165">
        <f t="shared" si="3"/>
        <v>0</v>
      </c>
      <c r="K26" s="165">
        <f t="shared" si="4"/>
        <v>5092.5</v>
      </c>
      <c r="L26" s="166">
        <f t="shared" si="5"/>
        <v>1</v>
      </c>
      <c r="M26" s="168">
        <v>30</v>
      </c>
      <c r="N26" s="168">
        <v>15</v>
      </c>
      <c r="O26" s="168">
        <v>0</v>
      </c>
      <c r="P26" s="168">
        <f t="shared" si="6"/>
        <v>1350</v>
      </c>
      <c r="Q26" s="168">
        <f t="shared" si="7"/>
        <v>3742.5</v>
      </c>
      <c r="R26" s="168"/>
      <c r="S26" s="227"/>
      <c r="T26" s="228"/>
      <c r="U26" s="228"/>
      <c r="V26" s="227"/>
      <c r="W26" s="229"/>
    </row>
    <row r="27" spans="1:23" ht="20.25" customHeight="1" x14ac:dyDescent="0.2">
      <c r="A27" s="225" t="s">
        <v>259</v>
      </c>
      <c r="B27" s="167" t="s">
        <v>260</v>
      </c>
      <c r="C27" s="168">
        <v>30</v>
      </c>
      <c r="D27" s="168" t="s">
        <v>199</v>
      </c>
      <c r="E27" s="168">
        <v>190.12</v>
      </c>
      <c r="F27" s="168">
        <v>30</v>
      </c>
      <c r="G27" s="168">
        <f t="shared" si="0"/>
        <v>0</v>
      </c>
      <c r="H27" s="165">
        <f t="shared" si="1"/>
        <v>30</v>
      </c>
      <c r="I27" s="165">
        <f t="shared" si="2"/>
        <v>5703.6</v>
      </c>
      <c r="J27" s="165">
        <f t="shared" si="3"/>
        <v>0</v>
      </c>
      <c r="K27" s="165">
        <f t="shared" si="4"/>
        <v>5703.6</v>
      </c>
      <c r="L27" s="166">
        <f t="shared" si="5"/>
        <v>1</v>
      </c>
      <c r="M27" s="168">
        <v>35</v>
      </c>
      <c r="N27" s="168">
        <v>25</v>
      </c>
      <c r="O27" s="168">
        <v>0</v>
      </c>
      <c r="P27" s="168">
        <f t="shared" si="6"/>
        <v>1800</v>
      </c>
      <c r="Q27" s="168">
        <f t="shared" si="7"/>
        <v>3903.6000000000004</v>
      </c>
      <c r="R27" s="168"/>
      <c r="S27" s="227"/>
      <c r="T27" s="228"/>
      <c r="U27" s="228"/>
      <c r="V27" s="227"/>
      <c r="W27" s="229"/>
    </row>
    <row r="28" spans="1:23" ht="20.25" customHeight="1" x14ac:dyDescent="0.2">
      <c r="A28" s="225" t="s">
        <v>261</v>
      </c>
      <c r="B28" s="167" t="s">
        <v>240</v>
      </c>
      <c r="C28" s="168">
        <v>450</v>
      </c>
      <c r="D28" s="168" t="s">
        <v>199</v>
      </c>
      <c r="E28" s="168">
        <v>237.65</v>
      </c>
      <c r="F28" s="168">
        <v>450</v>
      </c>
      <c r="G28" s="168">
        <f t="shared" si="0"/>
        <v>0</v>
      </c>
      <c r="H28" s="165">
        <f t="shared" si="1"/>
        <v>450</v>
      </c>
      <c r="I28" s="165">
        <f t="shared" si="2"/>
        <v>106942.5</v>
      </c>
      <c r="J28" s="165">
        <f t="shared" si="3"/>
        <v>0</v>
      </c>
      <c r="K28" s="165">
        <f t="shared" si="4"/>
        <v>106942.5</v>
      </c>
      <c r="L28" s="166">
        <f t="shared" si="5"/>
        <v>1</v>
      </c>
      <c r="M28" s="168">
        <v>90</v>
      </c>
      <c r="N28" s="168">
        <v>60</v>
      </c>
      <c r="O28" s="168">
        <v>0</v>
      </c>
      <c r="P28" s="168">
        <f t="shared" si="6"/>
        <v>67500</v>
      </c>
      <c r="Q28" s="168">
        <f t="shared" si="7"/>
        <v>39442.5</v>
      </c>
      <c r="R28" s="168"/>
      <c r="S28" s="227"/>
      <c r="T28" s="228"/>
      <c r="U28" s="228"/>
      <c r="V28" s="227"/>
      <c r="W28" s="229"/>
    </row>
    <row r="29" spans="1:23" ht="20.25" customHeight="1" x14ac:dyDescent="0.2">
      <c r="A29" s="225" t="s">
        <v>262</v>
      </c>
      <c r="B29" s="167" t="s">
        <v>237</v>
      </c>
      <c r="C29" s="168">
        <v>120</v>
      </c>
      <c r="D29" s="168" t="s">
        <v>199</v>
      </c>
      <c r="E29" s="168">
        <v>344.35</v>
      </c>
      <c r="F29" s="168">
        <v>120</v>
      </c>
      <c r="G29" s="168">
        <f t="shared" si="0"/>
        <v>0</v>
      </c>
      <c r="H29" s="165">
        <f t="shared" si="1"/>
        <v>120</v>
      </c>
      <c r="I29" s="165">
        <f t="shared" si="2"/>
        <v>41322</v>
      </c>
      <c r="J29" s="165">
        <f t="shared" si="3"/>
        <v>0</v>
      </c>
      <c r="K29" s="165">
        <f t="shared" si="4"/>
        <v>41322</v>
      </c>
      <c r="L29" s="166">
        <f t="shared" si="5"/>
        <v>1</v>
      </c>
      <c r="M29" s="168">
        <v>170</v>
      </c>
      <c r="N29" s="168">
        <v>90</v>
      </c>
      <c r="O29" s="168">
        <v>0</v>
      </c>
      <c r="P29" s="168">
        <f t="shared" si="6"/>
        <v>31200</v>
      </c>
      <c r="Q29" s="168">
        <f t="shared" si="7"/>
        <v>10122</v>
      </c>
      <c r="R29" s="168"/>
      <c r="S29" s="227"/>
      <c r="T29" s="228"/>
      <c r="U29" s="228"/>
      <c r="V29" s="227"/>
      <c r="W29" s="229"/>
    </row>
    <row r="30" spans="1:23" ht="20.25" customHeight="1" x14ac:dyDescent="0.2">
      <c r="A30" s="225" t="s">
        <v>218</v>
      </c>
      <c r="B30" s="167" t="s">
        <v>263</v>
      </c>
      <c r="C30" s="168"/>
      <c r="D30" s="168"/>
      <c r="E30" s="163"/>
      <c r="F30" s="163"/>
      <c r="G30" s="163"/>
      <c r="H30" s="165"/>
      <c r="I30" s="165"/>
      <c r="J30" s="165"/>
      <c r="K30" s="165"/>
      <c r="L30" s="169"/>
      <c r="M30" s="168"/>
      <c r="N30" s="168"/>
      <c r="O30" s="168"/>
      <c r="P30" s="168"/>
      <c r="Q30" s="168"/>
      <c r="R30" s="168"/>
      <c r="S30" s="227"/>
      <c r="T30" s="227"/>
      <c r="U30" s="227"/>
      <c r="V30" s="227"/>
      <c r="W30" s="229"/>
    </row>
    <row r="31" spans="1:23" ht="81" customHeight="1" x14ac:dyDescent="0.2">
      <c r="A31" s="225"/>
      <c r="B31" s="167" t="s">
        <v>264</v>
      </c>
      <c r="C31" s="168"/>
      <c r="D31" s="163"/>
      <c r="E31" s="163"/>
      <c r="F31" s="163"/>
      <c r="G31" s="163"/>
      <c r="H31" s="165"/>
      <c r="I31" s="165"/>
      <c r="J31" s="165"/>
      <c r="K31" s="165"/>
      <c r="L31" s="166"/>
      <c r="M31" s="168"/>
      <c r="N31" s="168"/>
      <c r="O31" s="168"/>
      <c r="P31" s="168"/>
      <c r="Q31" s="168"/>
      <c r="R31" s="168"/>
    </row>
    <row r="32" spans="1:23" ht="20.25" customHeight="1" x14ac:dyDescent="0.2">
      <c r="A32" s="225" t="s">
        <v>220</v>
      </c>
      <c r="B32" s="167" t="s">
        <v>265</v>
      </c>
      <c r="C32" s="168">
        <v>750</v>
      </c>
      <c r="D32" s="168" t="s">
        <v>180</v>
      </c>
      <c r="E32" s="168">
        <v>63.05</v>
      </c>
      <c r="F32" s="168">
        <v>651.95000000000005</v>
      </c>
      <c r="G32" s="168">
        <f>C32-F32</f>
        <v>98.049999999999955</v>
      </c>
      <c r="H32" s="165">
        <f>F32+G32</f>
        <v>750</v>
      </c>
      <c r="I32" s="165">
        <f>E32*F32</f>
        <v>41105.447500000002</v>
      </c>
      <c r="J32" s="165">
        <f>G32*E32</f>
        <v>6182.0524999999971</v>
      </c>
      <c r="K32" s="165">
        <f>I32+J32</f>
        <v>47287.5</v>
      </c>
      <c r="L32" s="166">
        <f>H32/C32</f>
        <v>1</v>
      </c>
      <c r="M32" s="168">
        <v>25</v>
      </c>
      <c r="N32" s="168">
        <v>5</v>
      </c>
      <c r="O32" s="168">
        <v>100</v>
      </c>
      <c r="P32" s="168">
        <f>C32*(M32+N32+O32)</f>
        <v>97500</v>
      </c>
      <c r="Q32" s="168">
        <f>K32-P32</f>
        <v>-50212.5</v>
      </c>
      <c r="R32" s="168"/>
    </row>
    <row r="33" spans="1:18" ht="20.25" customHeight="1" x14ac:dyDescent="0.2">
      <c r="A33" s="225" t="s">
        <v>266</v>
      </c>
      <c r="B33" s="167" t="s">
        <v>267</v>
      </c>
      <c r="C33" s="168">
        <v>48</v>
      </c>
      <c r="D33" s="168" t="s">
        <v>180</v>
      </c>
      <c r="E33" s="168">
        <v>33.950000000000003</v>
      </c>
      <c r="F33" s="168">
        <v>41.6</v>
      </c>
      <c r="G33" s="168">
        <f>C33-F33</f>
        <v>6.3999999999999986</v>
      </c>
      <c r="H33" s="165">
        <f>F33+G33</f>
        <v>48</v>
      </c>
      <c r="I33" s="165">
        <f>E33*F33</f>
        <v>1412.3200000000002</v>
      </c>
      <c r="J33" s="165">
        <f>G33*E33</f>
        <v>217.27999999999997</v>
      </c>
      <c r="K33" s="165">
        <f>I33+J33</f>
        <v>1629.6000000000001</v>
      </c>
      <c r="L33" s="166">
        <f>H33/C33</f>
        <v>1</v>
      </c>
      <c r="M33" s="168">
        <v>19</v>
      </c>
      <c r="N33" s="168">
        <v>5</v>
      </c>
      <c r="O33" s="168">
        <v>100</v>
      </c>
      <c r="P33" s="168">
        <f>C33*(M33+N33+O33)</f>
        <v>5952</v>
      </c>
      <c r="Q33" s="168">
        <f>K33-P33</f>
        <v>-4322.3999999999996</v>
      </c>
      <c r="R33" s="168"/>
    </row>
    <row r="34" spans="1:18" ht="20.25" customHeight="1" x14ac:dyDescent="0.2">
      <c r="A34" s="225" t="s">
        <v>268</v>
      </c>
      <c r="B34" s="167" t="s">
        <v>269</v>
      </c>
      <c r="C34" s="168">
        <v>456</v>
      </c>
      <c r="D34" s="168" t="s">
        <v>180</v>
      </c>
      <c r="E34" s="168">
        <v>72.75</v>
      </c>
      <c r="F34" s="168">
        <v>395.2</v>
      </c>
      <c r="G34" s="168">
        <f>C34-F34</f>
        <v>60.800000000000011</v>
      </c>
      <c r="H34" s="165">
        <f>F34+G34</f>
        <v>456</v>
      </c>
      <c r="I34" s="165">
        <f>E34*F34</f>
        <v>28750.799999999999</v>
      </c>
      <c r="J34" s="165">
        <f>G34*E34</f>
        <v>4423.2000000000007</v>
      </c>
      <c r="K34" s="165">
        <f>I34+J34</f>
        <v>33174</v>
      </c>
      <c r="L34" s="166">
        <f>H34/C34</f>
        <v>1</v>
      </c>
      <c r="M34" s="168">
        <v>59</v>
      </c>
      <c r="N34" s="168">
        <v>5</v>
      </c>
      <c r="O34" s="168">
        <v>100</v>
      </c>
      <c r="P34" s="168">
        <f>C34*(M34+N34+O34)</f>
        <v>74784</v>
      </c>
      <c r="Q34" s="168">
        <f>K34-P34</f>
        <v>-41610</v>
      </c>
      <c r="R34" s="168"/>
    </row>
    <row r="35" spans="1:18" ht="20.25" customHeight="1" x14ac:dyDescent="0.2">
      <c r="A35" s="224" t="s">
        <v>270</v>
      </c>
      <c r="B35" s="160" t="s">
        <v>271</v>
      </c>
      <c r="C35" s="168"/>
      <c r="D35" s="168"/>
      <c r="E35" s="162"/>
      <c r="F35" s="162"/>
      <c r="G35" s="163"/>
      <c r="H35" s="165"/>
      <c r="I35" s="165"/>
      <c r="J35" s="165"/>
      <c r="K35" s="165"/>
      <c r="L35" s="165"/>
      <c r="M35" s="168"/>
      <c r="N35" s="168"/>
      <c r="O35" s="168"/>
      <c r="P35" s="168"/>
      <c r="Q35" s="168"/>
      <c r="R35" s="168"/>
    </row>
    <row r="36" spans="1:18" ht="20.25" customHeight="1" x14ac:dyDescent="0.2">
      <c r="A36" s="225" t="s">
        <v>214</v>
      </c>
      <c r="B36" s="167" t="s">
        <v>272</v>
      </c>
      <c r="C36" s="168"/>
      <c r="D36" s="163"/>
      <c r="E36" s="163"/>
      <c r="F36" s="162"/>
      <c r="G36" s="163"/>
      <c r="H36" s="165"/>
      <c r="I36" s="165"/>
      <c r="J36" s="165"/>
      <c r="K36" s="165"/>
      <c r="L36" s="165"/>
      <c r="M36" s="168"/>
      <c r="N36" s="168"/>
      <c r="O36" s="168"/>
      <c r="P36" s="168"/>
      <c r="Q36" s="168"/>
      <c r="R36" s="168"/>
    </row>
    <row r="37" spans="1:18" ht="44.25" customHeight="1" x14ac:dyDescent="0.2">
      <c r="A37" s="225"/>
      <c r="B37" s="167" t="s">
        <v>273</v>
      </c>
      <c r="C37" s="168"/>
      <c r="D37" s="163"/>
      <c r="E37" s="163"/>
      <c r="F37" s="162"/>
      <c r="G37" s="163"/>
      <c r="H37" s="165"/>
      <c r="I37" s="165"/>
      <c r="J37" s="165"/>
      <c r="K37" s="165"/>
      <c r="L37" s="165"/>
      <c r="M37" s="168"/>
      <c r="N37" s="168"/>
      <c r="O37" s="168"/>
      <c r="P37" s="168"/>
      <c r="Q37" s="168"/>
      <c r="R37" s="168"/>
    </row>
    <row r="38" spans="1:18" ht="20.25" customHeight="1" x14ac:dyDescent="0.2">
      <c r="A38" s="225" t="s">
        <v>216</v>
      </c>
      <c r="B38" s="167" t="s">
        <v>274</v>
      </c>
      <c r="C38" s="168">
        <v>48</v>
      </c>
      <c r="D38" s="168" t="s">
        <v>180</v>
      </c>
      <c r="E38" s="168">
        <v>4704.5</v>
      </c>
      <c r="F38" s="168">
        <v>48</v>
      </c>
      <c r="G38" s="168">
        <v>0</v>
      </c>
      <c r="H38" s="165">
        <f>F38+G38</f>
        <v>48</v>
      </c>
      <c r="I38" s="165">
        <f>E38*F38</f>
        <v>225816</v>
      </c>
      <c r="J38" s="165">
        <f>G38*E38</f>
        <v>0</v>
      </c>
      <c r="K38" s="165">
        <f>I38+J38</f>
        <v>225816</v>
      </c>
      <c r="L38" s="166">
        <f>H38/C38</f>
        <v>1</v>
      </c>
      <c r="M38" s="168">
        <v>4200</v>
      </c>
      <c r="N38" s="168">
        <v>250</v>
      </c>
      <c r="O38" s="168">
        <v>400</v>
      </c>
      <c r="P38" s="168">
        <f>C38*(M38+N38+O38)</f>
        <v>232800</v>
      </c>
      <c r="Q38" s="168">
        <f>K38-P38</f>
        <v>-6984</v>
      </c>
      <c r="R38" s="168"/>
    </row>
    <row r="39" spans="1:18" ht="20.25" customHeight="1" x14ac:dyDescent="0.2">
      <c r="A39" s="225"/>
      <c r="B39" s="167" t="s">
        <v>88</v>
      </c>
      <c r="C39" s="230" t="s">
        <v>89</v>
      </c>
      <c r="D39" s="230" t="s">
        <v>89</v>
      </c>
      <c r="E39" s="230"/>
      <c r="F39" s="230"/>
      <c r="G39" s="230"/>
      <c r="H39" s="230"/>
      <c r="I39" s="231">
        <f>SUM(I9:I38)</f>
        <v>730383.5675</v>
      </c>
      <c r="J39" s="231">
        <f>SUM(J9:J38)</f>
        <v>29111.882499999996</v>
      </c>
      <c r="K39" s="231">
        <f>SUM(K9:K38)</f>
        <v>759495.45</v>
      </c>
      <c r="L39" s="231"/>
      <c r="M39" s="168"/>
      <c r="N39" s="168"/>
      <c r="O39" s="168"/>
      <c r="P39" s="231">
        <f>SUM(P9:P38)</f>
        <v>648867</v>
      </c>
      <c r="Q39" s="231">
        <f>SUM(Q9:Q38)</f>
        <v>110628.45000000001</v>
      </c>
      <c r="R39" s="168"/>
    </row>
    <row r="40" spans="1:18" ht="20.25" customHeight="1" x14ac:dyDescent="0.3">
      <c r="A40" s="232"/>
      <c r="B40" s="180" t="s">
        <v>205</v>
      </c>
      <c r="C40" s="181"/>
      <c r="D40" s="181"/>
      <c r="E40" s="182"/>
      <c r="F40" s="182"/>
      <c r="G40" s="182"/>
      <c r="H40" s="233"/>
      <c r="I40" s="150"/>
      <c r="J40" s="150"/>
      <c r="K40" s="150"/>
      <c r="L40" s="220"/>
    </row>
    <row r="41" spans="1:18" ht="20.25" customHeight="1" x14ac:dyDescent="0.3">
      <c r="A41" s="234"/>
      <c r="B41" s="184"/>
      <c r="C41" s="150"/>
      <c r="D41" s="150"/>
      <c r="E41" s="150"/>
      <c r="F41" s="150"/>
      <c r="G41" s="150"/>
      <c r="H41" s="150"/>
      <c r="I41" s="150"/>
      <c r="J41" s="150"/>
      <c r="K41" s="150"/>
      <c r="L41" s="220"/>
    </row>
    <row r="42" spans="1:18" ht="20.25" customHeight="1" x14ac:dyDescent="0.3">
      <c r="A42" s="235"/>
      <c r="B42" s="186" t="s">
        <v>206</v>
      </c>
      <c r="C42" s="733" t="s">
        <v>207</v>
      </c>
      <c r="D42" s="733"/>
      <c r="E42" s="733"/>
      <c r="F42" s="733"/>
      <c r="G42" s="187"/>
      <c r="H42" s="187"/>
      <c r="I42" s="733" t="s">
        <v>208</v>
      </c>
      <c r="J42" s="733"/>
      <c r="K42" s="733"/>
      <c r="L42" s="220"/>
    </row>
    <row r="43" spans="1:18" ht="15.75" customHeight="1" x14ac:dyDescent="0.2">
      <c r="A43" s="137"/>
      <c r="B43" s="138"/>
      <c r="C43" s="139"/>
      <c r="D43" s="139"/>
      <c r="E43" s="139"/>
      <c r="F43" s="139"/>
      <c r="G43" s="139"/>
      <c r="H43" s="139"/>
      <c r="I43" s="139"/>
      <c r="J43" s="139"/>
      <c r="K43" s="139"/>
    </row>
    <row r="44" spans="1:18" ht="15.75" customHeight="1" x14ac:dyDescent="0.2">
      <c r="A44" s="137"/>
      <c r="B44" s="138"/>
      <c r="C44" s="139"/>
      <c r="D44" s="139"/>
      <c r="E44" s="139"/>
      <c r="F44" s="139"/>
      <c r="G44" s="139"/>
      <c r="H44" s="139"/>
      <c r="I44" s="139"/>
      <c r="J44" s="139"/>
      <c r="K44" s="139"/>
    </row>
    <row r="45" spans="1:18" ht="15.75" customHeight="1" x14ac:dyDescent="0.2">
      <c r="A45" s="137"/>
      <c r="B45" s="138"/>
      <c r="C45" s="139"/>
      <c r="D45" s="139"/>
      <c r="E45" s="139"/>
      <c r="F45" s="139"/>
      <c r="G45" s="139"/>
      <c r="H45" s="139"/>
      <c r="I45" s="139"/>
      <c r="J45" s="139"/>
      <c r="K45" s="139"/>
    </row>
    <row r="46" spans="1:18" ht="15.75" customHeight="1" x14ac:dyDescent="0.2">
      <c r="A46" s="137"/>
      <c r="B46" s="138"/>
      <c r="C46" s="139"/>
      <c r="D46" s="139"/>
      <c r="E46" s="139"/>
      <c r="F46" s="139"/>
      <c r="G46" s="139"/>
      <c r="H46" s="139"/>
      <c r="I46" s="139"/>
      <c r="J46" s="139"/>
      <c r="K46" s="139"/>
    </row>
    <row r="47" spans="1:18" ht="15.75" customHeight="1" x14ac:dyDescent="0.2">
      <c r="A47" s="137"/>
      <c r="B47" s="138"/>
      <c r="C47" s="139"/>
      <c r="D47" s="139"/>
      <c r="E47" s="139"/>
      <c r="F47" s="139"/>
      <c r="G47" s="139"/>
      <c r="H47" s="139"/>
      <c r="I47" s="139"/>
      <c r="J47" s="139"/>
      <c r="K47" s="139"/>
    </row>
    <row r="48" spans="1:18" ht="15.75" customHeight="1" x14ac:dyDescent="0.2">
      <c r="A48" s="137"/>
      <c r="B48" s="138"/>
      <c r="C48" s="139"/>
      <c r="D48" s="139"/>
      <c r="E48" s="139"/>
      <c r="F48" s="139"/>
      <c r="G48" s="139"/>
      <c r="H48" s="139"/>
      <c r="I48" s="139"/>
      <c r="J48" s="139"/>
      <c r="K48" s="139"/>
    </row>
    <row r="49" spans="1:11" ht="15.75" customHeight="1" x14ac:dyDescent="0.2">
      <c r="A49" s="137"/>
      <c r="B49" s="138"/>
      <c r="C49" s="139"/>
      <c r="D49" s="139"/>
      <c r="E49" s="139"/>
      <c r="F49" s="139"/>
      <c r="G49" s="139"/>
      <c r="H49" s="139"/>
      <c r="I49" s="139"/>
      <c r="J49" s="139"/>
      <c r="K49" s="139"/>
    </row>
    <row r="50" spans="1:11" ht="15.75" customHeight="1" x14ac:dyDescent="0.2">
      <c r="A50" s="137"/>
      <c r="B50" s="138"/>
      <c r="C50" s="139"/>
      <c r="D50" s="139"/>
      <c r="E50" s="139"/>
      <c r="F50" s="139"/>
      <c r="G50" s="139"/>
      <c r="H50" s="139"/>
      <c r="I50" s="139"/>
      <c r="J50" s="139"/>
      <c r="K50" s="139"/>
    </row>
    <row r="51" spans="1:11" ht="15.75" customHeight="1" x14ac:dyDescent="0.2">
      <c r="A51" s="137"/>
      <c r="B51" s="138"/>
      <c r="C51" s="139"/>
      <c r="D51" s="139"/>
      <c r="E51" s="139"/>
      <c r="F51" s="139"/>
      <c r="G51" s="139"/>
      <c r="H51" s="139"/>
      <c r="I51" s="139"/>
      <c r="J51" s="139"/>
      <c r="K51" s="139"/>
    </row>
    <row r="52" spans="1:11" ht="15.75" customHeight="1" x14ac:dyDescent="0.2">
      <c r="A52" s="137"/>
      <c r="B52" s="138"/>
      <c r="C52" s="139"/>
      <c r="D52" s="139"/>
      <c r="E52" s="139"/>
      <c r="F52" s="139"/>
      <c r="G52" s="139"/>
      <c r="H52" s="139"/>
      <c r="I52" s="139"/>
      <c r="J52" s="139"/>
      <c r="K52" s="139"/>
    </row>
    <row r="53" spans="1:11" ht="15.75" customHeight="1" x14ac:dyDescent="0.2">
      <c r="A53" s="137"/>
      <c r="B53" s="138"/>
      <c r="C53" s="139"/>
      <c r="D53" s="139"/>
      <c r="E53" s="139"/>
      <c r="F53" s="139"/>
      <c r="G53" s="139"/>
      <c r="H53" s="139"/>
      <c r="I53" s="139"/>
      <c r="J53" s="139"/>
      <c r="K53" s="139"/>
    </row>
    <row r="54" spans="1:11" ht="15.75" customHeight="1" x14ac:dyDescent="0.2">
      <c r="A54" s="137"/>
      <c r="B54" s="138"/>
      <c r="C54" s="139"/>
      <c r="D54" s="139"/>
      <c r="E54" s="139"/>
      <c r="F54" s="139"/>
      <c r="G54" s="139"/>
      <c r="H54" s="139"/>
      <c r="I54" s="139"/>
      <c r="J54" s="139"/>
      <c r="K54" s="139"/>
    </row>
    <row r="55" spans="1:11" ht="15.75" customHeight="1" x14ac:dyDescent="0.2">
      <c r="A55" s="137"/>
      <c r="B55" s="138"/>
      <c r="C55" s="139"/>
      <c r="D55" s="139"/>
      <c r="E55" s="139"/>
      <c r="F55" s="139"/>
      <c r="G55" s="139"/>
      <c r="H55" s="139"/>
      <c r="I55" s="139"/>
      <c r="J55" s="139"/>
      <c r="K55" s="139"/>
    </row>
    <row r="56" spans="1:11" ht="15.75" customHeight="1" x14ac:dyDescent="0.2">
      <c r="A56" s="137"/>
      <c r="B56" s="138"/>
      <c r="C56" s="139"/>
      <c r="D56" s="139"/>
      <c r="E56" s="139"/>
      <c r="F56" s="139"/>
      <c r="G56" s="139"/>
      <c r="H56" s="139"/>
      <c r="I56" s="139"/>
      <c r="J56" s="139"/>
      <c r="K56" s="139"/>
    </row>
    <row r="57" spans="1:11" ht="15.75" customHeight="1" x14ac:dyDescent="0.2">
      <c r="A57" s="137"/>
      <c r="B57" s="138"/>
      <c r="C57" s="139"/>
      <c r="D57" s="139"/>
      <c r="E57" s="139"/>
      <c r="F57" s="139"/>
      <c r="G57" s="139"/>
      <c r="H57" s="139"/>
      <c r="I57" s="139"/>
      <c r="J57" s="139"/>
      <c r="K57" s="139"/>
    </row>
    <row r="58" spans="1:11" ht="15.75" customHeight="1" x14ac:dyDescent="0.2">
      <c r="A58" s="137"/>
      <c r="B58" s="138"/>
      <c r="C58" s="139"/>
      <c r="D58" s="139"/>
      <c r="E58" s="139"/>
      <c r="F58" s="139"/>
      <c r="G58" s="139"/>
      <c r="H58" s="139"/>
      <c r="I58" s="139"/>
      <c r="J58" s="139"/>
      <c r="K58" s="139"/>
    </row>
    <row r="59" spans="1:11" ht="15.75" customHeight="1" x14ac:dyDescent="0.2">
      <c r="A59" s="137"/>
      <c r="B59" s="138"/>
      <c r="C59" s="139"/>
      <c r="D59" s="139"/>
      <c r="E59" s="139"/>
      <c r="F59" s="139"/>
      <c r="G59" s="139"/>
      <c r="H59" s="139"/>
      <c r="I59" s="139"/>
      <c r="J59" s="139"/>
      <c r="K59" s="139"/>
    </row>
    <row r="60" spans="1:11" ht="15.75" customHeight="1" x14ac:dyDescent="0.2">
      <c r="A60" s="137"/>
      <c r="B60" s="138"/>
      <c r="C60" s="139"/>
      <c r="D60" s="139"/>
      <c r="E60" s="139"/>
      <c r="F60" s="139"/>
      <c r="G60" s="139"/>
      <c r="H60" s="139"/>
      <c r="I60" s="139"/>
      <c r="J60" s="139"/>
      <c r="K60" s="139"/>
    </row>
    <row r="61" spans="1:11" ht="15.75" customHeight="1" x14ac:dyDescent="0.2">
      <c r="A61" s="137"/>
      <c r="B61" s="138"/>
      <c r="C61" s="139"/>
      <c r="D61" s="139"/>
      <c r="E61" s="139"/>
      <c r="F61" s="139"/>
      <c r="G61" s="139"/>
      <c r="H61" s="139"/>
      <c r="I61" s="139"/>
      <c r="J61" s="139"/>
      <c r="K61" s="139"/>
    </row>
    <row r="62" spans="1:11" ht="15.75" customHeight="1" x14ac:dyDescent="0.2">
      <c r="A62" s="137"/>
      <c r="B62" s="138"/>
      <c r="C62" s="139"/>
      <c r="D62" s="139"/>
      <c r="E62" s="139"/>
      <c r="F62" s="139"/>
      <c r="G62" s="139"/>
      <c r="H62" s="139"/>
      <c r="I62" s="139"/>
      <c r="J62" s="139"/>
      <c r="K62" s="139"/>
    </row>
    <row r="63" spans="1:11" ht="15.75" customHeight="1" x14ac:dyDescent="0.2">
      <c r="A63" s="137"/>
      <c r="B63" s="138"/>
      <c r="C63" s="139"/>
      <c r="D63" s="139"/>
      <c r="E63" s="139"/>
      <c r="F63" s="139"/>
      <c r="G63" s="139"/>
      <c r="H63" s="139"/>
      <c r="I63" s="139"/>
      <c r="J63" s="139"/>
      <c r="K63" s="139"/>
    </row>
    <row r="64" spans="1:11" ht="15.75" customHeight="1" x14ac:dyDescent="0.2">
      <c r="A64" s="137"/>
      <c r="B64" s="138"/>
      <c r="C64" s="139"/>
      <c r="D64" s="139"/>
      <c r="E64" s="139"/>
      <c r="F64" s="139"/>
      <c r="G64" s="139"/>
      <c r="H64" s="139"/>
      <c r="I64" s="139"/>
      <c r="J64" s="139"/>
      <c r="K64" s="139"/>
    </row>
    <row r="65" spans="1:11" ht="15.75" customHeight="1" x14ac:dyDescent="0.2">
      <c r="A65" s="137"/>
      <c r="B65" s="138"/>
      <c r="C65" s="139"/>
      <c r="D65" s="139"/>
      <c r="E65" s="139"/>
      <c r="F65" s="139"/>
      <c r="G65" s="139"/>
      <c r="H65" s="139"/>
      <c r="I65" s="139"/>
      <c r="J65" s="139"/>
      <c r="K65" s="139"/>
    </row>
    <row r="66" spans="1:11" ht="15.75" customHeight="1" x14ac:dyDescent="0.2">
      <c r="A66" s="137"/>
      <c r="B66" s="138"/>
      <c r="C66" s="139"/>
      <c r="D66" s="139"/>
      <c r="E66" s="139"/>
      <c r="F66" s="139"/>
      <c r="G66" s="139"/>
      <c r="H66" s="139"/>
      <c r="I66" s="139"/>
      <c r="J66" s="139"/>
      <c r="K66" s="139"/>
    </row>
    <row r="67" spans="1:11" ht="15.75" customHeight="1" x14ac:dyDescent="0.2">
      <c r="A67" s="137"/>
      <c r="B67" s="138"/>
      <c r="C67" s="139"/>
      <c r="D67" s="139"/>
      <c r="E67" s="139"/>
      <c r="F67" s="139"/>
      <c r="G67" s="139"/>
      <c r="H67" s="139"/>
      <c r="I67" s="139"/>
      <c r="J67" s="139"/>
      <c r="K67" s="139"/>
    </row>
    <row r="68" spans="1:11" ht="15.75" customHeight="1" x14ac:dyDescent="0.2">
      <c r="A68" s="137"/>
      <c r="B68" s="138"/>
      <c r="C68" s="139"/>
      <c r="D68" s="139"/>
      <c r="E68" s="139"/>
      <c r="F68" s="139"/>
      <c r="G68" s="139"/>
      <c r="H68" s="139"/>
      <c r="I68" s="139"/>
      <c r="J68" s="139"/>
      <c r="K68" s="139"/>
    </row>
    <row r="69" spans="1:11" ht="15.75" customHeight="1" x14ac:dyDescent="0.2">
      <c r="A69" s="137"/>
      <c r="B69" s="138"/>
      <c r="C69" s="139"/>
      <c r="D69" s="139"/>
      <c r="E69" s="139"/>
      <c r="F69" s="139"/>
      <c r="G69" s="139"/>
      <c r="H69" s="139"/>
      <c r="I69" s="139"/>
      <c r="J69" s="139"/>
      <c r="K69" s="139"/>
    </row>
    <row r="70" spans="1:11" ht="15.75" customHeight="1" x14ac:dyDescent="0.2">
      <c r="A70" s="137"/>
      <c r="B70" s="138"/>
      <c r="C70" s="139"/>
      <c r="D70" s="139"/>
      <c r="E70" s="139"/>
      <c r="F70" s="139"/>
      <c r="G70" s="139"/>
      <c r="H70" s="139"/>
      <c r="I70" s="139"/>
      <c r="J70" s="139"/>
      <c r="K70" s="139"/>
    </row>
    <row r="71" spans="1:11" ht="15.75" customHeight="1" x14ac:dyDescent="0.2">
      <c r="A71" s="137"/>
      <c r="B71" s="138"/>
      <c r="C71" s="139"/>
      <c r="D71" s="139"/>
      <c r="E71" s="139"/>
      <c r="F71" s="139"/>
      <c r="G71" s="139"/>
      <c r="H71" s="139"/>
      <c r="I71" s="139"/>
      <c r="J71" s="139"/>
      <c r="K71" s="139"/>
    </row>
    <row r="72" spans="1:11" ht="15.75" customHeight="1" x14ac:dyDescent="0.2">
      <c r="A72" s="137"/>
      <c r="B72" s="138"/>
      <c r="C72" s="139"/>
      <c r="D72" s="139"/>
      <c r="E72" s="139"/>
      <c r="F72" s="139"/>
      <c r="G72" s="139"/>
      <c r="H72" s="139"/>
      <c r="I72" s="139"/>
      <c r="J72" s="139"/>
      <c r="K72" s="139"/>
    </row>
    <row r="73" spans="1:11" ht="15.75" customHeight="1" x14ac:dyDescent="0.2">
      <c r="A73" s="137"/>
      <c r="B73" s="138"/>
      <c r="C73" s="139"/>
      <c r="D73" s="139"/>
      <c r="E73" s="139"/>
      <c r="F73" s="139"/>
      <c r="G73" s="139"/>
      <c r="H73" s="139"/>
      <c r="I73" s="139"/>
      <c r="J73" s="139"/>
      <c r="K73" s="139"/>
    </row>
    <row r="74" spans="1:11" ht="15.75" customHeight="1" x14ac:dyDescent="0.2">
      <c r="A74" s="137"/>
      <c r="B74" s="138"/>
      <c r="C74" s="139"/>
      <c r="D74" s="139"/>
      <c r="E74" s="139"/>
      <c r="F74" s="139"/>
      <c r="G74" s="139"/>
      <c r="H74" s="139"/>
      <c r="I74" s="139"/>
      <c r="J74" s="139"/>
      <c r="K74" s="139"/>
    </row>
    <row r="75" spans="1:11" ht="15.75" customHeight="1" x14ac:dyDescent="0.2">
      <c r="A75" s="137"/>
      <c r="B75" s="138"/>
      <c r="C75" s="139"/>
      <c r="D75" s="139"/>
      <c r="E75" s="139"/>
      <c r="F75" s="139"/>
      <c r="G75" s="139"/>
      <c r="H75" s="139"/>
      <c r="I75" s="139"/>
      <c r="J75" s="139"/>
      <c r="K75" s="139"/>
    </row>
    <row r="76" spans="1:11" ht="15.75" customHeight="1" x14ac:dyDescent="0.2">
      <c r="A76" s="137"/>
      <c r="B76" s="138"/>
      <c r="C76" s="139"/>
      <c r="D76" s="139"/>
      <c r="E76" s="139"/>
      <c r="F76" s="139"/>
      <c r="G76" s="139"/>
      <c r="H76" s="139"/>
      <c r="I76" s="139"/>
      <c r="J76" s="139"/>
      <c r="K76" s="139"/>
    </row>
    <row r="77" spans="1:11" ht="15.75" customHeight="1" x14ac:dyDescent="0.2">
      <c r="A77" s="137"/>
      <c r="B77" s="138"/>
      <c r="C77" s="139"/>
      <c r="D77" s="139"/>
      <c r="E77" s="139"/>
      <c r="F77" s="139"/>
      <c r="G77" s="139"/>
      <c r="H77" s="139"/>
      <c r="I77" s="139"/>
      <c r="J77" s="139"/>
      <c r="K77" s="139"/>
    </row>
    <row r="78" spans="1:11" ht="15.75" customHeight="1" x14ac:dyDescent="0.2">
      <c r="A78" s="137"/>
      <c r="B78" s="138"/>
      <c r="C78" s="139"/>
      <c r="D78" s="139"/>
      <c r="E78" s="139"/>
      <c r="F78" s="139"/>
      <c r="G78" s="139"/>
      <c r="H78" s="139"/>
      <c r="I78" s="139"/>
      <c r="J78" s="139"/>
      <c r="K78" s="139"/>
    </row>
    <row r="79" spans="1:11" ht="15.75" customHeight="1" x14ac:dyDescent="0.2">
      <c r="A79" s="137"/>
      <c r="B79" s="138"/>
      <c r="C79" s="139"/>
      <c r="D79" s="139"/>
      <c r="E79" s="139"/>
      <c r="F79" s="139"/>
      <c r="G79" s="139"/>
      <c r="H79" s="139"/>
      <c r="I79" s="139"/>
      <c r="J79" s="139"/>
      <c r="K79" s="139"/>
    </row>
    <row r="80" spans="1:11" ht="15.75" customHeight="1" x14ac:dyDescent="0.2">
      <c r="A80" s="137"/>
      <c r="B80" s="138"/>
      <c r="C80" s="139"/>
      <c r="D80" s="139"/>
      <c r="E80" s="139"/>
      <c r="F80" s="139"/>
      <c r="G80" s="139"/>
      <c r="H80" s="139"/>
      <c r="I80" s="139"/>
      <c r="J80" s="139"/>
      <c r="K80" s="139"/>
    </row>
    <row r="81" spans="1:11" ht="15.75" customHeight="1" x14ac:dyDescent="0.2">
      <c r="A81" s="137"/>
      <c r="B81" s="138"/>
      <c r="C81" s="139"/>
      <c r="D81" s="139"/>
      <c r="E81" s="139"/>
      <c r="F81" s="139"/>
      <c r="G81" s="139"/>
      <c r="H81" s="139"/>
      <c r="I81" s="139"/>
      <c r="J81" s="139"/>
      <c r="K81" s="139"/>
    </row>
    <row r="82" spans="1:11" ht="15.75" customHeight="1" x14ac:dyDescent="0.2">
      <c r="A82" s="137"/>
      <c r="B82" s="138"/>
      <c r="C82" s="139"/>
      <c r="D82" s="139"/>
      <c r="E82" s="139"/>
      <c r="F82" s="139"/>
      <c r="G82" s="139"/>
      <c r="H82" s="139"/>
      <c r="I82" s="139"/>
      <c r="J82" s="139"/>
      <c r="K82" s="139"/>
    </row>
    <row r="83" spans="1:11" ht="15.75" customHeight="1" x14ac:dyDescent="0.2">
      <c r="A83" s="137"/>
      <c r="B83" s="138"/>
      <c r="C83" s="139"/>
      <c r="D83" s="139"/>
      <c r="E83" s="139"/>
      <c r="F83" s="139"/>
      <c r="G83" s="139"/>
      <c r="H83" s="139"/>
      <c r="I83" s="139"/>
      <c r="J83" s="139"/>
      <c r="K83" s="139"/>
    </row>
    <row r="84" spans="1:11" ht="15.75" customHeight="1" x14ac:dyDescent="0.2">
      <c r="A84" s="137"/>
      <c r="B84" s="138"/>
      <c r="C84" s="139"/>
      <c r="D84" s="139"/>
      <c r="E84" s="139"/>
      <c r="F84" s="139"/>
      <c r="G84" s="139"/>
      <c r="H84" s="139"/>
      <c r="I84" s="139"/>
      <c r="J84" s="139"/>
      <c r="K84" s="139"/>
    </row>
    <row r="85" spans="1:11" ht="15.75" customHeight="1" x14ac:dyDescent="0.2">
      <c r="A85" s="137"/>
      <c r="B85" s="138"/>
      <c r="C85" s="139"/>
      <c r="D85" s="139"/>
      <c r="E85" s="139"/>
      <c r="F85" s="139"/>
      <c r="G85" s="139"/>
      <c r="H85" s="139"/>
      <c r="I85" s="139"/>
      <c r="J85" s="139"/>
      <c r="K85" s="139"/>
    </row>
    <row r="86" spans="1:11" ht="15.75" customHeight="1" x14ac:dyDescent="0.2">
      <c r="A86" s="137"/>
      <c r="B86" s="138"/>
      <c r="C86" s="139"/>
      <c r="D86" s="139"/>
      <c r="E86" s="139"/>
      <c r="F86" s="139"/>
      <c r="G86" s="139"/>
      <c r="H86" s="139"/>
      <c r="I86" s="139"/>
      <c r="J86" s="139"/>
      <c r="K86" s="139"/>
    </row>
    <row r="87" spans="1:11" ht="15.75" customHeight="1" x14ac:dyDescent="0.2">
      <c r="A87" s="137"/>
      <c r="B87" s="138"/>
      <c r="C87" s="139"/>
      <c r="D87" s="139"/>
      <c r="E87" s="139"/>
      <c r="F87" s="139"/>
      <c r="G87" s="139"/>
      <c r="H87" s="139"/>
      <c r="I87" s="139"/>
      <c r="J87" s="139"/>
      <c r="K87" s="139"/>
    </row>
    <row r="88" spans="1:11" ht="15.75" customHeight="1" x14ac:dyDescent="0.2">
      <c r="A88" s="137"/>
      <c r="B88" s="138"/>
      <c r="C88" s="139"/>
      <c r="D88" s="139"/>
      <c r="E88" s="139"/>
      <c r="F88" s="139"/>
      <c r="G88" s="139"/>
      <c r="H88" s="139"/>
      <c r="I88" s="139"/>
      <c r="J88" s="139"/>
      <c r="K88" s="139"/>
    </row>
    <row r="89" spans="1:11" ht="15.75" customHeight="1" x14ac:dyDescent="0.2">
      <c r="A89" s="137"/>
      <c r="B89" s="138"/>
      <c r="C89" s="139"/>
      <c r="D89" s="139"/>
      <c r="E89" s="139"/>
      <c r="F89" s="139"/>
      <c r="G89" s="139"/>
      <c r="H89" s="139"/>
      <c r="I89" s="139"/>
      <c r="J89" s="139"/>
      <c r="K89" s="139"/>
    </row>
    <row r="90" spans="1:11" ht="15.75" customHeight="1" x14ac:dyDescent="0.2">
      <c r="A90" s="137"/>
      <c r="B90" s="138"/>
      <c r="C90" s="139"/>
      <c r="D90" s="139"/>
      <c r="E90" s="139"/>
      <c r="F90" s="139"/>
      <c r="G90" s="139"/>
      <c r="H90" s="139"/>
      <c r="I90" s="139"/>
      <c r="J90" s="139"/>
      <c r="K90" s="139"/>
    </row>
  </sheetData>
  <mergeCells count="7">
    <mergeCell ref="C42:F42"/>
    <mergeCell ref="I42:K42"/>
    <mergeCell ref="A4:B4"/>
    <mergeCell ref="C4:E4"/>
    <mergeCell ref="F4:H4"/>
    <mergeCell ref="I4:K4"/>
    <mergeCell ref="L4:L5"/>
  </mergeCells>
  <conditionalFormatting sqref="P38:Q38">
    <cfRule type="cellIs" dxfId="3388" priority="2" operator="equal">
      <formula>"xxx"</formula>
    </cfRule>
    <cfRule type="expression" dxfId="3387" priority="3">
      <formula>#REF!=1</formula>
    </cfRule>
  </conditionalFormatting>
  <conditionalFormatting sqref="P39:Q39">
    <cfRule type="cellIs" dxfId="3386" priority="4" operator="equal">
      <formula>"xxx"</formula>
    </cfRule>
    <cfRule type="expression" dxfId="3385" priority="5">
      <formula>#REF!=1</formula>
    </cfRule>
  </conditionalFormatting>
  <conditionalFormatting sqref="P32:Q34">
    <cfRule type="cellIs" dxfId="3384" priority="6" operator="equal">
      <formula>"xxx"</formula>
    </cfRule>
    <cfRule type="expression" dxfId="3383" priority="7">
      <formula>#REF!=1</formula>
    </cfRule>
  </conditionalFormatting>
  <conditionalFormatting sqref="P18:Q18 P22:Q29">
    <cfRule type="cellIs" dxfId="3382" priority="8" operator="equal">
      <formula>"xxx"</formula>
    </cfRule>
    <cfRule type="expression" dxfId="3381" priority="9">
      <formula>#REF!=1</formula>
    </cfRule>
  </conditionalFormatting>
  <conditionalFormatting sqref="P18:Q18">
    <cfRule type="cellIs" dxfId="3380" priority="10" operator="equal">
      <formula>"xxx"</formula>
    </cfRule>
    <cfRule type="expression" dxfId="3379" priority="11">
      <formula>#REF!=1</formula>
    </cfRule>
  </conditionalFormatting>
  <conditionalFormatting sqref="M11:M39">
    <cfRule type="expression" dxfId="3378" priority="12">
      <formula>#REF!=1</formula>
    </cfRule>
    <cfRule type="cellIs" dxfId="3377" priority="13" operator="equal">
      <formula>"xxx"</formula>
    </cfRule>
  </conditionalFormatting>
  <conditionalFormatting sqref="O10">
    <cfRule type="expression" dxfId="3376" priority="14">
      <formula>#REF!=1</formula>
    </cfRule>
    <cfRule type="cellIs" dxfId="3375" priority="15" operator="equal">
      <formula>"xxx"</formula>
    </cfRule>
  </conditionalFormatting>
  <conditionalFormatting sqref="N13:O13">
    <cfRule type="expression" dxfId="3374" priority="16">
      <formula>#REF!=1</formula>
    </cfRule>
    <cfRule type="cellIs" dxfId="3373" priority="17" operator="equal">
      <formula>"xxx"</formula>
    </cfRule>
  </conditionalFormatting>
  <conditionalFormatting sqref="M10:R38 M39:O39 R39">
    <cfRule type="expression" dxfId="3372" priority="18">
      <formula>#REF!=1</formula>
    </cfRule>
    <cfRule type="cellIs" dxfId="3371" priority="19" operator="equal">
      <formula>"xxx"</formula>
    </cfRule>
  </conditionalFormatting>
  <conditionalFormatting sqref="G32:G34">
    <cfRule type="expression" dxfId="3370" priority="20">
      <formula>#REF!=1</formula>
    </cfRule>
    <cfRule type="cellIs" dxfId="3369" priority="21" operator="equal">
      <formula>"xxx"</formula>
    </cfRule>
  </conditionalFormatting>
  <conditionalFormatting sqref="G22:G29">
    <cfRule type="expression" dxfId="3368" priority="22">
      <formula>#REF!=1</formula>
    </cfRule>
    <cfRule type="cellIs" dxfId="3367" priority="23" operator="equal">
      <formula>"xxx"</formula>
    </cfRule>
  </conditionalFormatting>
  <conditionalFormatting sqref="G14">
    <cfRule type="cellIs" dxfId="3366" priority="24" operator="equal">
      <formula>"xxx"</formula>
    </cfRule>
    <cfRule type="expression" dxfId="3365" priority="25">
      <formula>#REF!=1</formula>
    </cfRule>
  </conditionalFormatting>
  <conditionalFormatting sqref="G12">
    <cfRule type="cellIs" dxfId="3364" priority="26" operator="equal">
      <formula>"xxx"</formula>
    </cfRule>
    <cfRule type="expression" dxfId="3363" priority="27">
      <formula>#REF!=1</formula>
    </cfRule>
  </conditionalFormatting>
  <conditionalFormatting sqref="E10:G10 E14:F14">
    <cfRule type="cellIs" dxfId="3362" priority="28" operator="equal">
      <formula>"xxx"</formula>
    </cfRule>
  </conditionalFormatting>
  <conditionalFormatting sqref="G10">
    <cfRule type="expression" dxfId="3361" priority="29">
      <formula>#REF!=1</formula>
    </cfRule>
  </conditionalFormatting>
  <conditionalFormatting sqref="E12:F12">
    <cfRule type="cellIs" dxfId="3360" priority="30" operator="equal">
      <formula>"xxx"</formula>
    </cfRule>
  </conditionalFormatting>
  <conditionalFormatting sqref="G18">
    <cfRule type="expression" dxfId="3359" priority="31">
      <formula>#REF!=1</formula>
    </cfRule>
  </conditionalFormatting>
  <conditionalFormatting sqref="E18:G18">
    <cfRule type="cellIs" dxfId="3358" priority="32" operator="equal">
      <formula>"xxx"</formula>
    </cfRule>
  </conditionalFormatting>
  <conditionalFormatting sqref="C38:G38">
    <cfRule type="expression" dxfId="3357" priority="33">
      <formula>#REF!=1</formula>
    </cfRule>
  </conditionalFormatting>
  <conditionalFormatting sqref="E22:F29">
    <cfRule type="cellIs" dxfId="3356" priority="34" operator="equal">
      <formula>"xxx"</formula>
    </cfRule>
  </conditionalFormatting>
  <conditionalFormatting sqref="E37 E38:G38 G37">
    <cfRule type="cellIs" dxfId="3355" priority="35" operator="equal">
      <formula>"xxx"</formula>
    </cfRule>
  </conditionalFormatting>
  <conditionalFormatting sqref="E10:F20 E22:F29">
    <cfRule type="expression" dxfId="3354" priority="36">
      <formula>#REF!=1</formula>
    </cfRule>
  </conditionalFormatting>
  <conditionalFormatting sqref="G35:G36">
    <cfRule type="containsText" dxfId="3353" priority="37" operator="containsText" text="xxx">
      <formula>NOT(ISERROR(SEARCH("xxx",G35)))</formula>
    </cfRule>
  </conditionalFormatting>
  <conditionalFormatting sqref="G11 G13 G15:G17 G30:G31">
    <cfRule type="containsText" dxfId="3352" priority="38" operator="containsText" text="xxx">
      <formula>NOT(ISERROR(SEARCH("xxx",G11)))</formula>
    </cfRule>
  </conditionalFormatting>
  <conditionalFormatting sqref="F21 G11 G13 G15:G17 G19:G20 G30:G31 G35:G36">
    <cfRule type="expression" dxfId="3351" priority="39">
      <formula>#REF!=1</formula>
    </cfRule>
  </conditionalFormatting>
  <conditionalFormatting sqref="L6">
    <cfRule type="cellIs" dxfId="3350" priority="40" operator="equal">
      <formula>"xxx"</formula>
    </cfRule>
    <cfRule type="expression" dxfId="3349" priority="41">
      <formula>LEFT(G6,9)="SUB-TOTAL"</formula>
    </cfRule>
    <cfRule type="expression" dxfId="3348" priority="42">
      <formula>#REF!=1</formula>
    </cfRule>
  </conditionalFormatting>
  <conditionalFormatting sqref="L8:L38">
    <cfRule type="cellIs" dxfId="3347" priority="43" operator="equal">
      <formula>"xxx"</formula>
    </cfRule>
  </conditionalFormatting>
  <conditionalFormatting sqref="L35:L37">
    <cfRule type="expression" dxfId="3346" priority="44">
      <formula>LEFT(G35,9)="SUB-TOTAL"</formula>
    </cfRule>
    <cfRule type="expression" dxfId="3345" priority="45">
      <formula>#REF!=1</formula>
    </cfRule>
  </conditionalFormatting>
  <conditionalFormatting sqref="C40:C2279 P10:Q14">
    <cfRule type="cellIs" dxfId="3344" priority="46" operator="equal">
      <formula>"xxx"</formula>
    </cfRule>
  </conditionalFormatting>
  <conditionalFormatting sqref="C42">
    <cfRule type="expression" dxfId="3343" priority="47">
      <formula>K42=1</formula>
    </cfRule>
  </conditionalFormatting>
  <conditionalFormatting sqref="H42">
    <cfRule type="expression" dxfId="3342" priority="48">
      <formula>K42=1</formula>
    </cfRule>
  </conditionalFormatting>
  <conditionalFormatting sqref="G42">
    <cfRule type="expression" dxfId="3341" priority="49">
      <formula>L42=1</formula>
    </cfRule>
  </conditionalFormatting>
  <conditionalFormatting sqref="G42:H42">
    <cfRule type="containsText" dxfId="3340" priority="50" operator="containsText" text="xxx">
      <formula>NOT(ISERROR(SEARCH("xxx",G42)))</formula>
    </cfRule>
  </conditionalFormatting>
  <conditionalFormatting sqref="A42:B42">
    <cfRule type="expression" dxfId="3339" priority="51">
      <formula>K42=1</formula>
    </cfRule>
    <cfRule type="containsText" dxfId="3338" priority="52" operator="containsText" text="total estimated">
      <formula>NOT(ISERROR(SEARCH("total estimated",A42)))</formula>
    </cfRule>
    <cfRule type="containsText" dxfId="3337" priority="53" operator="containsText" text="SUB-TOTAL">
      <formula>NOT(ISERROR(SEARCH("SUB-TOTAL",A42)))</formula>
    </cfRule>
    <cfRule type="containsText" dxfId="3336" priority="54" operator="containsText" text="to be carried to">
      <formula>NOT(ISERROR(SEARCH("to be carried to",A42)))</formula>
    </cfRule>
  </conditionalFormatting>
  <conditionalFormatting sqref="D8:F8 D21:F21 D31:F31 D36:E36 D37">
    <cfRule type="containsText" dxfId="3335" priority="55" operator="containsText" text="xxx">
      <formula>NOT(ISERROR(SEARCH("xxx",D8)))</formula>
    </cfRule>
    <cfRule type="expression" dxfId="3334" priority="56">
      <formula>#REF!=1</formula>
    </cfRule>
  </conditionalFormatting>
  <conditionalFormatting sqref="C39:L39">
    <cfRule type="cellIs" dxfId="3333" priority="57" operator="equal">
      <formula>"xxx"</formula>
    </cfRule>
    <cfRule type="expression" dxfId="3332" priority="58">
      <formula>#REF!=1</formula>
    </cfRule>
  </conditionalFormatting>
  <conditionalFormatting sqref="D32:F35 P10:Q14">
    <cfRule type="expression" dxfId="3331" priority="59">
      <formula>#REF!=1</formula>
    </cfRule>
  </conditionalFormatting>
  <conditionalFormatting sqref="F5:I5 I40:I1048576">
    <cfRule type="expression" dxfId="3330" priority="60">
      <formula>H5=1</formula>
    </cfRule>
  </conditionalFormatting>
  <conditionalFormatting sqref="J5">
    <cfRule type="expression" dxfId="3329" priority="61">
      <formula>#REF!=1</formula>
    </cfRule>
  </conditionalFormatting>
  <conditionalFormatting sqref="I4">
    <cfRule type="expression" dxfId="3328" priority="62">
      <formula>K4=1</formula>
    </cfRule>
  </conditionalFormatting>
  <conditionalFormatting sqref="E4 E43:E1048576">
    <cfRule type="expression" dxfId="3327" priority="63">
      <formula>J4=1</formula>
    </cfRule>
  </conditionalFormatting>
  <conditionalFormatting sqref="C40:F40 D6:F7 D11:D20 D22:D30">
    <cfRule type="expression" dxfId="3326" priority="64">
      <formula>#REF!=1</formula>
    </cfRule>
  </conditionalFormatting>
  <conditionalFormatting sqref="C6:C38 E32:F35 F36:F37 G21:H21 H19:H20 I6:K20 I22:K38 K21:L21">
    <cfRule type="cellIs" dxfId="3325" priority="65" operator="equal">
      <formula>"xxx"</formula>
    </cfRule>
  </conditionalFormatting>
  <conditionalFormatting sqref="F36:F37">
    <cfRule type="expression" dxfId="3324" priority="66">
      <formula>#REF!=1</formula>
    </cfRule>
  </conditionalFormatting>
  <conditionalFormatting sqref="H6:H9">
    <cfRule type="cellIs" dxfId="3323" priority="67" operator="equal">
      <formula>"xxx"</formula>
    </cfRule>
  </conditionalFormatting>
  <conditionalFormatting sqref="B11:B36 B38:B41">
    <cfRule type="containsText" dxfId="3322" priority="68" operator="containsText" text="total estimated">
      <formula>NOT(ISERROR(SEARCH("total estimated",B11)))</formula>
    </cfRule>
    <cfRule type="containsText" dxfId="3321" priority="69" operator="containsText" text="SUB-TOTAL">
      <formula>NOT(ISERROR(SEARCH("SUB-TOTAL",B11)))</formula>
    </cfRule>
    <cfRule type="containsText" dxfId="3320" priority="70" operator="containsText" text="to be carried to">
      <formula>NOT(ISERROR(SEARCH("to be carried to",B11)))</formula>
    </cfRule>
  </conditionalFormatting>
  <conditionalFormatting sqref="H40">
    <cfRule type="cellIs" dxfId="3319" priority="71" operator="equal">
      <formula>"xxx"</formula>
    </cfRule>
  </conditionalFormatting>
  <conditionalFormatting sqref="H11 H13 H15:H17">
    <cfRule type="cellIs" dxfId="3318" priority="72" operator="equal">
      <formula>"xxx"</formula>
    </cfRule>
    <cfRule type="expression" dxfId="3317" priority="73">
      <formula>LEFT(B11,9)="SUB-TOTAL"</formula>
    </cfRule>
  </conditionalFormatting>
  <conditionalFormatting sqref="G6:G8">
    <cfRule type="containsText" dxfId="3316" priority="74" operator="containsText" text="xxx">
      <formula>NOT(ISERROR(SEARCH("xxx",G6)))</formula>
    </cfRule>
  </conditionalFormatting>
  <conditionalFormatting sqref="A38:B40">
    <cfRule type="expression" dxfId="3315" priority="75">
      <formula>RIGHT($A38,3)=".00"</formula>
    </cfRule>
  </conditionalFormatting>
  <conditionalFormatting sqref="A11:B36">
    <cfRule type="expression" dxfId="3314" priority="76">
      <formula>RIGHT($A11,3)=".00"</formula>
    </cfRule>
  </conditionalFormatting>
  <conditionalFormatting sqref="H6:H8 H19:H20 H40 L21">
    <cfRule type="expression" dxfId="3313" priority="77">
      <formula>LEFT(B6,9)="SUB-TOTAL"</formula>
    </cfRule>
  </conditionalFormatting>
  <conditionalFormatting sqref="B6:B8">
    <cfRule type="containsText" dxfId="3312" priority="78" operator="containsText" text="total estimated">
      <formula>NOT(ISERROR(SEARCH("total estimated",B6)))</formula>
    </cfRule>
    <cfRule type="containsText" dxfId="3311" priority="79" operator="containsText" text="SUB-TOTAL">
      <formula>NOT(ISERROR(SEARCH("SUB-TOTAL",B6)))</formula>
    </cfRule>
    <cfRule type="containsText" dxfId="3310" priority="80" operator="containsText" text="to be carried to">
      <formula>NOT(ISERROR(SEARCH("to be carried to",B6)))</formula>
    </cfRule>
  </conditionalFormatting>
  <conditionalFormatting sqref="E6:E7 E11 E13 E15:E17 E19:E20 E30 E41:H41 E43:H493 F21 G19:G20">
    <cfRule type="containsText" dxfId="3309" priority="81" operator="containsText" text="xxx">
      <formula>NOT(ISERROR(SEARCH("xxx",E6)))</formula>
    </cfRule>
  </conditionalFormatting>
  <conditionalFormatting sqref="A6:B8">
    <cfRule type="expression" dxfId="3308" priority="82">
      <formula>RIGHT($A6,3)=".00"</formula>
    </cfRule>
  </conditionalFormatting>
  <conditionalFormatting sqref="E40">
    <cfRule type="containsText" dxfId="3307" priority="83" operator="containsText" text="xxx">
      <formula>NOT(ISERROR(SEARCH("xxx",E40)))</formula>
    </cfRule>
  </conditionalFormatting>
  <conditionalFormatting sqref="G40">
    <cfRule type="containsText" dxfId="3306" priority="84" operator="containsText" text="xxx">
      <formula>NOT(ISERROR(SEARCH("xxx",G40)))</formula>
    </cfRule>
  </conditionalFormatting>
  <conditionalFormatting sqref="A5">
    <cfRule type="expression" dxfId="3305" priority="85">
      <formula>H5=1</formula>
    </cfRule>
  </conditionalFormatting>
  <conditionalFormatting sqref="D5:E5 H10:H38 I6:K20 I22:K38 K21:L21">
    <cfRule type="expression" dxfId="3304" priority="86">
      <formula>#REF!=1</formula>
    </cfRule>
  </conditionalFormatting>
  <conditionalFormatting sqref="C1:C8 C11:C36">
    <cfRule type="expression" dxfId="3303" priority="87">
      <formula>#REF!=1</formula>
    </cfRule>
  </conditionalFormatting>
  <conditionalFormatting sqref="B1:B3 B5:B8 B11:B36 B38:B41">
    <cfRule type="expression" dxfId="3302" priority="88">
      <formula>#REF!=1</formula>
    </cfRule>
  </conditionalFormatting>
  <conditionalFormatting sqref="G1:G3 G6:G8 G40">
    <cfRule type="expression" dxfId="3301" priority="89">
      <formula>#REF!=1</formula>
    </cfRule>
  </conditionalFormatting>
  <conditionalFormatting sqref="H1:H3 H6:H8 H40:H41">
    <cfRule type="expression" dxfId="3300" priority="90">
      <formula>#REF!=1</formula>
    </cfRule>
  </conditionalFormatting>
  <conditionalFormatting sqref="A1:A4 A6:A8 A11:A36 A38:A41">
    <cfRule type="expression" dxfId="3299" priority="91">
      <formula>#REF!=1</formula>
    </cfRule>
  </conditionalFormatting>
  <conditionalFormatting sqref="E1:E3">
    <cfRule type="expression" dxfId="3298" priority="92">
      <formula>#REF!=1</formula>
    </cfRule>
  </conditionalFormatting>
  <conditionalFormatting sqref="E41">
    <cfRule type="expression" dxfId="3297" priority="93">
      <formula>J41=1</formula>
    </cfRule>
  </conditionalFormatting>
  <conditionalFormatting sqref="A41 A43:A2279">
    <cfRule type="expression" dxfId="3296" priority="94">
      <formula>RIGHT($A41,3)=".00"</formula>
    </cfRule>
  </conditionalFormatting>
  <conditionalFormatting sqref="B43:B2279">
    <cfRule type="containsText" dxfId="3295" priority="95" operator="containsText" text="total estimated">
      <formula>NOT(ISERROR(SEARCH("total estimated",B43)))</formula>
    </cfRule>
    <cfRule type="containsText" dxfId="3294" priority="96" operator="containsText" text="SUB-TOTAL">
      <formula>NOT(ISERROR(SEARCH("SUB-TOTAL",B43)))</formula>
    </cfRule>
  </conditionalFormatting>
  <conditionalFormatting sqref="B43:B75">
    <cfRule type="containsText" dxfId="3293" priority="97" operator="containsText" text="to be carried to">
      <formula>NOT(ISERROR(SEARCH("to be carried to",B43)))</formula>
    </cfRule>
  </conditionalFormatting>
  <conditionalFormatting sqref="I1:I3">
    <cfRule type="expression" dxfId="3292" priority="98">
      <formula>K1=1</formula>
    </cfRule>
  </conditionalFormatting>
  <conditionalFormatting sqref="F41:G41 F43:H1048576 J1:K3 J40:K41 J43:K1048576">
    <cfRule type="expression" dxfId="3291" priority="99">
      <formula>#REF!=1</formula>
    </cfRule>
  </conditionalFormatting>
  <conditionalFormatting sqref="A43:A1048576 E30:F30">
    <cfRule type="expression" dxfId="3290" priority="100">
      <formula>#REF!=1</formula>
    </cfRule>
  </conditionalFormatting>
  <conditionalFormatting sqref="B43:B1048576">
    <cfRule type="expression" dxfId="3289" priority="101">
      <formula>#REF!=1</formula>
    </cfRule>
  </conditionalFormatting>
  <conditionalFormatting sqref="C41:D41 C43:D1048576">
    <cfRule type="expression" dxfId="3288" priority="102">
      <formula>#REF!=1</formula>
    </cfRule>
  </conditionalFormatting>
  <conditionalFormatting sqref="F4 G21">
    <cfRule type="expression" dxfId="3287" priority="103">
      <formula>#REF!=1</formula>
    </cfRule>
  </conditionalFormatting>
  <conditionalFormatting sqref="K5">
    <cfRule type="expression" dxfId="3286" priority="104">
      <formula>#REF!=1</formula>
    </cfRule>
  </conditionalFormatting>
  <conditionalFormatting sqref="I6:K20 I22:K38 I39 K21">
    <cfRule type="expression" dxfId="3285" priority="105">
      <formula>LEFT(E6,9)="SUB-TOTAL"</formula>
    </cfRule>
  </conditionalFormatting>
  <conditionalFormatting sqref="G21">
    <cfRule type="expression" dxfId="3284" priority="106">
      <formula>LEFT(B21,9)="SUB-TOTAL"</formula>
    </cfRule>
  </conditionalFormatting>
  <conditionalFormatting sqref="H21">
    <cfRule type="expression" dxfId="3283" priority="107">
      <formula>LEFT(E21,9)="SUB-TOTAL"</formula>
    </cfRule>
  </conditionalFormatting>
  <pageMargins left="0.45" right="0" top="0.75" bottom="0.75" header="0.511811023622047" footer="0.511811023622047"/>
  <pageSetup paperSize="9"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40"/>
  <sheetViews>
    <sheetView topLeftCell="A13" zoomScale="60" zoomScaleNormal="60" workbookViewId="0">
      <selection activeCell="N28" sqref="N28"/>
    </sheetView>
  </sheetViews>
  <sheetFormatPr defaultColWidth="8.7109375" defaultRowHeight="18" x14ac:dyDescent="0.25"/>
  <cols>
    <col min="1" max="1" width="66.140625" style="15" customWidth="1"/>
    <col min="2" max="2" width="24.5703125" style="140" customWidth="1"/>
    <col min="3" max="3" width="15" style="140" customWidth="1"/>
    <col min="4" max="4" width="28.85546875" style="140" customWidth="1"/>
    <col min="5" max="5" width="26.85546875" style="140" customWidth="1"/>
    <col min="6" max="6" width="18.85546875" style="140" customWidth="1"/>
    <col min="7" max="7" width="20.42578125" style="140" customWidth="1"/>
    <col min="8" max="8" width="20.140625" style="141" customWidth="1"/>
    <col min="9" max="9" width="17.85546875" style="141" customWidth="1"/>
    <col min="10" max="10" width="21.28515625" style="141" customWidth="1"/>
    <col min="11" max="11" width="23" style="142" customWidth="1"/>
    <col min="12" max="12" width="19.85546875" style="15" customWidth="1"/>
    <col min="13" max="13" width="35.140625" style="15" customWidth="1"/>
    <col min="14" max="14" width="20.5703125" style="15" customWidth="1"/>
    <col min="15" max="15" width="15.42578125" style="15" customWidth="1"/>
  </cols>
  <sheetData>
    <row r="1" spans="1:15" ht="18" customHeight="1" x14ac:dyDescent="0.25">
      <c r="A1" s="75"/>
      <c r="B1" s="236"/>
      <c r="C1" s="236"/>
      <c r="D1" s="237"/>
      <c r="E1" s="237"/>
      <c r="F1" s="238"/>
      <c r="G1" s="239"/>
      <c r="H1" s="240"/>
      <c r="I1" s="240"/>
      <c r="J1" s="240"/>
    </row>
    <row r="2" spans="1:15" ht="18" customHeight="1" x14ac:dyDescent="0.25">
      <c r="A2" s="75"/>
      <c r="B2" s="236"/>
      <c r="C2" s="236"/>
      <c r="D2" s="237"/>
      <c r="E2" s="237"/>
      <c r="F2" s="237"/>
      <c r="G2" s="239"/>
      <c r="H2" s="240"/>
      <c r="I2" s="240"/>
      <c r="J2" s="240"/>
    </row>
    <row r="3" spans="1:15" ht="34.5" customHeight="1" x14ac:dyDescent="0.25">
      <c r="A3" s="75"/>
      <c r="B3" s="241" t="s">
        <v>275</v>
      </c>
      <c r="C3" s="72"/>
      <c r="D3" s="242"/>
      <c r="E3" s="243"/>
      <c r="F3" s="244"/>
      <c r="G3" s="239"/>
      <c r="H3" s="240"/>
      <c r="I3" s="240"/>
      <c r="J3" s="240"/>
    </row>
    <row r="4" spans="1:15" ht="29.25" customHeight="1" x14ac:dyDescent="0.25">
      <c r="A4" s="75"/>
      <c r="B4" s="734" t="s">
        <v>157</v>
      </c>
      <c r="C4" s="734"/>
      <c r="D4" s="734"/>
      <c r="E4" s="734" t="s">
        <v>158</v>
      </c>
      <c r="F4" s="734"/>
      <c r="G4" s="734"/>
      <c r="H4" s="734" t="s">
        <v>159</v>
      </c>
      <c r="I4" s="734"/>
      <c r="J4" s="734"/>
    </row>
    <row r="5" spans="1:15" ht="47.25" customHeight="1" x14ac:dyDescent="0.2">
      <c r="A5" s="81" t="s">
        <v>80</v>
      </c>
      <c r="B5" s="84" t="s">
        <v>160</v>
      </c>
      <c r="C5" s="84" t="s">
        <v>161</v>
      </c>
      <c r="D5" s="245" t="s">
        <v>162</v>
      </c>
      <c r="E5" s="84" t="s">
        <v>163</v>
      </c>
      <c r="F5" s="84" t="s">
        <v>164</v>
      </c>
      <c r="G5" s="84" t="s">
        <v>165</v>
      </c>
      <c r="H5" s="84" t="s">
        <v>166</v>
      </c>
      <c r="I5" s="84" t="s">
        <v>167</v>
      </c>
      <c r="J5" s="84" t="s">
        <v>168</v>
      </c>
      <c r="K5" s="84" t="s">
        <v>169</v>
      </c>
      <c r="L5" s="155" t="s">
        <v>170</v>
      </c>
      <c r="M5" s="155" t="s">
        <v>171</v>
      </c>
      <c r="N5" s="155" t="s">
        <v>172</v>
      </c>
      <c r="O5" s="155" t="s">
        <v>173</v>
      </c>
    </row>
    <row r="6" spans="1:15" ht="22.5" customHeight="1" x14ac:dyDescent="0.2">
      <c r="A6" s="246"/>
      <c r="B6" s="247"/>
      <c r="C6" s="247"/>
      <c r="D6" s="248"/>
      <c r="E6" s="247"/>
      <c r="F6" s="247"/>
      <c r="G6" s="247"/>
      <c r="H6" s="247"/>
      <c r="I6" s="247"/>
      <c r="J6" s="247"/>
      <c r="K6" s="249"/>
    </row>
    <row r="7" spans="1:15" ht="24" customHeight="1" x14ac:dyDescent="0.2">
      <c r="A7" s="250" t="s">
        <v>174</v>
      </c>
      <c r="B7" s="251"/>
      <c r="C7" s="251"/>
      <c r="D7" s="252"/>
      <c r="E7" s="253"/>
      <c r="F7" s="253"/>
      <c r="G7" s="254"/>
      <c r="H7" s="255"/>
      <c r="I7" s="255"/>
      <c r="J7" s="255"/>
      <c r="K7" s="249"/>
    </row>
    <row r="8" spans="1:15" ht="44.25" customHeight="1" x14ac:dyDescent="0.2">
      <c r="A8" s="256" t="s">
        <v>175</v>
      </c>
      <c r="B8" s="251"/>
      <c r="C8" s="251"/>
      <c r="D8" s="252"/>
      <c r="E8" s="253"/>
      <c r="F8" s="253"/>
      <c r="G8" s="254"/>
      <c r="H8" s="255"/>
      <c r="I8" s="255"/>
      <c r="J8" s="255"/>
      <c r="K8" s="257"/>
    </row>
    <row r="9" spans="1:15" ht="24.75" customHeight="1" x14ac:dyDescent="0.2">
      <c r="A9" s="250" t="s">
        <v>176</v>
      </c>
      <c r="B9" s="258"/>
      <c r="C9" s="258"/>
      <c r="D9" s="253"/>
      <c r="E9" s="253"/>
      <c r="F9" s="253"/>
      <c r="G9" s="254"/>
      <c r="H9" s="255"/>
      <c r="I9" s="255"/>
      <c r="J9" s="255"/>
      <c r="K9" s="257"/>
    </row>
    <row r="10" spans="1:15" ht="19.5" customHeight="1" x14ac:dyDescent="0.2">
      <c r="A10" s="256" t="s">
        <v>177</v>
      </c>
      <c r="B10" s="258"/>
      <c r="C10" s="258"/>
      <c r="D10" s="253"/>
      <c r="E10" s="253"/>
      <c r="F10" s="253"/>
      <c r="G10" s="254"/>
      <c r="H10" s="255"/>
      <c r="I10" s="255"/>
      <c r="J10" s="255"/>
      <c r="K10" s="257"/>
    </row>
    <row r="11" spans="1:15" ht="30.75" customHeight="1" x14ac:dyDescent="0.2">
      <c r="A11" s="256" t="s">
        <v>178</v>
      </c>
      <c r="B11" s="258"/>
      <c r="C11" s="258"/>
      <c r="D11" s="258"/>
      <c r="E11" s="258"/>
      <c r="F11" s="258"/>
      <c r="G11" s="255"/>
      <c r="H11" s="255"/>
      <c r="I11" s="255"/>
      <c r="J11" s="255"/>
      <c r="K11" s="257"/>
    </row>
    <row r="12" spans="1:15" ht="29.25" customHeight="1" x14ac:dyDescent="0.2">
      <c r="A12" s="256" t="s">
        <v>179</v>
      </c>
      <c r="B12" s="258">
        <v>2</v>
      </c>
      <c r="C12" s="258" t="s">
        <v>180</v>
      </c>
      <c r="D12" s="258">
        <v>22795</v>
      </c>
      <c r="E12" s="258">
        <v>1.8</v>
      </c>
      <c r="F12" s="258">
        <f>B12-E12</f>
        <v>0.19999999999999996</v>
      </c>
      <c r="G12" s="255">
        <f>E12+F12</f>
        <v>2</v>
      </c>
      <c r="H12" s="255">
        <f>D12*E12</f>
        <v>41031</v>
      </c>
      <c r="I12" s="255">
        <f>D12*F12</f>
        <v>4558.9999999999991</v>
      </c>
      <c r="J12" s="255">
        <f>H12+I12</f>
        <v>45590</v>
      </c>
      <c r="K12" s="257">
        <f>G12/B12</f>
        <v>1</v>
      </c>
      <c r="L12" s="168">
        <v>16900</v>
      </c>
      <c r="M12" s="168">
        <v>80</v>
      </c>
      <c r="N12" s="168">
        <f>B12*(L12+M12)</f>
        <v>33960</v>
      </c>
      <c r="O12" s="168">
        <f>J12-N12</f>
        <v>11630</v>
      </c>
    </row>
    <row r="13" spans="1:15" ht="24.75" customHeight="1" x14ac:dyDescent="0.2">
      <c r="A13" s="256" t="s">
        <v>181</v>
      </c>
      <c r="B13" s="258">
        <v>2</v>
      </c>
      <c r="C13" s="258" t="s">
        <v>180</v>
      </c>
      <c r="D13" s="258">
        <v>4365</v>
      </c>
      <c r="E13" s="258">
        <v>0</v>
      </c>
      <c r="F13" s="258">
        <f>B13-E13</f>
        <v>2</v>
      </c>
      <c r="G13" s="255">
        <f>E13+F13</f>
        <v>2</v>
      </c>
      <c r="H13" s="255">
        <f>D13*E13</f>
        <v>0</v>
      </c>
      <c r="I13" s="255">
        <f>D13*F13</f>
        <v>8730</v>
      </c>
      <c r="J13" s="255">
        <f>H13+I13</f>
        <v>8730</v>
      </c>
      <c r="K13" s="257">
        <f>G13/B13</f>
        <v>1</v>
      </c>
      <c r="L13" s="168">
        <v>0</v>
      </c>
      <c r="M13" s="168">
        <v>0</v>
      </c>
      <c r="N13" s="168">
        <f>B13*(L13+M13)</f>
        <v>0</v>
      </c>
      <c r="O13" s="168">
        <f>J13-N13</f>
        <v>8730</v>
      </c>
    </row>
    <row r="14" spans="1:15" ht="33.75" customHeight="1" x14ac:dyDescent="0.2">
      <c r="A14" s="256" t="s">
        <v>182</v>
      </c>
      <c r="B14" s="258"/>
      <c r="C14" s="258"/>
      <c r="D14" s="253"/>
      <c r="E14" s="253"/>
      <c r="F14" s="253"/>
      <c r="G14" s="255"/>
      <c r="H14" s="255"/>
      <c r="I14" s="255"/>
      <c r="J14" s="255"/>
      <c r="K14" s="257"/>
      <c r="L14" s="168"/>
      <c r="M14" s="168"/>
      <c r="N14" s="168"/>
      <c r="O14" s="168"/>
    </row>
    <row r="15" spans="1:15" ht="17.25" customHeight="1" x14ac:dyDescent="0.2">
      <c r="A15" s="256" t="s">
        <v>183</v>
      </c>
      <c r="B15" s="258"/>
      <c r="C15" s="258"/>
      <c r="D15" s="253"/>
      <c r="E15" s="258"/>
      <c r="F15" s="258"/>
      <c r="G15" s="255"/>
      <c r="H15" s="255"/>
      <c r="I15" s="255"/>
      <c r="J15" s="255"/>
      <c r="K15" s="257"/>
      <c r="L15" s="168"/>
      <c r="M15" s="168"/>
      <c r="N15" s="168"/>
      <c r="O15" s="168"/>
    </row>
    <row r="16" spans="1:15" ht="33" customHeight="1" x14ac:dyDescent="0.2">
      <c r="A16" s="256" t="s">
        <v>184</v>
      </c>
      <c r="B16" s="258"/>
      <c r="C16" s="258"/>
      <c r="D16" s="253"/>
      <c r="E16" s="253"/>
      <c r="F16" s="253"/>
      <c r="G16" s="255"/>
      <c r="H16" s="255"/>
      <c r="I16" s="255"/>
      <c r="J16" s="255"/>
      <c r="K16" s="257"/>
      <c r="L16" s="168"/>
      <c r="M16" s="168"/>
      <c r="N16" s="168"/>
      <c r="O16" s="168"/>
    </row>
    <row r="17" spans="1:15" ht="33.75" customHeight="1" x14ac:dyDescent="0.2">
      <c r="A17" s="256" t="s">
        <v>185</v>
      </c>
      <c r="B17" s="258">
        <v>244</v>
      </c>
      <c r="C17" s="258" t="s">
        <v>180</v>
      </c>
      <c r="D17" s="258">
        <v>339.5</v>
      </c>
      <c r="E17" s="258">
        <v>219.6</v>
      </c>
      <c r="F17" s="258">
        <f t="shared" ref="F17:F31" si="0">B17-E17</f>
        <v>24.400000000000006</v>
      </c>
      <c r="G17" s="255">
        <f>E17+F17</f>
        <v>244</v>
      </c>
      <c r="H17" s="255">
        <f>D17*E17</f>
        <v>74554.2</v>
      </c>
      <c r="I17" s="255">
        <f>D17*F17</f>
        <v>8283.8000000000011</v>
      </c>
      <c r="J17" s="255">
        <f>H17+I17</f>
        <v>82838</v>
      </c>
      <c r="K17" s="257">
        <f>G17/B17</f>
        <v>1</v>
      </c>
      <c r="L17" s="168">
        <v>120</v>
      </c>
      <c r="M17" s="168">
        <v>80</v>
      </c>
      <c r="N17" s="168">
        <f>B17*(L17+M17)</f>
        <v>48800</v>
      </c>
      <c r="O17" s="168">
        <f>J17-N17</f>
        <v>34038</v>
      </c>
    </row>
    <row r="18" spans="1:15" ht="26.25" customHeight="1" x14ac:dyDescent="0.2">
      <c r="A18" s="256" t="s">
        <v>186</v>
      </c>
      <c r="B18" s="258">
        <v>6</v>
      </c>
      <c r="C18" s="258" t="s">
        <v>180</v>
      </c>
      <c r="D18" s="258">
        <v>339.5</v>
      </c>
      <c r="E18" s="258">
        <v>5.4</v>
      </c>
      <c r="F18" s="258">
        <f t="shared" si="0"/>
        <v>0.59999999999999964</v>
      </c>
      <c r="G18" s="255">
        <f>E18+F18</f>
        <v>6</v>
      </c>
      <c r="H18" s="255">
        <f>D18*E18</f>
        <v>1833.3000000000002</v>
      </c>
      <c r="I18" s="255">
        <f>D18*F18</f>
        <v>203.69999999999987</v>
      </c>
      <c r="J18" s="255">
        <f>H18+I18</f>
        <v>2037</v>
      </c>
      <c r="K18" s="257">
        <f>G18/B18</f>
        <v>1</v>
      </c>
      <c r="L18" s="168">
        <v>110</v>
      </c>
      <c r="M18" s="168">
        <v>80</v>
      </c>
      <c r="N18" s="168">
        <f>B18*(L18+M18)</f>
        <v>1140</v>
      </c>
      <c r="O18" s="168">
        <f>J18-N18</f>
        <v>897</v>
      </c>
    </row>
    <row r="19" spans="1:15" ht="23.25" customHeight="1" x14ac:dyDescent="0.2">
      <c r="A19" s="256" t="s">
        <v>187</v>
      </c>
      <c r="B19" s="258">
        <v>12</v>
      </c>
      <c r="C19" s="258" t="s">
        <v>180</v>
      </c>
      <c r="D19" s="258">
        <v>291</v>
      </c>
      <c r="E19" s="258">
        <v>10.8</v>
      </c>
      <c r="F19" s="258">
        <f t="shared" si="0"/>
        <v>1.1999999999999993</v>
      </c>
      <c r="G19" s="255">
        <f>E19+F19</f>
        <v>12</v>
      </c>
      <c r="H19" s="255">
        <f>D19*E19</f>
        <v>3142.8</v>
      </c>
      <c r="I19" s="255">
        <f>D19*F19</f>
        <v>349.19999999999982</v>
      </c>
      <c r="J19" s="255">
        <f>H19+I19</f>
        <v>3492</v>
      </c>
      <c r="K19" s="257">
        <f>G19/B19</f>
        <v>1</v>
      </c>
      <c r="L19" s="168">
        <v>160</v>
      </c>
      <c r="M19" s="168">
        <v>80</v>
      </c>
      <c r="N19" s="168">
        <f>B19*(L19+M19)</f>
        <v>2880</v>
      </c>
      <c r="O19" s="168">
        <f>J19-N19</f>
        <v>612</v>
      </c>
    </row>
    <row r="20" spans="1:15" ht="27.75" customHeight="1" x14ac:dyDescent="0.2">
      <c r="A20" s="256" t="s">
        <v>188</v>
      </c>
      <c r="B20" s="258">
        <v>4</v>
      </c>
      <c r="C20" s="258" t="s">
        <v>180</v>
      </c>
      <c r="D20" s="258">
        <v>368.6</v>
      </c>
      <c r="E20" s="258">
        <v>3.6</v>
      </c>
      <c r="F20" s="258">
        <f t="shared" si="0"/>
        <v>0.39999999999999991</v>
      </c>
      <c r="G20" s="255">
        <f>E20+F20</f>
        <v>4</v>
      </c>
      <c r="H20" s="255">
        <f>D20*E20</f>
        <v>1326.96</v>
      </c>
      <c r="I20" s="255">
        <f>D20*F20</f>
        <v>147.43999999999997</v>
      </c>
      <c r="J20" s="255">
        <f>H20+I20</f>
        <v>1474.4</v>
      </c>
      <c r="K20" s="257">
        <f>G20/B20</f>
        <v>1</v>
      </c>
      <c r="L20" s="168">
        <v>180</v>
      </c>
      <c r="M20" s="168">
        <v>80</v>
      </c>
      <c r="N20" s="168">
        <f>B20*(L20+M20)</f>
        <v>1040</v>
      </c>
      <c r="O20" s="168">
        <f>J20-N20</f>
        <v>434.40000000000009</v>
      </c>
    </row>
    <row r="21" spans="1:15" ht="24" customHeight="1" x14ac:dyDescent="0.2">
      <c r="A21" s="256" t="s">
        <v>189</v>
      </c>
      <c r="B21" s="258"/>
      <c r="C21" s="258"/>
      <c r="D21" s="253"/>
      <c r="E21" s="253"/>
      <c r="F21" s="258">
        <f t="shared" si="0"/>
        <v>0</v>
      </c>
      <c r="G21" s="255"/>
      <c r="H21" s="255"/>
      <c r="I21" s="255"/>
      <c r="J21" s="255"/>
      <c r="K21" s="257"/>
      <c r="L21" s="168"/>
      <c r="M21" s="168"/>
      <c r="N21" s="168"/>
      <c r="O21" s="168"/>
    </row>
    <row r="22" spans="1:15" ht="35.25" customHeight="1" x14ac:dyDescent="0.2">
      <c r="A22" s="256" t="s">
        <v>190</v>
      </c>
      <c r="B22" s="258"/>
      <c r="C22" s="258"/>
      <c r="D22" s="253"/>
      <c r="E22" s="253"/>
      <c r="F22" s="258">
        <f t="shared" si="0"/>
        <v>0</v>
      </c>
      <c r="G22" s="255"/>
      <c r="H22" s="255"/>
      <c r="I22" s="255"/>
      <c r="J22" s="255"/>
      <c r="K22" s="257"/>
      <c r="L22" s="168"/>
      <c r="M22" s="168"/>
      <c r="N22" s="168"/>
      <c r="O22" s="168"/>
    </row>
    <row r="23" spans="1:15" ht="30.75" customHeight="1" x14ac:dyDescent="0.2">
      <c r="A23" s="256" t="s">
        <v>191</v>
      </c>
      <c r="B23" s="258">
        <v>16</v>
      </c>
      <c r="C23" s="258" t="s">
        <v>180</v>
      </c>
      <c r="D23" s="258">
        <v>436.5</v>
      </c>
      <c r="E23" s="258">
        <v>14.4</v>
      </c>
      <c r="F23" s="258">
        <f t="shared" si="0"/>
        <v>1.5999999999999996</v>
      </c>
      <c r="G23" s="255">
        <f>E23+F23</f>
        <v>16</v>
      </c>
      <c r="H23" s="255">
        <f>D23*E23</f>
        <v>6285.6</v>
      </c>
      <c r="I23" s="255">
        <f>D23*F23</f>
        <v>698.39999999999986</v>
      </c>
      <c r="J23" s="255">
        <f>H23+I23</f>
        <v>6984</v>
      </c>
      <c r="K23" s="257">
        <f>G23/B23</f>
        <v>1</v>
      </c>
      <c r="L23" s="168">
        <v>140</v>
      </c>
      <c r="M23" s="168">
        <v>80</v>
      </c>
      <c r="N23" s="168">
        <f>B23*(L23+M23)</f>
        <v>3520</v>
      </c>
      <c r="O23" s="168">
        <f>J23-N23</f>
        <v>3464</v>
      </c>
    </row>
    <row r="24" spans="1:15" ht="22.5" customHeight="1" x14ac:dyDescent="0.2">
      <c r="A24" s="256" t="s">
        <v>192</v>
      </c>
      <c r="B24" s="258"/>
      <c r="C24" s="258"/>
      <c r="D24" s="253"/>
      <c r="E24" s="258"/>
      <c r="F24" s="258">
        <f t="shared" si="0"/>
        <v>0</v>
      </c>
      <c r="G24" s="255"/>
      <c r="H24" s="255"/>
      <c r="I24" s="255"/>
      <c r="J24" s="255"/>
      <c r="K24" s="257"/>
      <c r="L24" s="168"/>
      <c r="M24" s="168"/>
      <c r="N24" s="168"/>
      <c r="O24" s="168"/>
    </row>
    <row r="25" spans="1:15" ht="33" customHeight="1" x14ac:dyDescent="0.2">
      <c r="A25" s="256" t="s">
        <v>193</v>
      </c>
      <c r="B25" s="258"/>
      <c r="C25" s="258"/>
      <c r="D25" s="253"/>
      <c r="E25" s="258"/>
      <c r="F25" s="258">
        <f t="shared" si="0"/>
        <v>0</v>
      </c>
      <c r="G25" s="255"/>
      <c r="H25" s="255"/>
      <c r="I25" s="255"/>
      <c r="J25" s="255"/>
      <c r="K25" s="257"/>
      <c r="L25" s="168"/>
      <c r="M25" s="168"/>
      <c r="N25" s="168"/>
      <c r="O25" s="168"/>
    </row>
    <row r="26" spans="1:15" ht="37.5" customHeight="1" x14ac:dyDescent="0.2">
      <c r="A26" s="256" t="s">
        <v>194</v>
      </c>
      <c r="B26" s="258">
        <v>14</v>
      </c>
      <c r="C26" s="258" t="s">
        <v>180</v>
      </c>
      <c r="D26" s="258">
        <v>388</v>
      </c>
      <c r="E26" s="258">
        <v>12.6</v>
      </c>
      <c r="F26" s="258">
        <f t="shared" si="0"/>
        <v>1.4000000000000004</v>
      </c>
      <c r="G26" s="255">
        <f>E26+F26</f>
        <v>14</v>
      </c>
      <c r="H26" s="255">
        <f>D26*E26</f>
        <v>4888.8</v>
      </c>
      <c r="I26" s="255">
        <f>D26*F26</f>
        <v>543.20000000000016</v>
      </c>
      <c r="J26" s="255">
        <f>H26+I26</f>
        <v>5432</v>
      </c>
      <c r="K26" s="257">
        <f>G26/B26</f>
        <v>1</v>
      </c>
      <c r="L26" s="168">
        <v>212</v>
      </c>
      <c r="M26" s="168">
        <v>80</v>
      </c>
      <c r="N26" s="168">
        <f>B26*(L26+M26)</f>
        <v>4088</v>
      </c>
      <c r="O26" s="168">
        <f>J26-N26</f>
        <v>1344</v>
      </c>
    </row>
    <row r="27" spans="1:15" ht="38.25" customHeight="1" x14ac:dyDescent="0.2">
      <c r="A27" s="256" t="s">
        <v>195</v>
      </c>
      <c r="B27" s="258">
        <v>8</v>
      </c>
      <c r="C27" s="258" t="s">
        <v>180</v>
      </c>
      <c r="D27" s="258">
        <v>436.5</v>
      </c>
      <c r="E27" s="258">
        <v>7.2</v>
      </c>
      <c r="F27" s="258">
        <f t="shared" si="0"/>
        <v>0.79999999999999982</v>
      </c>
      <c r="G27" s="255">
        <f>E27+F27</f>
        <v>8</v>
      </c>
      <c r="H27" s="255">
        <f>D27*E27</f>
        <v>3142.8</v>
      </c>
      <c r="I27" s="255">
        <f>D27*F27</f>
        <v>349.19999999999993</v>
      </c>
      <c r="J27" s="255">
        <f>H27+I27</f>
        <v>3492</v>
      </c>
      <c r="K27" s="257">
        <f>G27/B27</f>
        <v>1</v>
      </c>
      <c r="L27" s="168">
        <v>250</v>
      </c>
      <c r="M27" s="168">
        <v>80</v>
      </c>
      <c r="N27" s="168">
        <f>B27*(L27+M27)</f>
        <v>2640</v>
      </c>
      <c r="O27" s="168">
        <f>J27-N27</f>
        <v>852</v>
      </c>
    </row>
    <row r="28" spans="1:15" ht="36" customHeight="1" x14ac:dyDescent="0.2">
      <c r="A28" s="256" t="s">
        <v>196</v>
      </c>
      <c r="B28" s="258"/>
      <c r="C28" s="258"/>
      <c r="D28" s="253"/>
      <c r="E28" s="258"/>
      <c r="F28" s="258">
        <f t="shared" si="0"/>
        <v>0</v>
      </c>
      <c r="G28" s="255"/>
      <c r="H28" s="255"/>
      <c r="I28" s="255"/>
      <c r="J28" s="255"/>
      <c r="K28" s="257"/>
      <c r="L28" s="168"/>
      <c r="M28" s="168"/>
      <c r="N28" s="168"/>
      <c r="O28" s="168"/>
    </row>
    <row r="29" spans="1:15" ht="34.5" customHeight="1" x14ac:dyDescent="0.2">
      <c r="A29" s="256" t="s">
        <v>197</v>
      </c>
      <c r="B29" s="258"/>
      <c r="C29" s="258"/>
      <c r="D29" s="258"/>
      <c r="E29" s="258"/>
      <c r="F29" s="258">
        <f t="shared" si="0"/>
        <v>0</v>
      </c>
      <c r="G29" s="255"/>
      <c r="H29" s="255"/>
      <c r="I29" s="255"/>
      <c r="J29" s="255"/>
      <c r="K29" s="257"/>
      <c r="L29" s="168"/>
      <c r="M29" s="168"/>
      <c r="N29" s="168"/>
      <c r="O29" s="168"/>
    </row>
    <row r="30" spans="1:15" ht="40.5" customHeight="1" x14ac:dyDescent="0.2">
      <c r="A30" s="256" t="s">
        <v>198</v>
      </c>
      <c r="B30" s="258">
        <v>1600</v>
      </c>
      <c r="C30" s="258" t="s">
        <v>199</v>
      </c>
      <c r="D30" s="258">
        <v>24.25</v>
      </c>
      <c r="E30" s="258">
        <v>1514.6666666666699</v>
      </c>
      <c r="F30" s="258">
        <f t="shared" si="0"/>
        <v>85.333333333330074</v>
      </c>
      <c r="G30" s="255">
        <f>E30+F30</f>
        <v>1600</v>
      </c>
      <c r="H30" s="255">
        <f>D30*E30</f>
        <v>36730.666666666744</v>
      </c>
      <c r="I30" s="255">
        <f>D30*F30</f>
        <v>2069.3333333332544</v>
      </c>
      <c r="J30" s="255">
        <f>H30+I30</f>
        <v>38800</v>
      </c>
      <c r="K30" s="257">
        <f>G30/B30</f>
        <v>1</v>
      </c>
      <c r="L30" s="168">
        <v>8</v>
      </c>
      <c r="M30" s="168">
        <v>0</v>
      </c>
      <c r="N30" s="168">
        <f>B30*(L30+M30)</f>
        <v>12800</v>
      </c>
      <c r="O30" s="168">
        <f>J30-N30</f>
        <v>26000</v>
      </c>
    </row>
    <row r="31" spans="1:15" ht="45.75" customHeight="1" x14ac:dyDescent="0.2">
      <c r="A31" s="256" t="s">
        <v>200</v>
      </c>
      <c r="B31" s="258">
        <v>800</v>
      </c>
      <c r="C31" s="258" t="s">
        <v>199</v>
      </c>
      <c r="D31" s="258">
        <v>24.25</v>
      </c>
      <c r="E31" s="258">
        <v>757.33333333333303</v>
      </c>
      <c r="F31" s="258">
        <f t="shared" si="0"/>
        <v>42.66666666666697</v>
      </c>
      <c r="G31" s="255">
        <f>E31+F31</f>
        <v>800</v>
      </c>
      <c r="H31" s="255">
        <f>D31*E31</f>
        <v>18365.333333333325</v>
      </c>
      <c r="I31" s="255">
        <f>D31*F31</f>
        <v>1034.666666666674</v>
      </c>
      <c r="J31" s="255">
        <f>H31+I31</f>
        <v>19400</v>
      </c>
      <c r="K31" s="257">
        <f>G31/B31</f>
        <v>1</v>
      </c>
      <c r="L31" s="168">
        <v>8</v>
      </c>
      <c r="M31" s="168">
        <v>0</v>
      </c>
      <c r="N31" s="168">
        <f>B31*(L31+M31)</f>
        <v>6400</v>
      </c>
      <c r="O31" s="168">
        <f>J31-N31</f>
        <v>13000</v>
      </c>
    </row>
    <row r="32" spans="1:15" ht="33.75" customHeight="1" x14ac:dyDescent="0.2">
      <c r="A32" s="256" t="s">
        <v>201</v>
      </c>
      <c r="B32" s="258"/>
      <c r="C32" s="258"/>
      <c r="D32" s="253"/>
      <c r="E32" s="253"/>
      <c r="F32" s="253"/>
      <c r="G32" s="255"/>
      <c r="H32" s="255"/>
      <c r="I32" s="255"/>
      <c r="J32" s="255"/>
      <c r="K32" s="257"/>
      <c r="L32" s="168"/>
      <c r="M32" s="168"/>
      <c r="N32" s="168"/>
      <c r="O32" s="168"/>
    </row>
    <row r="33" spans="1:15" ht="34.5" customHeight="1" x14ac:dyDescent="0.2">
      <c r="A33" s="256" t="s">
        <v>202</v>
      </c>
      <c r="B33" s="258"/>
      <c r="C33" s="258"/>
      <c r="D33" s="253"/>
      <c r="E33" s="258"/>
      <c r="F33" s="258"/>
      <c r="G33" s="255"/>
      <c r="H33" s="255"/>
      <c r="I33" s="255"/>
      <c r="J33" s="255"/>
      <c r="K33" s="257"/>
      <c r="L33" s="168"/>
      <c r="M33" s="168"/>
      <c r="N33" s="168"/>
      <c r="O33" s="168"/>
    </row>
    <row r="34" spans="1:15" ht="27.75" customHeight="1" x14ac:dyDescent="0.2">
      <c r="A34" s="256" t="s">
        <v>203</v>
      </c>
      <c r="B34" s="258">
        <v>0</v>
      </c>
      <c r="C34" s="258" t="s">
        <v>199</v>
      </c>
      <c r="D34" s="258">
        <v>24.25</v>
      </c>
      <c r="E34" s="258">
        <v>0</v>
      </c>
      <c r="F34" s="258">
        <v>0</v>
      </c>
      <c r="G34" s="255">
        <f>E34+F34</f>
        <v>0</v>
      </c>
      <c r="H34" s="255">
        <f>D34*E34</f>
        <v>0</v>
      </c>
      <c r="I34" s="255">
        <f>D34*F34</f>
        <v>0</v>
      </c>
      <c r="J34" s="255"/>
      <c r="K34" s="257"/>
      <c r="L34" s="168"/>
      <c r="M34" s="168"/>
      <c r="N34" s="168">
        <f>B34*(L34+M34)</f>
        <v>0</v>
      </c>
      <c r="O34" s="168">
        <f>J34-N34</f>
        <v>0</v>
      </c>
    </row>
    <row r="35" spans="1:15" ht="25.5" customHeight="1" x14ac:dyDescent="0.2">
      <c r="A35" s="259" t="s">
        <v>204</v>
      </c>
      <c r="B35" s="258" t="s">
        <v>89</v>
      </c>
      <c r="C35" s="258" t="s">
        <v>89</v>
      </c>
      <c r="D35" s="253"/>
      <c r="E35" s="258"/>
      <c r="F35" s="258"/>
      <c r="G35" s="255"/>
      <c r="H35" s="255">
        <f>SUM(H12:H34)</f>
        <v>191301.46000000005</v>
      </c>
      <c r="I35" s="255">
        <f>SUM(I12:I34)</f>
        <v>26967.939999999937</v>
      </c>
      <c r="J35" s="255">
        <f>SUM(J12:J34)</f>
        <v>218269.4</v>
      </c>
      <c r="K35" s="257"/>
      <c r="L35" s="168"/>
      <c r="M35" s="168"/>
      <c r="N35" s="179">
        <f>SUM(N11:N34)</f>
        <v>117268</v>
      </c>
      <c r="O35" s="179">
        <f>SUM(O11:O34)</f>
        <v>101001.4</v>
      </c>
    </row>
    <row r="36" spans="1:15" ht="25.5" customHeight="1" x14ac:dyDescent="0.2">
      <c r="A36" s="260" t="s">
        <v>205</v>
      </c>
      <c r="B36" s="261"/>
      <c r="C36" s="261"/>
      <c r="D36" s="262"/>
      <c r="E36" s="262"/>
      <c r="F36" s="262"/>
      <c r="G36" s="262"/>
      <c r="H36" s="262"/>
      <c r="I36" s="262"/>
      <c r="J36" s="262"/>
      <c r="K36" s="263"/>
    </row>
    <row r="37" spans="1:15" ht="18.75" customHeight="1" x14ac:dyDescent="0.2">
      <c r="A37" s="138"/>
      <c r="B37" s="139"/>
      <c r="C37" s="139"/>
      <c r="D37" s="139"/>
      <c r="E37" s="139"/>
      <c r="F37" s="139"/>
      <c r="G37" s="139"/>
      <c r="H37" s="139"/>
      <c r="I37" s="139"/>
      <c r="J37" s="139"/>
      <c r="K37" s="264"/>
    </row>
    <row r="38" spans="1:15" ht="22.5" customHeight="1" x14ac:dyDescent="0.2">
      <c r="A38" s="265" t="s">
        <v>206</v>
      </c>
      <c r="B38" s="737" t="s">
        <v>207</v>
      </c>
      <c r="C38" s="737"/>
      <c r="D38" s="737"/>
      <c r="E38" s="737"/>
      <c r="F38" s="266"/>
      <c r="G38" s="266"/>
      <c r="H38" s="737" t="s">
        <v>208</v>
      </c>
      <c r="I38" s="737"/>
      <c r="J38" s="737"/>
      <c r="K38" s="267"/>
    </row>
    <row r="39" spans="1:15" ht="18" customHeight="1" x14ac:dyDescent="0.25">
      <c r="A39" s="268"/>
      <c r="B39" s="269"/>
      <c r="C39" s="269"/>
      <c r="D39" s="269"/>
      <c r="E39" s="269"/>
      <c r="F39" s="269"/>
      <c r="G39" s="269"/>
    </row>
    <row r="40" spans="1:15" ht="18" customHeight="1" x14ac:dyDescent="0.25">
      <c r="A40" s="268"/>
      <c r="B40" s="269"/>
      <c r="C40" s="269"/>
      <c r="D40" s="269"/>
      <c r="E40" s="269"/>
      <c r="F40" s="269"/>
      <c r="G40" s="269"/>
    </row>
  </sheetData>
  <mergeCells count="5">
    <mergeCell ref="B4:D4"/>
    <mergeCell ref="E4:G4"/>
    <mergeCell ref="H4:J4"/>
    <mergeCell ref="B38:E38"/>
    <mergeCell ref="H38:J38"/>
  </mergeCells>
  <conditionalFormatting sqref="N35:O35">
    <cfRule type="cellIs" dxfId="3282" priority="2" operator="equal">
      <formula>"xxx"</formula>
    </cfRule>
    <cfRule type="expression" dxfId="3281" priority="3">
      <formula>#REF!=1</formula>
    </cfRule>
    <cfRule type="expression" dxfId="3280" priority="4">
      <formula>LEFT(J35,9)="SUB-TOTAL"</formula>
    </cfRule>
  </conditionalFormatting>
  <conditionalFormatting sqref="O12:O34">
    <cfRule type="expression" dxfId="3279" priority="5">
      <formula>#REF!=1</formula>
    </cfRule>
    <cfRule type="cellIs" dxfId="3278" priority="6" operator="equal">
      <formula>"xxx"</formula>
    </cfRule>
  </conditionalFormatting>
  <conditionalFormatting sqref="N12:N34">
    <cfRule type="expression" dxfId="3277" priority="7">
      <formula>#REF!=1</formula>
    </cfRule>
    <cfRule type="cellIs" dxfId="3276" priority="8" operator="equal">
      <formula>"xxx"</formula>
    </cfRule>
  </conditionalFormatting>
  <conditionalFormatting sqref="M12">
    <cfRule type="expression" dxfId="3275" priority="9">
      <formula>#REF!=1</formula>
    </cfRule>
    <cfRule type="cellIs" dxfId="3274" priority="10" operator="equal">
      <formula>"xxx"</formula>
    </cfRule>
  </conditionalFormatting>
  <conditionalFormatting sqref="L13:M35">
    <cfRule type="expression" dxfId="3273" priority="11">
      <formula>#REF!=1</formula>
    </cfRule>
    <cfRule type="cellIs" dxfId="3272" priority="12" operator="equal">
      <formula>"xxx"</formula>
    </cfRule>
  </conditionalFormatting>
  <conditionalFormatting sqref="L12">
    <cfRule type="expression" dxfId="3271" priority="13">
      <formula>#REF!=1</formula>
    </cfRule>
    <cfRule type="cellIs" dxfId="3270" priority="14" operator="equal">
      <formula>"xxx"</formula>
    </cfRule>
  </conditionalFormatting>
  <conditionalFormatting sqref="F17:F31">
    <cfRule type="cellIs" dxfId="3269" priority="15" operator="equal">
      <formula>"xxx"</formula>
    </cfRule>
    <cfRule type="expression" dxfId="3268" priority="16">
      <formula>#REF!=1</formula>
    </cfRule>
  </conditionalFormatting>
  <conditionalFormatting sqref="F13">
    <cfRule type="cellIs" dxfId="3267" priority="17" operator="equal">
      <formula>"xxx"</formula>
    </cfRule>
    <cfRule type="cellIs" dxfId="3266" priority="18" operator="equal">
      <formula>"xxx"</formula>
    </cfRule>
  </conditionalFormatting>
  <conditionalFormatting sqref="D12:G12">
    <cfRule type="cellIs" dxfId="3265" priority="19" operator="equal">
      <formula>"xxx"</formula>
    </cfRule>
  </conditionalFormatting>
  <conditionalFormatting sqref="E12:F13">
    <cfRule type="expression" dxfId="3264" priority="20">
      <formula>#REF!=1</formula>
    </cfRule>
  </conditionalFormatting>
  <conditionalFormatting sqref="E30:E31">
    <cfRule type="expression" dxfId="3263" priority="21">
      <formula>#REF!=1</formula>
    </cfRule>
  </conditionalFormatting>
  <conditionalFormatting sqref="D30:E31">
    <cfRule type="cellIs" dxfId="3262" priority="22" operator="equal">
      <formula>"xxx"</formula>
    </cfRule>
  </conditionalFormatting>
  <conditionalFormatting sqref="K5">
    <cfRule type="expression" dxfId="3261" priority="23">
      <formula>#REF!=1</formula>
    </cfRule>
  </conditionalFormatting>
  <conditionalFormatting sqref="D26:E27">
    <cfRule type="cellIs" dxfId="3260" priority="24" operator="equal">
      <formula>"xxx"</formula>
    </cfRule>
  </conditionalFormatting>
  <conditionalFormatting sqref="E24:E29 G24:G29">
    <cfRule type="expression" dxfId="3259" priority="25">
      <formula>#REF!=1</formula>
    </cfRule>
  </conditionalFormatting>
  <conditionalFormatting sqref="I12:I13">
    <cfRule type="expression" dxfId="3258" priority="26">
      <formula>#REF!=1</formula>
    </cfRule>
  </conditionalFormatting>
  <conditionalFormatting sqref="H7:J35">
    <cfRule type="expression" dxfId="3257" priority="27">
      <formula>#REF!=1</formula>
    </cfRule>
    <cfRule type="cellIs" dxfId="3256" priority="28" operator="equal">
      <formula>"xxx"</formula>
    </cfRule>
  </conditionalFormatting>
  <conditionalFormatting sqref="F36:J36">
    <cfRule type="containsText" dxfId="3255" priority="29" operator="containsText" text="xxx">
      <formula>NOT(ISERROR(SEARCH("xxx",F36)))</formula>
    </cfRule>
    <cfRule type="expression" dxfId="3254" priority="30">
      <formula>#REF!=1</formula>
    </cfRule>
  </conditionalFormatting>
  <conditionalFormatting sqref="H12:H35">
    <cfRule type="expression" dxfId="3253" priority="31">
      <formula>LEFT(D12,9)="SUB-TOTAL"</formula>
    </cfRule>
  </conditionalFormatting>
  <conditionalFormatting sqref="E24:E25 E28:E29">
    <cfRule type="cellIs" dxfId="3252" priority="32" operator="equal">
      <formula>"xxx"</formula>
    </cfRule>
  </conditionalFormatting>
  <conditionalFormatting sqref="J12:J35">
    <cfRule type="expression" dxfId="3251" priority="33">
      <formula>#REF!=1</formula>
    </cfRule>
  </conditionalFormatting>
  <conditionalFormatting sqref="I17:I35">
    <cfRule type="expression" dxfId="3250" priority="34">
      <formula>#REF!=1</formula>
    </cfRule>
  </conditionalFormatting>
  <conditionalFormatting sqref="D23:E23">
    <cfRule type="cellIs" dxfId="3249" priority="35" operator="equal">
      <formula>"xxx"</formula>
    </cfRule>
  </conditionalFormatting>
  <conditionalFormatting sqref="E23">
    <cfRule type="expression" dxfId="3248" priority="36">
      <formula>#REF!=1</formula>
    </cfRule>
  </conditionalFormatting>
  <conditionalFormatting sqref="D34">
    <cfRule type="cellIs" dxfId="3247" priority="37" operator="equal">
      <formula>"xxx"</formula>
    </cfRule>
  </conditionalFormatting>
  <conditionalFormatting sqref="D5:D10">
    <cfRule type="expression" dxfId="3246" priority="38">
      <formula>#REF!=1</formula>
    </cfRule>
  </conditionalFormatting>
  <conditionalFormatting sqref="H37:H38">
    <cfRule type="expression" dxfId="3245" priority="39">
      <formula>J37=1</formula>
    </cfRule>
  </conditionalFormatting>
  <conditionalFormatting sqref="K8:K36">
    <cfRule type="cellIs" dxfId="3244" priority="40" operator="equal">
      <formula>"xxx"</formula>
    </cfRule>
  </conditionalFormatting>
  <conditionalFormatting sqref="C29:D29">
    <cfRule type="cellIs" dxfId="3243" priority="41" operator="equal">
      <formula>"xxx"</formula>
    </cfRule>
    <cfRule type="expression" dxfId="3242" priority="42">
      <formula>#REF!=1</formula>
    </cfRule>
  </conditionalFormatting>
  <conditionalFormatting sqref="D28">
    <cfRule type="containsText" dxfId="3241" priority="43" operator="containsText" text="xxx">
      <formula>NOT(ISERROR(SEARCH("xxx",D28)))</formula>
    </cfRule>
  </conditionalFormatting>
  <conditionalFormatting sqref="D12:D28">
    <cfRule type="expression" dxfId="3240" priority="44">
      <formula>#REF!=1</formula>
    </cfRule>
  </conditionalFormatting>
  <conditionalFormatting sqref="D30:D36">
    <cfRule type="expression" dxfId="3239" priority="45">
      <formula>#REF!=1</formula>
    </cfRule>
  </conditionalFormatting>
  <conditionalFormatting sqref="D21:D22 D24:D25 D32:D33">
    <cfRule type="containsText" dxfId="3238" priority="46" operator="containsText" text="xxx">
      <formula>NOT(ISERROR(SEARCH("xxx",D21)))</formula>
    </cfRule>
  </conditionalFormatting>
  <conditionalFormatting sqref="D14:D16">
    <cfRule type="containsText" dxfId="3237" priority="47" operator="containsText" text="xxx">
      <formula>NOT(ISERROR(SEARCH("xxx",D14)))</formula>
    </cfRule>
  </conditionalFormatting>
  <conditionalFormatting sqref="B1:F2 B9:B40 C35:F35 D13:F13 D17:E20 G21:G22">
    <cfRule type="cellIs" dxfId="3236" priority="48" operator="equal">
      <formula>"xxx"</formula>
    </cfRule>
  </conditionalFormatting>
  <conditionalFormatting sqref="E33:F34">
    <cfRule type="cellIs" dxfId="3235" priority="49" operator="equal">
      <formula>"xxx"</formula>
    </cfRule>
  </conditionalFormatting>
  <conditionalFormatting sqref="E33:F35">
    <cfRule type="expression" dxfId="3234" priority="50">
      <formula>#REF!=1</formula>
    </cfRule>
  </conditionalFormatting>
  <conditionalFormatting sqref="G30:G35">
    <cfRule type="expression" dxfId="3233" priority="51">
      <formula>#REF!=1</formula>
    </cfRule>
  </conditionalFormatting>
  <conditionalFormatting sqref="G21:G23">
    <cfRule type="expression" dxfId="3232" priority="52">
      <formula>#REF!=1</formula>
    </cfRule>
  </conditionalFormatting>
  <conditionalFormatting sqref="E15:F15">
    <cfRule type="cellIs" dxfId="3231" priority="53" operator="equal">
      <formula>"xxx"</formula>
    </cfRule>
  </conditionalFormatting>
  <conditionalFormatting sqref="E15:F15 E17:E21 G17:G20">
    <cfRule type="expression" dxfId="3230" priority="54">
      <formula>#REF!=1</formula>
    </cfRule>
  </conditionalFormatting>
  <conditionalFormatting sqref="E32:F32">
    <cfRule type="containsText" dxfId="3229" priority="55" operator="containsText" text="xxx">
      <formula>NOT(ISERROR(SEARCH("xxx",E32)))</formula>
    </cfRule>
    <cfRule type="expression" dxfId="3228" priority="56">
      <formula>#REF!=1</formula>
    </cfRule>
  </conditionalFormatting>
  <conditionalFormatting sqref="E22">
    <cfRule type="containsText" dxfId="3227" priority="57" operator="containsText" text="xxx">
      <formula>NOT(ISERROR(SEARCH("xxx",E22)))</formula>
    </cfRule>
    <cfRule type="expression" dxfId="3226" priority="58">
      <formula>#REF!=1</formula>
    </cfRule>
  </conditionalFormatting>
  <conditionalFormatting sqref="E5:H6">
    <cfRule type="expression" dxfId="3225" priority="59">
      <formula>G5=1</formula>
    </cfRule>
  </conditionalFormatting>
  <conditionalFormatting sqref="I5:I6">
    <cfRule type="expression" dxfId="3224" priority="60">
      <formula>#REF!=1</formula>
    </cfRule>
  </conditionalFormatting>
  <conditionalFormatting sqref="H4">
    <cfRule type="expression" dxfId="3223" priority="61">
      <formula>J4=1</formula>
    </cfRule>
  </conditionalFormatting>
  <conditionalFormatting sqref="E9">
    <cfRule type="containsText" dxfId="3222" priority="62" operator="containsText" text="xxx">
      <formula>NOT(ISERROR(SEARCH("xxx",E9)))</formula>
    </cfRule>
    <cfRule type="expression" dxfId="3221" priority="63">
      <formula>#REF!=1</formula>
    </cfRule>
  </conditionalFormatting>
  <conditionalFormatting sqref="C11:F11">
    <cfRule type="cellIs" dxfId="3220" priority="64" operator="equal">
      <formula>"xxx"</formula>
    </cfRule>
  </conditionalFormatting>
  <conditionalFormatting sqref="B11:F11">
    <cfRule type="expression" dxfId="3219" priority="65">
      <formula>#REF!=1</formula>
    </cfRule>
  </conditionalFormatting>
  <conditionalFormatting sqref="G7:G10">
    <cfRule type="cellIs" dxfId="3218" priority="66" operator="equal">
      <formula>"xxx"</formula>
    </cfRule>
  </conditionalFormatting>
  <conditionalFormatting sqref="F14 F16">
    <cfRule type="containsText" dxfId="3217" priority="67" operator="containsText" text="xxx">
      <formula>NOT(ISERROR(SEARCH("xxx",F14)))</formula>
    </cfRule>
  </conditionalFormatting>
  <conditionalFormatting sqref="G14 G16:G18">
    <cfRule type="cellIs" dxfId="3216" priority="68" operator="equal">
      <formula>"xxx"</formula>
    </cfRule>
  </conditionalFormatting>
  <conditionalFormatting sqref="G12 G14 G16:G18">
    <cfRule type="expression" dxfId="3215" priority="69">
      <formula>LEFT(A12,9)="SUB-TOTAL"</formula>
    </cfRule>
  </conditionalFormatting>
  <conditionalFormatting sqref="F7:F9">
    <cfRule type="containsText" dxfId="3214" priority="70" operator="containsText" text="xxx">
      <formula>NOT(ISERROR(SEARCH("xxx",F7)))</formula>
    </cfRule>
  </conditionalFormatting>
  <conditionalFormatting sqref="G7:G9 G22">
    <cfRule type="expression" dxfId="3213" priority="71">
      <formula>LEFT(A7,9)="SUB-TOTAL"</formula>
    </cfRule>
  </conditionalFormatting>
  <conditionalFormatting sqref="E7:E8 E14 E16 E36:E37">
    <cfRule type="expression" dxfId="3212" priority="72">
      <formula>#REF!=1</formula>
    </cfRule>
  </conditionalFormatting>
  <conditionalFormatting sqref="F7:F9 F14 F16">
    <cfRule type="expression" dxfId="3211" priority="73">
      <formula>#REF!=1</formula>
    </cfRule>
  </conditionalFormatting>
  <conditionalFormatting sqref="G7:G9">
    <cfRule type="expression" dxfId="3210" priority="74">
      <formula>#REF!=1</formula>
    </cfRule>
  </conditionalFormatting>
  <conditionalFormatting sqref="G11:G16">
    <cfRule type="expression" dxfId="3209" priority="75">
      <formula>#REF!=1</formula>
    </cfRule>
  </conditionalFormatting>
  <conditionalFormatting sqref="E4">
    <cfRule type="expression" dxfId="3208" priority="76">
      <formula>#REF!=1</formula>
    </cfRule>
  </conditionalFormatting>
  <conditionalFormatting sqref="J5:J6">
    <cfRule type="expression" dxfId="3207" priority="77">
      <formula>#REF!=1</formula>
    </cfRule>
  </conditionalFormatting>
  <conditionalFormatting sqref="G21">
    <cfRule type="expression" dxfId="3206" priority="78">
      <formula>LEFT(A20,9)="SUB-TOTAL"</formula>
    </cfRule>
  </conditionalFormatting>
  <conditionalFormatting sqref="B35:D35">
    <cfRule type="expression" dxfId="3205" priority="79">
      <formula>#REF!=1</formula>
    </cfRule>
  </conditionalFormatting>
  <conditionalFormatting sqref="B35">
    <cfRule type="expression" dxfId="3204" priority="80">
      <formula>G35=1</formula>
    </cfRule>
  </conditionalFormatting>
  <conditionalFormatting sqref="D35:D36">
    <cfRule type="containsText" dxfId="3203" priority="81" operator="containsText" text="xxx">
      <formula>NOT(ISERROR(SEARCH("xxx",D35)))</formula>
    </cfRule>
  </conditionalFormatting>
  <conditionalFormatting sqref="A7:A8">
    <cfRule type="containsText" dxfId="3202" priority="82" operator="containsText" text="total estimated">
      <formula>NOT(ISERROR(SEARCH("total estimated",A7)))</formula>
    </cfRule>
    <cfRule type="containsText" dxfId="3201" priority="83" operator="containsText" text="SUB-TOTAL">
      <formula>NOT(ISERROR(SEARCH("SUB-TOTAL",A7)))</formula>
    </cfRule>
    <cfRule type="containsText" dxfId="3200" priority="84" operator="containsText" text="to be carried to">
      <formula>NOT(ISERROR(SEARCH("to be carried to",A7)))</formula>
    </cfRule>
  </conditionalFormatting>
  <conditionalFormatting sqref="A1:A9">
    <cfRule type="expression" dxfId="3199" priority="85">
      <formula>#REF!=1</formula>
    </cfRule>
  </conditionalFormatting>
  <conditionalFormatting sqref="A7:A34">
    <cfRule type="expression" dxfId="3198" priority="86">
      <formula>RIGHT($A7,3)=".00"</formula>
    </cfRule>
  </conditionalFormatting>
  <conditionalFormatting sqref="B7:D8 D37:G37 D39:G40">
    <cfRule type="containsText" dxfId="3197" priority="87" operator="containsText" text="xxx">
      <formula>NOT(ISERROR(SEARCH("xxx",B7)))</formula>
    </cfRule>
  </conditionalFormatting>
  <conditionalFormatting sqref="A9:A34">
    <cfRule type="containsText" dxfId="3196" priority="88" operator="containsText" text="total estimated">
      <formula>NOT(ISERROR(SEARCH("total estimated",A9)))</formula>
    </cfRule>
    <cfRule type="containsText" dxfId="3195" priority="89" operator="containsText" text="SUB-TOTAL">
      <formula>NOT(ISERROR(SEARCH("SUB-TOTAL",A9)))</formula>
    </cfRule>
    <cfRule type="containsText" dxfId="3194" priority="90" operator="containsText" text="to be carried to">
      <formula>NOT(ISERROR(SEARCH("to be carried to",A9)))</formula>
    </cfRule>
  </conditionalFormatting>
  <conditionalFormatting sqref="D9:D10">
    <cfRule type="containsText" dxfId="3193" priority="91" operator="containsText" text="xxx">
      <formula>NOT(ISERROR(SEARCH("xxx",D9)))</formula>
    </cfRule>
  </conditionalFormatting>
  <conditionalFormatting sqref="B7:C8">
    <cfRule type="expression" dxfId="3192" priority="92">
      <formula>F7=1</formula>
    </cfRule>
  </conditionalFormatting>
  <conditionalFormatting sqref="B9:C10">
    <cfRule type="expression" dxfId="3191" priority="93">
      <formula>#REF!=1</formula>
    </cfRule>
  </conditionalFormatting>
  <conditionalFormatting sqref="C1:F2">
    <cfRule type="expression" dxfId="3190" priority="94">
      <formula>#REF!=1</formula>
    </cfRule>
  </conditionalFormatting>
  <conditionalFormatting sqref="A10:A34">
    <cfRule type="expression" dxfId="3189" priority="95">
      <formula>#REF!=1</formula>
    </cfRule>
  </conditionalFormatting>
  <conditionalFormatting sqref="C5:C6">
    <cfRule type="expression" dxfId="3188" priority="96">
      <formula>#REF!=1</formula>
    </cfRule>
  </conditionalFormatting>
  <conditionalFormatting sqref="B1:B6">
    <cfRule type="expression" dxfId="3187" priority="97">
      <formula>#REF!=1</formula>
    </cfRule>
  </conditionalFormatting>
  <conditionalFormatting sqref="B38">
    <cfRule type="expression" dxfId="3186" priority="98">
      <formula>J38=1</formula>
    </cfRule>
  </conditionalFormatting>
  <conditionalFormatting sqref="G38">
    <cfRule type="expression" dxfId="3185" priority="99">
      <formula>J38=1</formula>
    </cfRule>
  </conditionalFormatting>
  <conditionalFormatting sqref="F38">
    <cfRule type="expression" dxfId="3184" priority="100">
      <formula>K38=1</formula>
    </cfRule>
  </conditionalFormatting>
  <conditionalFormatting sqref="F38:G38">
    <cfRule type="containsText" dxfId="3183" priority="101" operator="containsText" text="xxx">
      <formula>NOT(ISERROR(SEARCH("xxx",F38)))</formula>
    </cfRule>
  </conditionalFormatting>
  <conditionalFormatting sqref="A38">
    <cfRule type="expression" dxfId="3182" priority="102">
      <formula>K38=1</formula>
    </cfRule>
  </conditionalFormatting>
  <conditionalFormatting sqref="A36:A40">
    <cfRule type="containsText" dxfId="3181" priority="103" operator="containsText" text="total estimated">
      <formula>NOT(ISERROR(SEARCH("total estimated",A36)))</formula>
    </cfRule>
    <cfRule type="containsText" dxfId="3180" priority="104" operator="containsText" text="SUB-TOTAL">
      <formula>NOT(ISERROR(SEARCH("SUB-TOTAL",A36)))</formula>
    </cfRule>
    <cfRule type="containsText" dxfId="3179" priority="105" operator="containsText" text="to be carried to">
      <formula>NOT(ISERROR(SEARCH("to be carried to",A36)))</formula>
    </cfRule>
  </conditionalFormatting>
  <conditionalFormatting sqref="D4">
    <cfRule type="expression" dxfId="3178" priority="106">
      <formula>I4=1</formula>
    </cfRule>
  </conditionalFormatting>
  <conditionalFormatting sqref="B36:C37">
    <cfRule type="expression" dxfId="3177" priority="107">
      <formula>#REF!=1</formula>
    </cfRule>
  </conditionalFormatting>
  <conditionalFormatting sqref="A36:A37">
    <cfRule type="expression" dxfId="3176" priority="108">
      <formula>#REF!=1</formula>
    </cfRule>
  </conditionalFormatting>
  <conditionalFormatting sqref="D37">
    <cfRule type="expression" dxfId="3175" priority="109">
      <formula>I37=1</formula>
    </cfRule>
  </conditionalFormatting>
  <conditionalFormatting sqref="A36">
    <cfRule type="expression" dxfId="3174" priority="110">
      <formula>RIGHT($A36,3)=".00"</formula>
    </cfRule>
  </conditionalFormatting>
  <conditionalFormatting sqref="F37:G37 I37:J37">
    <cfRule type="expression" dxfId="3173" priority="111">
      <formula>#REF!=1</formula>
    </cfRule>
  </conditionalFormatting>
  <conditionalFormatting sqref="B1:B2">
    <cfRule type="expression" dxfId="3172" priority="112">
      <formula>G1=1</formula>
    </cfRule>
  </conditionalFormatting>
  <conditionalFormatting sqref="D39:D40">
    <cfRule type="expression" dxfId="3171" priority="113">
      <formula>G39=1</formula>
    </cfRule>
  </conditionalFormatting>
  <conditionalFormatting sqref="A39:A40">
    <cfRule type="expression" dxfId="3170" priority="114">
      <formula>#REF!=1</formula>
    </cfRule>
  </conditionalFormatting>
  <conditionalFormatting sqref="B39:C40">
    <cfRule type="expression" dxfId="3169" priority="115">
      <formula>#REF!=1</formula>
    </cfRule>
  </conditionalFormatting>
  <conditionalFormatting sqref="D3">
    <cfRule type="expression" dxfId="3168" priority="116">
      <formula>#REF!=1</formula>
    </cfRule>
  </conditionalFormatting>
  <conditionalFormatting sqref="E39:G40">
    <cfRule type="expression" dxfId="3167" priority="117">
      <formula>#REF!=1</formula>
    </cfRule>
  </conditionalFormatting>
  <conditionalFormatting sqref="F3">
    <cfRule type="expression" dxfId="3166" priority="118">
      <formula>#REF!=1</formula>
    </cfRule>
  </conditionalFormatting>
  <conditionalFormatting sqref="G1:G3">
    <cfRule type="expression" dxfId="3165" priority="119">
      <formula>#REF!=1</formula>
    </cfRule>
  </conditionalFormatting>
  <conditionalFormatting sqref="H7:J11 I12:J34 I18:I35 J12:J35">
    <cfRule type="expression" dxfId="3164" priority="120">
      <formula>LEFT(D7,9)="SUB-TOTAL"</formula>
    </cfRule>
  </conditionalFormatting>
  <pageMargins left="0.7" right="0.7" top="0.75" bottom="0.75" header="0.511811023622047" footer="0.511811023622047"/>
  <pageSetup paperSize="9"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0"/>
  <sheetViews>
    <sheetView topLeftCell="A4" zoomScaleNormal="100" workbookViewId="0">
      <selection activeCell="M7" sqref="M7"/>
    </sheetView>
  </sheetViews>
  <sheetFormatPr defaultColWidth="8.7109375" defaultRowHeight="12.75" x14ac:dyDescent="0.2"/>
  <cols>
    <col min="2" max="2" width="23.140625" style="15" customWidth="1"/>
    <col min="8" max="8" width="10.5703125" style="15" customWidth="1"/>
    <col min="9" max="9" width="11.140625" style="15" customWidth="1"/>
    <col min="10" max="10" width="9"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2.1406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37.5" customHeight="1" x14ac:dyDescent="0.25">
      <c r="A5" s="195"/>
      <c r="B5" s="189"/>
      <c r="C5" s="84" t="s">
        <v>90</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51" customHeight="1" x14ac:dyDescent="0.2">
      <c r="A10" s="91"/>
      <c r="B10" s="208" t="s">
        <v>213</v>
      </c>
      <c r="C10" s="93"/>
      <c r="D10" s="93"/>
      <c r="E10" s="93"/>
      <c r="F10" s="205"/>
      <c r="G10" s="207"/>
      <c r="H10" s="207"/>
      <c r="I10" s="207"/>
      <c r="J10" s="207"/>
      <c r="K10" s="207"/>
      <c r="L10" s="207"/>
    </row>
    <row r="11" spans="1:16" ht="25.5" customHeight="1" x14ac:dyDescent="0.2">
      <c r="A11" s="203" t="s">
        <v>214</v>
      </c>
      <c r="B11" s="208" t="s">
        <v>215</v>
      </c>
      <c r="C11" s="93"/>
      <c r="D11" s="94"/>
      <c r="E11" s="205"/>
      <c r="F11" s="205"/>
      <c r="G11" s="207"/>
      <c r="H11" s="207"/>
      <c r="I11" s="207"/>
      <c r="J11" s="270"/>
      <c r="K11" s="209"/>
      <c r="L11" s="207"/>
    </row>
    <row r="12" spans="1:16" ht="25.5" customHeight="1" x14ac:dyDescent="0.2">
      <c r="A12" s="203" t="s">
        <v>216</v>
      </c>
      <c r="B12" s="208" t="s">
        <v>217</v>
      </c>
      <c r="C12" s="93">
        <v>28</v>
      </c>
      <c r="D12" s="94" t="s">
        <v>180</v>
      </c>
      <c r="E12" s="93">
        <v>242.5</v>
      </c>
      <c r="F12" s="93">
        <v>21</v>
      </c>
      <c r="G12" s="93">
        <f>C12-F12</f>
        <v>7</v>
      </c>
      <c r="H12" s="271">
        <f>F12+G12</f>
        <v>28</v>
      </c>
      <c r="I12" s="207">
        <f>E12*F12</f>
        <v>5092.5</v>
      </c>
      <c r="J12" s="270">
        <f>G12*E12</f>
        <v>1697.5</v>
      </c>
      <c r="K12" s="209">
        <f>I12+J12</f>
        <v>6790</v>
      </c>
      <c r="L12" s="210">
        <f>H12/C12</f>
        <v>1</v>
      </c>
      <c r="M12" s="168">
        <v>240</v>
      </c>
      <c r="N12" s="168">
        <v>10</v>
      </c>
      <c r="O12" s="168">
        <f>C12*(M12+N12)</f>
        <v>7000</v>
      </c>
      <c r="P12" s="168">
        <f>K12-O12</f>
        <v>-210</v>
      </c>
    </row>
    <row r="13" spans="1:16" ht="25.5" customHeight="1" x14ac:dyDescent="0.2">
      <c r="A13" s="203" t="s">
        <v>218</v>
      </c>
      <c r="B13" s="208" t="s">
        <v>219</v>
      </c>
      <c r="C13" s="93"/>
      <c r="D13" s="94"/>
      <c r="E13" s="205"/>
      <c r="F13" s="93"/>
      <c r="G13" s="93"/>
      <c r="H13" s="207"/>
      <c r="I13" s="207"/>
      <c r="J13" s="270"/>
      <c r="K13" s="209"/>
      <c r="L13" s="207"/>
    </row>
    <row r="14" spans="1:16" ht="25.5" customHeight="1" x14ac:dyDescent="0.2">
      <c r="A14" s="203" t="s">
        <v>220</v>
      </c>
      <c r="B14" s="208" t="s">
        <v>221</v>
      </c>
      <c r="C14" s="93">
        <v>6</v>
      </c>
      <c r="D14" s="94" t="s">
        <v>180</v>
      </c>
      <c r="E14" s="93">
        <v>533.5</v>
      </c>
      <c r="F14" s="93">
        <v>3.9</v>
      </c>
      <c r="G14" s="93">
        <f>C14-F14</f>
        <v>2.1</v>
      </c>
      <c r="H14" s="207">
        <f>F14+G14</f>
        <v>6</v>
      </c>
      <c r="I14" s="207">
        <f>E14*F14</f>
        <v>2080.65</v>
      </c>
      <c r="J14" s="270">
        <f>G14*E14</f>
        <v>1120.3500000000001</v>
      </c>
      <c r="K14" s="209">
        <f>I14+J14</f>
        <v>3201</v>
      </c>
      <c r="L14" s="210">
        <f>H14/C14</f>
        <v>1</v>
      </c>
      <c r="M14" s="168">
        <v>320</v>
      </c>
      <c r="N14" s="168">
        <v>10</v>
      </c>
      <c r="O14" s="168">
        <f>C14*(M14+N14)</f>
        <v>1980</v>
      </c>
      <c r="P14" s="168">
        <f>K14-O14</f>
        <v>1221</v>
      </c>
    </row>
    <row r="15" spans="1:16" ht="20.25" customHeight="1" x14ac:dyDescent="0.2">
      <c r="A15" s="203" t="s">
        <v>222</v>
      </c>
      <c r="B15" s="208" t="s">
        <v>223</v>
      </c>
      <c r="C15" s="93"/>
      <c r="D15" s="94"/>
      <c r="E15" s="205"/>
      <c r="F15" s="93"/>
      <c r="G15" s="93"/>
      <c r="H15" s="207"/>
      <c r="I15" s="207"/>
      <c r="J15" s="270"/>
      <c r="K15" s="209"/>
      <c r="L15" s="207"/>
      <c r="M15" s="168"/>
      <c r="N15" s="168"/>
      <c r="O15" s="168"/>
      <c r="P15" s="168"/>
    </row>
    <row r="16" spans="1:16" ht="38.25" customHeight="1" x14ac:dyDescent="0.2">
      <c r="A16" s="203" t="s">
        <v>224</v>
      </c>
      <c r="B16" s="208" t="s">
        <v>225</v>
      </c>
      <c r="C16" s="93">
        <v>8</v>
      </c>
      <c r="D16" s="94" t="s">
        <v>180</v>
      </c>
      <c r="E16" s="93">
        <v>485</v>
      </c>
      <c r="F16" s="93">
        <v>5.2</v>
      </c>
      <c r="G16" s="93">
        <f>C16-F16</f>
        <v>2.8</v>
      </c>
      <c r="H16" s="207">
        <f>F16+G16</f>
        <v>8</v>
      </c>
      <c r="I16" s="207">
        <f>E16*F16</f>
        <v>2522</v>
      </c>
      <c r="J16" s="270">
        <f>G16*E16</f>
        <v>1358</v>
      </c>
      <c r="K16" s="209">
        <f>I16+J16</f>
        <v>3880</v>
      </c>
      <c r="L16" s="210">
        <f>H16/C16</f>
        <v>1</v>
      </c>
      <c r="M16" s="168">
        <v>304</v>
      </c>
      <c r="N16" s="168">
        <v>10</v>
      </c>
      <c r="O16" s="168">
        <f>C16*(M16+N16)</f>
        <v>2512</v>
      </c>
      <c r="P16" s="168">
        <f>K16-O16</f>
        <v>1368</v>
      </c>
    </row>
    <row r="17" spans="1:16" ht="12.75" customHeight="1" x14ac:dyDescent="0.2">
      <c r="A17" s="203" t="s">
        <v>226</v>
      </c>
      <c r="B17" s="208" t="s">
        <v>227</v>
      </c>
      <c r="C17" s="93"/>
      <c r="D17" s="94"/>
      <c r="E17" s="205"/>
      <c r="F17" s="93"/>
      <c r="G17" s="93"/>
      <c r="H17" s="207"/>
      <c r="I17" s="207"/>
      <c r="J17" s="270"/>
      <c r="K17" s="209"/>
      <c r="L17" s="207"/>
    </row>
    <row r="18" spans="1:16" ht="89.25" customHeight="1" x14ac:dyDescent="0.2">
      <c r="A18" s="203"/>
      <c r="B18" s="208" t="s">
        <v>228</v>
      </c>
      <c r="C18" s="93"/>
      <c r="D18" s="94"/>
      <c r="E18" s="205"/>
      <c r="F18" s="93"/>
      <c r="G18" s="93"/>
      <c r="H18" s="207"/>
      <c r="I18" s="207"/>
      <c r="J18" s="270"/>
      <c r="K18" s="209"/>
      <c r="L18" s="207"/>
    </row>
    <row r="19" spans="1:16" ht="39" customHeight="1" x14ac:dyDescent="0.2">
      <c r="A19" s="203" t="s">
        <v>229</v>
      </c>
      <c r="B19" s="208" t="s">
        <v>230</v>
      </c>
      <c r="C19" s="93">
        <v>6</v>
      </c>
      <c r="D19" s="94" t="s">
        <v>180</v>
      </c>
      <c r="E19" s="93">
        <v>291</v>
      </c>
      <c r="F19" s="93">
        <v>6</v>
      </c>
      <c r="G19" s="93">
        <f>C19-F19</f>
        <v>0</v>
      </c>
      <c r="H19" s="207">
        <f>F19+G19</f>
        <v>6</v>
      </c>
      <c r="I19" s="207">
        <f>E19*F19</f>
        <v>1746</v>
      </c>
      <c r="J19" s="270">
        <f>G19*E19</f>
        <v>0</v>
      </c>
      <c r="K19" s="209">
        <f>I19+J19</f>
        <v>1746</v>
      </c>
      <c r="L19" s="210">
        <f>H19/C19</f>
        <v>1</v>
      </c>
      <c r="M19" s="168">
        <v>16</v>
      </c>
      <c r="N19" s="168">
        <v>10</v>
      </c>
      <c r="O19" s="168">
        <f>C19*(M19+N19)</f>
        <v>156</v>
      </c>
      <c r="P19" s="168">
        <f>K19-O19</f>
        <v>1590</v>
      </c>
    </row>
    <row r="20" spans="1:16" ht="26.25" customHeight="1" x14ac:dyDescent="0.2">
      <c r="A20" s="211"/>
      <c r="B20" s="212" t="s">
        <v>132</v>
      </c>
      <c r="C20" s="213" t="s">
        <v>89</v>
      </c>
      <c r="D20" s="213" t="s">
        <v>89</v>
      </c>
      <c r="E20" s="214"/>
      <c r="F20" s="214"/>
      <c r="G20" s="215"/>
      <c r="H20" s="216"/>
      <c r="I20" s="272">
        <f>SUM(I9:I19)</f>
        <v>11441.15</v>
      </c>
      <c r="J20" s="272">
        <f>SUM(J9:J19)</f>
        <v>4175.8500000000004</v>
      </c>
      <c r="K20" s="272">
        <f>SUM(K9:K19)</f>
        <v>15617</v>
      </c>
      <c r="L20" s="217"/>
      <c r="O20" s="218">
        <f>SUM(O9:O19)</f>
        <v>11648</v>
      </c>
      <c r="P20" s="218">
        <f>SUM(P9:P19)</f>
        <v>3969</v>
      </c>
    </row>
  </sheetData>
  <mergeCells count="3">
    <mergeCell ref="C6:E6"/>
    <mergeCell ref="F6:H6"/>
    <mergeCell ref="I6:K6"/>
  </mergeCells>
  <conditionalFormatting sqref="O20:P20">
    <cfRule type="expression" dxfId="3163" priority="2">
      <formula>#REF!=1</formula>
    </cfRule>
    <cfRule type="cellIs" dxfId="3162" priority="3" operator="equal">
      <formula>"xxx"</formula>
    </cfRule>
  </conditionalFormatting>
  <conditionalFormatting sqref="P16 P19">
    <cfRule type="expression" dxfId="3161" priority="4">
      <formula>#REF!=1</formula>
    </cfRule>
    <cfRule type="cellIs" dxfId="3160" priority="5" operator="equal">
      <formula>"xxx"</formula>
    </cfRule>
  </conditionalFormatting>
  <conditionalFormatting sqref="O16 O19">
    <cfRule type="expression" dxfId="3159" priority="6">
      <formula>#REF!=1</formula>
    </cfRule>
    <cfRule type="cellIs" dxfId="3158" priority="7" operator="equal">
      <formula>"xxx"</formula>
    </cfRule>
  </conditionalFormatting>
  <conditionalFormatting sqref="N16 N19">
    <cfRule type="expression" dxfId="3157" priority="8">
      <formula>#REF!=1</formula>
    </cfRule>
    <cfRule type="cellIs" dxfId="3156" priority="9" operator="equal">
      <formula>"xxx"</formula>
    </cfRule>
  </conditionalFormatting>
  <conditionalFormatting sqref="M16 M19">
    <cfRule type="expression" dxfId="3155" priority="10">
      <formula>#REF!=1</formula>
    </cfRule>
    <cfRule type="cellIs" dxfId="3154" priority="11" operator="equal">
      <formula>"xxx"</formula>
    </cfRule>
  </conditionalFormatting>
  <conditionalFormatting sqref="P12">
    <cfRule type="expression" dxfId="3153" priority="12">
      <formula>#REF!=1</formula>
    </cfRule>
    <cfRule type="cellIs" dxfId="3152" priority="13" operator="equal">
      <formula>"xxx"</formula>
    </cfRule>
  </conditionalFormatting>
  <conditionalFormatting sqref="O12">
    <cfRule type="expression" dxfId="3151" priority="14">
      <formula>#REF!=1</formula>
    </cfRule>
    <cfRule type="cellIs" dxfId="3150" priority="15" operator="equal">
      <formula>"xxx"</formula>
    </cfRule>
  </conditionalFormatting>
  <conditionalFormatting sqref="N12">
    <cfRule type="expression" dxfId="3149" priority="16">
      <formula>#REF!=1</formula>
    </cfRule>
    <cfRule type="cellIs" dxfId="3148" priority="17" operator="equal">
      <formula>"xxx"</formula>
    </cfRule>
  </conditionalFormatting>
  <conditionalFormatting sqref="M12">
    <cfRule type="expression" dxfId="3147" priority="18">
      <formula>#REF!=1</formula>
    </cfRule>
    <cfRule type="cellIs" dxfId="3146" priority="19" operator="equal">
      <formula>"xxx"</formula>
    </cfRule>
  </conditionalFormatting>
  <conditionalFormatting sqref="P14:P15">
    <cfRule type="expression" dxfId="3145" priority="20">
      <formula>#REF!=1</formula>
    </cfRule>
    <cfRule type="cellIs" dxfId="3144" priority="21" operator="equal">
      <formula>"xxx"</formula>
    </cfRule>
  </conditionalFormatting>
  <conditionalFormatting sqref="O14:O15">
    <cfRule type="expression" dxfId="3143" priority="22">
      <formula>#REF!=1</formula>
    </cfRule>
    <cfRule type="cellIs" dxfId="3142" priority="23" operator="equal">
      <formula>"xxx"</formula>
    </cfRule>
  </conditionalFormatting>
  <conditionalFormatting sqref="N14">
    <cfRule type="expression" dxfId="3141" priority="24">
      <formula>#REF!=1</formula>
    </cfRule>
    <cfRule type="cellIs" dxfId="3140" priority="25" operator="equal">
      <formula>"xxx"</formula>
    </cfRule>
  </conditionalFormatting>
  <conditionalFormatting sqref="M15:N15">
    <cfRule type="expression" dxfId="3139" priority="26">
      <formula>#REF!=1</formula>
    </cfRule>
    <cfRule type="cellIs" dxfId="3138" priority="27" operator="equal">
      <formula>"xxx"</formula>
    </cfRule>
  </conditionalFormatting>
  <conditionalFormatting sqref="M14">
    <cfRule type="expression" dxfId="3137" priority="28">
      <formula>#REF!=1</formula>
    </cfRule>
    <cfRule type="cellIs" dxfId="3136" priority="29" operator="equal">
      <formula>"xxx"</formula>
    </cfRule>
  </conditionalFormatting>
  <conditionalFormatting sqref="E19">
    <cfRule type="cellIs" dxfId="3135" priority="30" operator="equal">
      <formula>"xxx"</formula>
    </cfRule>
  </conditionalFormatting>
  <conditionalFormatting sqref="E12:G19">
    <cfRule type="expression" dxfId="3134" priority="31">
      <formula>#REF!=1</formula>
    </cfRule>
  </conditionalFormatting>
  <conditionalFormatting sqref="E14 E16">
    <cfRule type="cellIs" dxfId="3133" priority="32" operator="equal">
      <formula>"xxx"</formula>
    </cfRule>
  </conditionalFormatting>
  <conditionalFormatting sqref="E12">
    <cfRule type="cellIs" dxfId="3132" priority="33" operator="equal">
      <formula>"xxx"</formula>
    </cfRule>
  </conditionalFormatting>
  <conditionalFormatting sqref="E13 E15 E17:E18">
    <cfRule type="containsText" dxfId="3131" priority="34" operator="containsText" text="xxx">
      <formula>NOT(ISERROR(SEARCH("xxx",E13)))</formula>
    </cfRule>
  </conditionalFormatting>
  <conditionalFormatting sqref="C12:C13">
    <cfRule type="expression" dxfId="3130" priority="35">
      <formula>I12=1</formula>
    </cfRule>
  </conditionalFormatting>
  <conditionalFormatting sqref="C8:C19">
    <cfRule type="cellIs" dxfId="3129" priority="36" operator="equal">
      <formula>"xxx"</formula>
    </cfRule>
  </conditionalFormatting>
  <conditionalFormatting sqref="C15:C18">
    <cfRule type="expression" dxfId="3128" priority="37">
      <formula>I15=1</formula>
    </cfRule>
  </conditionalFormatting>
  <conditionalFormatting sqref="D15:D18">
    <cfRule type="expression" dxfId="3127" priority="38">
      <formula>I15=1</formula>
    </cfRule>
  </conditionalFormatting>
  <conditionalFormatting sqref="D12:D13">
    <cfRule type="expression" dxfId="3126" priority="39">
      <formula>I12=1</formula>
    </cfRule>
  </conditionalFormatting>
  <conditionalFormatting sqref="D10:E10">
    <cfRule type="expression" dxfId="3125" priority="40">
      <formula>#REF!=1</formula>
    </cfRule>
    <cfRule type="cellIs" dxfId="3124" priority="41" operator="equal">
      <formula>"xxx"</formula>
    </cfRule>
  </conditionalFormatting>
  <conditionalFormatting sqref="I20:K20">
    <cfRule type="cellIs" dxfId="3123" priority="42" operator="equal">
      <formula>"xxx"</formula>
    </cfRule>
    <cfRule type="expression" dxfId="3122" priority="43">
      <formula>#REF!=1</formula>
    </cfRule>
  </conditionalFormatting>
  <conditionalFormatting sqref="H8:L19 H20 L20">
    <cfRule type="expression" dxfId="3121" priority="44">
      <formula>#REF!=1</formula>
    </cfRule>
  </conditionalFormatting>
  <conditionalFormatting sqref="C5:C6">
    <cfRule type="expression" dxfId="3120" priority="45">
      <formula>#REF!=1</formula>
    </cfRule>
  </conditionalFormatting>
  <conditionalFormatting sqref="E5:E6">
    <cfRule type="expression" dxfId="3119" priority="46">
      <formula>#REF!=1</formula>
    </cfRule>
  </conditionalFormatting>
  <conditionalFormatting sqref="I6">
    <cfRule type="expression" dxfId="3118" priority="47">
      <formula>K6=1</formula>
    </cfRule>
  </conditionalFormatting>
  <conditionalFormatting sqref="F6">
    <cfRule type="expression" dxfId="3117" priority="48">
      <formula>#REF!=1</formula>
    </cfRule>
  </conditionalFormatting>
  <conditionalFormatting sqref="E20:F20">
    <cfRule type="expression" dxfId="3116" priority="49">
      <formula>#REF!=1</formula>
    </cfRule>
    <cfRule type="containsText" dxfId="3115" priority="50" operator="containsText" text="xxx">
      <formula>NOT(ISERROR(SEARCH("xxx",E20)))</formula>
    </cfRule>
  </conditionalFormatting>
  <conditionalFormatting sqref="F12:G19">
    <cfRule type="cellIs" dxfId="3114" priority="51" operator="equal">
      <formula>"xxx"</formula>
    </cfRule>
  </conditionalFormatting>
  <conditionalFormatting sqref="C1:C4 C8:C11 C20">
    <cfRule type="expression" dxfId="3113" priority="52">
      <formula>#REF!=1</formula>
    </cfRule>
  </conditionalFormatting>
  <conditionalFormatting sqref="C20">
    <cfRule type="expression" dxfId="3112" priority="53">
      <formula>G20=1</formula>
    </cfRule>
    <cfRule type="expression" dxfId="3111" priority="54">
      <formula>#REF!=1</formula>
    </cfRule>
  </conditionalFormatting>
  <conditionalFormatting sqref="B8:B20">
    <cfRule type="containsText" dxfId="3110" priority="55" operator="containsText" text="total estimated">
      <formula>NOT(ISERROR(SEARCH("total estimated",B8)))</formula>
    </cfRule>
    <cfRule type="containsText" dxfId="3109" priority="56" operator="containsText" text="SUB-TOTAL">
      <formula>NOT(ISERROR(SEARCH("SUB-TOTAL",B8)))</formula>
    </cfRule>
    <cfRule type="containsText" dxfId="3108" priority="57" operator="containsText" text="to be carried to">
      <formula>NOT(ISERROR(SEARCH("to be carried to",B8)))</formula>
    </cfRule>
  </conditionalFormatting>
  <conditionalFormatting sqref="A8:B20">
    <cfRule type="expression" dxfId="3107" priority="58">
      <formula>RIGHT($A8,3)=".00"</formula>
    </cfRule>
  </conditionalFormatting>
  <conditionalFormatting sqref="F8:F11">
    <cfRule type="containsText" dxfId="3106" priority="59" operator="containsText" text="xxx">
      <formula>NOT(ISERROR(SEARCH("xxx",F8)))</formula>
    </cfRule>
  </conditionalFormatting>
  <conditionalFormatting sqref="G9:G11">
    <cfRule type="cellIs" dxfId="3105" priority="60" operator="equal">
      <formula>"xxx"</formula>
    </cfRule>
    <cfRule type="expression" dxfId="3104" priority="61">
      <formula>LEFT(B9,9)="SUB-TOTAL"</formula>
    </cfRule>
  </conditionalFormatting>
  <conditionalFormatting sqref="A7">
    <cfRule type="expression" dxfId="3103" priority="62">
      <formula>G7=1</formula>
    </cfRule>
  </conditionalFormatting>
  <conditionalFormatting sqref="E8:E9 E11">
    <cfRule type="containsText" dxfId="3102" priority="63" operator="containsText" text="xxx">
      <formula>NOT(ISERROR(SEARCH("xxx",E8)))</formula>
    </cfRule>
  </conditionalFormatting>
  <conditionalFormatting sqref="C20:G20">
    <cfRule type="cellIs" dxfId="3101" priority="64" operator="equal">
      <formula>"xxx"</formula>
    </cfRule>
  </conditionalFormatting>
  <conditionalFormatting sqref="D8:E9 D11:E11">
    <cfRule type="expression" dxfId="3100" priority="65">
      <formula>#REF!=1</formula>
    </cfRule>
  </conditionalFormatting>
  <conditionalFormatting sqref="B1:B20 C7:L7">
    <cfRule type="expression" dxfId="3099" priority="66">
      <formula>#REF!=1</formula>
    </cfRule>
  </conditionalFormatting>
  <conditionalFormatting sqref="F1:F4 F8:F11">
    <cfRule type="expression" dxfId="3098" priority="67">
      <formula>#REF!=1</formula>
    </cfRule>
  </conditionalFormatting>
  <conditionalFormatting sqref="G1:G4 G8:G11">
    <cfRule type="expression" dxfId="3097" priority="68">
      <formula>#REF!=1</formula>
    </cfRule>
  </conditionalFormatting>
  <conditionalFormatting sqref="A1:A6 A8:A20 D20:G20">
    <cfRule type="expression" dxfId="3096" priority="69">
      <formula>#REF!=1</formula>
    </cfRule>
  </conditionalFormatting>
  <conditionalFormatting sqref="E1:E4">
    <cfRule type="expression" dxfId="3095" priority="70">
      <formula>#REF!=1</formula>
    </cfRule>
  </conditionalFormatting>
  <pageMargins left="0.7" right="0.7" top="0.75" bottom="0.75" header="0.511811023622047" footer="0.511811023622047"/>
  <pageSetup paperSize="9" scale="68" orientation="portrait" horizontalDpi="300" verticalDpi="300"/>
  <colBreaks count="1" manualBreakCount="1">
    <brk id="12" max="1048575" man="1"/>
  </col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42"/>
  <sheetViews>
    <sheetView topLeftCell="A9" zoomScale="75" zoomScaleNormal="75" workbookViewId="0">
      <selection activeCell="M5" sqref="M5"/>
    </sheetView>
  </sheetViews>
  <sheetFormatPr defaultColWidth="8.7109375" defaultRowHeight="12.75" x14ac:dyDescent="0.2"/>
  <cols>
    <col min="1" max="1" width="9" style="273" customWidth="1"/>
    <col min="2" max="2" width="63.85546875" style="268" customWidth="1"/>
    <col min="3" max="3" width="15.5703125" style="269" customWidth="1"/>
    <col min="4" max="4" width="6.85546875" style="269" customWidth="1"/>
    <col min="5" max="5" width="18.28515625" style="269" customWidth="1"/>
    <col min="6" max="6" width="17.85546875" style="269" customWidth="1"/>
    <col min="7" max="7" width="15.5703125" style="269" customWidth="1"/>
    <col min="8" max="8" width="17.28515625" style="269" customWidth="1"/>
    <col min="9" max="9" width="14.28515625" style="269" customWidth="1"/>
    <col min="10" max="10" width="14.85546875" style="269" customWidth="1"/>
    <col min="11" max="11" width="15.5703125" style="141" customWidth="1"/>
    <col min="12" max="12" width="21.28515625" style="15" customWidth="1"/>
    <col min="13" max="13" width="19" style="15" customWidth="1"/>
    <col min="14" max="14" width="19.42578125" style="15" customWidth="1"/>
    <col min="15" max="15" width="33.7109375" style="15" customWidth="1"/>
    <col min="16" max="16" width="20" style="15" customWidth="1"/>
    <col min="17" max="17" width="14.85546875" style="15" customWidth="1"/>
  </cols>
  <sheetData>
    <row r="1" spans="1:17" ht="12.75" customHeight="1" x14ac:dyDescent="0.2">
      <c r="A1" s="274"/>
      <c r="B1" s="189"/>
      <c r="C1" s="275"/>
      <c r="D1" s="275"/>
      <c r="E1" s="276"/>
      <c r="F1" s="276"/>
      <c r="G1" s="277"/>
      <c r="H1" s="278"/>
      <c r="I1" s="275"/>
      <c r="J1" s="275"/>
    </row>
    <row r="2" spans="1:17" ht="22.5" customHeight="1" x14ac:dyDescent="0.2">
      <c r="A2" s="279"/>
      <c r="B2" s="189"/>
      <c r="C2" s="280"/>
      <c r="E2" s="281"/>
      <c r="F2" s="282"/>
      <c r="G2" s="283"/>
      <c r="H2" s="278"/>
      <c r="I2" s="737"/>
      <c r="J2" s="737"/>
    </row>
    <row r="3" spans="1:17" ht="22.5" customHeight="1" x14ac:dyDescent="0.2">
      <c r="A3" s="284"/>
      <c r="B3" s="189"/>
      <c r="C3" s="285" t="s">
        <v>90</v>
      </c>
      <c r="E3" s="281"/>
      <c r="F3" s="282"/>
      <c r="G3" s="283"/>
      <c r="H3" s="278"/>
      <c r="I3" s="738"/>
      <c r="J3" s="738"/>
    </row>
    <row r="4" spans="1:17" ht="15.75" customHeight="1" x14ac:dyDescent="0.2">
      <c r="A4" s="195" t="s">
        <v>209</v>
      </c>
      <c r="B4" s="189"/>
      <c r="C4" s="734" t="s">
        <v>157</v>
      </c>
      <c r="D4" s="734"/>
      <c r="E4" s="734"/>
      <c r="F4" s="734" t="s">
        <v>158</v>
      </c>
      <c r="G4" s="734"/>
      <c r="H4" s="734"/>
      <c r="I4" s="734" t="s">
        <v>159</v>
      </c>
      <c r="J4" s="734"/>
      <c r="K4" s="734"/>
    </row>
    <row r="5" spans="1:17" ht="25.5" customHeight="1" x14ac:dyDescent="0.2">
      <c r="A5" s="201" t="s">
        <v>79</v>
      </c>
      <c r="B5" s="202" t="s">
        <v>80</v>
      </c>
      <c r="C5" s="286" t="s">
        <v>160</v>
      </c>
      <c r="D5" s="286" t="s">
        <v>161</v>
      </c>
      <c r="E5" s="287" t="s">
        <v>162</v>
      </c>
      <c r="F5" s="199" t="s">
        <v>163</v>
      </c>
      <c r="G5" s="199" t="s">
        <v>164</v>
      </c>
      <c r="H5" s="199" t="s">
        <v>165</v>
      </c>
      <c r="I5" s="199" t="s">
        <v>166</v>
      </c>
      <c r="J5" s="199" t="s">
        <v>167</v>
      </c>
      <c r="K5" s="199" t="s">
        <v>168</v>
      </c>
      <c r="L5" s="199" t="s">
        <v>169</v>
      </c>
      <c r="M5" s="155" t="s">
        <v>170</v>
      </c>
      <c r="N5" s="155" t="s">
        <v>232</v>
      </c>
      <c r="O5" s="155" t="s">
        <v>171</v>
      </c>
      <c r="P5" s="155" t="s">
        <v>172</v>
      </c>
      <c r="Q5" s="155" t="s">
        <v>173</v>
      </c>
    </row>
    <row r="6" spans="1:17" ht="12.75" customHeight="1" x14ac:dyDescent="0.2">
      <c r="A6" s="91"/>
      <c r="B6" s="204" t="s">
        <v>233</v>
      </c>
      <c r="C6" s="288"/>
      <c r="D6" s="288"/>
      <c r="E6" s="289"/>
      <c r="F6" s="289"/>
      <c r="G6" s="289"/>
      <c r="H6" s="290"/>
      <c r="I6" s="291"/>
      <c r="J6" s="291"/>
      <c r="K6" s="291"/>
      <c r="L6" s="291"/>
    </row>
    <row r="7" spans="1:17" ht="18.75" customHeight="1" x14ac:dyDescent="0.2">
      <c r="A7" s="91" t="s">
        <v>211</v>
      </c>
      <c r="B7" s="204" t="s">
        <v>234</v>
      </c>
      <c r="C7" s="101"/>
      <c r="D7" s="101"/>
      <c r="E7" s="292"/>
      <c r="F7" s="292"/>
      <c r="G7" s="292"/>
      <c r="H7" s="293"/>
      <c r="I7" s="294"/>
      <c r="J7" s="294"/>
      <c r="K7" s="294"/>
      <c r="L7" s="295"/>
    </row>
    <row r="8" spans="1:17" ht="25.5" customHeight="1" x14ac:dyDescent="0.2">
      <c r="A8" s="91"/>
      <c r="B8" s="208" t="s">
        <v>235</v>
      </c>
      <c r="C8" s="101"/>
      <c r="D8" s="292"/>
      <c r="E8" s="292"/>
      <c r="F8" s="292"/>
      <c r="G8" s="292"/>
      <c r="H8" s="293"/>
      <c r="I8" s="294"/>
      <c r="J8" s="294"/>
      <c r="K8" s="294"/>
      <c r="L8" s="296"/>
    </row>
    <row r="9" spans="1:17" ht="18.75" customHeight="1" x14ac:dyDescent="0.2">
      <c r="A9" s="203" t="s">
        <v>214</v>
      </c>
      <c r="B9" s="208" t="s">
        <v>236</v>
      </c>
      <c r="C9" s="101"/>
      <c r="D9" s="101"/>
      <c r="E9" s="292"/>
      <c r="F9" s="292"/>
      <c r="G9" s="292"/>
      <c r="H9" s="293"/>
      <c r="I9" s="294"/>
      <c r="J9" s="294"/>
      <c r="K9" s="294"/>
      <c r="L9" s="296"/>
    </row>
    <row r="10" spans="1:17" ht="20.25" customHeight="1" x14ac:dyDescent="0.2">
      <c r="A10" s="203" t="s">
        <v>216</v>
      </c>
      <c r="B10" s="208" t="s">
        <v>237</v>
      </c>
      <c r="C10" s="101">
        <v>4</v>
      </c>
      <c r="D10" s="101" t="s">
        <v>180</v>
      </c>
      <c r="E10" s="101">
        <v>3686</v>
      </c>
      <c r="F10" s="101">
        <v>3.6</v>
      </c>
      <c r="G10" s="101">
        <f>C10-F10</f>
        <v>0.39999999999999991</v>
      </c>
      <c r="H10" s="294">
        <f>F10+G10</f>
        <v>4</v>
      </c>
      <c r="I10" s="294">
        <f>E10*F10</f>
        <v>13269.6</v>
      </c>
      <c r="J10" s="294">
        <f>G10*E10</f>
        <v>1474.3999999999996</v>
      </c>
      <c r="K10" s="294">
        <f>I10+J10</f>
        <v>14744</v>
      </c>
      <c r="L10" s="296">
        <f>H10/C10</f>
        <v>1</v>
      </c>
      <c r="M10" s="168">
        <v>1250</v>
      </c>
      <c r="N10" s="168">
        <v>100</v>
      </c>
      <c r="O10" s="168">
        <v>300</v>
      </c>
      <c r="P10" s="168">
        <f>C10*(M10+N10+O10)</f>
        <v>6600</v>
      </c>
      <c r="Q10" s="168">
        <f>K10-P10</f>
        <v>8144</v>
      </c>
    </row>
    <row r="11" spans="1:17" ht="20.25" customHeight="1" x14ac:dyDescent="0.2">
      <c r="A11" s="203" t="s">
        <v>218</v>
      </c>
      <c r="B11" s="208" t="s">
        <v>238</v>
      </c>
      <c r="C11" s="101"/>
      <c r="D11" s="101"/>
      <c r="E11" s="292"/>
      <c r="F11" s="292"/>
      <c r="G11" s="292"/>
      <c r="H11" s="294"/>
      <c r="I11" s="294"/>
      <c r="J11" s="294"/>
      <c r="K11" s="294"/>
      <c r="L11" s="296"/>
      <c r="M11" s="168"/>
      <c r="N11" s="168"/>
      <c r="O11" s="168"/>
      <c r="P11" s="168"/>
      <c r="Q11" s="168"/>
    </row>
    <row r="12" spans="1:17" ht="20.25" customHeight="1" x14ac:dyDescent="0.2">
      <c r="A12" s="203" t="s">
        <v>220</v>
      </c>
      <c r="B12" s="208" t="s">
        <v>237</v>
      </c>
      <c r="C12" s="101">
        <v>2</v>
      </c>
      <c r="D12" s="101" t="s">
        <v>180</v>
      </c>
      <c r="E12" s="101">
        <v>5577.5</v>
      </c>
      <c r="F12" s="101">
        <v>1.8</v>
      </c>
      <c r="G12" s="101">
        <f t="shared" ref="G12:G38" si="0">C12-F12</f>
        <v>0.19999999999999996</v>
      </c>
      <c r="H12" s="294">
        <f>F12+G12</f>
        <v>2</v>
      </c>
      <c r="I12" s="294">
        <f>E12*F12</f>
        <v>10039.5</v>
      </c>
      <c r="J12" s="294">
        <f>G12*E12</f>
        <v>1115.4999999999998</v>
      </c>
      <c r="K12" s="294">
        <f>I12+J12</f>
        <v>11155</v>
      </c>
      <c r="L12" s="296">
        <f>H12/C12</f>
        <v>1</v>
      </c>
      <c r="M12" s="168">
        <v>3830</v>
      </c>
      <c r="N12" s="168">
        <v>200</v>
      </c>
      <c r="O12" s="168">
        <v>100</v>
      </c>
      <c r="P12" s="168">
        <f>C12*(M12+N12+O12)</f>
        <v>8260</v>
      </c>
      <c r="Q12" s="168">
        <f>K12-P12</f>
        <v>2895</v>
      </c>
    </row>
    <row r="13" spans="1:17" ht="20.25" customHeight="1" x14ac:dyDescent="0.2">
      <c r="A13" s="203" t="s">
        <v>222</v>
      </c>
      <c r="B13" s="208" t="s">
        <v>239</v>
      </c>
      <c r="C13" s="101"/>
      <c r="D13" s="101"/>
      <c r="E13" s="292"/>
      <c r="F13" s="292"/>
      <c r="G13" s="101">
        <f t="shared" si="0"/>
        <v>0</v>
      </c>
      <c r="H13" s="294"/>
      <c r="I13" s="294"/>
      <c r="J13" s="294"/>
      <c r="K13" s="294"/>
      <c r="L13" s="296"/>
      <c r="M13" s="168"/>
      <c r="N13" s="168"/>
      <c r="O13" s="168"/>
      <c r="P13" s="168"/>
      <c r="Q13" s="168"/>
    </row>
    <row r="14" spans="1:17" ht="20.25" customHeight="1" x14ac:dyDescent="0.2">
      <c r="A14" s="203" t="s">
        <v>224</v>
      </c>
      <c r="B14" s="208" t="s">
        <v>240</v>
      </c>
      <c r="C14" s="101">
        <v>12</v>
      </c>
      <c r="D14" s="101" t="s">
        <v>180</v>
      </c>
      <c r="E14" s="101">
        <v>5626</v>
      </c>
      <c r="F14" s="101">
        <v>11.97</v>
      </c>
      <c r="G14" s="101">
        <f t="shared" si="0"/>
        <v>2.9999999999999361E-2</v>
      </c>
      <c r="H14" s="294">
        <f>F14+G14</f>
        <v>12</v>
      </c>
      <c r="I14" s="294">
        <f>E14*F14</f>
        <v>67343.22</v>
      </c>
      <c r="J14" s="294">
        <f>G14*E14</f>
        <v>168.77999999999639</v>
      </c>
      <c r="K14" s="294">
        <f>I14+J14</f>
        <v>67512</v>
      </c>
      <c r="L14" s="296">
        <f>H14/C14</f>
        <v>1</v>
      </c>
      <c r="M14" s="168">
        <v>3000</v>
      </c>
      <c r="N14" s="168">
        <v>150</v>
      </c>
      <c r="O14" s="168">
        <v>100</v>
      </c>
      <c r="P14" s="168">
        <f>C14*(M14+N14+O14)</f>
        <v>39000</v>
      </c>
      <c r="Q14" s="168">
        <f>K14-P14</f>
        <v>28512</v>
      </c>
    </row>
    <row r="15" spans="1:17" ht="20.25" customHeight="1" x14ac:dyDescent="0.2">
      <c r="A15" s="91" t="s">
        <v>241</v>
      </c>
      <c r="B15" s="204" t="s">
        <v>242</v>
      </c>
      <c r="C15" s="101"/>
      <c r="D15" s="101"/>
      <c r="E15" s="292"/>
      <c r="F15" s="292"/>
      <c r="G15" s="101">
        <f t="shared" si="0"/>
        <v>0</v>
      </c>
      <c r="H15" s="294"/>
      <c r="I15" s="294"/>
      <c r="J15" s="294"/>
      <c r="K15" s="294"/>
      <c r="L15" s="296"/>
      <c r="M15" s="168"/>
      <c r="N15" s="168"/>
      <c r="O15" s="168"/>
      <c r="P15" s="168"/>
      <c r="Q15" s="168"/>
    </row>
    <row r="16" spans="1:17" ht="25.5" customHeight="1" x14ac:dyDescent="0.2">
      <c r="A16" s="91"/>
      <c r="B16" s="208" t="s">
        <v>243</v>
      </c>
      <c r="C16" s="101"/>
      <c r="D16" s="101"/>
      <c r="E16" s="292"/>
      <c r="F16" s="292"/>
      <c r="G16" s="101">
        <f t="shared" si="0"/>
        <v>0</v>
      </c>
      <c r="H16" s="294"/>
      <c r="I16" s="294"/>
      <c r="J16" s="294"/>
      <c r="K16" s="294"/>
      <c r="L16" s="296"/>
      <c r="M16" s="168"/>
      <c r="N16" s="168"/>
      <c r="O16" s="168"/>
      <c r="P16" s="168"/>
      <c r="Q16" s="168"/>
    </row>
    <row r="17" spans="1:17" ht="20.25" customHeight="1" x14ac:dyDescent="0.2">
      <c r="A17" s="203" t="s">
        <v>214</v>
      </c>
      <c r="B17" s="208" t="s">
        <v>244</v>
      </c>
      <c r="C17" s="101"/>
      <c r="D17" s="101"/>
      <c r="E17" s="292"/>
      <c r="F17" s="292"/>
      <c r="G17" s="101">
        <f t="shared" si="0"/>
        <v>0</v>
      </c>
      <c r="H17" s="294"/>
      <c r="I17" s="294"/>
      <c r="J17" s="294"/>
      <c r="K17" s="294"/>
      <c r="L17" s="296"/>
      <c r="M17" s="168"/>
      <c r="N17" s="168"/>
      <c r="O17" s="168"/>
      <c r="P17" s="168"/>
      <c r="Q17" s="168"/>
    </row>
    <row r="18" spans="1:17" ht="25.5" customHeight="1" x14ac:dyDescent="0.2">
      <c r="A18" s="203" t="s">
        <v>216</v>
      </c>
      <c r="B18" s="208" t="s">
        <v>245</v>
      </c>
      <c r="C18" s="101">
        <v>2</v>
      </c>
      <c r="D18" s="101" t="s">
        <v>180</v>
      </c>
      <c r="E18" s="101">
        <v>4462</v>
      </c>
      <c r="F18" s="101">
        <v>1.8</v>
      </c>
      <c r="G18" s="101">
        <f t="shared" si="0"/>
        <v>0.19999999999999996</v>
      </c>
      <c r="H18" s="294">
        <f>F18+G18</f>
        <v>2</v>
      </c>
      <c r="I18" s="294">
        <f>E18*F18</f>
        <v>8031.6</v>
      </c>
      <c r="J18" s="294">
        <f>G18*E18</f>
        <v>892.39999999999975</v>
      </c>
      <c r="K18" s="294">
        <f>I18+J18</f>
        <v>8924</v>
      </c>
      <c r="L18" s="296">
        <f>H18/C18</f>
        <v>1</v>
      </c>
      <c r="M18" s="168">
        <v>450</v>
      </c>
      <c r="N18" s="168">
        <v>150</v>
      </c>
      <c r="O18" s="168">
        <v>100</v>
      </c>
      <c r="P18" s="168">
        <f>C18*(M18+N18+O18)</f>
        <v>1400</v>
      </c>
      <c r="Q18" s="168">
        <f>K18-P18</f>
        <v>7524</v>
      </c>
    </row>
    <row r="19" spans="1:17" ht="20.25" customHeight="1" x14ac:dyDescent="0.2">
      <c r="A19" s="91" t="s">
        <v>246</v>
      </c>
      <c r="B19" s="204" t="s">
        <v>247</v>
      </c>
      <c r="C19" s="101"/>
      <c r="D19" s="101"/>
      <c r="E19" s="292"/>
      <c r="F19" s="292"/>
      <c r="G19" s="101">
        <f t="shared" si="0"/>
        <v>0</v>
      </c>
      <c r="H19" s="294"/>
      <c r="I19" s="294"/>
      <c r="J19" s="294"/>
      <c r="K19" s="294"/>
      <c r="L19" s="296"/>
      <c r="M19" s="168"/>
      <c r="N19" s="168"/>
      <c r="O19" s="168"/>
      <c r="P19" s="168"/>
      <c r="Q19" s="168"/>
    </row>
    <row r="20" spans="1:17" ht="20.25" customHeight="1" x14ac:dyDescent="0.2">
      <c r="A20" s="203" t="s">
        <v>214</v>
      </c>
      <c r="B20" s="208" t="s">
        <v>248</v>
      </c>
      <c r="C20" s="101"/>
      <c r="D20" s="101"/>
      <c r="E20" s="292"/>
      <c r="F20" s="292"/>
      <c r="G20" s="101">
        <f t="shared" si="0"/>
        <v>0</v>
      </c>
      <c r="H20" s="294"/>
      <c r="I20" s="294"/>
      <c r="J20" s="294"/>
      <c r="K20" s="294"/>
      <c r="L20" s="296"/>
      <c r="M20" s="168"/>
      <c r="N20" s="168"/>
      <c r="O20" s="168"/>
      <c r="P20" s="168"/>
      <c r="Q20" s="168"/>
    </row>
    <row r="21" spans="1:17" ht="38.25" customHeight="1" x14ac:dyDescent="0.2">
      <c r="A21" s="203"/>
      <c r="B21" s="208" t="s">
        <v>249</v>
      </c>
      <c r="C21" s="101"/>
      <c r="D21" s="292"/>
      <c r="E21" s="292"/>
      <c r="F21" s="292"/>
      <c r="G21" s="101">
        <f t="shared" si="0"/>
        <v>0</v>
      </c>
      <c r="H21" s="294"/>
      <c r="I21" s="294"/>
      <c r="J21" s="294"/>
      <c r="K21" s="294"/>
      <c r="L21" s="296"/>
      <c r="M21" s="168"/>
      <c r="N21" s="168"/>
      <c r="O21" s="168"/>
      <c r="P21" s="168"/>
      <c r="Q21" s="168"/>
    </row>
    <row r="22" spans="1:17" ht="20.25" customHeight="1" x14ac:dyDescent="0.2">
      <c r="A22" s="203" t="s">
        <v>216</v>
      </c>
      <c r="B22" s="208" t="s">
        <v>250</v>
      </c>
      <c r="C22" s="101">
        <v>520</v>
      </c>
      <c r="D22" s="101" t="s">
        <v>199</v>
      </c>
      <c r="E22" s="101">
        <v>53.35</v>
      </c>
      <c r="F22" s="101">
        <v>520</v>
      </c>
      <c r="G22" s="101">
        <f t="shared" si="0"/>
        <v>0</v>
      </c>
      <c r="H22" s="294">
        <f t="shared" ref="H22:H29" si="1">F22+G22</f>
        <v>520</v>
      </c>
      <c r="I22" s="294">
        <f t="shared" ref="I22:I29" si="2">E22*F22</f>
        <v>27742</v>
      </c>
      <c r="J22" s="294">
        <f t="shared" ref="J22:J29" si="3">G22*E22</f>
        <v>0</v>
      </c>
      <c r="K22" s="294">
        <f t="shared" ref="K22:K29" si="4">I22+J22</f>
        <v>27742</v>
      </c>
      <c r="L22" s="296">
        <f t="shared" ref="L22:L29" si="5">(H22/C22)</f>
        <v>1</v>
      </c>
      <c r="M22" s="168">
        <v>15</v>
      </c>
      <c r="N22" s="168">
        <v>7.5</v>
      </c>
      <c r="O22" s="168">
        <v>0</v>
      </c>
      <c r="P22" s="168">
        <f t="shared" ref="P22:P29" si="6">C22*(M22+N22+O22)</f>
        <v>11700</v>
      </c>
      <c r="Q22" s="168">
        <f t="shared" ref="Q22:Q29" si="7">K22-P22</f>
        <v>16042</v>
      </c>
    </row>
    <row r="23" spans="1:17" ht="20.25" customHeight="1" x14ac:dyDescent="0.2">
      <c r="A23" s="203" t="s">
        <v>251</v>
      </c>
      <c r="B23" s="208" t="s">
        <v>252</v>
      </c>
      <c r="C23" s="101">
        <v>120</v>
      </c>
      <c r="D23" s="101" t="s">
        <v>199</v>
      </c>
      <c r="E23" s="101">
        <v>63.05</v>
      </c>
      <c r="F23" s="101">
        <v>120</v>
      </c>
      <c r="G23" s="101">
        <f t="shared" si="0"/>
        <v>0</v>
      </c>
      <c r="H23" s="294">
        <f t="shared" si="1"/>
        <v>120</v>
      </c>
      <c r="I23" s="294">
        <f t="shared" si="2"/>
        <v>7566</v>
      </c>
      <c r="J23" s="294">
        <f t="shared" si="3"/>
        <v>0</v>
      </c>
      <c r="K23" s="294">
        <f t="shared" si="4"/>
        <v>7566</v>
      </c>
      <c r="L23" s="296">
        <f t="shared" si="5"/>
        <v>1</v>
      </c>
      <c r="M23" s="168">
        <v>20</v>
      </c>
      <c r="N23" s="168">
        <v>10</v>
      </c>
      <c r="O23" s="168">
        <v>0</v>
      </c>
      <c r="P23" s="168">
        <f t="shared" si="6"/>
        <v>3600</v>
      </c>
      <c r="Q23" s="168">
        <f t="shared" si="7"/>
        <v>3966</v>
      </c>
    </row>
    <row r="24" spans="1:17" ht="20.25" customHeight="1" x14ac:dyDescent="0.2">
      <c r="A24" s="203" t="s">
        <v>253</v>
      </c>
      <c r="B24" s="208" t="s">
        <v>254</v>
      </c>
      <c r="C24" s="101">
        <v>20</v>
      </c>
      <c r="D24" s="101" t="s">
        <v>199</v>
      </c>
      <c r="E24" s="101">
        <v>77.599999999999994</v>
      </c>
      <c r="F24" s="101">
        <v>20</v>
      </c>
      <c r="G24" s="101">
        <f t="shared" si="0"/>
        <v>0</v>
      </c>
      <c r="H24" s="294">
        <f t="shared" si="1"/>
        <v>20</v>
      </c>
      <c r="I24" s="294">
        <f t="shared" si="2"/>
        <v>1552</v>
      </c>
      <c r="J24" s="294">
        <f t="shared" si="3"/>
        <v>0</v>
      </c>
      <c r="K24" s="294">
        <f t="shared" si="4"/>
        <v>1552</v>
      </c>
      <c r="L24" s="296">
        <f t="shared" si="5"/>
        <v>1</v>
      </c>
      <c r="M24" s="168">
        <v>24</v>
      </c>
      <c r="N24" s="168">
        <v>12</v>
      </c>
      <c r="O24" s="168">
        <v>0</v>
      </c>
      <c r="P24" s="168">
        <f t="shared" si="6"/>
        <v>720</v>
      </c>
      <c r="Q24" s="168">
        <f t="shared" si="7"/>
        <v>832</v>
      </c>
    </row>
    <row r="25" spans="1:17" ht="20.25" customHeight="1" x14ac:dyDescent="0.2">
      <c r="A25" s="203" t="s">
        <v>255</v>
      </c>
      <c r="B25" s="208" t="s">
        <v>256</v>
      </c>
      <c r="C25" s="101">
        <v>130</v>
      </c>
      <c r="D25" s="101" t="s">
        <v>199</v>
      </c>
      <c r="E25" s="101">
        <v>95.06</v>
      </c>
      <c r="F25" s="101">
        <v>130</v>
      </c>
      <c r="G25" s="101">
        <f t="shared" si="0"/>
        <v>0</v>
      </c>
      <c r="H25" s="294">
        <f t="shared" si="1"/>
        <v>130</v>
      </c>
      <c r="I25" s="294">
        <f t="shared" si="2"/>
        <v>12357.800000000001</v>
      </c>
      <c r="J25" s="294">
        <f t="shared" si="3"/>
        <v>0</v>
      </c>
      <c r="K25" s="294">
        <f t="shared" si="4"/>
        <v>12357.800000000001</v>
      </c>
      <c r="L25" s="296">
        <f t="shared" si="5"/>
        <v>1</v>
      </c>
      <c r="M25" s="168">
        <v>28</v>
      </c>
      <c r="N25" s="168">
        <v>14</v>
      </c>
      <c r="O25" s="168">
        <v>0</v>
      </c>
      <c r="P25" s="168">
        <f t="shared" si="6"/>
        <v>5460</v>
      </c>
      <c r="Q25" s="168">
        <f t="shared" si="7"/>
        <v>6897.8000000000011</v>
      </c>
    </row>
    <row r="26" spans="1:17" ht="20.25" customHeight="1" x14ac:dyDescent="0.2">
      <c r="A26" s="203" t="s">
        <v>257</v>
      </c>
      <c r="B26" s="208" t="s">
        <v>276</v>
      </c>
      <c r="C26" s="101">
        <v>190</v>
      </c>
      <c r="D26" s="101" t="s">
        <v>199</v>
      </c>
      <c r="E26" s="101">
        <v>169.75</v>
      </c>
      <c r="F26" s="101">
        <v>190</v>
      </c>
      <c r="G26" s="101">
        <f t="shared" si="0"/>
        <v>0</v>
      </c>
      <c r="H26" s="294">
        <f t="shared" si="1"/>
        <v>190</v>
      </c>
      <c r="I26" s="294">
        <f t="shared" si="2"/>
        <v>32252.5</v>
      </c>
      <c r="J26" s="294">
        <f t="shared" si="3"/>
        <v>0</v>
      </c>
      <c r="K26" s="294">
        <f t="shared" si="4"/>
        <v>32252.5</v>
      </c>
      <c r="L26" s="296">
        <f t="shared" si="5"/>
        <v>1</v>
      </c>
      <c r="M26" s="168">
        <v>30</v>
      </c>
      <c r="N26" s="168">
        <v>15</v>
      </c>
      <c r="O26" s="168">
        <v>0</v>
      </c>
      <c r="P26" s="168">
        <f t="shared" si="6"/>
        <v>8550</v>
      </c>
      <c r="Q26" s="168">
        <f t="shared" si="7"/>
        <v>23702.5</v>
      </c>
    </row>
    <row r="27" spans="1:17" ht="20.25" customHeight="1" x14ac:dyDescent="0.2">
      <c r="A27" s="203" t="s">
        <v>259</v>
      </c>
      <c r="B27" s="208" t="s">
        <v>260</v>
      </c>
      <c r="C27" s="101">
        <v>50</v>
      </c>
      <c r="D27" s="101" t="s">
        <v>199</v>
      </c>
      <c r="E27" s="101">
        <v>190.12</v>
      </c>
      <c r="F27" s="101">
        <v>50</v>
      </c>
      <c r="G27" s="101">
        <f t="shared" si="0"/>
        <v>0</v>
      </c>
      <c r="H27" s="294">
        <f t="shared" si="1"/>
        <v>50</v>
      </c>
      <c r="I27" s="294">
        <f t="shared" si="2"/>
        <v>9506</v>
      </c>
      <c r="J27" s="294">
        <f t="shared" si="3"/>
        <v>0</v>
      </c>
      <c r="K27" s="294">
        <f t="shared" si="4"/>
        <v>9506</v>
      </c>
      <c r="L27" s="296">
        <f t="shared" si="5"/>
        <v>1</v>
      </c>
      <c r="M27" s="168">
        <v>35</v>
      </c>
      <c r="N27" s="168">
        <v>25</v>
      </c>
      <c r="O27" s="168">
        <v>0</v>
      </c>
      <c r="P27" s="168">
        <f t="shared" si="6"/>
        <v>3000</v>
      </c>
      <c r="Q27" s="168">
        <f t="shared" si="7"/>
        <v>6506</v>
      </c>
    </row>
    <row r="28" spans="1:17" ht="20.25" customHeight="1" x14ac:dyDescent="0.2">
      <c r="A28" s="203" t="s">
        <v>261</v>
      </c>
      <c r="B28" s="208" t="s">
        <v>240</v>
      </c>
      <c r="C28" s="101">
        <v>30</v>
      </c>
      <c r="D28" s="101" t="s">
        <v>199</v>
      </c>
      <c r="E28" s="101">
        <v>237.65</v>
      </c>
      <c r="F28" s="101">
        <v>30</v>
      </c>
      <c r="G28" s="101">
        <f t="shared" si="0"/>
        <v>0</v>
      </c>
      <c r="H28" s="294">
        <f t="shared" si="1"/>
        <v>30</v>
      </c>
      <c r="I28" s="294">
        <f t="shared" si="2"/>
        <v>7129.5</v>
      </c>
      <c r="J28" s="294">
        <f t="shared" si="3"/>
        <v>0</v>
      </c>
      <c r="K28" s="294">
        <f t="shared" si="4"/>
        <v>7129.5</v>
      </c>
      <c r="L28" s="296">
        <f t="shared" si="5"/>
        <v>1</v>
      </c>
      <c r="M28" s="168">
        <v>90</v>
      </c>
      <c r="N28" s="168">
        <v>60</v>
      </c>
      <c r="O28" s="168">
        <v>0</v>
      </c>
      <c r="P28" s="168">
        <f t="shared" si="6"/>
        <v>4500</v>
      </c>
      <c r="Q28" s="168">
        <f t="shared" si="7"/>
        <v>2629.5</v>
      </c>
    </row>
    <row r="29" spans="1:17" ht="20.25" customHeight="1" x14ac:dyDescent="0.2">
      <c r="A29" s="203" t="s">
        <v>262</v>
      </c>
      <c r="B29" s="208" t="s">
        <v>237</v>
      </c>
      <c r="C29" s="101">
        <v>40</v>
      </c>
      <c r="D29" s="101" t="s">
        <v>199</v>
      </c>
      <c r="E29" s="101">
        <v>344.35</v>
      </c>
      <c r="F29" s="101">
        <v>40</v>
      </c>
      <c r="G29" s="101">
        <f t="shared" si="0"/>
        <v>0</v>
      </c>
      <c r="H29" s="294">
        <f t="shared" si="1"/>
        <v>40</v>
      </c>
      <c r="I29" s="294">
        <f t="shared" si="2"/>
        <v>13774</v>
      </c>
      <c r="J29" s="294">
        <f t="shared" si="3"/>
        <v>0</v>
      </c>
      <c r="K29" s="294">
        <f t="shared" si="4"/>
        <v>13774</v>
      </c>
      <c r="L29" s="296">
        <f t="shared" si="5"/>
        <v>1</v>
      </c>
      <c r="M29" s="168">
        <v>170</v>
      </c>
      <c r="N29" s="168">
        <v>90</v>
      </c>
      <c r="O29" s="168">
        <v>0</v>
      </c>
      <c r="P29" s="168">
        <f t="shared" si="6"/>
        <v>10400</v>
      </c>
      <c r="Q29" s="168">
        <f t="shared" si="7"/>
        <v>3374</v>
      </c>
    </row>
    <row r="30" spans="1:17" ht="20.25" customHeight="1" x14ac:dyDescent="0.2">
      <c r="A30" s="203" t="s">
        <v>218</v>
      </c>
      <c r="B30" s="208" t="s">
        <v>263</v>
      </c>
      <c r="C30" s="101"/>
      <c r="D30" s="101"/>
      <c r="E30" s="292"/>
      <c r="F30" s="292"/>
      <c r="G30" s="101">
        <f t="shared" si="0"/>
        <v>0</v>
      </c>
      <c r="H30" s="294"/>
      <c r="I30" s="294"/>
      <c r="J30" s="294"/>
      <c r="K30" s="294"/>
      <c r="L30" s="297"/>
      <c r="M30" s="168"/>
      <c r="N30" s="168"/>
      <c r="O30" s="168"/>
      <c r="P30" s="168"/>
      <c r="Q30" s="168"/>
    </row>
    <row r="31" spans="1:17" ht="38.25" customHeight="1" x14ac:dyDescent="0.2">
      <c r="A31" s="203"/>
      <c r="B31" s="208" t="s">
        <v>264</v>
      </c>
      <c r="C31" s="101"/>
      <c r="D31" s="292"/>
      <c r="E31" s="292"/>
      <c r="F31" s="292"/>
      <c r="G31" s="101">
        <f t="shared" si="0"/>
        <v>0</v>
      </c>
      <c r="H31" s="294"/>
      <c r="I31" s="294"/>
      <c r="J31" s="294"/>
      <c r="K31" s="294"/>
      <c r="L31" s="296"/>
      <c r="M31" s="168"/>
      <c r="N31" s="168"/>
      <c r="O31" s="168"/>
      <c r="P31" s="168"/>
      <c r="Q31" s="168"/>
    </row>
    <row r="32" spans="1:17" ht="20.25" customHeight="1" x14ac:dyDescent="0.2">
      <c r="A32" s="203" t="s">
        <v>220</v>
      </c>
      <c r="B32" s="208" t="s">
        <v>265</v>
      </c>
      <c r="C32" s="101">
        <v>218</v>
      </c>
      <c r="D32" s="101" t="s">
        <v>180</v>
      </c>
      <c r="E32" s="101">
        <v>63.05</v>
      </c>
      <c r="F32" s="101">
        <v>196.2</v>
      </c>
      <c r="G32" s="101">
        <f t="shared" si="0"/>
        <v>21.800000000000011</v>
      </c>
      <c r="H32" s="294">
        <f>F32+G32</f>
        <v>218</v>
      </c>
      <c r="I32" s="294">
        <f>E32*F32</f>
        <v>12370.409999999998</v>
      </c>
      <c r="J32" s="294">
        <f>G32*E32</f>
        <v>1374.4900000000007</v>
      </c>
      <c r="K32" s="294">
        <f>I32+J32</f>
        <v>13744.899999999998</v>
      </c>
      <c r="L32" s="296">
        <f>H32/C32</f>
        <v>1</v>
      </c>
      <c r="M32" s="168">
        <v>25</v>
      </c>
      <c r="N32" s="168">
        <v>5</v>
      </c>
      <c r="O32" s="168">
        <v>100</v>
      </c>
      <c r="P32" s="168">
        <f>C32*(M32+N32+O32)</f>
        <v>28340</v>
      </c>
      <c r="Q32" s="168">
        <f>K32-P32</f>
        <v>-14595.100000000002</v>
      </c>
    </row>
    <row r="33" spans="1:17" ht="20.25" customHeight="1" x14ac:dyDescent="0.2">
      <c r="A33" s="203" t="s">
        <v>266</v>
      </c>
      <c r="B33" s="208" t="s">
        <v>267</v>
      </c>
      <c r="C33" s="101">
        <v>8</v>
      </c>
      <c r="D33" s="101" t="s">
        <v>180</v>
      </c>
      <c r="E33" s="101">
        <v>33.950000000000003</v>
      </c>
      <c r="F33" s="101">
        <v>7.2</v>
      </c>
      <c r="G33" s="101">
        <f t="shared" si="0"/>
        <v>0.79999999999999982</v>
      </c>
      <c r="H33" s="294">
        <f>F33+G33</f>
        <v>8</v>
      </c>
      <c r="I33" s="294">
        <f>E33*F33</f>
        <v>244.44000000000003</v>
      </c>
      <c r="J33" s="294">
        <f>G33*E33</f>
        <v>27.159999999999997</v>
      </c>
      <c r="K33" s="294">
        <f>I33+J33</f>
        <v>271.60000000000002</v>
      </c>
      <c r="L33" s="296">
        <f>H33/C33</f>
        <v>1</v>
      </c>
      <c r="M33" s="168">
        <v>19</v>
      </c>
      <c r="N33" s="168">
        <v>5</v>
      </c>
      <c r="O33" s="168">
        <v>100</v>
      </c>
      <c r="P33" s="168">
        <f>C33*(M33+N33+O33)</f>
        <v>992</v>
      </c>
      <c r="Q33" s="168">
        <f>K33-P33</f>
        <v>-720.4</v>
      </c>
    </row>
    <row r="34" spans="1:17" ht="20.25" customHeight="1" x14ac:dyDescent="0.2">
      <c r="A34" s="203" t="s">
        <v>268</v>
      </c>
      <c r="B34" s="208" t="s">
        <v>269</v>
      </c>
      <c r="C34" s="101">
        <v>184</v>
      </c>
      <c r="D34" s="101" t="s">
        <v>180</v>
      </c>
      <c r="E34" s="101">
        <v>72.75</v>
      </c>
      <c r="F34" s="101">
        <v>165.6</v>
      </c>
      <c r="G34" s="101">
        <f t="shared" si="0"/>
        <v>18.400000000000006</v>
      </c>
      <c r="H34" s="294">
        <f>F34+G34</f>
        <v>184</v>
      </c>
      <c r="I34" s="294">
        <f>E34*F34</f>
        <v>12047.4</v>
      </c>
      <c r="J34" s="294">
        <f>G34*E34</f>
        <v>1338.6000000000004</v>
      </c>
      <c r="K34" s="294">
        <f>I34+J34</f>
        <v>13386</v>
      </c>
      <c r="L34" s="296">
        <f>H34/C34</f>
        <v>1</v>
      </c>
      <c r="M34" s="168">
        <v>59</v>
      </c>
      <c r="N34" s="168">
        <v>5</v>
      </c>
      <c r="O34" s="168">
        <v>100</v>
      </c>
      <c r="P34" s="168">
        <f>C34*(M34+N34+O34)</f>
        <v>30176</v>
      </c>
      <c r="Q34" s="168">
        <f>K34-P34</f>
        <v>-16790</v>
      </c>
    </row>
    <row r="35" spans="1:17" ht="20.25" customHeight="1" x14ac:dyDescent="0.2">
      <c r="A35" s="91" t="s">
        <v>270</v>
      </c>
      <c r="B35" s="204" t="s">
        <v>271</v>
      </c>
      <c r="C35" s="101"/>
      <c r="D35" s="101"/>
      <c r="E35" s="298"/>
      <c r="F35" s="298"/>
      <c r="G35" s="101">
        <f t="shared" si="0"/>
        <v>0</v>
      </c>
      <c r="H35" s="294"/>
      <c r="I35" s="294"/>
      <c r="J35" s="294"/>
      <c r="K35" s="294"/>
      <c r="L35" s="291"/>
      <c r="M35" s="168"/>
      <c r="N35" s="168"/>
      <c r="O35" s="168"/>
      <c r="P35" s="168"/>
      <c r="Q35" s="168"/>
    </row>
    <row r="36" spans="1:17" ht="20.25" customHeight="1" x14ac:dyDescent="0.2">
      <c r="A36" s="203" t="s">
        <v>214</v>
      </c>
      <c r="B36" s="208" t="s">
        <v>272</v>
      </c>
      <c r="C36" s="101"/>
      <c r="D36" s="292"/>
      <c r="E36" s="292"/>
      <c r="F36" s="292"/>
      <c r="G36" s="101">
        <f t="shared" si="0"/>
        <v>0</v>
      </c>
      <c r="H36" s="294"/>
      <c r="I36" s="294"/>
      <c r="J36" s="294"/>
      <c r="K36" s="294"/>
      <c r="L36" s="291"/>
      <c r="M36" s="168"/>
      <c r="N36" s="168"/>
      <c r="O36" s="168"/>
      <c r="P36" s="168"/>
      <c r="Q36" s="168"/>
    </row>
    <row r="37" spans="1:17" ht="63.75" customHeight="1" x14ac:dyDescent="0.2">
      <c r="A37" s="203"/>
      <c r="B37" s="208" t="s">
        <v>273</v>
      </c>
      <c r="C37" s="101"/>
      <c r="D37" s="101"/>
      <c r="E37" s="292"/>
      <c r="F37" s="292"/>
      <c r="G37" s="101">
        <f t="shared" si="0"/>
        <v>0</v>
      </c>
      <c r="H37" s="294"/>
      <c r="I37" s="294"/>
      <c r="J37" s="294"/>
      <c r="K37" s="294"/>
      <c r="L37" s="291"/>
      <c r="M37" s="168"/>
      <c r="N37" s="168"/>
      <c r="O37" s="168"/>
      <c r="P37" s="168"/>
      <c r="Q37" s="168"/>
    </row>
    <row r="38" spans="1:17" ht="20.25" customHeight="1" x14ac:dyDescent="0.2">
      <c r="A38" s="203" t="s">
        <v>216</v>
      </c>
      <c r="B38" s="208" t="s">
        <v>274</v>
      </c>
      <c r="C38" s="101">
        <v>12</v>
      </c>
      <c r="D38" s="101" t="s">
        <v>180</v>
      </c>
      <c r="E38" s="101">
        <v>4704.5</v>
      </c>
      <c r="F38" s="101">
        <v>12</v>
      </c>
      <c r="G38" s="101">
        <f t="shared" si="0"/>
        <v>0</v>
      </c>
      <c r="H38" s="294">
        <f>F38+G38</f>
        <v>12</v>
      </c>
      <c r="I38" s="294">
        <f>E38*F38</f>
        <v>56454</v>
      </c>
      <c r="J38" s="294">
        <f>G38*E38</f>
        <v>0</v>
      </c>
      <c r="K38" s="294">
        <f>I38+J38</f>
        <v>56454</v>
      </c>
      <c r="L38" s="296">
        <f>H38/C38</f>
        <v>1</v>
      </c>
      <c r="M38" s="168">
        <v>4200</v>
      </c>
      <c r="N38" s="168">
        <v>250</v>
      </c>
      <c r="O38" s="168">
        <v>400</v>
      </c>
      <c r="P38" s="168">
        <f>C38*(M38+N38+O38)</f>
        <v>58200</v>
      </c>
      <c r="Q38" s="168">
        <f>K38-P38</f>
        <v>-1746</v>
      </c>
    </row>
    <row r="39" spans="1:17" ht="23.25" customHeight="1" x14ac:dyDescent="0.2">
      <c r="A39" s="203"/>
      <c r="B39" s="208" t="s">
        <v>91</v>
      </c>
      <c r="C39" s="101" t="s">
        <v>89</v>
      </c>
      <c r="D39" s="101" t="s">
        <v>89</v>
      </c>
      <c r="E39" s="292"/>
      <c r="F39" s="299"/>
      <c r="G39" s="299"/>
      <c r="H39" s="299"/>
      <c r="I39" s="300">
        <f>SUM(I9:I38)</f>
        <v>291679.96999999997</v>
      </c>
      <c r="J39" s="300">
        <f>SUM(J9:J38)</f>
        <v>6391.3299999999963</v>
      </c>
      <c r="K39" s="300">
        <f>SUM(K9:K38)</f>
        <v>298071.3</v>
      </c>
      <c r="L39" s="301"/>
      <c r="M39" s="168"/>
      <c r="N39" s="168"/>
      <c r="O39" s="168"/>
      <c r="P39" s="231">
        <f>SUM(P9:P38)</f>
        <v>220898</v>
      </c>
      <c r="Q39" s="231">
        <f>SUM(Q9:Q38)</f>
        <v>77173.3</v>
      </c>
    </row>
    <row r="40" spans="1:17" ht="18.75" customHeight="1" x14ac:dyDescent="0.25">
      <c r="A40" s="302"/>
      <c r="B40" s="303" t="s">
        <v>205</v>
      </c>
      <c r="C40" s="304"/>
      <c r="D40" s="304"/>
      <c r="E40" s="305"/>
      <c r="F40" s="305"/>
      <c r="G40" s="305"/>
      <c r="H40" s="306"/>
      <c r="I40" s="307"/>
      <c r="J40" s="307"/>
      <c r="K40" s="308"/>
    </row>
    <row r="42" spans="1:17" ht="22.5" customHeight="1" x14ac:dyDescent="0.2">
      <c r="A42" s="279"/>
      <c r="B42" s="265" t="s">
        <v>206</v>
      </c>
      <c r="C42" s="737" t="s">
        <v>207</v>
      </c>
      <c r="D42" s="737"/>
      <c r="E42" s="737"/>
      <c r="F42" s="737"/>
      <c r="G42" s="266"/>
      <c r="H42" s="266"/>
      <c r="K42" s="739" t="s">
        <v>208</v>
      </c>
      <c r="L42" s="739"/>
      <c r="M42" s="739"/>
    </row>
  </sheetData>
  <mergeCells count="7">
    <mergeCell ref="C42:F42"/>
    <mergeCell ref="K42:M42"/>
    <mergeCell ref="I2:J2"/>
    <mergeCell ref="I3:J3"/>
    <mergeCell ref="C4:E4"/>
    <mergeCell ref="F4:H4"/>
    <mergeCell ref="I4:K4"/>
  </mergeCells>
  <conditionalFormatting sqref="P38:Q38">
    <cfRule type="cellIs" dxfId="3094" priority="2" operator="equal">
      <formula>"xxx"</formula>
    </cfRule>
    <cfRule type="expression" dxfId="3093" priority="3">
      <formula>#REF!=1</formula>
    </cfRule>
  </conditionalFormatting>
  <conditionalFormatting sqref="M38">
    <cfRule type="expression" dxfId="3092" priority="4">
      <formula>#REF!=1</formula>
    </cfRule>
    <cfRule type="cellIs" dxfId="3091" priority="5" operator="equal">
      <formula>"xxx"</formula>
    </cfRule>
  </conditionalFormatting>
  <conditionalFormatting sqref="M38:Q38">
    <cfRule type="expression" dxfId="3090" priority="6">
      <formula>#REF!=1</formula>
    </cfRule>
    <cfRule type="cellIs" dxfId="3089" priority="7" operator="equal">
      <formula>"xxx"</formula>
    </cfRule>
  </conditionalFormatting>
  <conditionalFormatting sqref="P39:Q39">
    <cfRule type="cellIs" dxfId="3088" priority="8" operator="equal">
      <formula>"xxx"</formula>
    </cfRule>
    <cfRule type="expression" dxfId="3087" priority="9">
      <formula>#REF!=1</formula>
    </cfRule>
  </conditionalFormatting>
  <conditionalFormatting sqref="P32:Q34">
    <cfRule type="cellIs" dxfId="3086" priority="10" operator="equal">
      <formula>"xxx"</formula>
    </cfRule>
    <cfRule type="expression" dxfId="3085" priority="11">
      <formula>#REF!=1</formula>
    </cfRule>
  </conditionalFormatting>
  <conditionalFormatting sqref="P18:Q18 P22:Q29">
    <cfRule type="cellIs" dxfId="3084" priority="12" operator="equal">
      <formula>"xxx"</formula>
    </cfRule>
    <cfRule type="expression" dxfId="3083" priority="13">
      <formula>#REF!=1</formula>
    </cfRule>
  </conditionalFormatting>
  <conditionalFormatting sqref="P18:Q18">
    <cfRule type="cellIs" dxfId="3082" priority="14" operator="equal">
      <formula>"xxx"</formula>
    </cfRule>
    <cfRule type="expression" dxfId="3081" priority="15">
      <formula>#REF!=1</formula>
    </cfRule>
  </conditionalFormatting>
  <conditionalFormatting sqref="M11:M37 M39">
    <cfRule type="expression" dxfId="3080" priority="16">
      <formula>#REF!=1</formula>
    </cfRule>
    <cfRule type="cellIs" dxfId="3079" priority="17" operator="equal">
      <formula>"xxx"</formula>
    </cfRule>
  </conditionalFormatting>
  <conditionalFormatting sqref="O10">
    <cfRule type="expression" dxfId="3078" priority="18">
      <formula>#REF!=1</formula>
    </cfRule>
    <cfRule type="cellIs" dxfId="3077" priority="19" operator="equal">
      <formula>"xxx"</formula>
    </cfRule>
  </conditionalFormatting>
  <conditionalFormatting sqref="N13:O13">
    <cfRule type="expression" dxfId="3076" priority="20">
      <formula>#REF!=1</formula>
    </cfRule>
    <cfRule type="cellIs" dxfId="3075" priority="21" operator="equal">
      <formula>"xxx"</formula>
    </cfRule>
  </conditionalFormatting>
  <conditionalFormatting sqref="M10:Q37 M39:O39">
    <cfRule type="expression" dxfId="3074" priority="22">
      <formula>#REF!=1</formula>
    </cfRule>
    <cfRule type="cellIs" dxfId="3073" priority="23" operator="equal">
      <formula>"xxx"</formula>
    </cfRule>
  </conditionalFormatting>
  <conditionalFormatting sqref="P10:Q14">
    <cfRule type="cellIs" dxfId="3072" priority="24" operator="equal">
      <formula>"xxx"</formula>
    </cfRule>
    <cfRule type="expression" dxfId="3071" priority="25">
      <formula>#REF!=1</formula>
    </cfRule>
  </conditionalFormatting>
  <conditionalFormatting sqref="G12:G37">
    <cfRule type="cellIs" dxfId="3070" priority="26" operator="equal">
      <formula>"xxx"</formula>
    </cfRule>
    <cfRule type="expression" dxfId="3069" priority="27">
      <formula>#REF!=1</formula>
    </cfRule>
  </conditionalFormatting>
  <conditionalFormatting sqref="E32:F35">
    <cfRule type="cellIs" dxfId="3068" priority="28" operator="equal">
      <formula>"xxx"</formula>
    </cfRule>
    <cfRule type="expression" dxfId="3067" priority="29">
      <formula>#REF!=1</formula>
    </cfRule>
  </conditionalFormatting>
  <conditionalFormatting sqref="E11 E13">
    <cfRule type="containsText" dxfId="3066" priority="30" operator="containsText" text="xxx">
      <formula>NOT(ISERROR(SEARCH("xxx",E11)))</formula>
    </cfRule>
  </conditionalFormatting>
  <conditionalFormatting sqref="E11:F11 E13:F13">
    <cfRule type="expression" dxfId="3065" priority="31">
      <formula>#REF!=1</formula>
    </cfRule>
  </conditionalFormatting>
  <conditionalFormatting sqref="L8:L38">
    <cfRule type="cellIs" dxfId="3064" priority="32" operator="equal">
      <formula>"xxx"</formula>
    </cfRule>
  </conditionalFormatting>
  <conditionalFormatting sqref="L6">
    <cfRule type="cellIs" dxfId="3063" priority="33" operator="equal">
      <formula>"xxx"</formula>
    </cfRule>
    <cfRule type="expression" dxfId="3062" priority="34">
      <formula>LEFT(G6,9)="SUB-TOTAL"</formula>
    </cfRule>
    <cfRule type="expression" dxfId="3061" priority="35">
      <formula>#REF!=1</formula>
    </cfRule>
  </conditionalFormatting>
  <conditionalFormatting sqref="L35:L37">
    <cfRule type="expression" dxfId="3060" priority="36">
      <formula>LEFT(G35,9)="SUB-TOTAL"</formula>
    </cfRule>
    <cfRule type="expression" dxfId="3059" priority="37">
      <formula>#REF!=1</formula>
    </cfRule>
  </conditionalFormatting>
  <conditionalFormatting sqref="C39:L39 E10:G10 E12:F12 E14:F14 E18:F18 E22:F29 E38:G38">
    <cfRule type="cellIs" dxfId="3058" priority="38" operator="equal">
      <formula>"xxx"</formula>
    </cfRule>
  </conditionalFormatting>
  <conditionalFormatting sqref="C18:F18 C22:F29 C39:L39 E10:G10 E12:F12 E14:F14 E38:G38">
    <cfRule type="expression" dxfId="3057" priority="39">
      <formula>#REF!=1</formula>
    </cfRule>
  </conditionalFormatting>
  <conditionalFormatting sqref="F5:I5">
    <cfRule type="expression" dxfId="3056" priority="40">
      <formula>H5=1</formula>
    </cfRule>
  </conditionalFormatting>
  <conditionalFormatting sqref="J5">
    <cfRule type="expression" dxfId="3055" priority="41">
      <formula>#REF!=1</formula>
    </cfRule>
  </conditionalFormatting>
  <conditionalFormatting sqref="I4">
    <cfRule type="expression" dxfId="3054" priority="42">
      <formula>K4=1</formula>
    </cfRule>
  </conditionalFormatting>
  <conditionalFormatting sqref="E4">
    <cfRule type="expression" dxfId="3053" priority="43">
      <formula>J4=1</formula>
    </cfRule>
  </conditionalFormatting>
  <conditionalFormatting sqref="C5:E5">
    <cfRule type="expression" dxfId="3052" priority="44">
      <formula>#REF!=1</formula>
    </cfRule>
  </conditionalFormatting>
  <conditionalFormatting sqref="I1 I40:I41 I43:I1048576 K42">
    <cfRule type="expression" dxfId="3051" priority="45">
      <formula>K1=1</formula>
    </cfRule>
  </conditionalFormatting>
  <conditionalFormatting sqref="C2:C4 I6:K38">
    <cfRule type="expression" dxfId="3050" priority="46">
      <formula>#REF!=1</formula>
    </cfRule>
  </conditionalFormatting>
  <conditionalFormatting sqref="F4">
    <cfRule type="expression" dxfId="3049" priority="47">
      <formula>#REF!=1</formula>
    </cfRule>
  </conditionalFormatting>
  <conditionalFormatting sqref="K5:L5">
    <cfRule type="expression" dxfId="3048" priority="48">
      <formula>#REF!=1</formula>
    </cfRule>
  </conditionalFormatting>
  <conditionalFormatting sqref="A39:A41">
    <cfRule type="expression" dxfId="3047" priority="49">
      <formula>RIGHT($A39,3)=".00"</formula>
    </cfRule>
  </conditionalFormatting>
  <conditionalFormatting sqref="A5">
    <cfRule type="expression" dxfId="3046" priority="50">
      <formula>H5=1</formula>
    </cfRule>
  </conditionalFormatting>
  <conditionalFormatting sqref="C43:C1048576">
    <cfRule type="expression" dxfId="3045" priority="51">
      <formula>K43=1</formula>
    </cfRule>
  </conditionalFormatting>
  <conditionalFormatting sqref="C40:C2284">
    <cfRule type="cellIs" dxfId="3044" priority="52" operator="equal">
      <formula>"xxx"</formula>
    </cfRule>
  </conditionalFormatting>
  <conditionalFormatting sqref="C41">
    <cfRule type="expression" dxfId="3043" priority="53">
      <formula>K41=1</formula>
    </cfRule>
  </conditionalFormatting>
  <conditionalFormatting sqref="G42:H42">
    <cfRule type="containsText" dxfId="3042" priority="54" operator="containsText" text="xxx">
      <formula>NOT(ISERROR(SEARCH("xxx",G42)))</formula>
    </cfRule>
    <cfRule type="expression" dxfId="3041" priority="55">
      <formula>#REF!=1</formula>
    </cfRule>
  </conditionalFormatting>
  <conditionalFormatting sqref="D8:F8 D21:F21 D31:F31 D36:F36">
    <cfRule type="containsText" dxfId="3040" priority="56" operator="containsText" text="xxx">
      <formula>NOT(ISERROR(SEARCH("xxx",D8)))</formula>
    </cfRule>
    <cfRule type="expression" dxfId="3039" priority="57">
      <formula>#REF!=1</formula>
    </cfRule>
  </conditionalFormatting>
  <conditionalFormatting sqref="H6:H9">
    <cfRule type="cellIs" dxfId="3038" priority="58" operator="equal">
      <formula>"xxx"</formula>
    </cfRule>
  </conditionalFormatting>
  <conditionalFormatting sqref="G11">
    <cfRule type="containsText" dxfId="3037" priority="59" operator="containsText" text="xxx">
      <formula>NOT(ISERROR(SEARCH("xxx",G11)))</formula>
    </cfRule>
  </conditionalFormatting>
  <conditionalFormatting sqref="H11 H13 H15:H17">
    <cfRule type="cellIs" dxfId="3036" priority="60" operator="equal">
      <formula>"xxx"</formula>
    </cfRule>
    <cfRule type="expression" dxfId="3035" priority="61">
      <formula>LEFT(B11,9)="SUB-TOTAL"</formula>
    </cfRule>
  </conditionalFormatting>
  <conditionalFormatting sqref="G6:G8">
    <cfRule type="containsText" dxfId="3034" priority="62" operator="containsText" text="xxx">
      <formula>NOT(ISERROR(SEARCH("xxx",G6)))</formula>
    </cfRule>
  </conditionalFormatting>
  <conditionalFormatting sqref="H19:H21">
    <cfRule type="cellIs" dxfId="3033" priority="63" operator="equal">
      <formula>"xxx"</formula>
    </cfRule>
  </conditionalFormatting>
  <conditionalFormatting sqref="H6:H8 H19:H21">
    <cfRule type="expression" dxfId="3032" priority="64">
      <formula>LEFT(B6,9)="SUB-TOTAL"</formula>
    </cfRule>
  </conditionalFormatting>
  <conditionalFormatting sqref="E15:F17 E19:F20 E30:F30 F6:F7">
    <cfRule type="expression" dxfId="3031" priority="65">
      <formula>#REF!=1</formula>
    </cfRule>
  </conditionalFormatting>
  <conditionalFormatting sqref="G6:G8 G11">
    <cfRule type="expression" dxfId="3030" priority="66">
      <formula>#REF!=1</formula>
    </cfRule>
  </conditionalFormatting>
  <conditionalFormatting sqref="H6:H8 H10:H38">
    <cfRule type="expression" dxfId="3029" priority="67">
      <formula>#REF!=1</formula>
    </cfRule>
  </conditionalFormatting>
  <conditionalFormatting sqref="E30">
    <cfRule type="containsText" dxfId="3028" priority="68" operator="containsText" text="xxx">
      <formula>NOT(ISERROR(SEARCH("xxx",E30)))</formula>
    </cfRule>
  </conditionalFormatting>
  <conditionalFormatting sqref="E15:E17 E41:H41 E43:H498">
    <cfRule type="containsText" dxfId="3027" priority="69" operator="containsText" text="xxx">
      <formula>NOT(ISERROR(SEARCH("xxx",E15)))</formula>
    </cfRule>
  </conditionalFormatting>
  <conditionalFormatting sqref="E19:E20">
    <cfRule type="containsText" dxfId="3026" priority="70" operator="containsText" text="xxx">
      <formula>NOT(ISERROR(SEARCH("xxx",E19)))</formula>
    </cfRule>
  </conditionalFormatting>
  <conditionalFormatting sqref="C1:G1">
    <cfRule type="expression" dxfId="3025" priority="71">
      <formula>#REF!=1</formula>
    </cfRule>
    <cfRule type="cellIs" dxfId="3024" priority="72" operator="equal">
      <formula>"xxx"</formula>
    </cfRule>
  </conditionalFormatting>
  <conditionalFormatting sqref="C1 C39">
    <cfRule type="expression" dxfId="3023" priority="73">
      <formula>H1=1</formula>
    </cfRule>
  </conditionalFormatting>
  <conditionalFormatting sqref="C6:C36 C37:F37 C38 I6:K38">
    <cfRule type="cellIs" dxfId="3022" priority="74" operator="equal">
      <formula>"xxx"</formula>
    </cfRule>
  </conditionalFormatting>
  <conditionalFormatting sqref="E40 G40">
    <cfRule type="containsText" dxfId="3021" priority="75" operator="containsText" text="xxx">
      <formula>NOT(ISERROR(SEARCH("xxx",E40)))</formula>
    </cfRule>
  </conditionalFormatting>
  <conditionalFormatting sqref="J40:J41 J43:J1048576">
    <cfRule type="expression" dxfId="3020" priority="76">
      <formula>K40=1</formula>
    </cfRule>
  </conditionalFormatting>
  <conditionalFormatting sqref="A1 A3 A43:A2284">
    <cfRule type="expression" dxfId="3019" priority="77">
      <formula>RIGHT($A1,3)=".00"</formula>
    </cfRule>
  </conditionalFormatting>
  <conditionalFormatting sqref="A2">
    <cfRule type="expression" dxfId="3018" priority="78">
      <formula>K2=1</formula>
    </cfRule>
    <cfRule type="containsText" dxfId="3017" priority="79" operator="containsText" text="total estimated">
      <formula>NOT(ISERROR(SEARCH("total estimated",A2)))</formula>
    </cfRule>
    <cfRule type="containsText" dxfId="3016" priority="80" operator="containsText" text="SUB-TOTAL">
      <formula>NOT(ISERROR(SEARCH("SUB-TOTAL",A2)))</formula>
    </cfRule>
    <cfRule type="containsText" dxfId="3015" priority="81" operator="containsText" text="to be carried to">
      <formula>NOT(ISERROR(SEARCH("to be carried to",A2)))</formula>
    </cfRule>
  </conditionalFormatting>
  <conditionalFormatting sqref="B41 B43:B1048576">
    <cfRule type="expression" dxfId="3014" priority="82">
      <formula>K41=1</formula>
    </cfRule>
  </conditionalFormatting>
  <conditionalFormatting sqref="E41:H41">
    <cfRule type="expression" dxfId="3013" priority="83">
      <formula>H41=1</formula>
    </cfRule>
  </conditionalFormatting>
  <conditionalFormatting sqref="J1">
    <cfRule type="containsText" dxfId="3012" priority="84" operator="containsText" text="xxx">
      <formula>NOT(ISERROR(SEARCH("xxx",J1)))</formula>
    </cfRule>
    <cfRule type="expression" dxfId="3011" priority="85">
      <formula>K1=1</formula>
    </cfRule>
  </conditionalFormatting>
  <conditionalFormatting sqref="B38:B41 B43:B2284">
    <cfRule type="containsText" dxfId="3010" priority="86" operator="containsText" text="total estimated">
      <formula>NOT(ISERROR(SEARCH("total estimated",B38)))</formula>
    </cfRule>
    <cfRule type="containsText" dxfId="3009" priority="87" operator="containsText" text="SUB-TOTAL">
      <formula>NOT(ISERROR(SEARCH("SUB-TOTAL",B38)))</formula>
    </cfRule>
  </conditionalFormatting>
  <conditionalFormatting sqref="B38:B41 B43:B80">
    <cfRule type="containsText" dxfId="3008" priority="88" operator="containsText" text="to be carried to">
      <formula>NOT(ISERROR(SEARCH("to be carried to",B38)))</formula>
    </cfRule>
  </conditionalFormatting>
  <conditionalFormatting sqref="D41 D43:D1048576">
    <cfRule type="expression" dxfId="3007" priority="89">
      <formula>K41=1</formula>
    </cfRule>
  </conditionalFormatting>
  <conditionalFormatting sqref="A1 A3 A41 A43:A1048576">
    <cfRule type="expression" dxfId="3006" priority="90">
      <formula>K1=1</formula>
    </cfRule>
  </conditionalFormatting>
  <conditionalFormatting sqref="E43:H1048576 F1:G1">
    <cfRule type="expression" dxfId="3005" priority="91">
      <formula>H1=1</formula>
    </cfRule>
  </conditionalFormatting>
  <conditionalFormatting sqref="J40:J41 J43:J2284">
    <cfRule type="containsText" dxfId="3004" priority="92" operator="containsText" text="xxx">
      <formula>NOT(ISERROR(SEARCH("xxx",J40)))</formula>
    </cfRule>
  </conditionalFormatting>
  <conditionalFormatting sqref="B18 B22:B29 B32:B34">
    <cfRule type="containsText" dxfId="3003" priority="93" operator="containsText" text="total estimated">
      <formula>NOT(ISERROR(SEARCH("total estimated",B18)))</formula>
    </cfRule>
    <cfRule type="containsText" dxfId="3002" priority="94" operator="containsText" text="SUB-TOTAL">
      <formula>NOT(ISERROR(SEARCH("SUB-TOTAL",B18)))</formula>
    </cfRule>
    <cfRule type="containsText" dxfId="3001" priority="95" operator="containsText" text="to be carried to">
      <formula>NOT(ISERROR(SEARCH("to be carried to",B18)))</formula>
    </cfRule>
  </conditionalFormatting>
  <conditionalFormatting sqref="A42:B42">
    <cfRule type="expression" dxfId="3000" priority="96">
      <formula>#REF!=1</formula>
    </cfRule>
    <cfRule type="containsText" dxfId="2999" priority="97" operator="containsText" text="total estimated">
      <formula>NOT(ISERROR(SEARCH("total estimated",A42)))</formula>
    </cfRule>
    <cfRule type="containsText" dxfId="2998" priority="98" operator="containsText" text="SUB-TOTAL">
      <formula>NOT(ISERROR(SEARCH("SUB-TOTAL",A42)))</formula>
    </cfRule>
    <cfRule type="containsText" dxfId="2997" priority="99" operator="containsText" text="to be carried to">
      <formula>NOT(ISERROR(SEARCH("to be carried to",A42)))</formula>
    </cfRule>
  </conditionalFormatting>
  <conditionalFormatting sqref="C42">
    <cfRule type="expression" dxfId="2996" priority="100">
      <formula>#REF!=1</formula>
    </cfRule>
  </conditionalFormatting>
  <conditionalFormatting sqref="D39:E40">
    <cfRule type="expression" dxfId="2995" priority="101">
      <formula>#REF!=1</formula>
    </cfRule>
  </conditionalFormatting>
  <conditionalFormatting sqref="A4 A39:A40">
    <cfRule type="expression" dxfId="2994" priority="102">
      <formula>#REF!=1</formula>
    </cfRule>
  </conditionalFormatting>
  <conditionalFormatting sqref="B1:B5">
    <cfRule type="expression" dxfId="2993" priority="103">
      <formula>#REF!=1</formula>
    </cfRule>
  </conditionalFormatting>
  <conditionalFormatting sqref="B18 B22:B29 B32:B34 B38:B40">
    <cfRule type="expression" dxfId="2992" priority="104">
      <formula>#REF!=1</formula>
    </cfRule>
    <cfRule type="expression" dxfId="2991" priority="105">
      <formula>RIGHT($A18,3)=".00"</formula>
    </cfRule>
  </conditionalFormatting>
  <conditionalFormatting sqref="C32:C34 C40">
    <cfRule type="expression" dxfId="2990" priority="106">
      <formula>#REF!=1</formula>
    </cfRule>
  </conditionalFormatting>
  <conditionalFormatting sqref="E2:E3">
    <cfRule type="expression" dxfId="2989" priority="107">
      <formula>#REF!=1</formula>
    </cfRule>
  </conditionalFormatting>
  <conditionalFormatting sqref="F40">
    <cfRule type="expression" dxfId="2988" priority="108">
      <formula>#REF!=1</formula>
    </cfRule>
  </conditionalFormatting>
  <conditionalFormatting sqref="G2:G3 G40">
    <cfRule type="expression" dxfId="2987" priority="109">
      <formula>#REF!=1</formula>
    </cfRule>
  </conditionalFormatting>
  <conditionalFormatting sqref="H1:H3">
    <cfRule type="expression" dxfId="2986" priority="110">
      <formula>#REF!=1</formula>
    </cfRule>
  </conditionalFormatting>
  <conditionalFormatting sqref="I6:K38">
    <cfRule type="expression" dxfId="2985" priority="111">
      <formula>LEFT(E6,9)="SUB-TOTAL"</formula>
    </cfRule>
  </conditionalFormatting>
  <conditionalFormatting sqref="H40">
    <cfRule type="cellIs" dxfId="2984" priority="112" operator="equal">
      <formula>"xxx"</formula>
    </cfRule>
    <cfRule type="expression" dxfId="2983" priority="113">
      <formula>LEFT(B40,9)="SUB-TOTAL"</formula>
    </cfRule>
    <cfRule type="expression" dxfId="2982" priority="114">
      <formula>#REF!=1</formula>
    </cfRule>
  </conditionalFormatting>
  <pageMargins left="0.25" right="0.5" top="0.75" bottom="0.75" header="0.511811023622047" footer="0.511811023622047"/>
  <pageSetup paperSize="9"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S38"/>
  <sheetViews>
    <sheetView topLeftCell="A16" zoomScale="62" zoomScaleNormal="62" workbookViewId="0">
      <selection activeCell="M12" sqref="M12"/>
    </sheetView>
  </sheetViews>
  <sheetFormatPr defaultColWidth="8.7109375" defaultRowHeight="18" x14ac:dyDescent="0.25"/>
  <cols>
    <col min="1" max="1" width="72.85546875" style="15" customWidth="1"/>
    <col min="2" max="2" width="22.28515625" style="140" customWidth="1"/>
    <col min="3" max="7" width="21.28515625" style="140" customWidth="1"/>
    <col min="8" max="10" width="21.28515625" style="141" customWidth="1"/>
    <col min="11" max="11" width="26.28515625" style="142" customWidth="1"/>
    <col min="12" max="12" width="19.28515625" style="15" customWidth="1"/>
    <col min="13" max="13" width="34" style="15" customWidth="1"/>
    <col min="14" max="14" width="20" style="15" customWidth="1"/>
    <col min="15" max="15" width="15.42578125" style="15" customWidth="1"/>
  </cols>
  <sheetData>
    <row r="1" spans="1:19" ht="15.75" customHeight="1" x14ac:dyDescent="0.2">
      <c r="A1" s="75"/>
      <c r="B1" s="76"/>
      <c r="C1" s="72"/>
      <c r="D1" s="244"/>
      <c r="E1" s="309"/>
      <c r="F1" s="309"/>
      <c r="G1" s="309"/>
      <c r="H1" s="240"/>
      <c r="I1" s="240"/>
      <c r="J1" s="240"/>
      <c r="K1" s="310"/>
    </row>
    <row r="2" spans="1:19" ht="27" customHeight="1" x14ac:dyDescent="0.2">
      <c r="A2" s="75"/>
      <c r="B2" s="76"/>
      <c r="C2" s="72"/>
      <c r="D2" s="242"/>
      <c r="E2" s="309"/>
      <c r="F2" s="309"/>
      <c r="G2" s="309"/>
      <c r="H2" s="240"/>
      <c r="I2" s="240"/>
      <c r="J2" s="240"/>
      <c r="K2" s="310"/>
    </row>
    <row r="3" spans="1:19" ht="29.25" customHeight="1" x14ac:dyDescent="0.2">
      <c r="A3" s="75"/>
      <c r="B3" s="84" t="s">
        <v>277</v>
      </c>
      <c r="C3" s="72"/>
      <c r="D3" s="242"/>
      <c r="E3" s="309"/>
      <c r="F3" s="309"/>
      <c r="G3" s="309"/>
      <c r="H3" s="240"/>
      <c r="I3" s="240"/>
      <c r="J3" s="240"/>
      <c r="K3" s="310"/>
    </row>
    <row r="4" spans="1:19" ht="23.25" customHeight="1" x14ac:dyDescent="0.25">
      <c r="A4" s="75"/>
      <c r="B4" s="740" t="s">
        <v>157</v>
      </c>
      <c r="C4" s="740"/>
      <c r="D4" s="740"/>
      <c r="E4" s="740" t="s">
        <v>158</v>
      </c>
      <c r="F4" s="740"/>
      <c r="G4" s="740"/>
      <c r="H4" s="740" t="s">
        <v>159</v>
      </c>
      <c r="I4" s="740"/>
      <c r="J4" s="740"/>
    </row>
    <row r="5" spans="1:19" ht="78" customHeight="1" x14ac:dyDescent="0.2">
      <c r="A5" s="311" t="s">
        <v>80</v>
      </c>
      <c r="B5" s="84" t="s">
        <v>160</v>
      </c>
      <c r="C5" s="84" t="s">
        <v>161</v>
      </c>
      <c r="D5" s="245" t="s">
        <v>162</v>
      </c>
      <c r="E5" s="84" t="s">
        <v>163</v>
      </c>
      <c r="F5" s="84" t="s">
        <v>164</v>
      </c>
      <c r="G5" s="84" t="s">
        <v>165</v>
      </c>
      <c r="H5" s="84" t="s">
        <v>166</v>
      </c>
      <c r="I5" s="84" t="s">
        <v>167</v>
      </c>
      <c r="J5" s="84" t="s">
        <v>168</v>
      </c>
      <c r="K5" s="84" t="s">
        <v>169</v>
      </c>
      <c r="L5" s="155" t="s">
        <v>170</v>
      </c>
      <c r="M5" s="155" t="s">
        <v>171</v>
      </c>
      <c r="N5" s="155" t="s">
        <v>172</v>
      </c>
      <c r="O5" s="155" t="s">
        <v>173</v>
      </c>
    </row>
    <row r="6" spans="1:19" ht="18" customHeight="1" x14ac:dyDescent="0.2">
      <c r="A6" s="250" t="s">
        <v>174</v>
      </c>
      <c r="B6" s="251"/>
      <c r="C6" s="251"/>
      <c r="D6" s="252"/>
      <c r="E6" s="247"/>
      <c r="F6" s="247"/>
      <c r="G6" s="247"/>
      <c r="H6" s="247"/>
      <c r="I6" s="247"/>
      <c r="J6" s="247"/>
      <c r="K6" s="247"/>
    </row>
    <row r="7" spans="1:19" ht="18" customHeight="1" x14ac:dyDescent="0.2">
      <c r="A7" s="250" t="s">
        <v>176</v>
      </c>
      <c r="B7" s="258"/>
      <c r="C7" s="258"/>
      <c r="D7" s="253"/>
      <c r="E7" s="253"/>
      <c r="F7" s="253"/>
      <c r="G7" s="254"/>
      <c r="H7" s="255"/>
      <c r="I7" s="255"/>
      <c r="J7" s="255"/>
      <c r="K7" s="249"/>
    </row>
    <row r="8" spans="1:19" ht="20.25" customHeight="1" x14ac:dyDescent="0.2">
      <c r="A8" s="256" t="s">
        <v>177</v>
      </c>
      <c r="B8" s="258"/>
      <c r="C8" s="258"/>
      <c r="D8" s="253"/>
      <c r="E8" s="253"/>
      <c r="F8" s="253"/>
      <c r="G8" s="254"/>
      <c r="H8" s="255"/>
      <c r="I8" s="255"/>
      <c r="J8" s="255"/>
      <c r="K8" s="257"/>
    </row>
    <row r="9" spans="1:19" ht="50.25" customHeight="1" x14ac:dyDescent="0.2">
      <c r="A9" s="256" t="s">
        <v>178</v>
      </c>
      <c r="B9" s="258"/>
      <c r="C9" s="253"/>
      <c r="D9" s="253"/>
      <c r="E9" s="253"/>
      <c r="F9" s="253"/>
      <c r="G9" s="254"/>
      <c r="H9" s="255"/>
      <c r="I9" s="255"/>
      <c r="J9" s="255"/>
      <c r="K9" s="257"/>
    </row>
    <row r="10" spans="1:19" ht="22.5" customHeight="1" x14ac:dyDescent="0.2">
      <c r="A10" s="99" t="s">
        <v>278</v>
      </c>
      <c r="B10" s="258">
        <v>3</v>
      </c>
      <c r="C10" s="258" t="s">
        <v>180</v>
      </c>
      <c r="D10" s="258">
        <v>22795</v>
      </c>
      <c r="E10" s="258">
        <v>2.4500000000000002</v>
      </c>
      <c r="F10" s="258">
        <f>B10-E10</f>
        <v>0.54999999999999982</v>
      </c>
      <c r="G10" s="255">
        <f>E10+F10</f>
        <v>3</v>
      </c>
      <c r="H10" s="255">
        <f>E10*D10</f>
        <v>55847.750000000007</v>
      </c>
      <c r="I10" s="255">
        <f>F10*D10</f>
        <v>12537.249999999996</v>
      </c>
      <c r="J10" s="255">
        <f>H10+I10</f>
        <v>68385</v>
      </c>
      <c r="K10" s="257">
        <f>G10/B10</f>
        <v>1</v>
      </c>
      <c r="L10" s="168">
        <v>16900</v>
      </c>
      <c r="M10" s="168">
        <v>80</v>
      </c>
      <c r="N10" s="168">
        <f t="shared" ref="N10:N32" si="0">B10*(L10+M10)</f>
        <v>50940</v>
      </c>
      <c r="O10" s="168">
        <f t="shared" ref="O10:O32" si="1">J10-N10</f>
        <v>17445</v>
      </c>
    </row>
    <row r="11" spans="1:19" ht="23.25" customHeight="1" x14ac:dyDescent="0.2">
      <c r="A11" s="99" t="s">
        <v>181</v>
      </c>
      <c r="B11" s="258">
        <v>3</v>
      </c>
      <c r="C11" s="258" t="s">
        <v>180</v>
      </c>
      <c r="D11" s="258">
        <v>4365</v>
      </c>
      <c r="E11" s="258">
        <v>0</v>
      </c>
      <c r="F11" s="258">
        <f>B11-E11</f>
        <v>3</v>
      </c>
      <c r="G11" s="255">
        <f>E11+F11</f>
        <v>3</v>
      </c>
      <c r="H11" s="255">
        <f>E11*D11</f>
        <v>0</v>
      </c>
      <c r="I11" s="255">
        <f>F11*D11</f>
        <v>13095</v>
      </c>
      <c r="J11" s="255">
        <f>H11+I11</f>
        <v>13095</v>
      </c>
      <c r="K11" s="257">
        <f>G11/B11</f>
        <v>1</v>
      </c>
      <c r="L11" s="168">
        <v>0</v>
      </c>
      <c r="M11" s="168">
        <v>0</v>
      </c>
      <c r="N11" s="168">
        <f t="shared" si="0"/>
        <v>0</v>
      </c>
      <c r="O11" s="168">
        <f t="shared" si="1"/>
        <v>13095</v>
      </c>
    </row>
    <row r="12" spans="1:19" ht="49.5" customHeight="1" x14ac:dyDescent="0.2">
      <c r="A12" s="256" t="s">
        <v>182</v>
      </c>
      <c r="B12" s="258"/>
      <c r="C12" s="258"/>
      <c r="D12" s="253"/>
      <c r="E12" s="253"/>
      <c r="F12" s="258"/>
      <c r="G12" s="255"/>
      <c r="H12" s="255"/>
      <c r="I12" s="255"/>
      <c r="J12" s="255"/>
      <c r="K12" s="257"/>
      <c r="L12" s="168"/>
      <c r="M12" s="168"/>
      <c r="N12" s="168">
        <f t="shared" si="0"/>
        <v>0</v>
      </c>
      <c r="O12" s="168">
        <f t="shared" si="1"/>
        <v>0</v>
      </c>
      <c r="P12" s="312"/>
      <c r="Q12" s="312"/>
      <c r="R12" s="312"/>
      <c r="S12" s="312"/>
    </row>
    <row r="13" spans="1:19" ht="17.25" customHeight="1" x14ac:dyDescent="0.2">
      <c r="A13" s="256" t="s">
        <v>183</v>
      </c>
      <c r="B13" s="258"/>
      <c r="C13" s="258"/>
      <c r="D13" s="253"/>
      <c r="E13" s="258"/>
      <c r="F13" s="258"/>
      <c r="G13" s="255"/>
      <c r="H13" s="255"/>
      <c r="I13" s="255"/>
      <c r="J13" s="255"/>
      <c r="K13" s="257"/>
      <c r="L13" s="168"/>
      <c r="M13" s="168"/>
      <c r="N13" s="168">
        <f t="shared" si="0"/>
        <v>0</v>
      </c>
      <c r="O13" s="168">
        <f t="shared" si="1"/>
        <v>0</v>
      </c>
    </row>
    <row r="14" spans="1:19" ht="48.75" customHeight="1" x14ac:dyDescent="0.2">
      <c r="A14" s="256" t="s">
        <v>184</v>
      </c>
      <c r="B14" s="258"/>
      <c r="C14" s="258"/>
      <c r="D14" s="253"/>
      <c r="E14" s="253"/>
      <c r="F14" s="258">
        <f t="shared" ref="F14:F21" si="2">B14-E14</f>
        <v>0</v>
      </c>
      <c r="G14" s="255"/>
      <c r="H14" s="255"/>
      <c r="I14" s="255"/>
      <c r="J14" s="255"/>
      <c r="K14" s="257"/>
      <c r="L14" s="168"/>
      <c r="M14" s="168"/>
      <c r="N14" s="168">
        <f t="shared" si="0"/>
        <v>0</v>
      </c>
      <c r="O14" s="168">
        <f t="shared" si="1"/>
        <v>0</v>
      </c>
    </row>
    <row r="15" spans="1:19" ht="25.5" customHeight="1" x14ac:dyDescent="0.2">
      <c r="A15" s="99" t="s">
        <v>185</v>
      </c>
      <c r="B15" s="258">
        <v>420</v>
      </c>
      <c r="C15" s="258" t="s">
        <v>180</v>
      </c>
      <c r="D15" s="258">
        <v>339.5</v>
      </c>
      <c r="E15" s="258">
        <v>343</v>
      </c>
      <c r="F15" s="258">
        <f t="shared" si="2"/>
        <v>77</v>
      </c>
      <c r="G15" s="255">
        <f>E15+F15</f>
        <v>420</v>
      </c>
      <c r="H15" s="255">
        <f>E15*D15</f>
        <v>116448.5</v>
      </c>
      <c r="I15" s="255">
        <f>F15*D15</f>
        <v>26141.5</v>
      </c>
      <c r="J15" s="255">
        <f>H15+I15</f>
        <v>142590</v>
      </c>
      <c r="K15" s="257">
        <f>G15/B15</f>
        <v>1</v>
      </c>
      <c r="L15" s="168">
        <v>120</v>
      </c>
      <c r="M15" s="168">
        <v>80</v>
      </c>
      <c r="N15" s="168">
        <f t="shared" si="0"/>
        <v>84000</v>
      </c>
      <c r="O15" s="168">
        <f t="shared" si="1"/>
        <v>58590</v>
      </c>
    </row>
    <row r="16" spans="1:19" ht="24" customHeight="1" x14ac:dyDescent="0.2">
      <c r="A16" s="99" t="s">
        <v>186</v>
      </c>
      <c r="B16" s="258">
        <v>9</v>
      </c>
      <c r="C16" s="258" t="s">
        <v>180</v>
      </c>
      <c r="D16" s="258">
        <v>339.5</v>
      </c>
      <c r="E16" s="258">
        <v>6.26</v>
      </c>
      <c r="F16" s="258">
        <f t="shared" si="2"/>
        <v>2.74</v>
      </c>
      <c r="G16" s="255">
        <f>E16+F16</f>
        <v>9</v>
      </c>
      <c r="H16" s="255">
        <f>E16*D16</f>
        <v>2125.27</v>
      </c>
      <c r="I16" s="255">
        <f>F16*D16</f>
        <v>930.23</v>
      </c>
      <c r="J16" s="255">
        <f>H16+I16</f>
        <v>3055.5</v>
      </c>
      <c r="K16" s="257">
        <f>G16/B16</f>
        <v>1</v>
      </c>
      <c r="L16" s="168">
        <v>110</v>
      </c>
      <c r="M16" s="168">
        <v>80</v>
      </c>
      <c r="N16" s="168">
        <f t="shared" si="0"/>
        <v>1710</v>
      </c>
      <c r="O16" s="168">
        <f t="shared" si="1"/>
        <v>1345.5</v>
      </c>
    </row>
    <row r="17" spans="1:15" ht="24" customHeight="1" x14ac:dyDescent="0.2">
      <c r="A17" s="99" t="s">
        <v>187</v>
      </c>
      <c r="B17" s="258">
        <v>18</v>
      </c>
      <c r="C17" s="258" t="s">
        <v>180</v>
      </c>
      <c r="D17" s="258">
        <v>291</v>
      </c>
      <c r="E17" s="258">
        <v>14.7</v>
      </c>
      <c r="F17" s="258">
        <f t="shared" si="2"/>
        <v>3.3000000000000007</v>
      </c>
      <c r="G17" s="255">
        <f>E17+F17</f>
        <v>18</v>
      </c>
      <c r="H17" s="255">
        <f>E17*D17</f>
        <v>4277.7</v>
      </c>
      <c r="I17" s="255">
        <f>F17*D17</f>
        <v>960.30000000000018</v>
      </c>
      <c r="J17" s="255">
        <f>H17+I17</f>
        <v>5238</v>
      </c>
      <c r="K17" s="257">
        <f>G17/B17</f>
        <v>1</v>
      </c>
      <c r="L17" s="168">
        <v>160</v>
      </c>
      <c r="M17" s="168">
        <v>80</v>
      </c>
      <c r="N17" s="168">
        <f t="shared" si="0"/>
        <v>4320</v>
      </c>
      <c r="O17" s="168">
        <f t="shared" si="1"/>
        <v>918</v>
      </c>
    </row>
    <row r="18" spans="1:15" ht="24.75" customHeight="1" x14ac:dyDescent="0.2">
      <c r="A18" s="99" t="s">
        <v>188</v>
      </c>
      <c r="B18" s="258">
        <v>6</v>
      </c>
      <c r="C18" s="258" t="s">
        <v>180</v>
      </c>
      <c r="D18" s="258">
        <v>368.6</v>
      </c>
      <c r="E18" s="258">
        <v>4.9000000000000004</v>
      </c>
      <c r="F18" s="258">
        <f t="shared" si="2"/>
        <v>1.0999999999999996</v>
      </c>
      <c r="G18" s="255">
        <f>E18+F18</f>
        <v>6</v>
      </c>
      <c r="H18" s="255">
        <f>E18*D18</f>
        <v>1806.1400000000003</v>
      </c>
      <c r="I18" s="255">
        <f>F18*D18</f>
        <v>405.45999999999987</v>
      </c>
      <c r="J18" s="255">
        <f>H18+I18</f>
        <v>2211.6000000000004</v>
      </c>
      <c r="K18" s="257">
        <f>G18/B18</f>
        <v>1</v>
      </c>
      <c r="L18" s="168">
        <v>180</v>
      </c>
      <c r="M18" s="168">
        <v>80</v>
      </c>
      <c r="N18" s="168">
        <f t="shared" si="0"/>
        <v>1560</v>
      </c>
      <c r="O18" s="168">
        <f t="shared" si="1"/>
        <v>651.60000000000036</v>
      </c>
    </row>
    <row r="19" spans="1:15" ht="15" customHeight="1" x14ac:dyDescent="0.2">
      <c r="A19" s="256" t="s">
        <v>189</v>
      </c>
      <c r="B19" s="258"/>
      <c r="C19" s="258"/>
      <c r="D19" s="253"/>
      <c r="E19" s="253"/>
      <c r="F19" s="258">
        <f t="shared" si="2"/>
        <v>0</v>
      </c>
      <c r="G19" s="255"/>
      <c r="H19" s="255"/>
      <c r="I19" s="255"/>
      <c r="J19" s="255"/>
      <c r="K19" s="257"/>
      <c r="L19" s="168"/>
      <c r="M19" s="168"/>
      <c r="N19" s="168">
        <f t="shared" si="0"/>
        <v>0</v>
      </c>
      <c r="O19" s="168">
        <f t="shared" si="1"/>
        <v>0</v>
      </c>
    </row>
    <row r="20" spans="1:15" ht="90" customHeight="1" x14ac:dyDescent="0.2">
      <c r="A20" s="256" t="s">
        <v>190</v>
      </c>
      <c r="B20" s="258"/>
      <c r="C20" s="258"/>
      <c r="D20" s="253"/>
      <c r="E20" s="253"/>
      <c r="F20" s="258">
        <f t="shared" si="2"/>
        <v>0</v>
      </c>
      <c r="G20" s="255"/>
      <c r="H20" s="255"/>
      <c r="I20" s="255"/>
      <c r="J20" s="255"/>
      <c r="K20" s="257"/>
      <c r="L20" s="168"/>
      <c r="M20" s="168"/>
      <c r="N20" s="168">
        <f t="shared" si="0"/>
        <v>0</v>
      </c>
      <c r="O20" s="168">
        <f t="shared" si="1"/>
        <v>0</v>
      </c>
    </row>
    <row r="21" spans="1:15" ht="25.5" customHeight="1" x14ac:dyDescent="0.2">
      <c r="A21" s="99" t="s">
        <v>191</v>
      </c>
      <c r="B21" s="258">
        <v>24</v>
      </c>
      <c r="C21" s="258" t="s">
        <v>180</v>
      </c>
      <c r="D21" s="258">
        <v>436.5</v>
      </c>
      <c r="E21" s="258">
        <v>19.600000000000001</v>
      </c>
      <c r="F21" s="258">
        <f t="shared" si="2"/>
        <v>4.3999999999999986</v>
      </c>
      <c r="G21" s="255">
        <f>E21+F21</f>
        <v>24</v>
      </c>
      <c r="H21" s="255">
        <f>E21*D21</f>
        <v>8555.4000000000015</v>
      </c>
      <c r="I21" s="255">
        <f>F21*D21</f>
        <v>1920.5999999999995</v>
      </c>
      <c r="J21" s="255">
        <f>H21+I21</f>
        <v>10476</v>
      </c>
      <c r="K21" s="257">
        <f>G21/B21</f>
        <v>1</v>
      </c>
      <c r="L21" s="168">
        <v>140</v>
      </c>
      <c r="M21" s="168">
        <v>80</v>
      </c>
      <c r="N21" s="168">
        <f t="shared" si="0"/>
        <v>5280</v>
      </c>
      <c r="O21" s="168">
        <f t="shared" si="1"/>
        <v>5196</v>
      </c>
    </row>
    <row r="22" spans="1:15" ht="20.25" customHeight="1" x14ac:dyDescent="0.2">
      <c r="A22" s="256" t="s">
        <v>192</v>
      </c>
      <c r="B22" s="258"/>
      <c r="C22" s="258"/>
      <c r="D22" s="253"/>
      <c r="E22" s="258"/>
      <c r="F22" s="258"/>
      <c r="G22" s="255"/>
      <c r="H22" s="255"/>
      <c r="I22" s="255"/>
      <c r="J22" s="255"/>
      <c r="K22" s="257"/>
      <c r="L22" s="168"/>
      <c r="M22" s="168"/>
      <c r="N22" s="168">
        <f t="shared" si="0"/>
        <v>0</v>
      </c>
      <c r="O22" s="168">
        <f t="shared" si="1"/>
        <v>0</v>
      </c>
    </row>
    <row r="23" spans="1:15" ht="52.5" customHeight="1" x14ac:dyDescent="0.2">
      <c r="A23" s="313" t="s">
        <v>193</v>
      </c>
      <c r="B23" s="258"/>
      <c r="C23" s="258"/>
      <c r="D23" s="253"/>
      <c r="E23" s="258"/>
      <c r="F23" s="258"/>
      <c r="G23" s="255"/>
      <c r="H23" s="255"/>
      <c r="I23" s="255"/>
      <c r="J23" s="255"/>
      <c r="K23" s="257"/>
      <c r="L23" s="168"/>
      <c r="M23" s="168"/>
      <c r="N23" s="168">
        <f t="shared" si="0"/>
        <v>0</v>
      </c>
      <c r="O23" s="168">
        <f t="shared" si="1"/>
        <v>0</v>
      </c>
    </row>
    <row r="24" spans="1:15" ht="44.25" customHeight="1" x14ac:dyDescent="0.2">
      <c r="A24" s="99" t="s">
        <v>194</v>
      </c>
      <c r="B24" s="258">
        <v>21</v>
      </c>
      <c r="C24" s="258" t="s">
        <v>180</v>
      </c>
      <c r="D24" s="258">
        <v>388</v>
      </c>
      <c r="E24" s="258">
        <v>17.149999999999999</v>
      </c>
      <c r="F24" s="258">
        <f t="shared" ref="F24:F33" si="3">B24-E24</f>
        <v>3.8500000000000014</v>
      </c>
      <c r="G24" s="255">
        <f>E24+F24</f>
        <v>21</v>
      </c>
      <c r="H24" s="255">
        <f>E24*D24</f>
        <v>6654.2</v>
      </c>
      <c r="I24" s="255">
        <f>F24*D24</f>
        <v>1493.8000000000006</v>
      </c>
      <c r="J24" s="255">
        <f>H24+I24</f>
        <v>8148</v>
      </c>
      <c r="K24" s="257">
        <f>G24/B24</f>
        <v>1</v>
      </c>
      <c r="L24" s="168">
        <v>212</v>
      </c>
      <c r="M24" s="168">
        <v>80</v>
      </c>
      <c r="N24" s="168">
        <f t="shared" si="0"/>
        <v>6132</v>
      </c>
      <c r="O24" s="168">
        <f t="shared" si="1"/>
        <v>2016</v>
      </c>
    </row>
    <row r="25" spans="1:15" ht="40.5" customHeight="1" x14ac:dyDescent="0.2">
      <c r="A25" s="99" t="s">
        <v>195</v>
      </c>
      <c r="B25" s="258">
        <v>12</v>
      </c>
      <c r="C25" s="258" t="s">
        <v>180</v>
      </c>
      <c r="D25" s="258">
        <v>436.5</v>
      </c>
      <c r="E25" s="258">
        <v>9.8000000000000007</v>
      </c>
      <c r="F25" s="258">
        <f t="shared" si="3"/>
        <v>2.1999999999999993</v>
      </c>
      <c r="G25" s="255">
        <f>E25+F25</f>
        <v>12</v>
      </c>
      <c r="H25" s="255">
        <f>E25*D25</f>
        <v>4277.7000000000007</v>
      </c>
      <c r="I25" s="255">
        <f>F25*D25</f>
        <v>960.29999999999973</v>
      </c>
      <c r="J25" s="255">
        <f>H25+I25</f>
        <v>5238</v>
      </c>
      <c r="K25" s="257">
        <f>G25/B25</f>
        <v>1</v>
      </c>
      <c r="L25" s="168">
        <v>250</v>
      </c>
      <c r="M25" s="168">
        <v>80</v>
      </c>
      <c r="N25" s="168">
        <f t="shared" si="0"/>
        <v>3960</v>
      </c>
      <c r="O25" s="168">
        <f t="shared" si="1"/>
        <v>1278</v>
      </c>
    </row>
    <row r="26" spans="1:15" ht="39" customHeight="1" x14ac:dyDescent="0.2">
      <c r="A26" s="256" t="s">
        <v>196</v>
      </c>
      <c r="B26" s="258"/>
      <c r="C26" s="258"/>
      <c r="D26" s="253"/>
      <c r="E26" s="258"/>
      <c r="F26" s="258">
        <f t="shared" si="3"/>
        <v>0</v>
      </c>
      <c r="G26" s="255"/>
      <c r="H26" s="255"/>
      <c r="I26" s="255"/>
      <c r="J26" s="255"/>
      <c r="K26" s="257"/>
      <c r="L26" s="168"/>
      <c r="M26" s="168"/>
      <c r="N26" s="168">
        <f t="shared" si="0"/>
        <v>0</v>
      </c>
      <c r="O26" s="168">
        <f t="shared" si="1"/>
        <v>0</v>
      </c>
    </row>
    <row r="27" spans="1:15" ht="52.5" customHeight="1" x14ac:dyDescent="0.2">
      <c r="A27" s="256" t="s">
        <v>197</v>
      </c>
      <c r="B27" s="258"/>
      <c r="C27" s="258"/>
      <c r="D27" s="258"/>
      <c r="E27" s="258"/>
      <c r="F27" s="258">
        <f t="shared" si="3"/>
        <v>0</v>
      </c>
      <c r="G27" s="255"/>
      <c r="H27" s="255"/>
      <c r="I27" s="255"/>
      <c r="J27" s="255"/>
      <c r="K27" s="257"/>
      <c r="L27" s="168"/>
      <c r="M27" s="168"/>
      <c r="N27" s="168">
        <f t="shared" si="0"/>
        <v>0</v>
      </c>
      <c r="O27" s="168">
        <f t="shared" si="1"/>
        <v>0</v>
      </c>
    </row>
    <row r="28" spans="1:15" ht="39.75" customHeight="1" x14ac:dyDescent="0.2">
      <c r="A28" s="99" t="s">
        <v>198</v>
      </c>
      <c r="B28" s="258">
        <v>2400</v>
      </c>
      <c r="C28" s="258" t="s">
        <v>199</v>
      </c>
      <c r="D28" s="258">
        <v>24.25</v>
      </c>
      <c r="E28" s="258">
        <v>2280</v>
      </c>
      <c r="F28" s="258">
        <f t="shared" si="3"/>
        <v>120</v>
      </c>
      <c r="G28" s="255">
        <f>E28+F28</f>
        <v>2400</v>
      </c>
      <c r="H28" s="255">
        <f>E28*D28</f>
        <v>55290</v>
      </c>
      <c r="I28" s="255">
        <f>F28*D28</f>
        <v>2910</v>
      </c>
      <c r="J28" s="255">
        <f>H28+I28</f>
        <v>58200</v>
      </c>
      <c r="K28" s="257">
        <f>G28/B28</f>
        <v>1</v>
      </c>
      <c r="L28" s="168">
        <v>8</v>
      </c>
      <c r="M28" s="168">
        <v>0</v>
      </c>
      <c r="N28" s="168">
        <f t="shared" si="0"/>
        <v>19200</v>
      </c>
      <c r="O28" s="168">
        <f t="shared" si="1"/>
        <v>39000</v>
      </c>
    </row>
    <row r="29" spans="1:15" ht="36" customHeight="1" x14ac:dyDescent="0.2">
      <c r="A29" s="99" t="s">
        <v>200</v>
      </c>
      <c r="B29" s="258">
        <v>1200</v>
      </c>
      <c r="C29" s="258" t="s">
        <v>199</v>
      </c>
      <c r="D29" s="258">
        <v>24.25</v>
      </c>
      <c r="E29" s="258">
        <v>1140</v>
      </c>
      <c r="F29" s="258">
        <f t="shared" si="3"/>
        <v>60</v>
      </c>
      <c r="G29" s="255">
        <f>E29+F29</f>
        <v>1200</v>
      </c>
      <c r="H29" s="255">
        <f>E29*D29</f>
        <v>27645</v>
      </c>
      <c r="I29" s="255">
        <f>F29*D29</f>
        <v>1455</v>
      </c>
      <c r="J29" s="255">
        <f>H29+I29</f>
        <v>29100</v>
      </c>
      <c r="K29" s="257">
        <f>G29/B29</f>
        <v>1</v>
      </c>
      <c r="L29" s="168">
        <v>8</v>
      </c>
      <c r="M29" s="168">
        <v>0</v>
      </c>
      <c r="N29" s="168">
        <f t="shared" si="0"/>
        <v>9600</v>
      </c>
      <c r="O29" s="168">
        <f t="shared" si="1"/>
        <v>19500</v>
      </c>
    </row>
    <row r="30" spans="1:15" ht="26.25" customHeight="1" x14ac:dyDescent="0.2">
      <c r="A30" s="256" t="s">
        <v>201</v>
      </c>
      <c r="B30" s="258"/>
      <c r="C30" s="258"/>
      <c r="D30" s="253"/>
      <c r="E30" s="253"/>
      <c r="F30" s="258">
        <f t="shared" si="3"/>
        <v>0</v>
      </c>
      <c r="G30" s="255"/>
      <c r="H30" s="255"/>
      <c r="I30" s="255"/>
      <c r="J30" s="255"/>
      <c r="K30" s="314"/>
      <c r="L30" s="168"/>
      <c r="M30" s="168"/>
      <c r="N30" s="168">
        <f t="shared" si="0"/>
        <v>0</v>
      </c>
      <c r="O30" s="168">
        <f t="shared" si="1"/>
        <v>0</v>
      </c>
    </row>
    <row r="31" spans="1:15" ht="66.75" customHeight="1" x14ac:dyDescent="0.2">
      <c r="A31" s="256" t="s">
        <v>202</v>
      </c>
      <c r="B31" s="258"/>
      <c r="C31" s="258"/>
      <c r="D31" s="253"/>
      <c r="E31" s="258"/>
      <c r="F31" s="258">
        <f t="shared" si="3"/>
        <v>0</v>
      </c>
      <c r="G31" s="255"/>
      <c r="H31" s="255"/>
      <c r="I31" s="255"/>
      <c r="J31" s="255"/>
      <c r="K31" s="257"/>
      <c r="L31" s="168"/>
      <c r="M31" s="168"/>
      <c r="N31" s="168">
        <f t="shared" si="0"/>
        <v>0</v>
      </c>
      <c r="O31" s="168">
        <f t="shared" si="1"/>
        <v>0</v>
      </c>
    </row>
    <row r="32" spans="1:15" ht="23.25" customHeight="1" x14ac:dyDescent="0.2">
      <c r="A32" s="99" t="s">
        <v>203</v>
      </c>
      <c r="B32" s="258">
        <v>0</v>
      </c>
      <c r="C32" s="258" t="s">
        <v>199</v>
      </c>
      <c r="D32" s="258">
        <v>24.25</v>
      </c>
      <c r="E32" s="258">
        <v>0</v>
      </c>
      <c r="F32" s="258">
        <f t="shared" si="3"/>
        <v>0</v>
      </c>
      <c r="G32" s="255">
        <f>E32+F32</f>
        <v>0</v>
      </c>
      <c r="H32" s="255">
        <f>E32*D32</f>
        <v>0</v>
      </c>
      <c r="I32" s="255">
        <f>F32*D32</f>
        <v>0</v>
      </c>
      <c r="J32" s="255">
        <v>0</v>
      </c>
      <c r="K32" s="257"/>
      <c r="L32" s="168"/>
      <c r="M32" s="168"/>
      <c r="N32" s="168">
        <f t="shared" si="0"/>
        <v>0</v>
      </c>
      <c r="O32" s="168">
        <f t="shared" si="1"/>
        <v>0</v>
      </c>
    </row>
    <row r="33" spans="1:15" ht="24" customHeight="1" x14ac:dyDescent="0.2">
      <c r="A33" s="259" t="s">
        <v>204</v>
      </c>
      <c r="B33" s="258" t="s">
        <v>89</v>
      </c>
      <c r="C33" s="258" t="s">
        <v>89</v>
      </c>
      <c r="D33" s="253"/>
      <c r="E33" s="258">
        <v>0</v>
      </c>
      <c r="F33" s="258" t="e">
        <f t="shared" si="3"/>
        <v>#VALUE!</v>
      </c>
      <c r="G33" s="315" t="e">
        <f>E33+F33</f>
        <v>#VALUE!</v>
      </c>
      <c r="H33" s="255">
        <f>SUM(H10:H32)</f>
        <v>282927.66000000003</v>
      </c>
      <c r="I33" s="255">
        <f>SUM(I10:I32)</f>
        <v>62809.44000000001</v>
      </c>
      <c r="J33" s="255">
        <f>SUM(J10:J32)</f>
        <v>345737.1</v>
      </c>
      <c r="K33" s="257"/>
      <c r="L33" s="168"/>
      <c r="M33" s="168"/>
      <c r="N33" s="179">
        <f>SUM(N9:N32)</f>
        <v>186702</v>
      </c>
      <c r="O33" s="179">
        <f>SUM(O9:O32)</f>
        <v>159035.1</v>
      </c>
    </row>
    <row r="34" spans="1:15" ht="17.25" customHeight="1" x14ac:dyDescent="0.2">
      <c r="A34" s="260" t="s">
        <v>205</v>
      </c>
      <c r="B34" s="261"/>
      <c r="C34" s="261"/>
      <c r="D34" s="262"/>
      <c r="E34" s="262"/>
      <c r="F34" s="262"/>
      <c r="G34" s="262"/>
      <c r="H34" s="262"/>
      <c r="I34" s="262"/>
      <c r="J34" s="262"/>
      <c r="K34" s="263"/>
      <c r="L34" s="168"/>
      <c r="M34" s="168"/>
      <c r="N34" s="168"/>
      <c r="O34" s="168"/>
    </row>
    <row r="35" spans="1:15" ht="21" customHeight="1" x14ac:dyDescent="0.2">
      <c r="A35" s="71"/>
      <c r="B35" s="72"/>
      <c r="C35" s="72"/>
      <c r="D35" s="72"/>
      <c r="E35" s="309"/>
      <c r="F35" s="309"/>
      <c r="G35" s="309"/>
      <c r="H35" s="240"/>
      <c r="I35" s="240"/>
      <c r="J35" s="240"/>
      <c r="K35" s="141"/>
      <c r="L35" s="168"/>
      <c r="M35" s="168"/>
      <c r="N35" s="179"/>
      <c r="O35" s="179"/>
    </row>
    <row r="36" spans="1:15" ht="20.25" customHeight="1" x14ac:dyDescent="0.2">
      <c r="A36" s="186" t="s">
        <v>206</v>
      </c>
      <c r="B36" s="733" t="s">
        <v>207</v>
      </c>
      <c r="C36" s="733"/>
      <c r="D36" s="733"/>
      <c r="E36" s="733"/>
      <c r="F36" s="187"/>
      <c r="G36" s="187"/>
      <c r="H36" s="733" t="s">
        <v>208</v>
      </c>
      <c r="I36" s="733"/>
      <c r="J36" s="733"/>
      <c r="K36" s="141"/>
    </row>
    <row r="37" spans="1:15" ht="15" customHeight="1" x14ac:dyDescent="0.2">
      <c r="A37" s="316"/>
      <c r="B37" s="309"/>
      <c r="C37" s="309"/>
      <c r="D37" s="309"/>
      <c r="E37" s="309"/>
      <c r="F37" s="309"/>
      <c r="G37" s="309"/>
      <c r="H37" s="240"/>
      <c r="I37" s="240"/>
      <c r="J37" s="240"/>
      <c r="K37" s="141"/>
    </row>
    <row r="38" spans="1:15" ht="12.75" customHeight="1" x14ac:dyDescent="0.2">
      <c r="K38" s="141"/>
    </row>
  </sheetData>
  <mergeCells count="5">
    <mergeCell ref="B4:D4"/>
    <mergeCell ref="E4:G4"/>
    <mergeCell ref="H4:J4"/>
    <mergeCell ref="B36:E36"/>
    <mergeCell ref="H36:J36"/>
  </mergeCells>
  <conditionalFormatting sqref="N33:O33">
    <cfRule type="cellIs" dxfId="2981" priority="2" operator="equal">
      <formula>"xxx"</formula>
    </cfRule>
    <cfRule type="expression" dxfId="2980" priority="3">
      <formula>#REF!=1</formula>
    </cfRule>
    <cfRule type="expression" dxfId="2979" priority="4">
      <formula>LEFT(J33,9)="SUB-TOTAL"</formula>
    </cfRule>
  </conditionalFormatting>
  <conditionalFormatting sqref="O10:O32">
    <cfRule type="expression" dxfId="2978" priority="5">
      <formula>#REF!=1</formula>
    </cfRule>
    <cfRule type="cellIs" dxfId="2977" priority="6" operator="equal">
      <formula>"xxx"</formula>
    </cfRule>
  </conditionalFormatting>
  <conditionalFormatting sqref="N10:N32">
    <cfRule type="expression" dxfId="2976" priority="7">
      <formula>#REF!=1</formula>
    </cfRule>
    <cfRule type="cellIs" dxfId="2975" priority="8" operator="equal">
      <formula>"xxx"</formula>
    </cfRule>
  </conditionalFormatting>
  <conditionalFormatting sqref="M10">
    <cfRule type="expression" dxfId="2974" priority="9">
      <formula>#REF!=1</formula>
    </cfRule>
    <cfRule type="cellIs" dxfId="2973" priority="10" operator="equal">
      <formula>"xxx"</formula>
    </cfRule>
  </conditionalFormatting>
  <conditionalFormatting sqref="L11:M33">
    <cfRule type="expression" dxfId="2972" priority="11">
      <formula>#REF!=1</formula>
    </cfRule>
    <cfRule type="cellIs" dxfId="2971" priority="12" operator="equal">
      <formula>"xxx"</formula>
    </cfRule>
  </conditionalFormatting>
  <conditionalFormatting sqref="L10">
    <cfRule type="expression" dxfId="2970" priority="13">
      <formula>#REF!=1</formula>
    </cfRule>
    <cfRule type="cellIs" dxfId="2969" priority="14" operator="equal">
      <formula>"xxx"</formula>
    </cfRule>
  </conditionalFormatting>
  <conditionalFormatting sqref="N35:O35">
    <cfRule type="cellIs" dxfId="2968" priority="15" operator="equal">
      <formula>"xxx"</formula>
    </cfRule>
    <cfRule type="expression" dxfId="2967" priority="16">
      <formula>#REF!=1</formula>
    </cfRule>
    <cfRule type="expression" dxfId="2966" priority="17">
      <formula>LEFT(J35,9)="SUB-TOTAL"</formula>
    </cfRule>
  </conditionalFormatting>
  <conditionalFormatting sqref="O34">
    <cfRule type="expression" dxfId="2965" priority="18">
      <formula>#REF!=1</formula>
    </cfRule>
    <cfRule type="cellIs" dxfId="2964" priority="19" operator="equal">
      <formula>"xxx"</formula>
    </cfRule>
  </conditionalFormatting>
  <conditionalFormatting sqref="N34">
    <cfRule type="expression" dxfId="2963" priority="20">
      <formula>#REF!=1</formula>
    </cfRule>
    <cfRule type="cellIs" dxfId="2962" priority="21" operator="equal">
      <formula>"xxx"</formula>
    </cfRule>
  </conditionalFormatting>
  <conditionalFormatting sqref="L34:M35">
    <cfRule type="expression" dxfId="2961" priority="22">
      <formula>#REF!=1</formula>
    </cfRule>
    <cfRule type="cellIs" dxfId="2960" priority="23" operator="equal">
      <formula>"xxx"</formula>
    </cfRule>
  </conditionalFormatting>
  <conditionalFormatting sqref="F11:F33">
    <cfRule type="cellIs" dxfId="2959" priority="24" operator="equal">
      <formula>"xxx"</formula>
    </cfRule>
    <cfRule type="expression" dxfId="2958" priority="25">
      <formula>#REF!=1</formula>
    </cfRule>
  </conditionalFormatting>
  <conditionalFormatting sqref="D24:E25">
    <cfRule type="cellIs" dxfId="2957" priority="26" operator="equal">
      <formula>"xxx"</formula>
    </cfRule>
  </conditionalFormatting>
  <conditionalFormatting sqref="D21:E21">
    <cfRule type="cellIs" dxfId="2956" priority="27" operator="equal">
      <formula>"xxx"</formula>
    </cfRule>
  </conditionalFormatting>
  <conditionalFormatting sqref="E21:E23">
    <cfRule type="expression" dxfId="2955" priority="28">
      <formula>#REF!=1</formula>
    </cfRule>
  </conditionalFormatting>
  <conditionalFormatting sqref="H33:J33">
    <cfRule type="expression" dxfId="2954" priority="29">
      <formula>LEFT(D33,9)="SUB-TOTAL"</formula>
    </cfRule>
  </conditionalFormatting>
  <conditionalFormatting sqref="E22:E23 E26:E27">
    <cfRule type="cellIs" dxfId="2953" priority="30" operator="equal">
      <formula>"xxx"</formula>
    </cfRule>
  </conditionalFormatting>
  <conditionalFormatting sqref="E24:E27">
    <cfRule type="expression" dxfId="2952" priority="31">
      <formula>#REF!=1</formula>
    </cfRule>
  </conditionalFormatting>
  <conditionalFormatting sqref="H28:H29">
    <cfRule type="expression" dxfId="2951" priority="32">
      <formula>LEFT(D30,9)="SUB-TOTAL"</formula>
    </cfRule>
  </conditionalFormatting>
  <conditionalFormatting sqref="B1:B4">
    <cfRule type="expression" dxfId="2950" priority="33">
      <formula>#REF!=1</formula>
    </cfRule>
  </conditionalFormatting>
  <conditionalFormatting sqref="J5:K6">
    <cfRule type="expression" dxfId="2949" priority="34">
      <formula>#REF!=1</formula>
    </cfRule>
  </conditionalFormatting>
  <conditionalFormatting sqref="I21:J21 I24:J25">
    <cfRule type="expression" dxfId="2948" priority="35">
      <formula>#REF!=1</formula>
    </cfRule>
    <cfRule type="expression" dxfId="2947" priority="36">
      <formula>LEFT(E21,9)="SUB-TOTAL"</formula>
    </cfRule>
  </conditionalFormatting>
  <conditionalFormatting sqref="I15:J18">
    <cfRule type="expression" dxfId="2946" priority="37">
      <formula>#REF!=1</formula>
    </cfRule>
    <cfRule type="expression" dxfId="2945" priority="38">
      <formula>LEFT(E15,9)="SUB-TOTAL"</formula>
    </cfRule>
  </conditionalFormatting>
  <conditionalFormatting sqref="D28:E29">
    <cfRule type="cellIs" dxfId="2944" priority="39" operator="equal">
      <formula>"xxx"</formula>
    </cfRule>
    <cfRule type="expression" dxfId="2943" priority="40">
      <formula>#REF!=1</formula>
    </cfRule>
  </conditionalFormatting>
  <conditionalFormatting sqref="I32">
    <cfRule type="expression" dxfId="2942" priority="41">
      <formula>#REF!=1</formula>
    </cfRule>
    <cfRule type="expression" dxfId="2941" priority="42">
      <formula>LEFT(#REF!,9)="SUB-TOTAL"</formula>
    </cfRule>
    <cfRule type="expression" dxfId="2940" priority="43">
      <formula>LEFT(E32,9)="SUB-TOTAL"</formula>
    </cfRule>
  </conditionalFormatting>
  <conditionalFormatting sqref="I10:I11">
    <cfRule type="expression" dxfId="2939" priority="44">
      <formula>#REF!=1</formula>
    </cfRule>
    <cfRule type="expression" dxfId="2938" priority="45">
      <formula>LEFT(#REF!,9)="SUB-TOTAL"</formula>
    </cfRule>
    <cfRule type="expression" dxfId="2937" priority="46">
      <formula>LEFT(E10,9)="SUB-TOTAL"</formula>
    </cfRule>
  </conditionalFormatting>
  <conditionalFormatting sqref="I15:I18">
    <cfRule type="expression" dxfId="2936" priority="47">
      <formula>LEFT(#REF!,9)="SUB-TOTAL"</formula>
    </cfRule>
  </conditionalFormatting>
  <conditionalFormatting sqref="I21">
    <cfRule type="expression" dxfId="2935" priority="48">
      <formula>LEFT(#REF!,9)="SUB-TOTAL"</formula>
    </cfRule>
  </conditionalFormatting>
  <conditionalFormatting sqref="I24:I25">
    <cfRule type="expression" dxfId="2934" priority="49">
      <formula>LEFT(#REF!,9)="SUB-TOTAL"</formula>
    </cfRule>
  </conditionalFormatting>
  <conditionalFormatting sqref="I28:I29">
    <cfRule type="expression" dxfId="2933" priority="50">
      <formula>#REF!=1</formula>
    </cfRule>
    <cfRule type="expression" dxfId="2932" priority="51">
      <formula>LEFT(#REF!,9)="SUB-TOTAL"</formula>
    </cfRule>
  </conditionalFormatting>
  <conditionalFormatting sqref="D32">
    <cfRule type="cellIs" dxfId="2931" priority="52" operator="equal">
      <formula>"xxx"</formula>
    </cfRule>
  </conditionalFormatting>
  <conditionalFormatting sqref="D30:D34">
    <cfRule type="expression" dxfId="2930" priority="53">
      <formula>#REF!=1</formula>
    </cfRule>
  </conditionalFormatting>
  <conditionalFormatting sqref="D19:D26">
    <cfRule type="expression" dxfId="2929" priority="54">
      <formula>#REF!=1</formula>
    </cfRule>
  </conditionalFormatting>
  <conditionalFormatting sqref="D10:F10 D11:E11 D15:E18">
    <cfRule type="cellIs" dxfId="2928" priority="55" operator="equal">
      <formula>"xxx"</formula>
    </cfRule>
    <cfRule type="expression" dxfId="2927" priority="56">
      <formula>#REF!=1</formula>
    </cfRule>
  </conditionalFormatting>
  <conditionalFormatting sqref="H36">
    <cfRule type="expression" dxfId="2926" priority="57">
      <formula>J36=1</formula>
    </cfRule>
  </conditionalFormatting>
  <conditionalFormatting sqref="K8:K34">
    <cfRule type="cellIs" dxfId="2925" priority="58" operator="equal">
      <formula>"xxx"</formula>
    </cfRule>
  </conditionalFormatting>
  <conditionalFormatting sqref="B7:B36">
    <cfRule type="cellIs" dxfId="2924" priority="59" operator="equal">
      <formula>"xxx"</formula>
    </cfRule>
  </conditionalFormatting>
  <conditionalFormatting sqref="B36">
    <cfRule type="expression" dxfId="2923" priority="60">
      <formula>J36=1</formula>
    </cfRule>
  </conditionalFormatting>
  <conditionalFormatting sqref="G36">
    <cfRule type="expression" dxfId="2922" priority="61">
      <formula>J36=1</formula>
    </cfRule>
  </conditionalFormatting>
  <conditionalFormatting sqref="F36">
    <cfRule type="expression" dxfId="2921" priority="62">
      <formula>K36=1</formula>
    </cfRule>
  </conditionalFormatting>
  <conditionalFormatting sqref="F36:G36">
    <cfRule type="containsText" dxfId="2920" priority="63" operator="containsText" text="xxx">
      <formula>NOT(ISERROR(SEARCH("xxx",F36)))</formula>
    </cfRule>
  </conditionalFormatting>
  <conditionalFormatting sqref="A36">
    <cfRule type="expression" dxfId="2919" priority="64">
      <formula>K36=1</formula>
    </cfRule>
  </conditionalFormatting>
  <conditionalFormatting sqref="A34:A36">
    <cfRule type="containsText" dxfId="2918" priority="65" operator="containsText" text="total estimated">
      <formula>NOT(ISERROR(SEARCH("total estimated",A34)))</formula>
    </cfRule>
    <cfRule type="containsText" dxfId="2917" priority="66" operator="containsText" text="SUB-TOTAL">
      <formula>NOT(ISERROR(SEARCH("SUB-TOTAL",A34)))</formula>
    </cfRule>
    <cfRule type="containsText" dxfId="2916" priority="67" operator="containsText" text="to be carried to">
      <formula>NOT(ISERROR(SEARCH("to be carried to",A34)))</formula>
    </cfRule>
  </conditionalFormatting>
  <conditionalFormatting sqref="C27:D27 H7:J33">
    <cfRule type="cellIs" dxfId="2915" priority="68" operator="equal">
      <formula>"xxx"</formula>
    </cfRule>
  </conditionalFormatting>
  <conditionalFormatting sqref="C27:D27 G7:J33">
    <cfRule type="expression" dxfId="2914" priority="69">
      <formula>#REF!=1</formula>
    </cfRule>
  </conditionalFormatting>
  <conditionalFormatting sqref="E13">
    <cfRule type="cellIs" dxfId="2913" priority="70" operator="equal">
      <formula>"xxx"</formula>
    </cfRule>
    <cfRule type="expression" dxfId="2912" priority="71">
      <formula>#REF!=1</formula>
    </cfRule>
  </conditionalFormatting>
  <conditionalFormatting sqref="E30">
    <cfRule type="containsText" dxfId="2911" priority="72" operator="containsText" text="xxx">
      <formula>NOT(ISERROR(SEARCH("xxx",E30)))</formula>
    </cfRule>
    <cfRule type="expression" dxfId="2910" priority="73">
      <formula>#REF!=1</formula>
    </cfRule>
  </conditionalFormatting>
  <conditionalFormatting sqref="E20">
    <cfRule type="containsText" dxfId="2909" priority="74" operator="containsText" text="xxx">
      <formula>NOT(ISERROR(SEARCH("xxx",E20)))</formula>
    </cfRule>
    <cfRule type="expression" dxfId="2908" priority="75">
      <formula>#REF!=1</formula>
    </cfRule>
  </conditionalFormatting>
  <conditionalFormatting sqref="E31:E33">
    <cfRule type="cellIs" dxfId="2907" priority="76" operator="equal">
      <formula>"xxx"</formula>
    </cfRule>
    <cfRule type="expression" dxfId="2906" priority="77">
      <formula>#REF!=1</formula>
    </cfRule>
  </conditionalFormatting>
  <conditionalFormatting sqref="E5:H6">
    <cfRule type="expression" dxfId="2905" priority="78">
      <formula>G5=1</formula>
    </cfRule>
  </conditionalFormatting>
  <conditionalFormatting sqref="I5:I6">
    <cfRule type="expression" dxfId="2904" priority="79">
      <formula>#REF!=1</formula>
    </cfRule>
  </conditionalFormatting>
  <conditionalFormatting sqref="H4">
    <cfRule type="expression" dxfId="2903" priority="80">
      <formula>J4=1</formula>
    </cfRule>
  </conditionalFormatting>
  <conditionalFormatting sqref="C9:E9">
    <cfRule type="containsText" dxfId="2902" priority="81" operator="containsText" text="xxx">
      <formula>NOT(ISERROR(SEARCH("xxx",C9)))</formula>
    </cfRule>
    <cfRule type="expression" dxfId="2901" priority="82">
      <formula>#REF!=1</formula>
    </cfRule>
  </conditionalFormatting>
  <conditionalFormatting sqref="F7:F9">
    <cfRule type="containsText" dxfId="2900" priority="83" operator="containsText" text="xxx">
      <formula>NOT(ISERROR(SEARCH("xxx",F7)))</formula>
    </cfRule>
    <cfRule type="expression" dxfId="2899" priority="84">
      <formula>#REF!=1</formula>
    </cfRule>
  </conditionalFormatting>
  <conditionalFormatting sqref="G7:G9">
    <cfRule type="expression" dxfId="2898" priority="85">
      <formula>LEFT(A7,9)="SUB-TOTAL"</formula>
    </cfRule>
  </conditionalFormatting>
  <conditionalFormatting sqref="E7:E8 E12 E14 E19 E34">
    <cfRule type="expression" dxfId="2897" priority="86">
      <formula>#REF!=1</formula>
    </cfRule>
  </conditionalFormatting>
  <conditionalFormatting sqref="E4">
    <cfRule type="expression" dxfId="2896" priority="87">
      <formula>#REF!=1</formula>
    </cfRule>
  </conditionalFormatting>
  <conditionalFormatting sqref="G19">
    <cfRule type="expression" dxfId="2895" priority="88">
      <formula>LEFT(A20,9)="SUB-TOTAL"</formula>
    </cfRule>
  </conditionalFormatting>
  <conditionalFormatting sqref="B33:D33">
    <cfRule type="expression" dxfId="2894" priority="89">
      <formula>#REF!=1</formula>
    </cfRule>
  </conditionalFormatting>
  <conditionalFormatting sqref="C33:D33">
    <cfRule type="cellIs" dxfId="2893" priority="90" operator="equal">
      <formula>"xxx"</formula>
    </cfRule>
  </conditionalFormatting>
  <conditionalFormatting sqref="D33:D35">
    <cfRule type="containsText" dxfId="2892" priority="91" operator="containsText" text="xxx">
      <formula>NOT(ISERROR(SEARCH("xxx",D33)))</formula>
    </cfRule>
  </conditionalFormatting>
  <conditionalFormatting sqref="B34:C34">
    <cfRule type="expression" dxfId="2891" priority="92">
      <formula>#REF!=1</formula>
    </cfRule>
  </conditionalFormatting>
  <conditionalFormatting sqref="A34:A35">
    <cfRule type="expression" dxfId="2890" priority="93">
      <formula>#REF!=1</formula>
    </cfRule>
  </conditionalFormatting>
  <conditionalFormatting sqref="A34">
    <cfRule type="expression" dxfId="2889" priority="94">
      <formula>RIGHT($A34,3)=".00"</formula>
    </cfRule>
  </conditionalFormatting>
  <conditionalFormatting sqref="D26">
    <cfRule type="containsText" dxfId="2888" priority="95" operator="containsText" text="xxx">
      <formula>NOT(ISERROR(SEARCH("xxx",D26)))</formula>
    </cfRule>
  </conditionalFormatting>
  <conditionalFormatting sqref="D19:D20 D22:D23 D30:D31">
    <cfRule type="containsText" dxfId="2887" priority="96" operator="containsText" text="xxx">
      <formula>NOT(ISERROR(SEARCH("xxx",D19)))</formula>
    </cfRule>
  </conditionalFormatting>
  <conditionalFormatting sqref="D12:D14 F34:J34">
    <cfRule type="containsText" dxfId="2886" priority="97" operator="containsText" text="xxx">
      <formula>NOT(ISERROR(SEARCH("xxx",D12)))</formula>
    </cfRule>
  </conditionalFormatting>
  <conditionalFormatting sqref="D12:D14">
    <cfRule type="expression" dxfId="2885" priority="98">
      <formula>#REF!=1</formula>
    </cfRule>
  </conditionalFormatting>
  <conditionalFormatting sqref="B5:D6">
    <cfRule type="expression" dxfId="2884" priority="99">
      <formula>#REF!=1</formula>
    </cfRule>
  </conditionalFormatting>
  <conditionalFormatting sqref="B6:D6">
    <cfRule type="cellIs" dxfId="2883" priority="100" operator="equal">
      <formula>"xxx"</formula>
    </cfRule>
  </conditionalFormatting>
  <conditionalFormatting sqref="A6">
    <cfRule type="containsText" dxfId="2882" priority="101" operator="containsText" text="total estimated">
      <formula>NOT(ISERROR(SEARCH("total estimated",A6)))</formula>
    </cfRule>
    <cfRule type="containsText" dxfId="2881" priority="102" operator="containsText" text="SUB-TOTAL">
      <formula>NOT(ISERROR(SEARCH("SUB-TOTAL",A6)))</formula>
    </cfRule>
    <cfRule type="containsText" dxfId="2880" priority="103" operator="containsText" text="to be carried to">
      <formula>NOT(ISERROR(SEARCH("to be carried to",A6)))</formula>
    </cfRule>
    <cfRule type="expression" dxfId="2879" priority="104">
      <formula>RIGHT($A6,3)=".00"</formula>
    </cfRule>
  </conditionalFormatting>
  <conditionalFormatting sqref="A1:A6">
    <cfRule type="expression" dxfId="2878" priority="105">
      <formula>#REF!=1</formula>
    </cfRule>
  </conditionalFormatting>
  <conditionalFormatting sqref="A23 G7:G12 G19:G20">
    <cfRule type="cellIs" dxfId="2877" priority="106" operator="equal">
      <formula>"xxx"</formula>
    </cfRule>
  </conditionalFormatting>
  <conditionalFormatting sqref="F34:J34">
    <cfRule type="expression" dxfId="2876" priority="107">
      <formula>#REF!=1</formula>
    </cfRule>
  </conditionalFormatting>
  <conditionalFormatting sqref="B35:D35">
    <cfRule type="expression" dxfId="2875" priority="108">
      <formula>#REF!=1</formula>
    </cfRule>
  </conditionalFormatting>
  <conditionalFormatting sqref="D1:D4">
    <cfRule type="expression" dxfId="2874" priority="109">
      <formula>#REF!=1</formula>
    </cfRule>
  </conditionalFormatting>
  <conditionalFormatting sqref="G20">
    <cfRule type="expression" dxfId="2873" priority="110">
      <formula>LEFT(A22,9)="SUB-TOTAL"</formula>
    </cfRule>
  </conditionalFormatting>
  <conditionalFormatting sqref="G14:G16">
    <cfRule type="cellIs" dxfId="2872" priority="111" operator="equal">
      <formula>"xxx"</formula>
    </cfRule>
  </conditionalFormatting>
  <conditionalFormatting sqref="G10:G12 G14:G16">
    <cfRule type="expression" dxfId="2871" priority="112">
      <formula>LEFT(A12,9)="SUB-TOTAL"</formula>
    </cfRule>
  </conditionalFormatting>
  <conditionalFormatting sqref="H7:J9 H28:J29">
    <cfRule type="expression" dxfId="2870" priority="113">
      <formula>LEFT(D7,9)="SUB-TOTAL"</formula>
    </cfRule>
  </conditionalFormatting>
  <conditionalFormatting sqref="H10:J27 H30:J33">
    <cfRule type="expression" dxfId="2869" priority="114">
      <formula>LEFT(D12,9)="SUB-TOTAL"</formula>
    </cfRule>
  </conditionalFormatting>
  <pageMargins left="0.25" right="0.5" top="0.75" bottom="0.75" header="0.511811023622047" footer="0.511811023622047"/>
  <pageSetup paperSize="9" orientation="landscape"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0"/>
  <sheetViews>
    <sheetView topLeftCell="A7" zoomScaleNormal="100" workbookViewId="0">
      <selection activeCell="M17" sqref="M17"/>
    </sheetView>
  </sheetViews>
  <sheetFormatPr defaultColWidth="8.7109375" defaultRowHeight="12.75" x14ac:dyDescent="0.2"/>
  <cols>
    <col min="2" max="2" width="23.140625" style="15" customWidth="1"/>
    <col min="3" max="3" width="13.85546875" style="15" customWidth="1"/>
    <col min="8" max="8" width="10.5703125" style="15" customWidth="1"/>
    <col min="9" max="9" width="10.85546875" style="15" customWidth="1"/>
    <col min="10" max="10" width="9"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2.1406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279</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51" customHeight="1" x14ac:dyDescent="0.2">
      <c r="A10" s="91"/>
      <c r="B10" s="208" t="s">
        <v>213</v>
      </c>
      <c r="C10" s="93"/>
      <c r="D10" s="93"/>
      <c r="E10" s="93"/>
      <c r="F10" s="205"/>
      <c r="G10" s="207"/>
      <c r="H10" s="207"/>
      <c r="I10" s="207"/>
      <c r="J10" s="207"/>
      <c r="K10" s="207"/>
      <c r="L10" s="207"/>
    </row>
    <row r="11" spans="1:16" ht="25.5" customHeight="1" x14ac:dyDescent="0.2">
      <c r="A11" s="203" t="s">
        <v>214</v>
      </c>
      <c r="B11" s="208" t="s">
        <v>215</v>
      </c>
      <c r="C11" s="93"/>
      <c r="D11" s="94"/>
      <c r="E11" s="205"/>
      <c r="F11" s="205"/>
      <c r="G11" s="207"/>
      <c r="H11" s="207"/>
      <c r="I11" s="207"/>
      <c r="J11" s="270"/>
      <c r="K11" s="270"/>
      <c r="L11" s="207"/>
    </row>
    <row r="12" spans="1:16" ht="25.5" customHeight="1" x14ac:dyDescent="0.2">
      <c r="A12" s="203" t="s">
        <v>216</v>
      </c>
      <c r="B12" s="208" t="s">
        <v>217</v>
      </c>
      <c r="C12" s="93">
        <v>42</v>
      </c>
      <c r="D12" s="94" t="s">
        <v>180</v>
      </c>
      <c r="E12" s="93">
        <v>242.5</v>
      </c>
      <c r="F12" s="93">
        <v>32</v>
      </c>
      <c r="G12" s="93">
        <f>C12-F12</f>
        <v>10</v>
      </c>
      <c r="H12" s="207">
        <f>F12+G12</f>
        <v>42</v>
      </c>
      <c r="I12" s="207">
        <f>E12*F12</f>
        <v>7760</v>
      </c>
      <c r="J12" s="270">
        <f>G12*E12</f>
        <v>2425</v>
      </c>
      <c r="K12" s="270">
        <f>I12+J12</f>
        <v>10185</v>
      </c>
      <c r="L12" s="210">
        <f>H12/C12</f>
        <v>1</v>
      </c>
      <c r="M12" s="168">
        <v>240</v>
      </c>
      <c r="N12" s="168">
        <v>10</v>
      </c>
      <c r="O12" s="168">
        <f>C12*(M12+N12)</f>
        <v>10500</v>
      </c>
      <c r="P12" s="168">
        <f>K12-O12</f>
        <v>-315</v>
      </c>
    </row>
    <row r="13" spans="1:16" ht="25.5" customHeight="1" x14ac:dyDescent="0.2">
      <c r="A13" s="203" t="s">
        <v>218</v>
      </c>
      <c r="B13" s="208" t="s">
        <v>219</v>
      </c>
      <c r="C13" s="93"/>
      <c r="D13" s="94"/>
      <c r="E13" s="205"/>
      <c r="F13" s="93"/>
      <c r="G13" s="93"/>
      <c r="H13" s="207"/>
      <c r="I13" s="207"/>
      <c r="J13" s="270"/>
      <c r="K13" s="270"/>
      <c r="L13" s="207"/>
    </row>
    <row r="14" spans="1:16" ht="25.5" customHeight="1" x14ac:dyDescent="0.2">
      <c r="A14" s="203" t="s">
        <v>220</v>
      </c>
      <c r="B14" s="208" t="s">
        <v>221</v>
      </c>
      <c r="C14" s="93">
        <v>9</v>
      </c>
      <c r="D14" s="94" t="s">
        <v>180</v>
      </c>
      <c r="E14" s="93">
        <v>533.5</v>
      </c>
      <c r="F14" s="93">
        <v>5.85</v>
      </c>
      <c r="G14" s="93">
        <f>C14-F14</f>
        <v>3.1500000000000004</v>
      </c>
      <c r="H14" s="207">
        <f>F14+G14</f>
        <v>9</v>
      </c>
      <c r="I14" s="207">
        <f>E14*F14</f>
        <v>3120.9749999999999</v>
      </c>
      <c r="J14" s="270">
        <f>G14*E14</f>
        <v>1680.5250000000001</v>
      </c>
      <c r="K14" s="270">
        <f>I14+J14</f>
        <v>4801.5</v>
      </c>
      <c r="L14" s="210">
        <f>H14/C14</f>
        <v>1</v>
      </c>
      <c r="M14" s="168">
        <v>320</v>
      </c>
      <c r="N14" s="168">
        <v>10</v>
      </c>
      <c r="O14" s="168">
        <f>C14*(M14+N14)</f>
        <v>2970</v>
      </c>
      <c r="P14" s="168">
        <f>K14-O14</f>
        <v>1831.5</v>
      </c>
    </row>
    <row r="15" spans="1:16" ht="20.25" customHeight="1" x14ac:dyDescent="0.2">
      <c r="A15" s="203" t="s">
        <v>222</v>
      </c>
      <c r="B15" s="208" t="s">
        <v>223</v>
      </c>
      <c r="C15" s="93"/>
      <c r="D15" s="94"/>
      <c r="E15" s="205"/>
      <c r="F15" s="93"/>
      <c r="G15" s="93"/>
      <c r="H15" s="207"/>
      <c r="I15" s="207"/>
      <c r="J15" s="270"/>
      <c r="K15" s="270"/>
      <c r="L15" s="207"/>
      <c r="M15" s="168"/>
      <c r="N15" s="168"/>
      <c r="O15" s="168"/>
      <c r="P15" s="168"/>
    </row>
    <row r="16" spans="1:16" ht="38.25" customHeight="1" x14ac:dyDescent="0.2">
      <c r="A16" s="203" t="s">
        <v>224</v>
      </c>
      <c r="B16" s="208" t="s">
        <v>280</v>
      </c>
      <c r="C16" s="93">
        <v>21</v>
      </c>
      <c r="D16" s="94" t="s">
        <v>180</v>
      </c>
      <c r="E16" s="93">
        <v>485</v>
      </c>
      <c r="F16" s="93">
        <v>13.65</v>
      </c>
      <c r="G16" s="93">
        <f>C16-F16</f>
        <v>7.35</v>
      </c>
      <c r="H16" s="207">
        <f>F16+G16</f>
        <v>21</v>
      </c>
      <c r="I16" s="207">
        <f>E16*F16</f>
        <v>6620.25</v>
      </c>
      <c r="J16" s="270">
        <f>G16*E16</f>
        <v>3564.75</v>
      </c>
      <c r="K16" s="270">
        <f>I16+J16</f>
        <v>10185</v>
      </c>
      <c r="L16" s="210">
        <f>H16/C16</f>
        <v>1</v>
      </c>
      <c r="M16" s="168">
        <v>334</v>
      </c>
      <c r="N16" s="168">
        <v>10</v>
      </c>
      <c r="O16" s="168">
        <f>C16*(M16+N16)</f>
        <v>7224</v>
      </c>
      <c r="P16" s="168">
        <f>K16-O16</f>
        <v>2961</v>
      </c>
    </row>
    <row r="17" spans="1:16" ht="12.75" customHeight="1" x14ac:dyDescent="0.2">
      <c r="A17" s="203" t="s">
        <v>226</v>
      </c>
      <c r="B17" s="208" t="s">
        <v>227</v>
      </c>
      <c r="C17" s="93"/>
      <c r="D17" s="94"/>
      <c r="E17" s="205"/>
      <c r="F17" s="93"/>
      <c r="G17" s="93"/>
      <c r="H17" s="207"/>
      <c r="I17" s="207"/>
      <c r="J17" s="270"/>
      <c r="K17" s="270"/>
      <c r="L17" s="207"/>
    </row>
    <row r="18" spans="1:16" ht="89.25" customHeight="1" x14ac:dyDescent="0.2">
      <c r="A18" s="203"/>
      <c r="B18" s="208" t="s">
        <v>228</v>
      </c>
      <c r="C18" s="93"/>
      <c r="D18" s="94"/>
      <c r="E18" s="205"/>
      <c r="F18" s="93"/>
      <c r="G18" s="93"/>
      <c r="H18" s="207"/>
      <c r="I18" s="207"/>
      <c r="J18" s="270"/>
      <c r="K18" s="270"/>
      <c r="L18" s="207"/>
    </row>
    <row r="19" spans="1:16" ht="39" customHeight="1" x14ac:dyDescent="0.2">
      <c r="A19" s="203" t="s">
        <v>229</v>
      </c>
      <c r="B19" s="208" t="s">
        <v>230</v>
      </c>
      <c r="C19" s="93">
        <v>9</v>
      </c>
      <c r="D19" s="94" t="s">
        <v>180</v>
      </c>
      <c r="E19" s="93">
        <v>291</v>
      </c>
      <c r="F19" s="93">
        <v>9</v>
      </c>
      <c r="G19" s="93">
        <f>C19-F19</f>
        <v>0</v>
      </c>
      <c r="H19" s="207">
        <f>F19+G19</f>
        <v>9</v>
      </c>
      <c r="I19" s="207">
        <f>E19*F19</f>
        <v>2619</v>
      </c>
      <c r="J19" s="270">
        <f>G19*E19</f>
        <v>0</v>
      </c>
      <c r="K19" s="270">
        <f>I19+J19</f>
        <v>2619</v>
      </c>
      <c r="L19" s="210">
        <f>H19/C19</f>
        <v>1</v>
      </c>
      <c r="M19" s="168">
        <v>16</v>
      </c>
      <c r="N19" s="168">
        <v>10</v>
      </c>
      <c r="O19" s="168">
        <f>C19*(M19+N19)</f>
        <v>234</v>
      </c>
      <c r="P19" s="168">
        <f>K19-O19</f>
        <v>2385</v>
      </c>
    </row>
    <row r="20" spans="1:16" ht="26.25" customHeight="1" x14ac:dyDescent="0.2">
      <c r="A20" s="211"/>
      <c r="B20" s="212" t="s">
        <v>134</v>
      </c>
      <c r="C20" s="213" t="s">
        <v>89</v>
      </c>
      <c r="D20" s="213" t="s">
        <v>89</v>
      </c>
      <c r="E20" s="214"/>
      <c r="F20" s="214"/>
      <c r="G20" s="215"/>
      <c r="H20" s="216"/>
      <c r="I20" s="272">
        <f>SUM(I9:I19)</f>
        <v>20120.224999999999</v>
      </c>
      <c r="J20" s="272">
        <f>SUM(J9:J19)</f>
        <v>7670.2749999999996</v>
      </c>
      <c r="K20" s="272">
        <f>SUM(K9:K19)</f>
        <v>27790.5</v>
      </c>
      <c r="L20" s="217"/>
      <c r="O20" s="218">
        <f>SUM(O9:O19)</f>
        <v>20928</v>
      </c>
      <c r="P20" s="218">
        <f>SUM(P9:P19)</f>
        <v>6862.5</v>
      </c>
    </row>
  </sheetData>
  <mergeCells count="3">
    <mergeCell ref="C6:E6"/>
    <mergeCell ref="F6:H6"/>
    <mergeCell ref="I6:K6"/>
  </mergeCells>
  <conditionalFormatting sqref="O20:P20">
    <cfRule type="expression" dxfId="2868" priority="2">
      <formula>#REF!=1</formula>
    </cfRule>
    <cfRule type="cellIs" dxfId="2867" priority="3" operator="equal">
      <formula>"xxx"</formula>
    </cfRule>
  </conditionalFormatting>
  <conditionalFormatting sqref="P16 P19">
    <cfRule type="expression" dxfId="2866" priority="4">
      <formula>#REF!=1</formula>
    </cfRule>
    <cfRule type="cellIs" dxfId="2865" priority="5" operator="equal">
      <formula>"xxx"</formula>
    </cfRule>
  </conditionalFormatting>
  <conditionalFormatting sqref="O16 O19">
    <cfRule type="expression" dxfId="2864" priority="6">
      <formula>#REF!=1</formula>
    </cfRule>
    <cfRule type="cellIs" dxfId="2863" priority="7" operator="equal">
      <formula>"xxx"</formula>
    </cfRule>
  </conditionalFormatting>
  <conditionalFormatting sqref="N16 N19">
    <cfRule type="expression" dxfId="2862" priority="8">
      <formula>#REF!=1</formula>
    </cfRule>
    <cfRule type="cellIs" dxfId="2861" priority="9" operator="equal">
      <formula>"xxx"</formula>
    </cfRule>
  </conditionalFormatting>
  <conditionalFormatting sqref="M16 M19">
    <cfRule type="expression" dxfId="2860" priority="10">
      <formula>#REF!=1</formula>
    </cfRule>
    <cfRule type="cellIs" dxfId="2859" priority="11" operator="equal">
      <formula>"xxx"</formula>
    </cfRule>
  </conditionalFormatting>
  <conditionalFormatting sqref="P12">
    <cfRule type="expression" dxfId="2858" priority="12">
      <formula>#REF!=1</formula>
    </cfRule>
    <cfRule type="cellIs" dxfId="2857" priority="13" operator="equal">
      <formula>"xxx"</formula>
    </cfRule>
  </conditionalFormatting>
  <conditionalFormatting sqref="O12">
    <cfRule type="expression" dxfId="2856" priority="14">
      <formula>#REF!=1</formula>
    </cfRule>
    <cfRule type="cellIs" dxfId="2855" priority="15" operator="equal">
      <formula>"xxx"</formula>
    </cfRule>
  </conditionalFormatting>
  <conditionalFormatting sqref="N12">
    <cfRule type="expression" dxfId="2854" priority="16">
      <formula>#REF!=1</formula>
    </cfRule>
    <cfRule type="cellIs" dxfId="2853" priority="17" operator="equal">
      <formula>"xxx"</formula>
    </cfRule>
  </conditionalFormatting>
  <conditionalFormatting sqref="M12">
    <cfRule type="expression" dxfId="2852" priority="18">
      <formula>#REF!=1</formula>
    </cfRule>
    <cfRule type="cellIs" dxfId="2851" priority="19" operator="equal">
      <formula>"xxx"</formula>
    </cfRule>
  </conditionalFormatting>
  <conditionalFormatting sqref="P14:P15">
    <cfRule type="expression" dxfId="2850" priority="20">
      <formula>#REF!=1</formula>
    </cfRule>
    <cfRule type="cellIs" dxfId="2849" priority="21" operator="equal">
      <formula>"xxx"</formula>
    </cfRule>
  </conditionalFormatting>
  <conditionalFormatting sqref="O14:O15">
    <cfRule type="expression" dxfId="2848" priority="22">
      <formula>#REF!=1</formula>
    </cfRule>
    <cfRule type="cellIs" dxfId="2847" priority="23" operator="equal">
      <formula>"xxx"</formula>
    </cfRule>
  </conditionalFormatting>
  <conditionalFormatting sqref="N14">
    <cfRule type="expression" dxfId="2846" priority="24">
      <formula>#REF!=1</formula>
    </cfRule>
    <cfRule type="cellIs" dxfId="2845" priority="25" operator="equal">
      <formula>"xxx"</formula>
    </cfRule>
  </conditionalFormatting>
  <conditionalFormatting sqref="M15:N15">
    <cfRule type="expression" dxfId="2844" priority="26">
      <formula>#REF!=1</formula>
    </cfRule>
    <cfRule type="cellIs" dxfId="2843" priority="27" operator="equal">
      <formula>"xxx"</formula>
    </cfRule>
  </conditionalFormatting>
  <conditionalFormatting sqref="M14">
    <cfRule type="expression" dxfId="2842" priority="28">
      <formula>#REF!=1</formula>
    </cfRule>
    <cfRule type="cellIs" dxfId="2841" priority="29" operator="equal">
      <formula>"xxx"</formula>
    </cfRule>
  </conditionalFormatting>
  <conditionalFormatting sqref="C5">
    <cfRule type="expression" dxfId="2840" priority="30">
      <formula>#REF!=1</formula>
    </cfRule>
  </conditionalFormatting>
  <conditionalFormatting sqref="E19">
    <cfRule type="cellIs" dxfId="2839" priority="31" operator="equal">
      <formula>"xxx"</formula>
    </cfRule>
  </conditionalFormatting>
  <conditionalFormatting sqref="E12:G19">
    <cfRule type="expression" dxfId="2838" priority="32">
      <formula>#REF!=1</formula>
    </cfRule>
  </conditionalFormatting>
  <conditionalFormatting sqref="E14 E16">
    <cfRule type="cellIs" dxfId="2837" priority="33" operator="equal">
      <formula>"xxx"</formula>
    </cfRule>
  </conditionalFormatting>
  <conditionalFormatting sqref="E12">
    <cfRule type="cellIs" dxfId="2836" priority="34" operator="equal">
      <formula>"xxx"</formula>
    </cfRule>
  </conditionalFormatting>
  <conditionalFormatting sqref="E13 E15 E17:E18">
    <cfRule type="containsText" dxfId="2835" priority="35" operator="containsText" text="xxx">
      <formula>NOT(ISERROR(SEARCH("xxx",E13)))</formula>
    </cfRule>
  </conditionalFormatting>
  <conditionalFormatting sqref="C19">
    <cfRule type="expression" dxfId="2834" priority="36">
      <formula>I19=1</formula>
    </cfRule>
  </conditionalFormatting>
  <conditionalFormatting sqref="C8:C19">
    <cfRule type="cellIs" dxfId="2833" priority="37" operator="equal">
      <formula>"xxx"</formula>
    </cfRule>
  </conditionalFormatting>
  <conditionalFormatting sqref="C16">
    <cfRule type="expression" dxfId="2832" priority="38">
      <formula>I16=1</formula>
    </cfRule>
  </conditionalFormatting>
  <conditionalFormatting sqref="C14">
    <cfRule type="expression" dxfId="2831" priority="39">
      <formula>I14=1</formula>
    </cfRule>
  </conditionalFormatting>
  <conditionalFormatting sqref="C12">
    <cfRule type="expression" dxfId="2830" priority="40">
      <formula>I12=1</formula>
    </cfRule>
  </conditionalFormatting>
  <conditionalFormatting sqref="D10:E10">
    <cfRule type="expression" dxfId="2829" priority="41">
      <formula>#REF!=1</formula>
    </cfRule>
    <cfRule type="cellIs" dxfId="2828" priority="42" operator="equal">
      <formula>"xxx"</formula>
    </cfRule>
  </conditionalFormatting>
  <conditionalFormatting sqref="I20:K20">
    <cfRule type="cellIs" dxfId="2827" priority="43" operator="equal">
      <formula>"xxx"</formula>
    </cfRule>
    <cfRule type="expression" dxfId="2826" priority="44">
      <formula>#REF!=1</formula>
    </cfRule>
  </conditionalFormatting>
  <conditionalFormatting sqref="H8:L19 H20 L20">
    <cfRule type="expression" dxfId="2825" priority="45">
      <formula>#REF!=1</formula>
    </cfRule>
  </conditionalFormatting>
  <conditionalFormatting sqref="C6">
    <cfRule type="expression" dxfId="2824" priority="46">
      <formula>#REF!=1</formula>
    </cfRule>
  </conditionalFormatting>
  <conditionalFormatting sqref="E5:E6">
    <cfRule type="expression" dxfId="2823" priority="47">
      <formula>#REF!=1</formula>
    </cfRule>
  </conditionalFormatting>
  <conditionalFormatting sqref="I6">
    <cfRule type="expression" dxfId="2822" priority="48">
      <formula>K6=1</formula>
    </cfRule>
  </conditionalFormatting>
  <conditionalFormatting sqref="F6">
    <cfRule type="expression" dxfId="2821" priority="49">
      <formula>#REF!=1</formula>
    </cfRule>
  </conditionalFormatting>
  <conditionalFormatting sqref="E20:F20">
    <cfRule type="expression" dxfId="2820" priority="50">
      <formula>#REF!=1</formula>
    </cfRule>
    <cfRule type="expression" dxfId="2819" priority="51">
      <formula>#REF!=1</formula>
    </cfRule>
    <cfRule type="expression" dxfId="2818" priority="52">
      <formula>#REF!=1</formula>
    </cfRule>
    <cfRule type="containsText" dxfId="2817" priority="53" operator="containsText" text="xxx">
      <formula>NOT(ISERROR(SEARCH("xxx",E20)))</formula>
    </cfRule>
  </conditionalFormatting>
  <conditionalFormatting sqref="F12:G19">
    <cfRule type="cellIs" dxfId="2816" priority="54" operator="equal">
      <formula>"xxx"</formula>
    </cfRule>
  </conditionalFormatting>
  <conditionalFormatting sqref="C1:C4 C8:C11 C20">
    <cfRule type="expression" dxfId="2815" priority="55">
      <formula>#REF!=1</formula>
    </cfRule>
  </conditionalFormatting>
  <conditionalFormatting sqref="C20">
    <cfRule type="expression" dxfId="2814" priority="56">
      <formula>G20=1</formula>
    </cfRule>
    <cfRule type="expression" dxfId="2813" priority="57">
      <formula>#REF!=1</formula>
    </cfRule>
  </conditionalFormatting>
  <conditionalFormatting sqref="B8:B20">
    <cfRule type="containsText" dxfId="2812" priority="58" operator="containsText" text="total estimated">
      <formula>NOT(ISERROR(SEARCH("total estimated",B8)))</formula>
    </cfRule>
    <cfRule type="containsText" dxfId="2811" priority="59" operator="containsText" text="SUB-TOTAL">
      <formula>NOT(ISERROR(SEARCH("SUB-TOTAL",B8)))</formula>
    </cfRule>
    <cfRule type="containsText" dxfId="2810" priority="60" operator="containsText" text="to be carried to">
      <formula>NOT(ISERROR(SEARCH("to be carried to",B8)))</formula>
    </cfRule>
  </conditionalFormatting>
  <conditionalFormatting sqref="A8:B20">
    <cfRule type="expression" dxfId="2809" priority="61">
      <formula>RIGHT($A8,3)=".00"</formula>
    </cfRule>
  </conditionalFormatting>
  <conditionalFormatting sqref="F8:F11">
    <cfRule type="containsText" dxfId="2808" priority="62" operator="containsText" text="xxx">
      <formula>NOT(ISERROR(SEARCH("xxx",F8)))</formula>
    </cfRule>
  </conditionalFormatting>
  <conditionalFormatting sqref="G9:G11">
    <cfRule type="cellIs" dxfId="2807" priority="63" operator="equal">
      <formula>"xxx"</formula>
    </cfRule>
    <cfRule type="expression" dxfId="2806" priority="64">
      <formula>LEFT(B9,9)="SUB-TOTAL"</formula>
    </cfRule>
  </conditionalFormatting>
  <conditionalFormatting sqref="A7">
    <cfRule type="expression" dxfId="2805" priority="65">
      <formula>G7=1</formula>
    </cfRule>
  </conditionalFormatting>
  <conditionalFormatting sqref="E8:E9 E11">
    <cfRule type="containsText" dxfId="2804" priority="66" operator="containsText" text="xxx">
      <formula>NOT(ISERROR(SEARCH("xxx",E8)))</formula>
    </cfRule>
  </conditionalFormatting>
  <conditionalFormatting sqref="C20:G20">
    <cfRule type="cellIs" dxfId="2803" priority="67" operator="equal">
      <formula>"xxx"</formula>
    </cfRule>
  </conditionalFormatting>
  <conditionalFormatting sqref="D8:E9 D11:E11">
    <cfRule type="expression" dxfId="2802" priority="68">
      <formula>#REF!=1</formula>
    </cfRule>
  </conditionalFormatting>
  <conditionalFormatting sqref="B1:B20 C7:L7">
    <cfRule type="expression" dxfId="2801" priority="69">
      <formula>#REF!=1</formula>
    </cfRule>
  </conditionalFormatting>
  <conditionalFormatting sqref="F1:F4 F8:F11">
    <cfRule type="expression" dxfId="2800" priority="70">
      <formula>#REF!=1</formula>
    </cfRule>
  </conditionalFormatting>
  <conditionalFormatting sqref="G1:G4 G8:G11">
    <cfRule type="expression" dxfId="2799" priority="71">
      <formula>#REF!=1</formula>
    </cfRule>
  </conditionalFormatting>
  <conditionalFormatting sqref="A1:A6 A8:A20 D20:G20">
    <cfRule type="expression" dxfId="2798" priority="72">
      <formula>#REF!=1</formula>
    </cfRule>
  </conditionalFormatting>
  <conditionalFormatting sqref="E1:E4">
    <cfRule type="expression" dxfId="2797" priority="73">
      <formula>#REF!=1</formula>
    </cfRule>
  </conditionalFormatting>
  <pageMargins left="0.7" right="0.7" top="0.75" bottom="0.75" header="0.511811023622047" footer="0.511811023622047"/>
  <pageSetup paperSize="9" scale="65" orientation="portrait" horizontalDpi="300" verticalDpi="300"/>
  <colBreaks count="1" manualBreakCount="1">
    <brk id="12" max="1048575" man="1"/>
  </colBreak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42"/>
  <sheetViews>
    <sheetView topLeftCell="A10" zoomScale="50" zoomScaleNormal="50" workbookViewId="0">
      <selection activeCell="Q39" sqref="Q39"/>
    </sheetView>
  </sheetViews>
  <sheetFormatPr defaultColWidth="8.7109375" defaultRowHeight="12.75" x14ac:dyDescent="0.2"/>
  <cols>
    <col min="1" max="1" width="20.85546875" style="273" customWidth="1"/>
    <col min="2" max="2" width="58.5703125" style="268" customWidth="1"/>
    <col min="3" max="3" width="23.5703125" style="269" customWidth="1"/>
    <col min="4" max="4" width="16.85546875" style="269" customWidth="1"/>
    <col min="5" max="5" width="36.7109375" style="269" customWidth="1"/>
    <col min="6" max="6" width="26.42578125" style="269" customWidth="1"/>
    <col min="7" max="7" width="27.140625" style="269" customWidth="1"/>
    <col min="8" max="8" width="31.85546875" style="269" customWidth="1"/>
    <col min="9" max="9" width="26.42578125" style="269" customWidth="1"/>
    <col min="10" max="10" width="27.28515625" style="269" customWidth="1"/>
    <col min="11" max="11" width="25.140625" style="141" customWidth="1"/>
    <col min="12" max="12" width="22.42578125" style="15" customWidth="1"/>
    <col min="13" max="13" width="28" style="15" customWidth="1"/>
    <col min="14" max="14" width="20.7109375" style="15" customWidth="1"/>
    <col min="15" max="15" width="34.7109375" style="15" customWidth="1"/>
    <col min="16" max="16" width="20.140625" style="15" customWidth="1"/>
    <col min="17" max="17" width="17.5703125" style="15" bestFit="1" customWidth="1"/>
  </cols>
  <sheetData>
    <row r="1" spans="1:17" ht="21" customHeight="1" x14ac:dyDescent="0.35">
      <c r="A1" s="317"/>
      <c r="B1" s="318"/>
      <c r="C1" s="319"/>
      <c r="D1" s="320"/>
      <c r="E1" s="321"/>
      <c r="F1" s="322"/>
      <c r="G1" s="321"/>
      <c r="H1" s="323"/>
      <c r="I1" s="320"/>
      <c r="J1" s="320"/>
      <c r="K1" s="324"/>
      <c r="L1" s="325"/>
    </row>
    <row r="2" spans="1:17" ht="30" customHeight="1" x14ac:dyDescent="0.35">
      <c r="A2" s="317"/>
      <c r="B2" s="318"/>
      <c r="C2" s="319"/>
      <c r="D2" s="320"/>
      <c r="E2" s="326"/>
      <c r="F2" s="327"/>
      <c r="G2" s="321"/>
      <c r="H2" s="328"/>
      <c r="I2" s="320"/>
      <c r="J2" s="320"/>
      <c r="K2" s="324"/>
      <c r="L2" s="325"/>
    </row>
    <row r="3" spans="1:17" ht="27.75" customHeight="1" x14ac:dyDescent="0.35">
      <c r="A3" s="329"/>
      <c r="B3" s="318"/>
      <c r="C3" s="330" t="s">
        <v>279</v>
      </c>
      <c r="D3" s="320"/>
      <c r="E3" s="326"/>
      <c r="F3" s="327"/>
      <c r="G3" s="321"/>
      <c r="H3" s="328"/>
      <c r="I3" s="320"/>
      <c r="J3" s="320"/>
      <c r="K3" s="324"/>
      <c r="L3" s="325"/>
    </row>
    <row r="4" spans="1:17" ht="25.5" customHeight="1" x14ac:dyDescent="0.35">
      <c r="A4" s="329" t="s">
        <v>209</v>
      </c>
      <c r="B4" s="318"/>
      <c r="C4" s="741" t="s">
        <v>157</v>
      </c>
      <c r="D4" s="741"/>
      <c r="E4" s="741"/>
      <c r="F4" s="741" t="s">
        <v>158</v>
      </c>
      <c r="G4" s="741"/>
      <c r="H4" s="741"/>
      <c r="I4" s="741" t="s">
        <v>159</v>
      </c>
      <c r="J4" s="741"/>
      <c r="K4" s="741"/>
      <c r="L4" s="325"/>
    </row>
    <row r="5" spans="1:17" ht="63" customHeight="1" x14ac:dyDescent="0.2">
      <c r="A5" s="331" t="s">
        <v>79</v>
      </c>
      <c r="B5" s="332" t="s">
        <v>80</v>
      </c>
      <c r="C5" s="222" t="s">
        <v>160</v>
      </c>
      <c r="D5" s="222" t="s">
        <v>161</v>
      </c>
      <c r="E5" s="333" t="s">
        <v>162</v>
      </c>
      <c r="F5" s="222" t="s">
        <v>163</v>
      </c>
      <c r="G5" s="222" t="s">
        <v>164</v>
      </c>
      <c r="H5" s="222" t="s">
        <v>165</v>
      </c>
      <c r="I5" s="222" t="s">
        <v>166</v>
      </c>
      <c r="J5" s="222" t="s">
        <v>167</v>
      </c>
      <c r="K5" s="222" t="s">
        <v>168</v>
      </c>
      <c r="L5" s="334" t="s">
        <v>169</v>
      </c>
      <c r="M5" s="155" t="s">
        <v>170</v>
      </c>
      <c r="N5" s="155" t="s">
        <v>232</v>
      </c>
      <c r="O5" s="155" t="s">
        <v>171</v>
      </c>
      <c r="P5" s="155" t="s">
        <v>172</v>
      </c>
      <c r="Q5" s="155" t="s">
        <v>173</v>
      </c>
    </row>
    <row r="6" spans="1:17" ht="45" customHeight="1" x14ac:dyDescent="0.2">
      <c r="A6" s="335"/>
      <c r="B6" s="336" t="s">
        <v>233</v>
      </c>
      <c r="C6" s="258"/>
      <c r="D6" s="258"/>
      <c r="E6" s="253"/>
      <c r="F6" s="253"/>
      <c r="G6" s="253"/>
      <c r="H6" s="254"/>
      <c r="I6" s="255"/>
      <c r="J6" s="255"/>
      <c r="K6" s="255"/>
      <c r="L6" s="255"/>
    </row>
    <row r="7" spans="1:17" ht="45" customHeight="1" x14ac:dyDescent="0.2">
      <c r="A7" s="335" t="s">
        <v>211</v>
      </c>
      <c r="B7" s="336" t="s">
        <v>234</v>
      </c>
      <c r="C7" s="258"/>
      <c r="D7" s="258"/>
      <c r="E7" s="253"/>
      <c r="F7" s="253"/>
      <c r="G7" s="253"/>
      <c r="H7" s="254"/>
      <c r="I7" s="255"/>
      <c r="J7" s="255"/>
      <c r="K7" s="255"/>
      <c r="L7" s="249"/>
    </row>
    <row r="8" spans="1:17" ht="52.5" customHeight="1" x14ac:dyDescent="0.2">
      <c r="A8" s="335"/>
      <c r="B8" s="337" t="s">
        <v>235</v>
      </c>
      <c r="C8" s="258"/>
      <c r="D8" s="258"/>
      <c r="E8" s="253"/>
      <c r="F8" s="253"/>
      <c r="G8" s="253"/>
      <c r="H8" s="254"/>
      <c r="I8" s="255"/>
      <c r="J8" s="255"/>
      <c r="K8" s="255"/>
      <c r="L8" s="257"/>
    </row>
    <row r="9" spans="1:17" ht="46.5" customHeight="1" x14ac:dyDescent="0.2">
      <c r="A9" s="338" t="s">
        <v>214</v>
      </c>
      <c r="B9" s="337" t="s">
        <v>236</v>
      </c>
      <c r="C9" s="258"/>
      <c r="D9" s="258"/>
      <c r="E9" s="253"/>
      <c r="F9" s="253"/>
      <c r="G9" s="253"/>
      <c r="H9" s="254"/>
      <c r="I9" s="255"/>
      <c r="J9" s="255"/>
      <c r="K9" s="255"/>
      <c r="L9" s="257"/>
    </row>
    <row r="10" spans="1:17" ht="23.25" customHeight="1" x14ac:dyDescent="0.2">
      <c r="A10" s="338" t="s">
        <v>216</v>
      </c>
      <c r="B10" s="337" t="s">
        <v>237</v>
      </c>
      <c r="C10" s="258">
        <v>6</v>
      </c>
      <c r="D10" s="258" t="s">
        <v>180</v>
      </c>
      <c r="E10" s="258">
        <v>3686</v>
      </c>
      <c r="F10" s="258">
        <v>5.4</v>
      </c>
      <c r="G10" s="258">
        <f>C10-F10</f>
        <v>0.59999999999999964</v>
      </c>
      <c r="H10" s="255">
        <f>F10+G10</f>
        <v>6</v>
      </c>
      <c r="I10" s="255">
        <f>E10*F10</f>
        <v>19904.400000000001</v>
      </c>
      <c r="J10" s="255">
        <f>G10*E10</f>
        <v>2211.5999999999985</v>
      </c>
      <c r="K10" s="255">
        <f>I10+J10</f>
        <v>22116</v>
      </c>
      <c r="L10" s="257">
        <f>H10/C10</f>
        <v>1</v>
      </c>
      <c r="M10" s="168">
        <v>1250</v>
      </c>
      <c r="N10" s="168">
        <v>100</v>
      </c>
      <c r="O10" s="168">
        <v>300</v>
      </c>
      <c r="P10" s="168">
        <f>C10*(M10+N10+O10)</f>
        <v>9900</v>
      </c>
      <c r="Q10" s="168">
        <f>K10-P10</f>
        <v>12216</v>
      </c>
    </row>
    <row r="11" spans="1:17" ht="46.5" customHeight="1" x14ac:dyDescent="0.2">
      <c r="A11" s="338" t="s">
        <v>218</v>
      </c>
      <c r="B11" s="337" t="s">
        <v>238</v>
      </c>
      <c r="C11" s="258"/>
      <c r="D11" s="258"/>
      <c r="E11" s="253"/>
      <c r="F11" s="253"/>
      <c r="G11" s="253"/>
      <c r="H11" s="255"/>
      <c r="I11" s="255"/>
      <c r="J11" s="255"/>
      <c r="K11" s="255"/>
      <c r="L11" s="257"/>
      <c r="M11" s="168"/>
      <c r="N11" s="168"/>
      <c r="O11" s="168"/>
      <c r="P11" s="168"/>
      <c r="Q11" s="168"/>
    </row>
    <row r="12" spans="1:17" ht="23.25" customHeight="1" x14ac:dyDescent="0.2">
      <c r="A12" s="338" t="s">
        <v>220</v>
      </c>
      <c r="B12" s="337" t="s">
        <v>237</v>
      </c>
      <c r="C12" s="258">
        <v>3</v>
      </c>
      <c r="D12" s="258" t="s">
        <v>180</v>
      </c>
      <c r="E12" s="258">
        <v>5577.5</v>
      </c>
      <c r="F12" s="258">
        <v>2.25</v>
      </c>
      <c r="G12" s="258">
        <f>C12-F12</f>
        <v>0.75</v>
      </c>
      <c r="H12" s="255">
        <f>F12+G12</f>
        <v>3</v>
      </c>
      <c r="I12" s="255">
        <f>E12*F12</f>
        <v>12549.375</v>
      </c>
      <c r="J12" s="255">
        <f>G12*E12</f>
        <v>4183.125</v>
      </c>
      <c r="K12" s="255">
        <f>I12+J12</f>
        <v>16732.5</v>
      </c>
      <c r="L12" s="257">
        <f>H12/C12</f>
        <v>1</v>
      </c>
      <c r="M12" s="168">
        <v>3830</v>
      </c>
      <c r="N12" s="168">
        <v>200</v>
      </c>
      <c r="O12" s="168">
        <v>100</v>
      </c>
      <c r="P12" s="168">
        <f>C12*(M12+N12+O12)</f>
        <v>12390</v>
      </c>
      <c r="Q12" s="168">
        <f>K12-P12</f>
        <v>4342.5</v>
      </c>
    </row>
    <row r="13" spans="1:17" ht="23.25" customHeight="1" x14ac:dyDescent="0.2">
      <c r="A13" s="338" t="s">
        <v>222</v>
      </c>
      <c r="B13" s="337" t="s">
        <v>239</v>
      </c>
      <c r="C13" s="258"/>
      <c r="D13" s="258"/>
      <c r="E13" s="253"/>
      <c r="F13" s="253"/>
      <c r="G13" s="253"/>
      <c r="H13" s="255"/>
      <c r="I13" s="255"/>
      <c r="J13" s="255"/>
      <c r="K13" s="255"/>
      <c r="L13" s="257"/>
      <c r="M13" s="168"/>
      <c r="N13" s="168"/>
      <c r="O13" s="168"/>
      <c r="P13" s="168"/>
      <c r="Q13" s="168"/>
    </row>
    <row r="14" spans="1:17" ht="23.25" customHeight="1" x14ac:dyDescent="0.2">
      <c r="A14" s="338" t="s">
        <v>224</v>
      </c>
      <c r="B14" s="337" t="s">
        <v>240</v>
      </c>
      <c r="C14" s="258">
        <v>9</v>
      </c>
      <c r="D14" s="258" t="s">
        <v>180</v>
      </c>
      <c r="E14" s="258">
        <v>5626</v>
      </c>
      <c r="F14" s="258">
        <v>8.1</v>
      </c>
      <c r="G14" s="258">
        <f>C14-F14</f>
        <v>0.90000000000000036</v>
      </c>
      <c r="H14" s="255">
        <f>F14+G14</f>
        <v>9</v>
      </c>
      <c r="I14" s="255">
        <f>E14*F14</f>
        <v>45570.6</v>
      </c>
      <c r="J14" s="255">
        <f>G14*E14</f>
        <v>5063.4000000000024</v>
      </c>
      <c r="K14" s="255">
        <f>I14+J14</f>
        <v>50634</v>
      </c>
      <c r="L14" s="257">
        <f>H14/C14</f>
        <v>1</v>
      </c>
      <c r="M14" s="168">
        <v>3000</v>
      </c>
      <c r="N14" s="168">
        <v>150</v>
      </c>
      <c r="O14" s="168">
        <v>100</v>
      </c>
      <c r="P14" s="168">
        <f>C14*(M14+N14+O14)</f>
        <v>29250</v>
      </c>
      <c r="Q14" s="168">
        <f>K14-P14</f>
        <v>21384</v>
      </c>
    </row>
    <row r="15" spans="1:17" ht="23.25" customHeight="1" x14ac:dyDescent="0.2">
      <c r="A15" s="335" t="s">
        <v>241</v>
      </c>
      <c r="B15" s="336" t="s">
        <v>242</v>
      </c>
      <c r="C15" s="258"/>
      <c r="D15" s="258"/>
      <c r="E15" s="253"/>
      <c r="F15" s="253"/>
      <c r="G15" s="253"/>
      <c r="H15" s="255"/>
      <c r="I15" s="255"/>
      <c r="J15" s="255"/>
      <c r="K15" s="255"/>
      <c r="L15" s="257"/>
      <c r="M15" s="168"/>
      <c r="N15" s="168"/>
      <c r="O15" s="168"/>
      <c r="P15" s="168"/>
      <c r="Q15" s="168"/>
    </row>
    <row r="16" spans="1:17" ht="51" customHeight="1" x14ac:dyDescent="0.2">
      <c r="A16" s="335"/>
      <c r="B16" s="337" t="s">
        <v>243</v>
      </c>
      <c r="C16" s="258"/>
      <c r="D16" s="258"/>
      <c r="E16" s="253"/>
      <c r="F16" s="253"/>
      <c r="G16" s="253"/>
      <c r="H16" s="255"/>
      <c r="I16" s="255"/>
      <c r="J16" s="255"/>
      <c r="K16" s="255"/>
      <c r="L16" s="257"/>
      <c r="M16" s="168"/>
      <c r="N16" s="168"/>
      <c r="O16" s="168"/>
      <c r="P16" s="168"/>
      <c r="Q16" s="168"/>
    </row>
    <row r="17" spans="1:17" ht="46.5" customHeight="1" x14ac:dyDescent="0.2">
      <c r="A17" s="338" t="s">
        <v>214</v>
      </c>
      <c r="B17" s="337" t="s">
        <v>244</v>
      </c>
      <c r="C17" s="258"/>
      <c r="D17" s="258"/>
      <c r="E17" s="253"/>
      <c r="F17" s="253"/>
      <c r="G17" s="253"/>
      <c r="H17" s="255"/>
      <c r="I17" s="255"/>
      <c r="J17" s="255"/>
      <c r="K17" s="255"/>
      <c r="L17" s="257"/>
      <c r="M17" s="168"/>
      <c r="N17" s="168"/>
      <c r="O17" s="168"/>
      <c r="P17" s="168"/>
      <c r="Q17" s="168"/>
    </row>
    <row r="18" spans="1:17" ht="69.75" customHeight="1" x14ac:dyDescent="0.2">
      <c r="A18" s="338" t="s">
        <v>216</v>
      </c>
      <c r="B18" s="337" t="s">
        <v>245</v>
      </c>
      <c r="C18" s="258">
        <v>3</v>
      </c>
      <c r="D18" s="258" t="s">
        <v>180</v>
      </c>
      <c r="E18" s="258">
        <v>4462</v>
      </c>
      <c r="F18" s="258">
        <v>2.25</v>
      </c>
      <c r="G18" s="258">
        <f>C18-F18</f>
        <v>0.75</v>
      </c>
      <c r="H18" s="255">
        <f>F18+G18</f>
        <v>3</v>
      </c>
      <c r="I18" s="255">
        <f>E18*F18</f>
        <v>10039.5</v>
      </c>
      <c r="J18" s="255">
        <f>G18*E18</f>
        <v>3346.5</v>
      </c>
      <c r="K18" s="255">
        <f>I18+J18</f>
        <v>13386</v>
      </c>
      <c r="L18" s="257">
        <f>H18/C18</f>
        <v>1</v>
      </c>
      <c r="M18" s="168">
        <v>450</v>
      </c>
      <c r="N18" s="168">
        <v>150</v>
      </c>
      <c r="O18" s="168">
        <v>100</v>
      </c>
      <c r="P18" s="168">
        <f>C18*(M18+N18+O18)</f>
        <v>2100</v>
      </c>
      <c r="Q18" s="168">
        <f>K18-P18</f>
        <v>11286</v>
      </c>
    </row>
    <row r="19" spans="1:17" ht="23.25" customHeight="1" x14ac:dyDescent="0.2">
      <c r="A19" s="335" t="s">
        <v>246</v>
      </c>
      <c r="B19" s="336" t="s">
        <v>247</v>
      </c>
      <c r="C19" s="258"/>
      <c r="D19" s="258"/>
      <c r="E19" s="253"/>
      <c r="F19" s="253"/>
      <c r="G19" s="253"/>
      <c r="H19" s="255"/>
      <c r="I19" s="255"/>
      <c r="J19" s="255"/>
      <c r="K19" s="255"/>
      <c r="L19" s="257"/>
      <c r="M19" s="168"/>
      <c r="N19" s="168"/>
      <c r="O19" s="168"/>
      <c r="P19" s="168"/>
      <c r="Q19" s="168"/>
    </row>
    <row r="20" spans="1:17" ht="23.25" customHeight="1" x14ac:dyDescent="0.2">
      <c r="A20" s="338" t="s">
        <v>214</v>
      </c>
      <c r="B20" s="337" t="s">
        <v>248</v>
      </c>
      <c r="C20" s="258"/>
      <c r="D20" s="258"/>
      <c r="E20" s="253"/>
      <c r="F20" s="253"/>
      <c r="G20" s="253"/>
      <c r="H20" s="255"/>
      <c r="I20" s="255"/>
      <c r="J20" s="255"/>
      <c r="K20" s="255"/>
      <c r="L20" s="257"/>
      <c r="M20" s="168"/>
      <c r="N20" s="168"/>
      <c r="O20" s="168"/>
      <c r="P20" s="168"/>
      <c r="Q20" s="168"/>
    </row>
    <row r="21" spans="1:17" ht="52.5" customHeight="1" x14ac:dyDescent="0.2">
      <c r="A21" s="338"/>
      <c r="B21" s="337" t="s">
        <v>249</v>
      </c>
      <c r="C21" s="258"/>
      <c r="D21" s="258"/>
      <c r="E21" s="253"/>
      <c r="F21" s="253"/>
      <c r="G21" s="253"/>
      <c r="H21" s="255"/>
      <c r="I21" s="255"/>
      <c r="J21" s="255"/>
      <c r="K21" s="255"/>
      <c r="L21" s="257"/>
      <c r="M21" s="168"/>
      <c r="N21" s="168"/>
      <c r="O21" s="168"/>
      <c r="P21" s="168"/>
      <c r="Q21" s="168"/>
    </row>
    <row r="22" spans="1:17" ht="23.25" customHeight="1" x14ac:dyDescent="0.2">
      <c r="A22" s="338" t="s">
        <v>216</v>
      </c>
      <c r="B22" s="337" t="s">
        <v>250</v>
      </c>
      <c r="C22" s="258">
        <v>1305</v>
      </c>
      <c r="D22" s="258" t="s">
        <v>199</v>
      </c>
      <c r="E22" s="258">
        <v>53.35</v>
      </c>
      <c r="F22" s="258">
        <v>1305</v>
      </c>
      <c r="G22" s="258">
        <f t="shared" ref="G22:G29" si="0">C22-F22</f>
        <v>0</v>
      </c>
      <c r="H22" s="255">
        <f t="shared" ref="H22:H29" si="1">F22+G22</f>
        <v>1305</v>
      </c>
      <c r="I22" s="255">
        <f t="shared" ref="I22:I29" si="2">E22*F22</f>
        <v>69621.75</v>
      </c>
      <c r="J22" s="255">
        <f t="shared" ref="J22:J29" si="3">G22*E22</f>
        <v>0</v>
      </c>
      <c r="K22" s="255">
        <f t="shared" ref="K22:K29" si="4">I22+J22</f>
        <v>69621.75</v>
      </c>
      <c r="L22" s="257">
        <f t="shared" ref="L22:L29" si="5">(H22/C22)</f>
        <v>1</v>
      </c>
      <c r="M22" s="168">
        <v>15</v>
      </c>
      <c r="N22" s="168">
        <v>7.5</v>
      </c>
      <c r="O22" s="168">
        <v>0</v>
      </c>
      <c r="P22" s="168">
        <f t="shared" ref="P22:P29" si="6">C22*(M22+N22+O22)</f>
        <v>29362.5</v>
      </c>
      <c r="Q22" s="168">
        <f t="shared" ref="Q22:Q29" si="7">K22-P22</f>
        <v>40259.25</v>
      </c>
    </row>
    <row r="23" spans="1:17" ht="23.25" customHeight="1" x14ac:dyDescent="0.2">
      <c r="A23" s="338" t="s">
        <v>251</v>
      </c>
      <c r="B23" s="337" t="s">
        <v>252</v>
      </c>
      <c r="C23" s="258">
        <v>90</v>
      </c>
      <c r="D23" s="258" t="s">
        <v>199</v>
      </c>
      <c r="E23" s="258">
        <v>63.05</v>
      </c>
      <c r="F23" s="258">
        <v>90</v>
      </c>
      <c r="G23" s="258">
        <f t="shared" si="0"/>
        <v>0</v>
      </c>
      <c r="H23" s="255">
        <f t="shared" si="1"/>
        <v>90</v>
      </c>
      <c r="I23" s="255">
        <f t="shared" si="2"/>
        <v>5674.5</v>
      </c>
      <c r="J23" s="255">
        <f t="shared" si="3"/>
        <v>0</v>
      </c>
      <c r="K23" s="255">
        <f t="shared" si="4"/>
        <v>5674.5</v>
      </c>
      <c r="L23" s="257">
        <f t="shared" si="5"/>
        <v>1</v>
      </c>
      <c r="M23" s="168">
        <v>20</v>
      </c>
      <c r="N23" s="168">
        <v>10</v>
      </c>
      <c r="O23" s="168">
        <v>0</v>
      </c>
      <c r="P23" s="168">
        <f t="shared" si="6"/>
        <v>2700</v>
      </c>
      <c r="Q23" s="168">
        <f t="shared" si="7"/>
        <v>2974.5</v>
      </c>
    </row>
    <row r="24" spans="1:17" ht="23.25" customHeight="1" x14ac:dyDescent="0.2">
      <c r="A24" s="338" t="s">
        <v>253</v>
      </c>
      <c r="B24" s="337" t="s">
        <v>254</v>
      </c>
      <c r="C24" s="258">
        <v>120</v>
      </c>
      <c r="D24" s="258" t="s">
        <v>199</v>
      </c>
      <c r="E24" s="258">
        <v>77.599999999999994</v>
      </c>
      <c r="F24" s="258">
        <v>120</v>
      </c>
      <c r="G24" s="258">
        <f t="shared" si="0"/>
        <v>0</v>
      </c>
      <c r="H24" s="255">
        <f t="shared" si="1"/>
        <v>120</v>
      </c>
      <c r="I24" s="255">
        <f t="shared" si="2"/>
        <v>9312</v>
      </c>
      <c r="J24" s="255">
        <f t="shared" si="3"/>
        <v>0</v>
      </c>
      <c r="K24" s="255">
        <f t="shared" si="4"/>
        <v>9312</v>
      </c>
      <c r="L24" s="257">
        <f t="shared" si="5"/>
        <v>1</v>
      </c>
      <c r="M24" s="168">
        <v>24</v>
      </c>
      <c r="N24" s="168">
        <v>12</v>
      </c>
      <c r="O24" s="168">
        <v>0</v>
      </c>
      <c r="P24" s="168">
        <f t="shared" si="6"/>
        <v>4320</v>
      </c>
      <c r="Q24" s="168">
        <f t="shared" si="7"/>
        <v>4992</v>
      </c>
    </row>
    <row r="25" spans="1:17" ht="23.25" customHeight="1" x14ac:dyDescent="0.2">
      <c r="A25" s="338" t="s">
        <v>255</v>
      </c>
      <c r="B25" s="337" t="s">
        <v>256</v>
      </c>
      <c r="C25" s="258">
        <v>60</v>
      </c>
      <c r="D25" s="258" t="s">
        <v>199</v>
      </c>
      <c r="E25" s="258">
        <v>95.06</v>
      </c>
      <c r="F25" s="258">
        <v>60</v>
      </c>
      <c r="G25" s="258">
        <f t="shared" si="0"/>
        <v>0</v>
      </c>
      <c r="H25" s="255">
        <f t="shared" si="1"/>
        <v>60</v>
      </c>
      <c r="I25" s="255">
        <f t="shared" si="2"/>
        <v>5703.6</v>
      </c>
      <c r="J25" s="255">
        <f t="shared" si="3"/>
        <v>0</v>
      </c>
      <c r="K25" s="255">
        <f t="shared" si="4"/>
        <v>5703.6</v>
      </c>
      <c r="L25" s="257">
        <f t="shared" si="5"/>
        <v>1</v>
      </c>
      <c r="M25" s="168">
        <v>28</v>
      </c>
      <c r="N25" s="168">
        <v>14</v>
      </c>
      <c r="O25" s="168">
        <v>0</v>
      </c>
      <c r="P25" s="168">
        <f t="shared" si="6"/>
        <v>2520</v>
      </c>
      <c r="Q25" s="168">
        <f t="shared" si="7"/>
        <v>3183.6000000000004</v>
      </c>
    </row>
    <row r="26" spans="1:17" ht="23.25" customHeight="1" x14ac:dyDescent="0.2">
      <c r="A26" s="338" t="s">
        <v>257</v>
      </c>
      <c r="B26" s="337" t="s">
        <v>258</v>
      </c>
      <c r="C26" s="258">
        <v>300</v>
      </c>
      <c r="D26" s="258" t="s">
        <v>199</v>
      </c>
      <c r="E26" s="258">
        <v>169.75</v>
      </c>
      <c r="F26" s="258">
        <v>298.75</v>
      </c>
      <c r="G26" s="258">
        <f t="shared" si="0"/>
        <v>1.25</v>
      </c>
      <c r="H26" s="255">
        <f t="shared" si="1"/>
        <v>300</v>
      </c>
      <c r="I26" s="255">
        <f t="shared" si="2"/>
        <v>50712.8125</v>
      </c>
      <c r="J26" s="255">
        <f t="shared" si="3"/>
        <v>212.1875</v>
      </c>
      <c r="K26" s="255">
        <f t="shared" si="4"/>
        <v>50925</v>
      </c>
      <c r="L26" s="257">
        <f t="shared" si="5"/>
        <v>1</v>
      </c>
      <c r="M26" s="168">
        <v>30</v>
      </c>
      <c r="N26" s="168">
        <v>15</v>
      </c>
      <c r="O26" s="168">
        <v>0</v>
      </c>
      <c r="P26" s="168">
        <f t="shared" si="6"/>
        <v>13500</v>
      </c>
      <c r="Q26" s="168">
        <f t="shared" si="7"/>
        <v>37425</v>
      </c>
    </row>
    <row r="27" spans="1:17" ht="23.25" customHeight="1" x14ac:dyDescent="0.2">
      <c r="A27" s="338" t="s">
        <v>259</v>
      </c>
      <c r="B27" s="337" t="s">
        <v>260</v>
      </c>
      <c r="C27" s="258">
        <v>150</v>
      </c>
      <c r="D27" s="258" t="s">
        <v>199</v>
      </c>
      <c r="E27" s="258">
        <v>190.12</v>
      </c>
      <c r="F27" s="258">
        <v>150</v>
      </c>
      <c r="G27" s="258">
        <f t="shared" si="0"/>
        <v>0</v>
      </c>
      <c r="H27" s="255">
        <f t="shared" si="1"/>
        <v>150</v>
      </c>
      <c r="I27" s="255">
        <f t="shared" si="2"/>
        <v>28518</v>
      </c>
      <c r="J27" s="255">
        <f t="shared" si="3"/>
        <v>0</v>
      </c>
      <c r="K27" s="255">
        <f t="shared" si="4"/>
        <v>28518</v>
      </c>
      <c r="L27" s="257">
        <f t="shared" si="5"/>
        <v>1</v>
      </c>
      <c r="M27" s="168">
        <v>35</v>
      </c>
      <c r="N27" s="168">
        <v>25</v>
      </c>
      <c r="O27" s="168">
        <v>0</v>
      </c>
      <c r="P27" s="168">
        <f t="shared" si="6"/>
        <v>9000</v>
      </c>
      <c r="Q27" s="168">
        <f t="shared" si="7"/>
        <v>19518</v>
      </c>
    </row>
    <row r="28" spans="1:17" ht="23.25" customHeight="1" x14ac:dyDescent="0.2">
      <c r="A28" s="338" t="s">
        <v>261</v>
      </c>
      <c r="B28" s="337" t="s">
        <v>240</v>
      </c>
      <c r="C28" s="258">
        <v>30</v>
      </c>
      <c r="D28" s="258" t="s">
        <v>199</v>
      </c>
      <c r="E28" s="258">
        <v>237.65</v>
      </c>
      <c r="F28" s="258">
        <v>30</v>
      </c>
      <c r="G28" s="258">
        <f t="shared" si="0"/>
        <v>0</v>
      </c>
      <c r="H28" s="255">
        <f t="shared" si="1"/>
        <v>30</v>
      </c>
      <c r="I28" s="255">
        <f t="shared" si="2"/>
        <v>7129.5</v>
      </c>
      <c r="J28" s="255">
        <f t="shared" si="3"/>
        <v>0</v>
      </c>
      <c r="K28" s="255">
        <f t="shared" si="4"/>
        <v>7129.5</v>
      </c>
      <c r="L28" s="257">
        <f t="shared" si="5"/>
        <v>1</v>
      </c>
      <c r="M28" s="168">
        <v>90</v>
      </c>
      <c r="N28" s="168">
        <v>60</v>
      </c>
      <c r="O28" s="168">
        <v>0</v>
      </c>
      <c r="P28" s="168">
        <f t="shared" si="6"/>
        <v>4500</v>
      </c>
      <c r="Q28" s="168">
        <f t="shared" si="7"/>
        <v>2629.5</v>
      </c>
    </row>
    <row r="29" spans="1:17" ht="23.25" customHeight="1" x14ac:dyDescent="0.2">
      <c r="A29" s="338" t="s">
        <v>262</v>
      </c>
      <c r="B29" s="337" t="s">
        <v>237</v>
      </c>
      <c r="C29" s="258">
        <f>30*3</f>
        <v>90</v>
      </c>
      <c r="D29" s="258" t="s">
        <v>199</v>
      </c>
      <c r="E29" s="258">
        <v>344.35</v>
      </c>
      <c r="F29" s="258">
        <v>89.95</v>
      </c>
      <c r="G29" s="258">
        <f t="shared" si="0"/>
        <v>4.9999999999997158E-2</v>
      </c>
      <c r="H29" s="255">
        <f t="shared" si="1"/>
        <v>90</v>
      </c>
      <c r="I29" s="255">
        <f t="shared" si="2"/>
        <v>30974.282500000005</v>
      </c>
      <c r="J29" s="255">
        <f t="shared" si="3"/>
        <v>17.217499999999024</v>
      </c>
      <c r="K29" s="255">
        <f t="shared" si="4"/>
        <v>30991.500000000004</v>
      </c>
      <c r="L29" s="257">
        <f t="shared" si="5"/>
        <v>1</v>
      </c>
      <c r="M29" s="168">
        <v>170</v>
      </c>
      <c r="N29" s="168">
        <v>90</v>
      </c>
      <c r="O29" s="168">
        <v>0</v>
      </c>
      <c r="P29" s="168">
        <f t="shared" si="6"/>
        <v>23400</v>
      </c>
      <c r="Q29" s="168">
        <f t="shared" si="7"/>
        <v>7591.5000000000036</v>
      </c>
    </row>
    <row r="30" spans="1:17" ht="23.25" customHeight="1" x14ac:dyDescent="0.2">
      <c r="A30" s="338" t="s">
        <v>218</v>
      </c>
      <c r="B30" s="337" t="s">
        <v>263</v>
      </c>
      <c r="C30" s="258"/>
      <c r="D30" s="258"/>
      <c r="E30" s="253"/>
      <c r="F30" s="253"/>
      <c r="G30" s="253"/>
      <c r="H30" s="255"/>
      <c r="I30" s="255"/>
      <c r="J30" s="255"/>
      <c r="K30" s="255"/>
      <c r="L30" s="314"/>
      <c r="M30" s="168"/>
      <c r="N30" s="168"/>
      <c r="O30" s="168"/>
      <c r="P30" s="168"/>
      <c r="Q30" s="168"/>
    </row>
    <row r="31" spans="1:17" ht="51" customHeight="1" x14ac:dyDescent="0.2">
      <c r="A31" s="338"/>
      <c r="B31" s="337" t="s">
        <v>264</v>
      </c>
      <c r="C31" s="258"/>
      <c r="D31" s="258"/>
      <c r="E31" s="253"/>
      <c r="F31" s="253"/>
      <c r="G31" s="253"/>
      <c r="H31" s="255"/>
      <c r="I31" s="255"/>
      <c r="J31" s="255"/>
      <c r="K31" s="255"/>
      <c r="L31" s="257"/>
      <c r="M31" s="168"/>
      <c r="N31" s="168"/>
      <c r="O31" s="168"/>
      <c r="P31" s="168"/>
      <c r="Q31" s="168"/>
    </row>
    <row r="32" spans="1:17" ht="23.25" customHeight="1" x14ac:dyDescent="0.2">
      <c r="A32" s="338" t="s">
        <v>220</v>
      </c>
      <c r="B32" s="337" t="s">
        <v>265</v>
      </c>
      <c r="C32" s="258">
        <v>480</v>
      </c>
      <c r="D32" s="258" t="s">
        <v>180</v>
      </c>
      <c r="E32" s="258">
        <v>63.05</v>
      </c>
      <c r="F32" s="258">
        <v>479.99993000000001</v>
      </c>
      <c r="G32" s="258">
        <f>C32-F32</f>
        <v>6.9999999993797246E-5</v>
      </c>
      <c r="H32" s="255">
        <f>F32+G32</f>
        <v>480</v>
      </c>
      <c r="I32" s="255">
        <f>E32*F32</f>
        <v>30263.995586499997</v>
      </c>
      <c r="J32" s="255">
        <f>G32*E32</f>
        <v>4.413499999608916E-3</v>
      </c>
      <c r="K32" s="255">
        <f>I32+J32</f>
        <v>30263.999999999996</v>
      </c>
      <c r="L32" s="257">
        <f>H32/C32</f>
        <v>1</v>
      </c>
      <c r="M32" s="168">
        <v>25</v>
      </c>
      <c r="N32" s="168">
        <v>5</v>
      </c>
      <c r="O32" s="168">
        <v>100</v>
      </c>
      <c r="P32" s="168">
        <f>C32*(M32+N32+O32)</f>
        <v>62400</v>
      </c>
      <c r="Q32" s="168">
        <f>K32-P32</f>
        <v>-32136.000000000004</v>
      </c>
    </row>
    <row r="33" spans="1:17" ht="23.25" customHeight="1" x14ac:dyDescent="0.2">
      <c r="A33" s="338" t="s">
        <v>266</v>
      </c>
      <c r="B33" s="337" t="s">
        <v>267</v>
      </c>
      <c r="C33" s="258">
        <v>15</v>
      </c>
      <c r="D33" s="258" t="s">
        <v>180</v>
      </c>
      <c r="E33" s="258">
        <v>33.950000000000003</v>
      </c>
      <c r="F33" s="258">
        <v>14.996499999999999</v>
      </c>
      <c r="G33" s="258">
        <f>C33-F33</f>
        <v>3.5000000000007248E-3</v>
      </c>
      <c r="H33" s="255">
        <f>F33+G33</f>
        <v>15</v>
      </c>
      <c r="I33" s="255">
        <f>E33*F33</f>
        <v>509.13117500000004</v>
      </c>
      <c r="J33" s="255">
        <f>G33*E33</f>
        <v>0.11882500000002462</v>
      </c>
      <c r="K33" s="255">
        <f>I33+J33</f>
        <v>509.25000000000006</v>
      </c>
      <c r="L33" s="257">
        <f>H33/C33</f>
        <v>1</v>
      </c>
      <c r="M33" s="168">
        <v>19</v>
      </c>
      <c r="N33" s="168">
        <v>5</v>
      </c>
      <c r="O33" s="168">
        <v>100</v>
      </c>
      <c r="P33" s="168">
        <f>C33*(M33+N33+O33)</f>
        <v>1860</v>
      </c>
      <c r="Q33" s="168">
        <f>K33-P33</f>
        <v>-1350.75</v>
      </c>
    </row>
    <row r="34" spans="1:17" ht="23.25" customHeight="1" x14ac:dyDescent="0.2">
      <c r="A34" s="338" t="s">
        <v>268</v>
      </c>
      <c r="B34" s="337" t="s">
        <v>269</v>
      </c>
      <c r="C34" s="258">
        <v>282</v>
      </c>
      <c r="D34" s="258" t="s">
        <v>180</v>
      </c>
      <c r="E34" s="258">
        <v>72.75</v>
      </c>
      <c r="F34" s="258">
        <v>281.99662000000001</v>
      </c>
      <c r="G34" s="258">
        <f>C34-F34</f>
        <v>3.3799999999928332E-3</v>
      </c>
      <c r="H34" s="255">
        <f>F34+G34</f>
        <v>282</v>
      </c>
      <c r="I34" s="255">
        <f>E34*F34</f>
        <v>20515.254105</v>
      </c>
      <c r="J34" s="255">
        <f>G34*E34</f>
        <v>0.24589499999947861</v>
      </c>
      <c r="K34" s="255">
        <f>I34+J34</f>
        <v>20515.5</v>
      </c>
      <c r="L34" s="257">
        <f>H34/C34</f>
        <v>1</v>
      </c>
      <c r="M34" s="168">
        <v>59</v>
      </c>
      <c r="N34" s="168">
        <v>5</v>
      </c>
      <c r="O34" s="168">
        <v>100</v>
      </c>
      <c r="P34" s="168">
        <f>C34*(M34+N34+O34)</f>
        <v>46248</v>
      </c>
      <c r="Q34" s="168">
        <f>K34-P34</f>
        <v>-25732.5</v>
      </c>
    </row>
    <row r="35" spans="1:17" ht="23.25" customHeight="1" x14ac:dyDescent="0.2">
      <c r="A35" s="335" t="s">
        <v>270</v>
      </c>
      <c r="B35" s="336" t="s">
        <v>271</v>
      </c>
      <c r="C35" s="258"/>
      <c r="D35" s="258"/>
      <c r="E35" s="252"/>
      <c r="F35" s="252"/>
      <c r="G35" s="253"/>
      <c r="H35" s="255"/>
      <c r="I35" s="255"/>
      <c r="J35" s="255"/>
      <c r="K35" s="255"/>
      <c r="L35" s="255"/>
      <c r="M35" s="168"/>
      <c r="N35" s="168"/>
      <c r="O35" s="168"/>
      <c r="P35" s="168"/>
      <c r="Q35" s="168"/>
    </row>
    <row r="36" spans="1:17" ht="23.25" customHeight="1" x14ac:dyDescent="0.2">
      <c r="A36" s="338" t="s">
        <v>214</v>
      </c>
      <c r="B36" s="337" t="s">
        <v>272</v>
      </c>
      <c r="C36" s="258"/>
      <c r="D36" s="258"/>
      <c r="E36" s="252"/>
      <c r="F36" s="252"/>
      <c r="G36" s="253"/>
      <c r="H36" s="255"/>
      <c r="I36" s="255"/>
      <c r="J36" s="255"/>
      <c r="K36" s="255"/>
      <c r="L36" s="255"/>
      <c r="M36" s="168"/>
      <c r="N36" s="168"/>
      <c r="O36" s="168"/>
      <c r="P36" s="168"/>
      <c r="Q36" s="168"/>
    </row>
    <row r="37" spans="1:17" ht="73.5" customHeight="1" x14ac:dyDescent="0.2">
      <c r="A37" s="338"/>
      <c r="B37" s="337" t="s">
        <v>273</v>
      </c>
      <c r="C37" s="258"/>
      <c r="D37" s="258"/>
      <c r="E37" s="253"/>
      <c r="F37" s="252"/>
      <c r="G37" s="253"/>
      <c r="H37" s="255"/>
      <c r="I37" s="255"/>
      <c r="J37" s="255"/>
      <c r="K37" s="255"/>
      <c r="L37" s="255"/>
      <c r="M37" s="168"/>
      <c r="N37" s="168"/>
      <c r="O37" s="168"/>
      <c r="P37" s="168"/>
      <c r="Q37" s="168"/>
    </row>
    <row r="38" spans="1:17" ht="23.25" customHeight="1" x14ac:dyDescent="0.2">
      <c r="A38" s="338" t="s">
        <v>216</v>
      </c>
      <c r="B38" s="337" t="s">
        <v>274</v>
      </c>
      <c r="C38" s="258">
        <f>6*3</f>
        <v>18</v>
      </c>
      <c r="D38" s="258" t="s">
        <v>180</v>
      </c>
      <c r="E38" s="258">
        <v>4704.5</v>
      </c>
      <c r="F38" s="258">
        <v>18</v>
      </c>
      <c r="G38" s="258">
        <f>C38-F38</f>
        <v>0</v>
      </c>
      <c r="H38" s="255">
        <f>F38+G38</f>
        <v>18</v>
      </c>
      <c r="I38" s="255">
        <f>E38*F38</f>
        <v>84681</v>
      </c>
      <c r="J38" s="255">
        <f>G38*E38</f>
        <v>0</v>
      </c>
      <c r="K38" s="255">
        <f>I38+J38</f>
        <v>84681</v>
      </c>
      <c r="L38" s="257">
        <f>H38/C38</f>
        <v>1</v>
      </c>
      <c r="M38" s="168">
        <v>4200</v>
      </c>
      <c r="N38" s="168">
        <v>250</v>
      </c>
      <c r="O38" s="168">
        <v>400</v>
      </c>
      <c r="P38" s="168">
        <f>C38*(M38+N38+O38)</f>
        <v>87300</v>
      </c>
      <c r="Q38" s="168">
        <f>K38-P38</f>
        <v>-2619</v>
      </c>
    </row>
    <row r="39" spans="1:17" ht="23.25" customHeight="1" x14ac:dyDescent="0.2">
      <c r="A39" s="338"/>
      <c r="B39" s="336" t="s">
        <v>93</v>
      </c>
      <c r="C39" s="247" t="s">
        <v>89</v>
      </c>
      <c r="D39" s="247" t="s">
        <v>89</v>
      </c>
      <c r="E39" s="248"/>
      <c r="F39" s="253"/>
      <c r="G39" s="253"/>
      <c r="H39" s="255"/>
      <c r="I39" s="339">
        <f>SUM(I9:I38)</f>
        <v>431679.70086649997</v>
      </c>
      <c r="J39" s="339">
        <f>SUM(J9:J38)</f>
        <v>15034.399133499997</v>
      </c>
      <c r="K39" s="339">
        <f>SUM(K9:K38)</f>
        <v>446714.1</v>
      </c>
      <c r="L39" s="340"/>
      <c r="M39" s="168"/>
      <c r="N39" s="168"/>
      <c r="O39" s="168"/>
      <c r="P39" s="231">
        <f>SUM(P9:P38)</f>
        <v>340750.5</v>
      </c>
      <c r="Q39" s="231">
        <f>SUM(Q9:Q38)</f>
        <v>105963.6</v>
      </c>
    </row>
    <row r="40" spans="1:17" ht="45" customHeight="1" x14ac:dyDescent="0.35">
      <c r="A40" s="341"/>
      <c r="B40" s="342" t="s">
        <v>205</v>
      </c>
      <c r="C40" s="261">
        <v>0</v>
      </c>
      <c r="D40" s="261"/>
      <c r="E40" s="262"/>
      <c r="F40" s="262"/>
      <c r="G40" s="262"/>
      <c r="H40" s="340"/>
      <c r="I40" s="343"/>
      <c r="J40" s="344"/>
      <c r="K40" s="345"/>
      <c r="L40" s="346"/>
    </row>
    <row r="41" spans="1:17" ht="23.25" customHeight="1" x14ac:dyDescent="0.35">
      <c r="A41" s="347"/>
      <c r="B41" s="348"/>
      <c r="C41" s="320"/>
      <c r="D41" s="320"/>
      <c r="E41" s="320"/>
      <c r="F41" s="320"/>
      <c r="G41" s="320"/>
      <c r="H41" s="320"/>
      <c r="I41" s="320"/>
      <c r="J41" s="320"/>
      <c r="K41" s="324"/>
      <c r="L41" s="325"/>
    </row>
    <row r="42" spans="1:17" ht="22.5" customHeight="1" x14ac:dyDescent="0.2">
      <c r="A42" s="279"/>
      <c r="B42" s="265" t="s">
        <v>206</v>
      </c>
      <c r="C42" s="737" t="s">
        <v>207</v>
      </c>
      <c r="D42" s="737"/>
      <c r="E42" s="737"/>
      <c r="F42" s="737"/>
      <c r="G42" s="266"/>
      <c r="H42" s="266"/>
      <c r="I42" s="737" t="s">
        <v>208</v>
      </c>
      <c r="J42" s="737"/>
      <c r="K42" s="737"/>
    </row>
  </sheetData>
  <mergeCells count="5">
    <mergeCell ref="C4:E4"/>
    <mergeCell ref="F4:H4"/>
    <mergeCell ref="I4:K4"/>
    <mergeCell ref="C42:F42"/>
    <mergeCell ref="I42:K42"/>
  </mergeCells>
  <conditionalFormatting sqref="P38:Q38">
    <cfRule type="cellIs" dxfId="2796" priority="2" operator="equal">
      <formula>"xxx"</formula>
    </cfRule>
    <cfRule type="expression" dxfId="2795" priority="3">
      <formula>#REF!=1</formula>
    </cfRule>
  </conditionalFormatting>
  <conditionalFormatting sqref="M38">
    <cfRule type="expression" dxfId="2794" priority="4">
      <formula>#REF!=1</formula>
    </cfRule>
    <cfRule type="cellIs" dxfId="2793" priority="5" operator="equal">
      <formula>"xxx"</formula>
    </cfRule>
  </conditionalFormatting>
  <conditionalFormatting sqref="M38:Q38">
    <cfRule type="expression" dxfId="2792" priority="6">
      <formula>#REF!=1</formula>
    </cfRule>
    <cfRule type="cellIs" dxfId="2791" priority="7" operator="equal">
      <formula>"xxx"</formula>
    </cfRule>
  </conditionalFormatting>
  <conditionalFormatting sqref="P39:Q39">
    <cfRule type="cellIs" dxfId="2790" priority="8" operator="equal">
      <formula>"xxx"</formula>
    </cfRule>
    <cfRule type="expression" dxfId="2789" priority="9">
      <formula>#REF!=1</formula>
    </cfRule>
  </conditionalFormatting>
  <conditionalFormatting sqref="P32:Q34">
    <cfRule type="cellIs" dxfId="2788" priority="10" operator="equal">
      <formula>"xxx"</formula>
    </cfRule>
    <cfRule type="expression" dxfId="2787" priority="11">
      <formula>#REF!=1</formula>
    </cfRule>
  </conditionalFormatting>
  <conditionalFormatting sqref="P18:Q18 P22:Q29">
    <cfRule type="cellIs" dxfId="2786" priority="12" operator="equal">
      <formula>"xxx"</formula>
    </cfRule>
    <cfRule type="expression" dxfId="2785" priority="13">
      <formula>#REF!=1</formula>
    </cfRule>
  </conditionalFormatting>
  <conditionalFormatting sqref="P18:Q18">
    <cfRule type="cellIs" dxfId="2784" priority="14" operator="equal">
      <formula>"xxx"</formula>
    </cfRule>
    <cfRule type="expression" dxfId="2783" priority="15">
      <formula>#REF!=1</formula>
    </cfRule>
  </conditionalFormatting>
  <conditionalFormatting sqref="M11:M37 M39">
    <cfRule type="expression" dxfId="2782" priority="16">
      <formula>#REF!=1</formula>
    </cfRule>
    <cfRule type="cellIs" dxfId="2781" priority="17" operator="equal">
      <formula>"xxx"</formula>
    </cfRule>
  </conditionalFormatting>
  <conditionalFormatting sqref="O10">
    <cfRule type="expression" dxfId="2780" priority="18">
      <formula>#REF!=1</formula>
    </cfRule>
    <cfRule type="cellIs" dxfId="2779" priority="19" operator="equal">
      <formula>"xxx"</formula>
    </cfRule>
  </conditionalFormatting>
  <conditionalFormatting sqref="N13:O13">
    <cfRule type="expression" dxfId="2778" priority="20">
      <formula>#REF!=1</formula>
    </cfRule>
    <cfRule type="cellIs" dxfId="2777" priority="21" operator="equal">
      <formula>"xxx"</formula>
    </cfRule>
  </conditionalFormatting>
  <conditionalFormatting sqref="M10:Q37 M39:O39">
    <cfRule type="expression" dxfId="2776" priority="22">
      <formula>#REF!=1</formula>
    </cfRule>
    <cfRule type="cellIs" dxfId="2775" priority="23" operator="equal">
      <formula>"xxx"</formula>
    </cfRule>
  </conditionalFormatting>
  <conditionalFormatting sqref="P10:Q14">
    <cfRule type="cellIs" dxfId="2774" priority="24" operator="equal">
      <formula>"xxx"</formula>
    </cfRule>
    <cfRule type="expression" dxfId="2773" priority="25">
      <formula>#REF!=1</formula>
    </cfRule>
  </conditionalFormatting>
  <conditionalFormatting sqref="G38">
    <cfRule type="cellIs" dxfId="2772" priority="26" operator="equal">
      <formula>"xxx"</formula>
    </cfRule>
    <cfRule type="expression" dxfId="2771" priority="27">
      <formula>#REF!=1</formula>
    </cfRule>
  </conditionalFormatting>
  <conditionalFormatting sqref="G32:G34">
    <cfRule type="cellIs" dxfId="2770" priority="28" operator="equal">
      <formula>"xxx"</formula>
    </cfRule>
    <cfRule type="expression" dxfId="2769" priority="29">
      <formula>#REF!=1</formula>
    </cfRule>
  </conditionalFormatting>
  <conditionalFormatting sqref="E38:F38">
    <cfRule type="expression" dxfId="2768" priority="30">
      <formula>#REF!=1</formula>
    </cfRule>
  </conditionalFormatting>
  <conditionalFormatting sqref="F39:G40">
    <cfRule type="cellIs" dxfId="2767" priority="31" operator="equal">
      <formula>"xxx"</formula>
    </cfRule>
  </conditionalFormatting>
  <conditionalFormatting sqref="L39">
    <cfRule type="expression" dxfId="2766" priority="32">
      <formula>LEFT(G39,9)="SUB-TOTAL"</formula>
    </cfRule>
    <cfRule type="expression" dxfId="2765" priority="33">
      <formula>#REF!=1</formula>
    </cfRule>
  </conditionalFormatting>
  <conditionalFormatting sqref="I42">
    <cfRule type="expression" dxfId="2764" priority="34">
      <formula>K42=1</formula>
    </cfRule>
  </conditionalFormatting>
  <conditionalFormatting sqref="L8:L39">
    <cfRule type="cellIs" dxfId="2763" priority="35" operator="equal">
      <formula>"xxx"</formula>
    </cfRule>
  </conditionalFormatting>
  <conditionalFormatting sqref="L6">
    <cfRule type="cellIs" dxfId="2762" priority="36" operator="equal">
      <formula>"xxx"</formula>
    </cfRule>
    <cfRule type="expression" dxfId="2761" priority="37">
      <formula>LEFT(G6,9)="SUB-TOTAL"</formula>
    </cfRule>
    <cfRule type="expression" dxfId="2760" priority="38">
      <formula>#REF!=1</formula>
    </cfRule>
  </conditionalFormatting>
  <conditionalFormatting sqref="L35:L37">
    <cfRule type="expression" dxfId="2759" priority="39">
      <formula>LEFT(G35,9)="SUB-TOTAL"</formula>
    </cfRule>
    <cfRule type="expression" dxfId="2758" priority="40">
      <formula>#REF!=1</formula>
    </cfRule>
  </conditionalFormatting>
  <conditionalFormatting sqref="E32:E36">
    <cfRule type="cellIs" dxfId="2757" priority="41" operator="equal">
      <formula>"xxx"</formula>
    </cfRule>
  </conditionalFormatting>
  <conditionalFormatting sqref="F5:I5">
    <cfRule type="expression" dxfId="2756" priority="42">
      <formula>H5=1</formula>
    </cfRule>
  </conditionalFormatting>
  <conditionalFormatting sqref="J5">
    <cfRule type="expression" dxfId="2755" priority="43">
      <formula>#REF!=1</formula>
    </cfRule>
  </conditionalFormatting>
  <conditionalFormatting sqref="I1:I4">
    <cfRule type="expression" dxfId="2754" priority="44">
      <formula>K1=1</formula>
    </cfRule>
  </conditionalFormatting>
  <conditionalFormatting sqref="E4">
    <cfRule type="expression" dxfId="2753" priority="45">
      <formula>J4=1</formula>
    </cfRule>
  </conditionalFormatting>
  <conditionalFormatting sqref="D5:E5">
    <cfRule type="expression" dxfId="2752" priority="46">
      <formula>#REF!=1</formula>
    </cfRule>
  </conditionalFormatting>
  <conditionalFormatting sqref="C1:C5">
    <cfRule type="expression" dxfId="2751" priority="47">
      <formula>#REF!=1</formula>
    </cfRule>
  </conditionalFormatting>
  <conditionalFormatting sqref="I40">
    <cfRule type="expression" dxfId="2750" priority="48">
      <formula>K40=1</formula>
    </cfRule>
  </conditionalFormatting>
  <conditionalFormatting sqref="I6:K39">
    <cfRule type="expression" dxfId="2749" priority="49">
      <formula>#REF!=1</formula>
    </cfRule>
  </conditionalFormatting>
  <conditionalFormatting sqref="F4">
    <cfRule type="expression" dxfId="2748" priority="50">
      <formula>#REF!=1</formula>
    </cfRule>
  </conditionalFormatting>
  <conditionalFormatting sqref="K5">
    <cfRule type="expression" dxfId="2747" priority="51">
      <formula>#REF!=1</formula>
    </cfRule>
  </conditionalFormatting>
  <conditionalFormatting sqref="C40:C2280">
    <cfRule type="cellIs" dxfId="2746" priority="52" operator="equal">
      <formula>"xxx"</formula>
    </cfRule>
  </conditionalFormatting>
  <conditionalFormatting sqref="C41:C1048576">
    <cfRule type="expression" dxfId="2745" priority="53">
      <formula>K41=1</formula>
    </cfRule>
  </conditionalFormatting>
  <conditionalFormatting sqref="H42">
    <cfRule type="expression" dxfId="2744" priority="54">
      <formula>K42=1</formula>
    </cfRule>
  </conditionalFormatting>
  <conditionalFormatting sqref="G42">
    <cfRule type="expression" dxfId="2743" priority="55">
      <formula>L42=1</formula>
    </cfRule>
  </conditionalFormatting>
  <conditionalFormatting sqref="G42:H42">
    <cfRule type="containsText" dxfId="2742" priority="56" operator="containsText" text="xxx">
      <formula>NOT(ISERROR(SEARCH("xxx",G42)))</formula>
    </cfRule>
  </conditionalFormatting>
  <conditionalFormatting sqref="A42:B42">
    <cfRule type="expression" dxfId="2741" priority="57">
      <formula>K42=1</formula>
    </cfRule>
    <cfRule type="containsText" dxfId="2740" priority="58" operator="containsText" text="total estimated">
      <formula>NOT(ISERROR(SEARCH("total estimated",A42)))</formula>
    </cfRule>
    <cfRule type="containsText" dxfId="2739" priority="59" operator="containsText" text="SUB-TOTAL">
      <formula>NOT(ISERROR(SEARCH("SUB-TOTAL",A42)))</formula>
    </cfRule>
    <cfRule type="containsText" dxfId="2738" priority="60" operator="containsText" text="to be carried to">
      <formula>NOT(ISERROR(SEARCH("to be carried to",A42)))</formula>
    </cfRule>
  </conditionalFormatting>
  <conditionalFormatting sqref="F31">
    <cfRule type="containsText" dxfId="2737" priority="61" operator="containsText" text="xxx">
      <formula>NOT(ISERROR(SEARCH("xxx",F31)))</formula>
    </cfRule>
    <cfRule type="expression" dxfId="2736" priority="62">
      <formula>#REF!=1</formula>
    </cfRule>
  </conditionalFormatting>
  <conditionalFormatting sqref="F21">
    <cfRule type="containsText" dxfId="2735" priority="63" operator="containsText" text="xxx">
      <formula>NOT(ISERROR(SEARCH("xxx",F21)))</formula>
    </cfRule>
    <cfRule type="expression" dxfId="2734" priority="64">
      <formula>#REF!=1</formula>
    </cfRule>
  </conditionalFormatting>
  <conditionalFormatting sqref="F32:F37">
    <cfRule type="cellIs" dxfId="2733" priority="65" operator="equal">
      <formula>"xxx"</formula>
    </cfRule>
    <cfRule type="expression" dxfId="2732" priority="66">
      <formula>#REF!=1</formula>
    </cfRule>
  </conditionalFormatting>
  <conditionalFormatting sqref="F8">
    <cfRule type="containsText" dxfId="2731" priority="67" operator="containsText" text="xxx">
      <formula>NOT(ISERROR(SEARCH("xxx",F8)))</formula>
    </cfRule>
    <cfRule type="expression" dxfId="2730" priority="68">
      <formula>#REF!=1</formula>
    </cfRule>
  </conditionalFormatting>
  <conditionalFormatting sqref="E10:G10 E12:G12 E14:G14 E18:G18 E22:G29 I6:K39">
    <cfRule type="cellIs" dxfId="2729" priority="69" operator="equal">
      <formula>"xxx"</formula>
    </cfRule>
  </conditionalFormatting>
  <conditionalFormatting sqref="E10:G10 E12:G12 E14:G14 E18:G18 E22:G29">
    <cfRule type="expression" dxfId="2728" priority="70">
      <formula>#REF!=1</formula>
    </cfRule>
  </conditionalFormatting>
  <conditionalFormatting sqref="H6:H9">
    <cfRule type="cellIs" dxfId="2727" priority="71" operator="equal">
      <formula>"xxx"</formula>
    </cfRule>
  </conditionalFormatting>
  <conditionalFormatting sqref="G35:G36">
    <cfRule type="containsText" dxfId="2726" priority="72" operator="containsText" text="xxx">
      <formula>NOT(ISERROR(SEARCH("xxx",G35)))</formula>
    </cfRule>
  </conditionalFormatting>
  <conditionalFormatting sqref="G11 G13 G15:G17 G30:G31">
    <cfRule type="containsText" dxfId="2725" priority="73" operator="containsText" text="xxx">
      <formula>NOT(ISERROR(SEARCH("xxx",G11)))</formula>
    </cfRule>
  </conditionalFormatting>
  <conditionalFormatting sqref="H11 H13 H15:H17">
    <cfRule type="cellIs" dxfId="2724" priority="74" operator="equal">
      <formula>"xxx"</formula>
    </cfRule>
    <cfRule type="expression" dxfId="2723" priority="75">
      <formula>LEFT(B11,9)="SUB-TOTAL"</formula>
    </cfRule>
  </conditionalFormatting>
  <conditionalFormatting sqref="E41:H41 E43:H494 G6:G8">
    <cfRule type="containsText" dxfId="2722" priority="76" operator="containsText" text="xxx">
      <formula>NOT(ISERROR(SEARCH("xxx",E6)))</formula>
    </cfRule>
  </conditionalFormatting>
  <conditionalFormatting sqref="H19:H21">
    <cfRule type="cellIs" dxfId="2721" priority="77" operator="equal">
      <formula>"xxx"</formula>
    </cfRule>
  </conditionalFormatting>
  <conditionalFormatting sqref="H6:H8 H19:H21">
    <cfRule type="expression" dxfId="2720" priority="78">
      <formula>LEFT(B6,9)="SUB-TOTAL"</formula>
    </cfRule>
  </conditionalFormatting>
  <conditionalFormatting sqref="G19:G21">
    <cfRule type="containsText" dxfId="2719" priority="79" operator="containsText" text="xxx">
      <formula>NOT(ISERROR(SEARCH("xxx",G19)))</formula>
    </cfRule>
  </conditionalFormatting>
  <conditionalFormatting sqref="E11:F11 E13:F13 E15:F17 F6:F7 F19:F20 F30">
    <cfRule type="expression" dxfId="2718" priority="80">
      <formula>#REF!=1</formula>
    </cfRule>
  </conditionalFormatting>
  <conditionalFormatting sqref="G6:G8 G11 G13 G15:G17 G19:G21 G30:G31 G35:G36">
    <cfRule type="expression" dxfId="2717" priority="81">
      <formula>#REF!=1</formula>
    </cfRule>
  </conditionalFormatting>
  <conditionalFormatting sqref="H6:H8 H10:H40">
    <cfRule type="expression" dxfId="2716" priority="82">
      <formula>#REF!=1</formula>
    </cfRule>
  </conditionalFormatting>
  <conditionalFormatting sqref="J40">
    <cfRule type="expression" dxfId="2715" priority="83">
      <formula>K40=1</formula>
    </cfRule>
  </conditionalFormatting>
  <conditionalFormatting sqref="J40:J41">
    <cfRule type="containsText" dxfId="2714" priority="84" operator="containsText" text="xxx">
      <formula>NOT(ISERROR(SEARCH("xxx",J40)))</formula>
    </cfRule>
  </conditionalFormatting>
  <conditionalFormatting sqref="A5">
    <cfRule type="expression" dxfId="2713" priority="85">
      <formula>H5=1</formula>
    </cfRule>
  </conditionalFormatting>
  <conditionalFormatting sqref="A40:A41">
    <cfRule type="expression" dxfId="2712" priority="86">
      <formula>RIGHT($A40,3)=".00"</formula>
    </cfRule>
  </conditionalFormatting>
  <conditionalFormatting sqref="E30:E36">
    <cfRule type="expression" dxfId="2711" priority="87">
      <formula>#REF!=1</formula>
    </cfRule>
  </conditionalFormatting>
  <conditionalFormatting sqref="E11 E13 E15:E17 E19:E21 E30:E31">
    <cfRule type="containsText" dxfId="2710" priority="88" operator="containsText" text="xxx">
      <formula>NOT(ISERROR(SEARCH("xxx",E11)))</formula>
    </cfRule>
  </conditionalFormatting>
  <conditionalFormatting sqref="E19:E21">
    <cfRule type="expression" dxfId="2709" priority="89">
      <formula>#REF!=1</formula>
    </cfRule>
  </conditionalFormatting>
  <conditionalFormatting sqref="C35:C36 C38">
    <cfRule type="cellIs" dxfId="2708" priority="90" operator="equal">
      <formula>"xxx"</formula>
    </cfRule>
  </conditionalFormatting>
  <conditionalFormatting sqref="C32:C34">
    <cfRule type="expression" dxfId="2707" priority="91">
      <formula>H32=1</formula>
    </cfRule>
  </conditionalFormatting>
  <conditionalFormatting sqref="C22:C29">
    <cfRule type="expression" dxfId="2706" priority="92">
      <formula>H22=1</formula>
    </cfRule>
  </conditionalFormatting>
  <conditionalFormatting sqref="C18">
    <cfRule type="expression" dxfId="2705" priority="93">
      <formula>H18=1</formula>
    </cfRule>
  </conditionalFormatting>
  <conditionalFormatting sqref="C14">
    <cfRule type="expression" dxfId="2704" priority="94">
      <formula>H14=1</formula>
    </cfRule>
  </conditionalFormatting>
  <conditionalFormatting sqref="C12">
    <cfRule type="expression" dxfId="2703" priority="95">
      <formula>H12=1</formula>
    </cfRule>
  </conditionalFormatting>
  <conditionalFormatting sqref="C6:C11 C37:E37 E38:F38 G37">
    <cfRule type="cellIs" dxfId="2702" priority="96" operator="equal">
      <formula>"xxx"</formula>
    </cfRule>
  </conditionalFormatting>
  <conditionalFormatting sqref="C13 C15:C17 C19:C21 C30:C31">
    <cfRule type="cellIs" dxfId="2701" priority="97" operator="equal">
      <formula>"xxx"</formula>
    </cfRule>
  </conditionalFormatting>
  <conditionalFormatting sqref="B40:B41">
    <cfRule type="containsText" dxfId="2700" priority="98" operator="containsText" text="total estimated">
      <formula>NOT(ISERROR(SEARCH("total estimated",B40)))</formula>
    </cfRule>
    <cfRule type="containsText" dxfId="2699" priority="99" operator="containsText" text="SUB-TOTAL">
      <formula>NOT(ISERROR(SEARCH("SUB-TOTAL",B40)))</formula>
    </cfRule>
    <cfRule type="containsText" dxfId="2698" priority="100" operator="containsText" text="to be carried to">
      <formula>NOT(ISERROR(SEARCH("to be carried to",B40)))</formula>
    </cfRule>
  </conditionalFormatting>
  <conditionalFormatting sqref="I41 I43:I1048576">
    <cfRule type="expression" dxfId="2697" priority="101">
      <formula>K41=1</formula>
    </cfRule>
  </conditionalFormatting>
  <conditionalFormatting sqref="A43:A2280">
    <cfRule type="expression" dxfId="2696" priority="102">
      <formula>RIGHT($A43,3)=".00"</formula>
    </cfRule>
  </conditionalFormatting>
  <conditionalFormatting sqref="E41:H41">
    <cfRule type="expression" dxfId="2695" priority="103">
      <formula>H41=1</formula>
    </cfRule>
  </conditionalFormatting>
  <conditionalFormatting sqref="D41 D43:D1048576">
    <cfRule type="expression" dxfId="2694" priority="104">
      <formula>K41=1</formula>
    </cfRule>
  </conditionalFormatting>
  <conditionalFormatting sqref="J1:J3 J43:J2280">
    <cfRule type="containsText" dxfId="2693" priority="105" operator="containsText" text="xxx">
      <formula>NOT(ISERROR(SEARCH("xxx",J1)))</formula>
    </cfRule>
  </conditionalFormatting>
  <conditionalFormatting sqref="J1:J3 J41 J43:J1048576">
    <cfRule type="expression" dxfId="2692" priority="106">
      <formula>K1=1</formula>
    </cfRule>
  </conditionalFormatting>
  <conditionalFormatting sqref="E43:H1048576">
    <cfRule type="expression" dxfId="2691" priority="107">
      <formula>H43=1</formula>
    </cfRule>
  </conditionalFormatting>
  <conditionalFormatting sqref="B43:B2280">
    <cfRule type="containsText" dxfId="2690" priority="108" operator="containsText" text="total estimated">
      <formula>NOT(ISERROR(SEARCH("total estimated",B43)))</formula>
    </cfRule>
    <cfRule type="containsText" dxfId="2689" priority="109" operator="containsText" text="SUB-TOTAL">
      <formula>NOT(ISERROR(SEARCH("SUB-TOTAL",B43)))</formula>
    </cfRule>
  </conditionalFormatting>
  <conditionalFormatting sqref="B43:B76">
    <cfRule type="containsText" dxfId="2688" priority="110" operator="containsText" text="to be carried to">
      <formula>NOT(ISERROR(SEARCH("to be carried to",B43)))</formula>
    </cfRule>
  </conditionalFormatting>
  <conditionalFormatting sqref="B41 B43:B1048576">
    <cfRule type="expression" dxfId="2687" priority="111">
      <formula>K41=1</formula>
    </cfRule>
  </conditionalFormatting>
  <conditionalFormatting sqref="A41 A43:A1048576">
    <cfRule type="expression" dxfId="2686" priority="112">
      <formula>K41=1</formula>
    </cfRule>
  </conditionalFormatting>
  <conditionalFormatting sqref="A1:A4 A40">
    <cfRule type="expression" dxfId="2685" priority="113">
      <formula>#REF!=1</formula>
    </cfRule>
  </conditionalFormatting>
  <conditionalFormatting sqref="B1:B5">
    <cfRule type="expression" dxfId="2684" priority="114">
      <formula>#REF!=1</formula>
    </cfRule>
  </conditionalFormatting>
  <conditionalFormatting sqref="B10 B12 B14 B18 B22:B29 B32:B34 B38">
    <cfRule type="containsText" dxfId="2683" priority="115" operator="containsText" text="total estimated">
      <formula>NOT(ISERROR(SEARCH("total estimated",B10)))</formula>
    </cfRule>
    <cfRule type="containsText" dxfId="2682" priority="116" operator="containsText" text="SUB-TOTAL">
      <formula>NOT(ISERROR(SEARCH("SUB-TOTAL",B10)))</formula>
    </cfRule>
    <cfRule type="containsText" dxfId="2681" priority="117" operator="containsText" text="to be carried to">
      <formula>NOT(ISERROR(SEARCH("to be carried to",B10)))</formula>
    </cfRule>
    <cfRule type="expression" dxfId="2680" priority="118">
      <formula>#REF!=1</formula>
    </cfRule>
    <cfRule type="expression" dxfId="2679" priority="119">
      <formula>RIGHT($A10,3)=".00"</formula>
    </cfRule>
  </conditionalFormatting>
  <conditionalFormatting sqref="B40">
    <cfRule type="expression" dxfId="2678" priority="120">
      <formula>#REF!=1</formula>
    </cfRule>
    <cfRule type="expression" dxfId="2677" priority="121">
      <formula>RIGHT($A40,3)=".00"</formula>
    </cfRule>
  </conditionalFormatting>
  <conditionalFormatting sqref="C10 C40:E40">
    <cfRule type="expression" dxfId="2676" priority="122">
      <formula>#REF!=1</formula>
    </cfRule>
  </conditionalFormatting>
  <conditionalFormatting sqref="E1:E3">
    <cfRule type="expression" dxfId="2675" priority="123">
      <formula>#REF!=1</formula>
    </cfRule>
  </conditionalFormatting>
  <conditionalFormatting sqref="E40">
    <cfRule type="containsText" dxfId="2674" priority="124" operator="containsText" text="xxx">
      <formula>NOT(ISERROR(SEARCH("xxx",E40)))</formula>
    </cfRule>
  </conditionalFormatting>
  <conditionalFormatting sqref="G1:G3">
    <cfRule type="expression" dxfId="2673" priority="125">
      <formula>#REF!=1</formula>
    </cfRule>
  </conditionalFormatting>
  <conditionalFormatting sqref="H1:H3">
    <cfRule type="expression" dxfId="2672" priority="126">
      <formula>#REF!=1</formula>
    </cfRule>
  </conditionalFormatting>
  <conditionalFormatting sqref="I6:K38">
    <cfRule type="expression" dxfId="2671" priority="127">
      <formula>LEFT(E6,9)="SUB-TOTAL"</formula>
    </cfRule>
  </conditionalFormatting>
  <pageMargins left="0.45" right="0.45" top="0.75" bottom="0.75" header="0.511811023622047" footer="0.511811023622047"/>
  <pageSetup paperSize="9"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P38"/>
  <sheetViews>
    <sheetView topLeftCell="B10" zoomScale="60" zoomScaleNormal="60" workbookViewId="0">
      <selection activeCell="L5" sqref="L5"/>
    </sheetView>
  </sheetViews>
  <sheetFormatPr defaultColWidth="8.7109375" defaultRowHeight="18" x14ac:dyDescent="0.25"/>
  <cols>
    <col min="1" max="1" width="53.85546875" style="15" customWidth="1"/>
    <col min="2" max="2" width="24" style="140" customWidth="1"/>
    <col min="3" max="3" width="15.5703125" style="140" customWidth="1"/>
    <col min="4" max="4" width="23.7109375" style="140" customWidth="1"/>
    <col min="5" max="5" width="17.42578125" style="140" customWidth="1"/>
    <col min="6" max="6" width="22.85546875" style="140" customWidth="1"/>
    <col min="7" max="7" width="22.140625" style="140" customWidth="1"/>
    <col min="8" max="8" width="32" style="141" customWidth="1"/>
    <col min="9" max="9" width="24.28515625" style="141" customWidth="1"/>
    <col min="10" max="10" width="24.140625" style="141" customWidth="1"/>
    <col min="11" max="11" width="26.28515625" style="142" customWidth="1"/>
    <col min="12" max="12" width="19.85546875" style="15" customWidth="1"/>
    <col min="13" max="13" width="35.140625" style="15" customWidth="1"/>
    <col min="14" max="14" width="20.5703125" style="15" customWidth="1"/>
    <col min="15" max="15" width="13.85546875" style="15" customWidth="1"/>
    <col min="16" max="16" width="11.140625" style="15" customWidth="1"/>
  </cols>
  <sheetData>
    <row r="1" spans="1:16" ht="18" customHeight="1" x14ac:dyDescent="0.25">
      <c r="A1" s="189"/>
      <c r="B1" s="280"/>
      <c r="C1" s="269"/>
      <c r="D1" s="283"/>
    </row>
    <row r="2" spans="1:16" ht="18" customHeight="1" x14ac:dyDescent="0.25">
      <c r="A2" s="189"/>
      <c r="B2" s="280"/>
      <c r="C2" s="269"/>
      <c r="D2" s="281"/>
    </row>
    <row r="3" spans="1:16" ht="18" customHeight="1" x14ac:dyDescent="0.25">
      <c r="A3" s="189"/>
      <c r="B3" s="199" t="s">
        <v>281</v>
      </c>
      <c r="C3" s="269"/>
      <c r="D3" s="281"/>
    </row>
    <row r="4" spans="1:16" ht="15.75" customHeight="1" x14ac:dyDescent="0.25">
      <c r="A4" s="189"/>
      <c r="B4" s="734" t="s">
        <v>157</v>
      </c>
      <c r="C4" s="734"/>
      <c r="D4" s="734"/>
      <c r="E4" s="734" t="s">
        <v>158</v>
      </c>
      <c r="F4" s="734"/>
      <c r="G4" s="734"/>
      <c r="H4" s="734" t="s">
        <v>159</v>
      </c>
      <c r="I4" s="734"/>
      <c r="J4" s="734"/>
      <c r="L4" s="349"/>
      <c r="M4" s="349"/>
      <c r="N4" s="349"/>
    </row>
    <row r="5" spans="1:16" ht="77.25" customHeight="1" x14ac:dyDescent="0.2">
      <c r="A5" s="202" t="s">
        <v>80</v>
      </c>
      <c r="B5" s="286" t="s">
        <v>160</v>
      </c>
      <c r="C5" s="286" t="s">
        <v>161</v>
      </c>
      <c r="D5" s="287" t="s">
        <v>162</v>
      </c>
      <c r="E5" s="199" t="s">
        <v>163</v>
      </c>
      <c r="F5" s="199" t="s">
        <v>164</v>
      </c>
      <c r="G5" s="199" t="s">
        <v>165</v>
      </c>
      <c r="H5" s="199" t="s">
        <v>166</v>
      </c>
      <c r="I5" s="199" t="s">
        <v>167</v>
      </c>
      <c r="J5" s="199" t="s">
        <v>168</v>
      </c>
      <c r="K5" s="334" t="s">
        <v>169</v>
      </c>
      <c r="L5" s="155" t="s">
        <v>170</v>
      </c>
      <c r="M5" s="155" t="s">
        <v>171</v>
      </c>
      <c r="N5" s="155" t="s">
        <v>172</v>
      </c>
      <c r="O5" s="155" t="s">
        <v>173</v>
      </c>
    </row>
    <row r="6" spans="1:16" ht="18.75" customHeight="1" x14ac:dyDescent="0.2">
      <c r="A6" s="204" t="s">
        <v>174</v>
      </c>
      <c r="B6" s="350"/>
      <c r="C6" s="350"/>
      <c r="D6" s="351"/>
      <c r="E6" s="352"/>
      <c r="F6" s="352"/>
      <c r="G6" s="352"/>
      <c r="H6" s="352"/>
      <c r="I6" s="352"/>
      <c r="J6" s="352"/>
      <c r="K6" s="296"/>
    </row>
    <row r="7" spans="1:16" ht="14.25" customHeight="1" x14ac:dyDescent="0.2">
      <c r="A7" s="204" t="s">
        <v>176</v>
      </c>
      <c r="B7" s="288"/>
      <c r="C7" s="288"/>
      <c r="D7" s="289"/>
      <c r="E7" s="289"/>
      <c r="F7" s="289"/>
      <c r="G7" s="290"/>
      <c r="H7" s="291"/>
      <c r="I7" s="291"/>
      <c r="J7" s="291"/>
      <c r="K7" s="295"/>
    </row>
    <row r="8" spans="1:16" ht="17.25" customHeight="1" x14ac:dyDescent="0.2">
      <c r="A8" s="208" t="s">
        <v>177</v>
      </c>
      <c r="B8" s="288"/>
      <c r="C8" s="288"/>
      <c r="D8" s="289"/>
      <c r="E8" s="289"/>
      <c r="F8" s="289"/>
      <c r="G8" s="290"/>
      <c r="H8" s="291"/>
      <c r="I8" s="291"/>
      <c r="J8" s="291"/>
      <c r="K8" s="296"/>
    </row>
    <row r="9" spans="1:16" ht="123.75" customHeight="1" x14ac:dyDescent="0.2">
      <c r="A9" s="208" t="s">
        <v>178</v>
      </c>
      <c r="B9" s="101"/>
      <c r="C9" s="292"/>
      <c r="D9" s="292"/>
      <c r="E9" s="292"/>
      <c r="F9" s="292"/>
      <c r="G9" s="293"/>
      <c r="H9" s="294"/>
      <c r="I9" s="294"/>
      <c r="J9" s="294"/>
      <c r="K9" s="296"/>
    </row>
    <row r="10" spans="1:16" ht="19.5" customHeight="1" x14ac:dyDescent="0.35">
      <c r="A10" s="208" t="s">
        <v>278</v>
      </c>
      <c r="B10" s="101">
        <v>1</v>
      </c>
      <c r="C10" s="101" t="s">
        <v>180</v>
      </c>
      <c r="D10" s="101">
        <v>22795</v>
      </c>
      <c r="E10" s="101">
        <v>0.9</v>
      </c>
      <c r="F10" s="101">
        <f>B10-E10</f>
        <v>9.9999999999999978E-2</v>
      </c>
      <c r="G10" s="294">
        <f>E10+F10</f>
        <v>1</v>
      </c>
      <c r="H10" s="294">
        <f>D10*E10</f>
        <v>20515.5</v>
      </c>
      <c r="I10" s="294">
        <f>F10*D10</f>
        <v>2279.4999999999995</v>
      </c>
      <c r="J10" s="294">
        <f>H10+I10</f>
        <v>22795</v>
      </c>
      <c r="K10" s="296">
        <f>G10/B10</f>
        <v>1</v>
      </c>
      <c r="L10" s="168">
        <v>16900</v>
      </c>
      <c r="M10" s="168">
        <v>80</v>
      </c>
      <c r="N10" s="168">
        <f>B10*(L10+M10)</f>
        <v>16980</v>
      </c>
      <c r="O10" s="168">
        <f>J10-N10</f>
        <v>5815</v>
      </c>
      <c r="P10" s="325"/>
    </row>
    <row r="11" spans="1:16" ht="18.75" customHeight="1" x14ac:dyDescent="0.35">
      <c r="A11" s="208" t="s">
        <v>181</v>
      </c>
      <c r="B11" s="101">
        <v>1</v>
      </c>
      <c r="C11" s="101" t="s">
        <v>180</v>
      </c>
      <c r="D11" s="101">
        <v>4365</v>
      </c>
      <c r="E11" s="101">
        <v>0</v>
      </c>
      <c r="F11" s="101">
        <f>B11-E11</f>
        <v>1</v>
      </c>
      <c r="G11" s="294">
        <f>E11+F11</f>
        <v>1</v>
      </c>
      <c r="H11" s="294">
        <f>D11*E11</f>
        <v>0</v>
      </c>
      <c r="I11" s="294">
        <f>F11*D11</f>
        <v>4365</v>
      </c>
      <c r="J11" s="294">
        <f>H11+I11</f>
        <v>4365</v>
      </c>
      <c r="K11" s="296">
        <f>G11/B11</f>
        <v>1</v>
      </c>
      <c r="L11" s="168">
        <v>0</v>
      </c>
      <c r="M11" s="168">
        <v>0</v>
      </c>
      <c r="N11" s="168">
        <f>B11*(L11+M11)</f>
        <v>0</v>
      </c>
      <c r="O11" s="168">
        <f>J11-N11</f>
        <v>4365</v>
      </c>
      <c r="P11" s="325"/>
    </row>
    <row r="12" spans="1:16" ht="90.75" customHeight="1" x14ac:dyDescent="0.35">
      <c r="A12" s="208" t="s">
        <v>182</v>
      </c>
      <c r="B12" s="101"/>
      <c r="C12" s="101"/>
      <c r="D12" s="292"/>
      <c r="E12" s="292"/>
      <c r="F12" s="292"/>
      <c r="G12" s="294"/>
      <c r="H12" s="294"/>
      <c r="I12" s="294"/>
      <c r="J12" s="294"/>
      <c r="K12" s="296"/>
      <c r="L12" s="168"/>
      <c r="M12" s="168"/>
      <c r="N12" s="168"/>
      <c r="O12" s="168"/>
      <c r="P12" s="325"/>
    </row>
    <row r="13" spans="1:16" ht="18" customHeight="1" x14ac:dyDescent="0.35">
      <c r="A13" s="208" t="s">
        <v>183</v>
      </c>
      <c r="B13" s="101"/>
      <c r="C13" s="101"/>
      <c r="D13" s="292"/>
      <c r="E13" s="101"/>
      <c r="F13" s="101"/>
      <c r="G13" s="294"/>
      <c r="H13" s="294"/>
      <c r="I13" s="294"/>
      <c r="J13" s="294"/>
      <c r="K13" s="296"/>
      <c r="L13" s="168"/>
      <c r="M13" s="168"/>
      <c r="N13" s="168"/>
      <c r="O13" s="168"/>
      <c r="P13" s="325"/>
    </row>
    <row r="14" spans="1:16" ht="64.5" customHeight="1" x14ac:dyDescent="0.35">
      <c r="A14" s="208" t="s">
        <v>184</v>
      </c>
      <c r="B14" s="101"/>
      <c r="C14" s="101"/>
      <c r="D14" s="292"/>
      <c r="E14" s="292"/>
      <c r="F14" s="292"/>
      <c r="G14" s="294"/>
      <c r="H14" s="294"/>
      <c r="I14" s="294"/>
      <c r="J14" s="294"/>
      <c r="K14" s="296"/>
      <c r="L14" s="168"/>
      <c r="M14" s="168"/>
      <c r="N14" s="168"/>
      <c r="O14" s="168"/>
      <c r="P14" s="325"/>
    </row>
    <row r="15" spans="1:16" ht="27.75" customHeight="1" x14ac:dyDescent="0.35">
      <c r="A15" s="208" t="s">
        <v>185</v>
      </c>
      <c r="B15" s="101">
        <v>87</v>
      </c>
      <c r="C15" s="101" t="s">
        <v>180</v>
      </c>
      <c r="D15" s="101">
        <v>339.5</v>
      </c>
      <c r="E15" s="101">
        <v>78.150000000000006</v>
      </c>
      <c r="F15" s="101">
        <f>B15-E15</f>
        <v>8.8499999999999943</v>
      </c>
      <c r="G15" s="294">
        <f>E15+F15</f>
        <v>87</v>
      </c>
      <c r="H15" s="294">
        <f>D15*E15</f>
        <v>26531.925000000003</v>
      </c>
      <c r="I15" s="294">
        <f>F15*D15</f>
        <v>3004.574999999998</v>
      </c>
      <c r="J15" s="294">
        <f>H15+I15</f>
        <v>29536.5</v>
      </c>
      <c r="K15" s="296">
        <f>G15/B15</f>
        <v>1</v>
      </c>
      <c r="L15" s="168">
        <v>120</v>
      </c>
      <c r="M15" s="168">
        <v>80</v>
      </c>
      <c r="N15" s="168">
        <f>B15*(L15+M15)</f>
        <v>17400</v>
      </c>
      <c r="O15" s="168">
        <f>J15-N15</f>
        <v>12136.5</v>
      </c>
      <c r="P15" s="325"/>
    </row>
    <row r="16" spans="1:16" ht="22.5" customHeight="1" x14ac:dyDescent="0.35">
      <c r="A16" s="208" t="s">
        <v>186</v>
      </c>
      <c r="B16" s="101">
        <v>3</v>
      </c>
      <c r="C16" s="101" t="s">
        <v>180</v>
      </c>
      <c r="D16" s="101">
        <v>339.5</v>
      </c>
      <c r="E16" s="101">
        <v>8.1</v>
      </c>
      <c r="F16" s="101">
        <f>B16-E16</f>
        <v>-5.0999999999999996</v>
      </c>
      <c r="G16" s="294">
        <f>E16+F16</f>
        <v>3</v>
      </c>
      <c r="H16" s="294">
        <f>D16*E16</f>
        <v>2749.95</v>
      </c>
      <c r="I16" s="294">
        <f>F16*D16</f>
        <v>-1731.4499999999998</v>
      </c>
      <c r="J16" s="294">
        <f>H16+I16</f>
        <v>1018.5</v>
      </c>
      <c r="K16" s="296">
        <f>G16/B16</f>
        <v>1</v>
      </c>
      <c r="L16" s="168">
        <v>110</v>
      </c>
      <c r="M16" s="168">
        <v>80</v>
      </c>
      <c r="N16" s="168">
        <f>B16*(L16+M16)</f>
        <v>570</v>
      </c>
      <c r="O16" s="168">
        <f>J16-N16</f>
        <v>448.5</v>
      </c>
      <c r="P16" s="325"/>
    </row>
    <row r="17" spans="1:16" ht="24" customHeight="1" x14ac:dyDescent="0.35">
      <c r="A17" s="208" t="s">
        <v>187</v>
      </c>
      <c r="B17" s="101">
        <v>4</v>
      </c>
      <c r="C17" s="101" t="s">
        <v>180</v>
      </c>
      <c r="D17" s="101">
        <v>291</v>
      </c>
      <c r="E17" s="101">
        <v>16.2</v>
      </c>
      <c r="F17" s="101">
        <f>B17-E17</f>
        <v>-12.2</v>
      </c>
      <c r="G17" s="294">
        <f>E17+F17</f>
        <v>4</v>
      </c>
      <c r="H17" s="294">
        <f>D17*E17</f>
        <v>4714.2</v>
      </c>
      <c r="I17" s="294">
        <f>F17*D17</f>
        <v>-3550.2</v>
      </c>
      <c r="J17" s="294">
        <f>H17+I17</f>
        <v>1164</v>
      </c>
      <c r="K17" s="296">
        <f>G17/B17</f>
        <v>1</v>
      </c>
      <c r="L17" s="168">
        <v>160</v>
      </c>
      <c r="M17" s="168">
        <v>80</v>
      </c>
      <c r="N17" s="168">
        <f>B17*(L17+M17)</f>
        <v>960</v>
      </c>
      <c r="O17" s="168">
        <f>J17-N17</f>
        <v>204</v>
      </c>
      <c r="P17" s="325"/>
    </row>
    <row r="18" spans="1:16" ht="20.25" customHeight="1" x14ac:dyDescent="0.35">
      <c r="A18" s="208" t="s">
        <v>188</v>
      </c>
      <c r="B18" s="101">
        <v>0</v>
      </c>
      <c r="C18" s="101" t="s">
        <v>180</v>
      </c>
      <c r="D18" s="101">
        <v>368.6</v>
      </c>
      <c r="E18" s="101">
        <v>5.37</v>
      </c>
      <c r="F18" s="101">
        <f>B18-E18</f>
        <v>-5.37</v>
      </c>
      <c r="G18" s="294">
        <f>E18+F18</f>
        <v>0</v>
      </c>
      <c r="H18" s="294">
        <f>D18*E18</f>
        <v>1979.3820000000001</v>
      </c>
      <c r="I18" s="294">
        <f>F18*D18</f>
        <v>-1979.3820000000001</v>
      </c>
      <c r="J18" s="294">
        <f>H18+I18</f>
        <v>0</v>
      </c>
      <c r="K18" s="296" t="e">
        <f>G18/B18</f>
        <v>#DIV/0!</v>
      </c>
      <c r="L18" s="168">
        <v>180</v>
      </c>
      <c r="M18" s="168">
        <v>80</v>
      </c>
      <c r="N18" s="168">
        <f>B18*(L18+M18)</f>
        <v>0</v>
      </c>
      <c r="O18" s="168">
        <f>J18-N18</f>
        <v>0</v>
      </c>
      <c r="P18" s="325"/>
    </row>
    <row r="19" spans="1:16" ht="21" customHeight="1" x14ac:dyDescent="0.35">
      <c r="A19" s="208" t="s">
        <v>189</v>
      </c>
      <c r="B19" s="101"/>
      <c r="C19" s="101"/>
      <c r="D19" s="292"/>
      <c r="E19" s="292"/>
      <c r="F19" s="292"/>
      <c r="G19" s="294"/>
      <c r="H19" s="294"/>
      <c r="I19" s="294"/>
      <c r="J19" s="294"/>
      <c r="K19" s="296"/>
      <c r="L19" s="168"/>
      <c r="M19" s="168"/>
      <c r="N19" s="168"/>
      <c r="O19" s="168"/>
      <c r="P19" s="325"/>
    </row>
    <row r="20" spans="1:16" ht="82.5" customHeight="1" x14ac:dyDescent="0.35">
      <c r="A20" s="208" t="s">
        <v>190</v>
      </c>
      <c r="B20" s="101"/>
      <c r="C20" s="101"/>
      <c r="D20" s="292"/>
      <c r="E20" s="292"/>
      <c r="F20" s="292"/>
      <c r="G20" s="294"/>
      <c r="H20" s="294"/>
      <c r="I20" s="294"/>
      <c r="J20" s="294"/>
      <c r="K20" s="296"/>
      <c r="L20" s="168"/>
      <c r="M20" s="168"/>
      <c r="N20" s="168"/>
      <c r="O20" s="168"/>
      <c r="P20" s="325"/>
    </row>
    <row r="21" spans="1:16" ht="17.25" customHeight="1" x14ac:dyDescent="0.35">
      <c r="A21" s="208" t="s">
        <v>191</v>
      </c>
      <c r="B21" s="101">
        <v>8</v>
      </c>
      <c r="C21" s="101" t="s">
        <v>180</v>
      </c>
      <c r="D21" s="101">
        <v>436.5</v>
      </c>
      <c r="E21" s="101">
        <v>21.6</v>
      </c>
      <c r="F21" s="101">
        <f>B21-E21</f>
        <v>-13.600000000000001</v>
      </c>
      <c r="G21" s="294">
        <f>E21+F21</f>
        <v>8</v>
      </c>
      <c r="H21" s="294">
        <f>D21*E21</f>
        <v>9428.4000000000015</v>
      </c>
      <c r="I21" s="294">
        <f>F21*D21</f>
        <v>-5936.4000000000005</v>
      </c>
      <c r="J21" s="294">
        <f>H21+I21</f>
        <v>3492.0000000000009</v>
      </c>
      <c r="K21" s="296">
        <f>G21/B21</f>
        <v>1</v>
      </c>
      <c r="L21" s="168">
        <v>140</v>
      </c>
      <c r="M21" s="168">
        <v>80</v>
      </c>
      <c r="N21" s="168">
        <f>B21*(L21+M21)</f>
        <v>1760</v>
      </c>
      <c r="O21" s="168">
        <f>J21-N21</f>
        <v>1732.0000000000009</v>
      </c>
      <c r="P21" s="325"/>
    </row>
    <row r="22" spans="1:16" ht="17.25" customHeight="1" x14ac:dyDescent="0.35">
      <c r="A22" s="208" t="s">
        <v>192</v>
      </c>
      <c r="B22" s="101"/>
      <c r="C22" s="101"/>
      <c r="D22" s="292"/>
      <c r="E22" s="101"/>
      <c r="F22" s="101"/>
      <c r="G22" s="294"/>
      <c r="H22" s="294"/>
      <c r="I22" s="294"/>
      <c r="J22" s="294"/>
      <c r="K22" s="296"/>
      <c r="L22" s="168"/>
      <c r="M22" s="168"/>
      <c r="N22" s="168"/>
      <c r="O22" s="168"/>
      <c r="P22" s="325"/>
    </row>
    <row r="23" spans="1:16" ht="51.75" customHeight="1" x14ac:dyDescent="0.35">
      <c r="A23" s="353" t="s">
        <v>193</v>
      </c>
      <c r="B23" s="101"/>
      <c r="C23" s="101"/>
      <c r="D23" s="292"/>
      <c r="E23" s="101"/>
      <c r="F23" s="101"/>
      <c r="G23" s="294"/>
      <c r="H23" s="294"/>
      <c r="I23" s="294"/>
      <c r="J23" s="294"/>
      <c r="K23" s="296"/>
      <c r="L23" s="168"/>
      <c r="M23" s="168"/>
      <c r="N23" s="168"/>
      <c r="O23" s="168"/>
      <c r="P23" s="325"/>
    </row>
    <row r="24" spans="1:16" ht="27" customHeight="1" x14ac:dyDescent="0.35">
      <c r="A24" s="208" t="s">
        <v>194</v>
      </c>
      <c r="B24" s="101">
        <v>5</v>
      </c>
      <c r="C24" s="101" t="s">
        <v>180</v>
      </c>
      <c r="D24" s="101">
        <v>388</v>
      </c>
      <c r="E24" s="101">
        <v>18.86</v>
      </c>
      <c r="F24" s="101">
        <f>B24-E24</f>
        <v>-13.86</v>
      </c>
      <c r="G24" s="294">
        <f>E24+F24</f>
        <v>5</v>
      </c>
      <c r="H24" s="294">
        <f>D24*E24</f>
        <v>7317.6799999999994</v>
      </c>
      <c r="I24" s="294">
        <f>F24*D24</f>
        <v>-5377.6799999999994</v>
      </c>
      <c r="J24" s="294">
        <f>H24+I24</f>
        <v>1940</v>
      </c>
      <c r="K24" s="296">
        <f>G24/B24</f>
        <v>1</v>
      </c>
      <c r="L24" s="168">
        <v>212</v>
      </c>
      <c r="M24" s="168">
        <v>80</v>
      </c>
      <c r="N24" s="168">
        <f>B24*(L24+M24)</f>
        <v>1460</v>
      </c>
      <c r="O24" s="168">
        <f>J24-N24</f>
        <v>480</v>
      </c>
      <c r="P24" s="325"/>
    </row>
    <row r="25" spans="1:16" ht="25.5" customHeight="1" x14ac:dyDescent="0.35">
      <c r="A25" s="208" t="s">
        <v>195</v>
      </c>
      <c r="B25" s="101">
        <v>2</v>
      </c>
      <c r="C25" s="101" t="s">
        <v>180</v>
      </c>
      <c r="D25" s="101">
        <v>436.5</v>
      </c>
      <c r="E25" s="101">
        <v>10.8</v>
      </c>
      <c r="F25" s="101">
        <f>B25-E25</f>
        <v>-8.8000000000000007</v>
      </c>
      <c r="G25" s="294">
        <f>E25+F25</f>
        <v>2</v>
      </c>
      <c r="H25" s="294">
        <f>D25*E25</f>
        <v>4714.2000000000007</v>
      </c>
      <c r="I25" s="294">
        <f>F25*D25</f>
        <v>-3841.2000000000003</v>
      </c>
      <c r="J25" s="294">
        <f>H25+I25</f>
        <v>873.00000000000045</v>
      </c>
      <c r="K25" s="296">
        <f>G25/B25</f>
        <v>1</v>
      </c>
      <c r="L25" s="168">
        <v>250</v>
      </c>
      <c r="M25" s="168">
        <v>80</v>
      </c>
      <c r="N25" s="168">
        <f>B25*(L25+M25)</f>
        <v>660</v>
      </c>
      <c r="O25" s="168">
        <f>J25-N25</f>
        <v>213.00000000000045</v>
      </c>
      <c r="P25" s="325"/>
    </row>
    <row r="26" spans="1:16" ht="39" customHeight="1" x14ac:dyDescent="0.35">
      <c r="A26" s="208" t="s">
        <v>196</v>
      </c>
      <c r="B26" s="101"/>
      <c r="C26" s="101"/>
      <c r="D26" s="292">
        <v>0</v>
      </c>
      <c r="E26" s="101"/>
      <c r="F26" s="101"/>
      <c r="G26" s="294"/>
      <c r="H26" s="294"/>
      <c r="I26" s="294"/>
      <c r="J26" s="294"/>
      <c r="K26" s="296"/>
      <c r="L26" s="168"/>
      <c r="M26" s="168"/>
      <c r="N26" s="168"/>
      <c r="O26" s="168"/>
      <c r="P26" s="325"/>
    </row>
    <row r="27" spans="1:16" ht="51.75" customHeight="1" x14ac:dyDescent="0.35">
      <c r="A27" s="208" t="s">
        <v>197</v>
      </c>
      <c r="B27" s="101"/>
      <c r="C27" s="101"/>
      <c r="D27" s="101"/>
      <c r="E27" s="101"/>
      <c r="F27" s="101"/>
      <c r="G27" s="294"/>
      <c r="H27" s="294"/>
      <c r="I27" s="294"/>
      <c r="J27" s="294"/>
      <c r="K27" s="296"/>
      <c r="L27" s="168"/>
      <c r="M27" s="168"/>
      <c r="N27" s="168"/>
      <c r="O27" s="168"/>
      <c r="P27" s="325"/>
    </row>
    <row r="28" spans="1:16" ht="24.75" customHeight="1" x14ac:dyDescent="0.35">
      <c r="A28" s="208" t="s">
        <v>198</v>
      </c>
      <c r="B28" s="101">
        <v>800</v>
      </c>
      <c r="C28" s="101" t="s">
        <v>199</v>
      </c>
      <c r="D28" s="101">
        <v>24.25</v>
      </c>
      <c r="E28" s="101">
        <v>760</v>
      </c>
      <c r="F28" s="101">
        <f>B28-E28</f>
        <v>40</v>
      </c>
      <c r="G28" s="294">
        <f>E28+F28</f>
        <v>800</v>
      </c>
      <c r="H28" s="294">
        <f>D28*E28</f>
        <v>18430</v>
      </c>
      <c r="I28" s="294">
        <f>F28*D28</f>
        <v>970</v>
      </c>
      <c r="J28" s="294">
        <f>H28+I28</f>
        <v>19400</v>
      </c>
      <c r="K28" s="296">
        <f>G28/B28</f>
        <v>1</v>
      </c>
      <c r="L28" s="168">
        <v>8</v>
      </c>
      <c r="M28" s="168">
        <v>0</v>
      </c>
      <c r="N28" s="168">
        <f>B28*(L28+M28)</f>
        <v>6400</v>
      </c>
      <c r="O28" s="168">
        <f>J28-N28</f>
        <v>13000</v>
      </c>
      <c r="P28" s="325"/>
    </row>
    <row r="29" spans="1:16" ht="28.5" customHeight="1" x14ac:dyDescent="0.35">
      <c r="A29" s="208" t="s">
        <v>200</v>
      </c>
      <c r="B29" s="101">
        <v>400</v>
      </c>
      <c r="C29" s="101" t="s">
        <v>199</v>
      </c>
      <c r="D29" s="101">
        <v>24.25</v>
      </c>
      <c r="E29" s="101">
        <v>380</v>
      </c>
      <c r="F29" s="101">
        <f>B29-E29</f>
        <v>20</v>
      </c>
      <c r="G29" s="294">
        <f>E29+F29</f>
        <v>400</v>
      </c>
      <c r="H29" s="294">
        <f>D29*E29</f>
        <v>9215</v>
      </c>
      <c r="I29" s="294">
        <f>F29*D29</f>
        <v>485</v>
      </c>
      <c r="J29" s="294">
        <f>H29+I29</f>
        <v>9700</v>
      </c>
      <c r="K29" s="296">
        <f>G29/B29</f>
        <v>1</v>
      </c>
      <c r="L29" s="168">
        <v>8</v>
      </c>
      <c r="M29" s="168">
        <v>0</v>
      </c>
      <c r="N29" s="168">
        <f>B29*(L29+M29)</f>
        <v>3200</v>
      </c>
      <c r="O29" s="168">
        <f>J29-N29</f>
        <v>6500</v>
      </c>
      <c r="P29" s="325"/>
    </row>
    <row r="30" spans="1:16" ht="26.25" customHeight="1" x14ac:dyDescent="0.35">
      <c r="A30" s="208" t="s">
        <v>201</v>
      </c>
      <c r="B30" s="101"/>
      <c r="C30" s="101"/>
      <c r="D30" s="292"/>
      <c r="E30" s="292"/>
      <c r="F30" s="292"/>
      <c r="G30" s="294"/>
      <c r="H30" s="294"/>
      <c r="I30" s="294"/>
      <c r="J30" s="294"/>
      <c r="K30" s="297"/>
      <c r="L30" s="168"/>
      <c r="M30" s="168"/>
      <c r="N30" s="168"/>
      <c r="O30" s="168"/>
      <c r="P30" s="325"/>
    </row>
    <row r="31" spans="1:16" ht="63" customHeight="1" x14ac:dyDescent="0.35">
      <c r="A31" s="208" t="s">
        <v>202</v>
      </c>
      <c r="B31" s="101"/>
      <c r="C31" s="101"/>
      <c r="D31" s="292"/>
      <c r="E31" s="101"/>
      <c r="F31" s="101"/>
      <c r="G31" s="294"/>
      <c r="H31" s="294"/>
      <c r="I31" s="294"/>
      <c r="J31" s="294"/>
      <c r="K31" s="296"/>
      <c r="L31" s="168"/>
      <c r="M31" s="168"/>
      <c r="N31" s="168"/>
      <c r="O31" s="168"/>
      <c r="P31" s="325"/>
    </row>
    <row r="32" spans="1:16" ht="21" customHeight="1" x14ac:dyDescent="0.2">
      <c r="A32" s="208" t="s">
        <v>203</v>
      </c>
      <c r="B32" s="101">
        <v>0</v>
      </c>
      <c r="C32" s="101" t="s">
        <v>199</v>
      </c>
      <c r="D32" s="101">
        <v>24.25</v>
      </c>
      <c r="E32" s="101">
        <v>0</v>
      </c>
      <c r="F32" s="101">
        <v>0</v>
      </c>
      <c r="G32" s="294">
        <f>E32+F32</f>
        <v>0</v>
      </c>
      <c r="H32" s="294">
        <f>D32*E32</f>
        <v>0</v>
      </c>
      <c r="I32" s="294">
        <f>F32*D32</f>
        <v>0</v>
      </c>
      <c r="J32" s="294">
        <f>H32+I32</f>
        <v>0</v>
      </c>
      <c r="K32" s="296"/>
      <c r="L32" s="168"/>
      <c r="M32" s="168"/>
      <c r="N32" s="168">
        <f>B32*(L32+M32)</f>
        <v>0</v>
      </c>
      <c r="O32" s="168">
        <f>J32-N32</f>
        <v>0</v>
      </c>
    </row>
    <row r="33" spans="1:15" ht="21.75" customHeight="1" x14ac:dyDescent="0.2">
      <c r="A33" s="354" t="s">
        <v>204</v>
      </c>
      <c r="B33" s="101" t="s">
        <v>89</v>
      </c>
      <c r="C33" s="101" t="s">
        <v>89</v>
      </c>
      <c r="D33" s="292"/>
      <c r="E33" s="101">
        <v>0</v>
      </c>
      <c r="F33" s="101">
        <v>0</v>
      </c>
      <c r="G33" s="294">
        <f>E33+F33</f>
        <v>0</v>
      </c>
      <c r="H33" s="294">
        <f>D33*E33</f>
        <v>0</v>
      </c>
      <c r="I33" s="294">
        <f>F33*D33</f>
        <v>0</v>
      </c>
      <c r="J33" s="294">
        <f>H33+I33</f>
        <v>0</v>
      </c>
      <c r="K33" s="296"/>
      <c r="L33" s="168"/>
      <c r="M33" s="168"/>
      <c r="N33" s="179">
        <f>SUM(N9:N32)</f>
        <v>49390</v>
      </c>
      <c r="O33" s="179">
        <f>SUM(O9:O32)</f>
        <v>44894</v>
      </c>
    </row>
    <row r="34" spans="1:15" ht="24.75" customHeight="1" x14ac:dyDescent="0.2">
      <c r="A34" s="303" t="s">
        <v>205</v>
      </c>
      <c r="B34" s="304"/>
      <c r="C34" s="304"/>
      <c r="D34" s="305"/>
      <c r="E34" s="305"/>
      <c r="F34" s="305"/>
      <c r="G34" s="355"/>
      <c r="H34" s="356">
        <f>SUM(H10:H33)</f>
        <v>105596.23699999998</v>
      </c>
      <c r="I34" s="356">
        <f>SUM(I10:I33)</f>
        <v>-11312.237000000003</v>
      </c>
      <c r="J34" s="357">
        <f>SUM(J10:J33)</f>
        <v>94284</v>
      </c>
      <c r="K34" s="358"/>
    </row>
    <row r="35" spans="1:15" ht="12.75" customHeight="1" x14ac:dyDescent="0.2">
      <c r="A35" s="268"/>
      <c r="B35" s="269"/>
      <c r="C35" s="269"/>
      <c r="D35" s="269"/>
      <c r="K35" s="141"/>
    </row>
    <row r="36" spans="1:15" ht="22.5" customHeight="1" x14ac:dyDescent="0.25">
      <c r="A36" s="265" t="s">
        <v>206</v>
      </c>
      <c r="B36" s="737" t="s">
        <v>207</v>
      </c>
      <c r="C36" s="737"/>
      <c r="D36" s="737"/>
      <c r="E36" s="737"/>
      <c r="F36" s="266"/>
      <c r="G36" s="266"/>
      <c r="H36" s="737" t="s">
        <v>208</v>
      </c>
      <c r="I36" s="737"/>
      <c r="J36" s="737"/>
    </row>
    <row r="37" spans="1:15" ht="18.75" customHeight="1" x14ac:dyDescent="0.2">
      <c r="K37" s="264"/>
    </row>
    <row r="38" spans="1:15" ht="12.75" customHeight="1" x14ac:dyDescent="0.2">
      <c r="K38" s="267"/>
    </row>
  </sheetData>
  <mergeCells count="5">
    <mergeCell ref="B4:D4"/>
    <mergeCell ref="E4:G4"/>
    <mergeCell ref="H4:J4"/>
    <mergeCell ref="B36:E36"/>
    <mergeCell ref="H36:J36"/>
  </mergeCells>
  <conditionalFormatting sqref="N33:O33">
    <cfRule type="cellIs" dxfId="2670" priority="2" operator="equal">
      <formula>"xxx"</formula>
    </cfRule>
    <cfRule type="expression" dxfId="2669" priority="3">
      <formula>#REF!=1</formula>
    </cfRule>
    <cfRule type="expression" dxfId="2668" priority="4">
      <formula>LEFT(J33,9)="SUB-TOTAL"</formula>
    </cfRule>
  </conditionalFormatting>
  <conditionalFormatting sqref="O10:O32">
    <cfRule type="expression" dxfId="2667" priority="5">
      <formula>#REF!=1</formula>
    </cfRule>
    <cfRule type="cellIs" dxfId="2666" priority="6" operator="equal">
      <formula>"xxx"</formula>
    </cfRule>
  </conditionalFormatting>
  <conditionalFormatting sqref="N10:N32">
    <cfRule type="expression" dxfId="2665" priority="7">
      <formula>#REF!=1</formula>
    </cfRule>
    <cfRule type="cellIs" dxfId="2664" priority="8" operator="equal">
      <formula>"xxx"</formula>
    </cfRule>
  </conditionalFormatting>
  <conditionalFormatting sqref="M10">
    <cfRule type="expression" dxfId="2663" priority="9">
      <formula>#REF!=1</formula>
    </cfRule>
    <cfRule type="cellIs" dxfId="2662" priority="10" operator="equal">
      <formula>"xxx"</formula>
    </cfRule>
  </conditionalFormatting>
  <conditionalFormatting sqref="L11:M33">
    <cfRule type="expression" dxfId="2661" priority="11">
      <formula>#REF!=1</formula>
    </cfRule>
    <cfRule type="cellIs" dxfId="2660" priority="12" operator="equal">
      <formula>"xxx"</formula>
    </cfRule>
  </conditionalFormatting>
  <conditionalFormatting sqref="L10">
    <cfRule type="expression" dxfId="2659" priority="13">
      <formula>#REF!=1</formula>
    </cfRule>
    <cfRule type="cellIs" dxfId="2658" priority="14" operator="equal">
      <formula>"xxx"</formula>
    </cfRule>
  </conditionalFormatting>
  <conditionalFormatting sqref="F28:F29">
    <cfRule type="cellIs" dxfId="2657" priority="15" operator="equal">
      <formula>"xxx"</formula>
    </cfRule>
    <cfRule type="expression" dxfId="2656" priority="16">
      <formula>#REF!=1</formula>
    </cfRule>
  </conditionalFormatting>
  <conditionalFormatting sqref="F24:F25">
    <cfRule type="cellIs" dxfId="2655" priority="17" operator="equal">
      <formula>"xxx"</formula>
    </cfRule>
    <cfRule type="expression" dxfId="2654" priority="18">
      <formula>#REF!=1</formula>
    </cfRule>
  </conditionalFormatting>
  <conditionalFormatting sqref="F21">
    <cfRule type="cellIs" dxfId="2653" priority="19" operator="equal">
      <formula>"xxx"</formula>
    </cfRule>
    <cfRule type="expression" dxfId="2652" priority="20">
      <formula>#REF!=1</formula>
    </cfRule>
  </conditionalFormatting>
  <conditionalFormatting sqref="E22:F23 E24:E25 E26:F27">
    <cfRule type="cellIs" dxfId="2651" priority="21" operator="equal">
      <formula>"xxx"</formula>
    </cfRule>
  </conditionalFormatting>
  <conditionalFormatting sqref="E21 E22:F23 E24:E25 E26:F27 E28:E29">
    <cfRule type="expression" dxfId="2650" priority="22">
      <formula>#REF!=1</formula>
    </cfRule>
  </conditionalFormatting>
  <conditionalFormatting sqref="D21:E21">
    <cfRule type="cellIs" dxfId="2649" priority="23" operator="equal">
      <formula>"xxx"</formula>
    </cfRule>
  </conditionalFormatting>
  <conditionalFormatting sqref="D28:E29">
    <cfRule type="cellIs" dxfId="2648" priority="24" operator="equal">
      <formula>"xxx"</formula>
    </cfRule>
  </conditionalFormatting>
  <conditionalFormatting sqref="H28:I29">
    <cfRule type="expression" dxfId="2647" priority="25">
      <formula>LEFT(D30,9)="SUB-TOTAL"</formula>
    </cfRule>
  </conditionalFormatting>
  <conditionalFormatting sqref="B1:B4">
    <cfRule type="expression" dxfId="2646" priority="26">
      <formula>#REF!=1</formula>
    </cfRule>
  </conditionalFormatting>
  <conditionalFormatting sqref="K6">
    <cfRule type="cellIs" dxfId="2645" priority="27" operator="equal">
      <formula>"xxx"</formula>
    </cfRule>
  </conditionalFormatting>
  <conditionalFormatting sqref="H36">
    <cfRule type="expression" dxfId="2644" priority="28">
      <formula>J36=1</formula>
    </cfRule>
  </conditionalFormatting>
  <conditionalFormatting sqref="H7:J33">
    <cfRule type="cellIs" dxfId="2643" priority="29" operator="equal">
      <formula>"xxx"</formula>
    </cfRule>
  </conditionalFormatting>
  <conditionalFormatting sqref="H10:J10 H11:H33 J11:J33">
    <cfRule type="expression" dxfId="2642" priority="30">
      <formula>LEFT(B10,9)="SUB-TOTAL"</formula>
    </cfRule>
  </conditionalFormatting>
  <conditionalFormatting sqref="G7:J33">
    <cfRule type="expression" dxfId="2641" priority="31">
      <formula>#REF!=1</formula>
    </cfRule>
  </conditionalFormatting>
  <conditionalFormatting sqref="D32">
    <cfRule type="cellIs" dxfId="2640" priority="32" operator="equal">
      <formula>"xxx"</formula>
    </cfRule>
  </conditionalFormatting>
  <conditionalFormatting sqref="D28:D34">
    <cfRule type="expression" dxfId="2639" priority="33">
      <formula>#REF!=1</formula>
    </cfRule>
  </conditionalFormatting>
  <conditionalFormatting sqref="D24:D25">
    <cfRule type="cellIs" dxfId="2638" priority="34" operator="equal">
      <formula>"xxx"</formula>
    </cfRule>
  </conditionalFormatting>
  <conditionalFormatting sqref="D19:D26">
    <cfRule type="expression" dxfId="2637" priority="35">
      <formula>#REF!=1</formula>
    </cfRule>
  </conditionalFormatting>
  <conditionalFormatting sqref="K8:K34">
    <cfRule type="cellIs" dxfId="2636" priority="36" operator="equal">
      <formula>"xxx"</formula>
    </cfRule>
  </conditionalFormatting>
  <conditionalFormatting sqref="M4">
    <cfRule type="expression" dxfId="2635" priority="37">
      <formula>O4=1</formula>
    </cfRule>
  </conditionalFormatting>
  <conditionalFormatting sqref="L4">
    <cfRule type="expression" dxfId="2634" priority="38">
      <formula>O4=1</formula>
    </cfRule>
  </conditionalFormatting>
  <conditionalFormatting sqref="B7:B36">
    <cfRule type="cellIs" dxfId="2633" priority="39" operator="equal">
      <formula>"xxx"</formula>
    </cfRule>
  </conditionalFormatting>
  <conditionalFormatting sqref="B36">
    <cfRule type="expression" dxfId="2632" priority="40">
      <formula>J36=1</formula>
    </cfRule>
  </conditionalFormatting>
  <conditionalFormatting sqref="G36">
    <cfRule type="expression" dxfId="2631" priority="41">
      <formula>J36=1</formula>
    </cfRule>
  </conditionalFormatting>
  <conditionalFormatting sqref="F36">
    <cfRule type="expression" dxfId="2630" priority="42">
      <formula>K36=1</formula>
    </cfRule>
  </conditionalFormatting>
  <conditionalFormatting sqref="F36:G36">
    <cfRule type="containsText" dxfId="2629" priority="43" operator="containsText" text="xxx">
      <formula>NOT(ISERROR(SEARCH("xxx",F36)))</formula>
    </cfRule>
  </conditionalFormatting>
  <conditionalFormatting sqref="A36">
    <cfRule type="expression" dxfId="2628" priority="44">
      <formula>K36=1</formula>
    </cfRule>
  </conditionalFormatting>
  <conditionalFormatting sqref="A34:A36">
    <cfRule type="containsText" dxfId="2627" priority="45" operator="containsText" text="total estimated">
      <formula>NOT(ISERROR(SEARCH("total estimated",A34)))</formula>
    </cfRule>
    <cfRule type="containsText" dxfId="2626" priority="46" operator="containsText" text="SUB-TOTAL">
      <formula>NOT(ISERROR(SEARCH("SUB-TOTAL",A34)))</formula>
    </cfRule>
    <cfRule type="containsText" dxfId="2625" priority="47" operator="containsText" text="to be carried to">
      <formula>NOT(ISERROR(SEARCH("to be carried to",A34)))</formula>
    </cfRule>
  </conditionalFormatting>
  <conditionalFormatting sqref="C27:D27 D10:F11 D15:F18">
    <cfRule type="cellIs" dxfId="2624" priority="48" operator="equal">
      <formula>"xxx"</formula>
    </cfRule>
    <cfRule type="expression" dxfId="2623" priority="49">
      <formula>#REF!=1</formula>
    </cfRule>
  </conditionalFormatting>
  <conditionalFormatting sqref="E13:F13">
    <cfRule type="cellIs" dxfId="2622" priority="50" operator="equal">
      <formula>"xxx"</formula>
    </cfRule>
    <cfRule type="expression" dxfId="2621" priority="51">
      <formula>#REF!=1</formula>
    </cfRule>
  </conditionalFormatting>
  <conditionalFormatting sqref="E30:F30">
    <cfRule type="containsText" dxfId="2620" priority="52" operator="containsText" text="xxx">
      <formula>NOT(ISERROR(SEARCH("xxx",E30)))</formula>
    </cfRule>
    <cfRule type="expression" dxfId="2619" priority="53">
      <formula>#REF!=1</formula>
    </cfRule>
  </conditionalFormatting>
  <conditionalFormatting sqref="E20">
    <cfRule type="containsText" dxfId="2618" priority="54" operator="containsText" text="xxx">
      <formula>NOT(ISERROR(SEARCH("xxx",E20)))</formula>
    </cfRule>
    <cfRule type="expression" dxfId="2617" priority="55">
      <formula>#REF!=1</formula>
    </cfRule>
  </conditionalFormatting>
  <conditionalFormatting sqref="E31:F33">
    <cfRule type="cellIs" dxfId="2616" priority="56" operator="equal">
      <formula>"xxx"</formula>
    </cfRule>
    <cfRule type="expression" dxfId="2615" priority="57">
      <formula>#REF!=1</formula>
    </cfRule>
  </conditionalFormatting>
  <conditionalFormatting sqref="E5:H6">
    <cfRule type="expression" dxfId="2614" priority="58">
      <formula>G5=1</formula>
    </cfRule>
  </conditionalFormatting>
  <conditionalFormatting sqref="I5:I6">
    <cfRule type="expression" dxfId="2613" priority="59">
      <formula>#REF!=1</formula>
    </cfRule>
  </conditionalFormatting>
  <conditionalFormatting sqref="H4">
    <cfRule type="expression" dxfId="2612" priority="60">
      <formula>J4=1</formula>
    </cfRule>
  </conditionalFormatting>
  <conditionalFormatting sqref="C9:E9">
    <cfRule type="containsText" dxfId="2611" priority="61" operator="containsText" text="xxx">
      <formula>NOT(ISERROR(SEARCH("xxx",C9)))</formula>
    </cfRule>
    <cfRule type="expression" dxfId="2610" priority="62">
      <formula>#REF!=1</formula>
    </cfRule>
  </conditionalFormatting>
  <conditionalFormatting sqref="F12 F14">
    <cfRule type="containsText" dxfId="2609" priority="63" operator="containsText" text="xxx">
      <formula>NOT(ISERROR(SEARCH("xxx",F12)))</formula>
    </cfRule>
  </conditionalFormatting>
  <conditionalFormatting sqref="F7:F9">
    <cfRule type="containsText" dxfId="2608" priority="64" operator="containsText" text="xxx">
      <formula>NOT(ISERROR(SEARCH("xxx",F7)))</formula>
    </cfRule>
  </conditionalFormatting>
  <conditionalFormatting sqref="G7:G9">
    <cfRule type="expression" dxfId="2607" priority="65">
      <formula>LEFT(A7,9)="SUB-TOTAL"</formula>
    </cfRule>
  </conditionalFormatting>
  <conditionalFormatting sqref="F19:F20">
    <cfRule type="containsText" dxfId="2606" priority="66" operator="containsText" text="xxx">
      <formula>NOT(ISERROR(SEARCH("xxx",F19)))</formula>
    </cfRule>
  </conditionalFormatting>
  <conditionalFormatting sqref="E7:E8 E12 E14 E19 E34">
    <cfRule type="expression" dxfId="2605" priority="67">
      <formula>#REF!=1</formula>
    </cfRule>
  </conditionalFormatting>
  <conditionalFormatting sqref="F7:F9 F12 F14 F19:F20">
    <cfRule type="expression" dxfId="2604" priority="68">
      <formula>#REF!=1</formula>
    </cfRule>
  </conditionalFormatting>
  <conditionalFormatting sqref="E4">
    <cfRule type="expression" dxfId="2603" priority="69">
      <formula>#REF!=1</formula>
    </cfRule>
  </conditionalFormatting>
  <conditionalFormatting sqref="J5:J6">
    <cfRule type="expression" dxfId="2602" priority="70">
      <formula>#REF!=1</formula>
    </cfRule>
  </conditionalFormatting>
  <conditionalFormatting sqref="G19">
    <cfRule type="expression" dxfId="2601" priority="71">
      <formula>LEFT(A20,9)="SUB-TOTAL"</formula>
    </cfRule>
  </conditionalFormatting>
  <conditionalFormatting sqref="B33:D33">
    <cfRule type="expression" dxfId="2600" priority="72">
      <formula>#REF!=1</formula>
    </cfRule>
  </conditionalFormatting>
  <conditionalFormatting sqref="C33:D33">
    <cfRule type="cellIs" dxfId="2599" priority="73" operator="equal">
      <formula>"xxx"</formula>
    </cfRule>
  </conditionalFormatting>
  <conditionalFormatting sqref="D33:D35">
    <cfRule type="containsText" dxfId="2598" priority="74" operator="containsText" text="xxx">
      <formula>NOT(ISERROR(SEARCH("xxx",D33)))</formula>
    </cfRule>
  </conditionalFormatting>
  <conditionalFormatting sqref="B34:C34">
    <cfRule type="expression" dxfId="2597" priority="75">
      <formula>#REF!=1</formula>
    </cfRule>
  </conditionalFormatting>
  <conditionalFormatting sqref="A34:A35">
    <cfRule type="expression" dxfId="2596" priority="76">
      <formula>#REF!=1</formula>
    </cfRule>
  </conditionalFormatting>
  <conditionalFormatting sqref="A34">
    <cfRule type="expression" dxfId="2595" priority="77">
      <formula>RIGHT($A34,3)=".00"</formula>
    </cfRule>
  </conditionalFormatting>
  <conditionalFormatting sqref="D26">
    <cfRule type="containsText" dxfId="2594" priority="78" operator="containsText" text="xxx">
      <formula>NOT(ISERROR(SEARCH("xxx",D26)))</formula>
    </cfRule>
  </conditionalFormatting>
  <conditionalFormatting sqref="D19:D20 D22:D23 D30:D31">
    <cfRule type="containsText" dxfId="2593" priority="79" operator="containsText" text="xxx">
      <formula>NOT(ISERROR(SEARCH("xxx",D19)))</formula>
    </cfRule>
  </conditionalFormatting>
  <conditionalFormatting sqref="D12:D14 F34:J34">
    <cfRule type="containsText" dxfId="2592" priority="80" operator="containsText" text="xxx">
      <formula>NOT(ISERROR(SEARCH("xxx",D12)))</formula>
    </cfRule>
  </conditionalFormatting>
  <conditionalFormatting sqref="D12:D14">
    <cfRule type="expression" dxfId="2591" priority="81">
      <formula>#REF!=1</formula>
    </cfRule>
  </conditionalFormatting>
  <conditionalFormatting sqref="B5:D6">
    <cfRule type="expression" dxfId="2590" priority="82">
      <formula>#REF!=1</formula>
    </cfRule>
  </conditionalFormatting>
  <conditionalFormatting sqref="B6:D6">
    <cfRule type="cellIs" dxfId="2589" priority="83" operator="equal">
      <formula>"xxx"</formula>
    </cfRule>
  </conditionalFormatting>
  <conditionalFormatting sqref="A6">
    <cfRule type="containsText" dxfId="2588" priority="84" operator="containsText" text="total estimated">
      <formula>NOT(ISERROR(SEARCH("total estimated",A6)))</formula>
    </cfRule>
    <cfRule type="containsText" dxfId="2587" priority="85" operator="containsText" text="SUB-TOTAL">
      <formula>NOT(ISERROR(SEARCH("SUB-TOTAL",A6)))</formula>
    </cfRule>
    <cfRule type="containsText" dxfId="2586" priority="86" operator="containsText" text="to be carried to">
      <formula>NOT(ISERROR(SEARCH("to be carried to",A6)))</formula>
    </cfRule>
    <cfRule type="expression" dxfId="2585" priority="87">
      <formula>RIGHT($A6,3)=".00"</formula>
    </cfRule>
  </conditionalFormatting>
  <conditionalFormatting sqref="A1:A6">
    <cfRule type="expression" dxfId="2584" priority="88">
      <formula>#REF!=1</formula>
    </cfRule>
  </conditionalFormatting>
  <conditionalFormatting sqref="A23 G7:G12 G19:G20">
    <cfRule type="cellIs" dxfId="2583" priority="89" operator="equal">
      <formula>"xxx"</formula>
    </cfRule>
  </conditionalFormatting>
  <conditionalFormatting sqref="F34:J34">
    <cfRule type="expression" dxfId="2582" priority="90">
      <formula>#REF!=1</formula>
    </cfRule>
  </conditionalFormatting>
  <conditionalFormatting sqref="B35:D35">
    <cfRule type="expression" dxfId="2581" priority="91">
      <formula>#REF!=1</formula>
    </cfRule>
  </conditionalFormatting>
  <conditionalFormatting sqref="D1:D4">
    <cfRule type="expression" dxfId="2580" priority="92">
      <formula>#REF!=1</formula>
    </cfRule>
  </conditionalFormatting>
  <conditionalFormatting sqref="G20">
    <cfRule type="expression" dxfId="2579" priority="93">
      <formula>LEFT(A22,9)="SUB-TOTAL"</formula>
    </cfRule>
  </conditionalFormatting>
  <conditionalFormatting sqref="G14:G16">
    <cfRule type="cellIs" dxfId="2578" priority="94" operator="equal">
      <formula>"xxx"</formula>
    </cfRule>
  </conditionalFormatting>
  <conditionalFormatting sqref="G10:G12 G14:G16">
    <cfRule type="expression" dxfId="2577" priority="95">
      <formula>LEFT(A12,9)="SUB-TOTAL"</formula>
    </cfRule>
  </conditionalFormatting>
  <conditionalFormatting sqref="H7:J9 H28:J29">
    <cfRule type="expression" dxfId="2576" priority="96">
      <formula>LEFT(D7,9)="SUB-TOTAL"</formula>
    </cfRule>
  </conditionalFormatting>
  <conditionalFormatting sqref="H11:J27 H30:J33 I10:I11">
    <cfRule type="expression" dxfId="2575" priority="97">
      <formula>LEFT(D12,9)="SUB-TOTAL"</formula>
    </cfRule>
  </conditionalFormatting>
  <pageMargins left="0.7" right="0.7" top="0.75" bottom="0.75" header="0.511811023622047" footer="0.511811023622047"/>
  <pageSetup paperSize="9" orientation="landscape"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0"/>
  <sheetViews>
    <sheetView topLeftCell="A7" zoomScaleNormal="100" workbookViewId="0">
      <selection activeCell="M7" sqref="M7"/>
    </sheetView>
  </sheetViews>
  <sheetFormatPr defaultColWidth="8.7109375" defaultRowHeight="12.75" x14ac:dyDescent="0.2"/>
  <cols>
    <col min="2" max="2" width="23.140625" style="15" customWidth="1"/>
    <col min="3" max="3" width="10.42578125" style="15" customWidth="1"/>
    <col min="8" max="8" width="10.5703125" style="15" customWidth="1"/>
    <col min="9" max="9" width="10.7109375" style="15" customWidth="1"/>
    <col min="10" max="10" width="9"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2.1406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96</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51" customHeight="1" x14ac:dyDescent="0.2">
      <c r="A10" s="91"/>
      <c r="B10" s="208" t="s">
        <v>213</v>
      </c>
      <c r="C10" s="93"/>
      <c r="D10" s="93"/>
      <c r="E10" s="93"/>
      <c r="F10" s="205"/>
      <c r="G10" s="207"/>
      <c r="H10" s="207"/>
      <c r="I10" s="207"/>
      <c r="J10" s="207"/>
      <c r="K10" s="207"/>
      <c r="L10" s="207"/>
    </row>
    <row r="11" spans="1:16" ht="25.5" customHeight="1" x14ac:dyDescent="0.2">
      <c r="A11" s="203" t="s">
        <v>214</v>
      </c>
      <c r="B11" s="208" t="s">
        <v>215</v>
      </c>
      <c r="C11" s="93"/>
      <c r="D11" s="94"/>
      <c r="E11" s="205"/>
      <c r="F11" s="205"/>
      <c r="G11" s="207"/>
      <c r="H11" s="207"/>
      <c r="I11" s="207"/>
      <c r="J11" s="270"/>
      <c r="K11" s="270"/>
      <c r="L11" s="207"/>
    </row>
    <row r="12" spans="1:16" ht="25.5" customHeight="1" x14ac:dyDescent="0.2">
      <c r="A12" s="203" t="s">
        <v>216</v>
      </c>
      <c r="B12" s="208" t="s">
        <v>217</v>
      </c>
      <c r="C12" s="93">
        <v>9</v>
      </c>
      <c r="D12" s="94" t="s">
        <v>180</v>
      </c>
      <c r="E12" s="93">
        <v>243</v>
      </c>
      <c r="F12" s="93">
        <v>7</v>
      </c>
      <c r="G12" s="93">
        <f>C12-F12</f>
        <v>2</v>
      </c>
      <c r="H12" s="207">
        <f>F12+G12</f>
        <v>9</v>
      </c>
      <c r="I12" s="207">
        <f>E12*F12</f>
        <v>1701</v>
      </c>
      <c r="J12" s="270">
        <f>G12*E12</f>
        <v>486</v>
      </c>
      <c r="K12" s="270">
        <f>I12+J12</f>
        <v>2187</v>
      </c>
      <c r="L12" s="210">
        <f>H12/C12</f>
        <v>1</v>
      </c>
      <c r="M12" s="168">
        <v>240</v>
      </c>
      <c r="N12" s="168">
        <v>10</v>
      </c>
      <c r="O12" s="168">
        <f>C12*(M12+N12)</f>
        <v>2250</v>
      </c>
      <c r="P12" s="168">
        <f>K12-O12</f>
        <v>-63</v>
      </c>
    </row>
    <row r="13" spans="1:16" ht="25.5" customHeight="1" x14ac:dyDescent="0.2">
      <c r="A13" s="203" t="s">
        <v>218</v>
      </c>
      <c r="B13" s="208" t="s">
        <v>219</v>
      </c>
      <c r="C13" s="93"/>
      <c r="D13" s="94"/>
      <c r="E13" s="205"/>
      <c r="F13" s="93"/>
      <c r="G13" s="93"/>
      <c r="H13" s="207"/>
      <c r="I13" s="207"/>
      <c r="J13" s="270"/>
      <c r="K13" s="270"/>
      <c r="L13" s="207"/>
    </row>
    <row r="14" spans="1:16" ht="25.5" customHeight="1" x14ac:dyDescent="0.2">
      <c r="A14" s="203" t="s">
        <v>220</v>
      </c>
      <c r="B14" s="208" t="s">
        <v>221</v>
      </c>
      <c r="C14" s="93">
        <v>2</v>
      </c>
      <c r="D14" s="94" t="s">
        <v>180</v>
      </c>
      <c r="E14" s="93">
        <v>534</v>
      </c>
      <c r="F14" s="93">
        <v>1.3</v>
      </c>
      <c r="G14" s="93">
        <f>C14-F14</f>
        <v>0.7</v>
      </c>
      <c r="H14" s="207">
        <f>F14+G14</f>
        <v>2</v>
      </c>
      <c r="I14" s="207">
        <f>E14*F14</f>
        <v>694.2</v>
      </c>
      <c r="J14" s="270">
        <f>G14*E14</f>
        <v>373.79999999999995</v>
      </c>
      <c r="K14" s="270">
        <f>I14+J14</f>
        <v>1068</v>
      </c>
      <c r="L14" s="210">
        <f>H14/C14</f>
        <v>1</v>
      </c>
      <c r="M14" s="168">
        <v>320</v>
      </c>
      <c r="N14" s="168">
        <v>10</v>
      </c>
      <c r="O14" s="168">
        <f>C14*(M14+N14)</f>
        <v>660</v>
      </c>
      <c r="P14" s="168">
        <f>K14-O14</f>
        <v>408</v>
      </c>
    </row>
    <row r="15" spans="1:16" ht="20.25" customHeight="1" x14ac:dyDescent="0.2">
      <c r="A15" s="203" t="s">
        <v>222</v>
      </c>
      <c r="B15" s="208" t="s">
        <v>223</v>
      </c>
      <c r="C15" s="93"/>
      <c r="D15" s="94"/>
      <c r="E15" s="205"/>
      <c r="F15" s="93"/>
      <c r="G15" s="93"/>
      <c r="H15" s="207"/>
      <c r="I15" s="207"/>
      <c r="J15" s="270"/>
      <c r="K15" s="270"/>
      <c r="L15" s="207"/>
      <c r="M15" s="168"/>
      <c r="N15" s="168"/>
      <c r="O15" s="168"/>
      <c r="P15" s="168"/>
    </row>
    <row r="16" spans="1:16" ht="38.25" customHeight="1" x14ac:dyDescent="0.2">
      <c r="A16" s="203" t="s">
        <v>224</v>
      </c>
      <c r="B16" s="208" t="s">
        <v>280</v>
      </c>
      <c r="C16" s="93">
        <v>7</v>
      </c>
      <c r="D16" s="94" t="s">
        <v>180</v>
      </c>
      <c r="E16" s="93">
        <v>485</v>
      </c>
      <c r="F16" s="93">
        <v>4.55</v>
      </c>
      <c r="G16" s="93">
        <f>C16-F16</f>
        <v>2.4500000000000002</v>
      </c>
      <c r="H16" s="207">
        <f>F16+G16</f>
        <v>7</v>
      </c>
      <c r="I16" s="207">
        <f>E16*F16</f>
        <v>2206.75</v>
      </c>
      <c r="J16" s="270">
        <f>G16*E16</f>
        <v>1188.25</v>
      </c>
      <c r="K16" s="270">
        <f>I16+J16</f>
        <v>3395</v>
      </c>
      <c r="L16" s="210">
        <f>H16/C16</f>
        <v>1</v>
      </c>
      <c r="M16" s="168">
        <v>334</v>
      </c>
      <c r="N16" s="168">
        <v>10</v>
      </c>
      <c r="O16" s="168">
        <f>C16*(M16+N16)</f>
        <v>2408</v>
      </c>
      <c r="P16" s="168">
        <f>K16-O16</f>
        <v>987</v>
      </c>
    </row>
    <row r="17" spans="1:16" ht="12.75" customHeight="1" x14ac:dyDescent="0.2">
      <c r="A17" s="203" t="s">
        <v>226</v>
      </c>
      <c r="B17" s="208" t="s">
        <v>227</v>
      </c>
      <c r="C17" s="93"/>
      <c r="D17" s="94"/>
      <c r="E17" s="205"/>
      <c r="F17" s="93"/>
      <c r="G17" s="93"/>
      <c r="H17" s="207"/>
      <c r="I17" s="207"/>
      <c r="J17" s="270"/>
      <c r="K17" s="270"/>
      <c r="L17" s="207"/>
    </row>
    <row r="18" spans="1:16" ht="89.25" customHeight="1" x14ac:dyDescent="0.2">
      <c r="A18" s="203"/>
      <c r="B18" s="208" t="s">
        <v>228</v>
      </c>
      <c r="C18" s="93"/>
      <c r="D18" s="94"/>
      <c r="E18" s="205"/>
      <c r="F18" s="93"/>
      <c r="G18" s="93"/>
      <c r="H18" s="207"/>
      <c r="I18" s="207"/>
      <c r="J18" s="270"/>
      <c r="K18" s="270"/>
      <c r="L18" s="207"/>
    </row>
    <row r="19" spans="1:16" ht="39" customHeight="1" x14ac:dyDescent="0.2">
      <c r="A19" s="203" t="s">
        <v>229</v>
      </c>
      <c r="B19" s="208" t="s">
        <v>230</v>
      </c>
      <c r="C19" s="93">
        <v>2</v>
      </c>
      <c r="D19" s="94" t="s">
        <v>180</v>
      </c>
      <c r="E19" s="93">
        <v>391</v>
      </c>
      <c r="F19" s="93">
        <v>2</v>
      </c>
      <c r="G19" s="93">
        <f>C19-F19</f>
        <v>0</v>
      </c>
      <c r="H19" s="207">
        <f>F19+G19</f>
        <v>2</v>
      </c>
      <c r="I19" s="207">
        <f>E19*F19</f>
        <v>782</v>
      </c>
      <c r="J19" s="270">
        <f>E19*G19</f>
        <v>0</v>
      </c>
      <c r="K19" s="270">
        <f>I19+J19</f>
        <v>782</v>
      </c>
      <c r="L19" s="210">
        <f>H19/C19</f>
        <v>1</v>
      </c>
      <c r="M19" s="168">
        <v>16</v>
      </c>
      <c r="N19" s="168">
        <v>10</v>
      </c>
      <c r="O19" s="168">
        <f>C19*(M19+N19)</f>
        <v>52</v>
      </c>
      <c r="P19" s="168">
        <f>K19-O19</f>
        <v>730</v>
      </c>
    </row>
    <row r="20" spans="1:16" ht="26.25" customHeight="1" x14ac:dyDescent="0.2">
      <c r="A20" s="211"/>
      <c r="B20" s="212" t="s">
        <v>138</v>
      </c>
      <c r="C20" s="213" t="s">
        <v>89</v>
      </c>
      <c r="D20" s="213" t="s">
        <v>89</v>
      </c>
      <c r="E20" s="214"/>
      <c r="F20" s="214"/>
      <c r="G20" s="215"/>
      <c r="H20" s="216"/>
      <c r="I20" s="272">
        <f>SUM(I9:I19)</f>
        <v>5383.95</v>
      </c>
      <c r="J20" s="272">
        <f>SUM(J9:J19)</f>
        <v>2048.0500000000002</v>
      </c>
      <c r="K20" s="272">
        <f>SUM(K9:K19)</f>
        <v>7432</v>
      </c>
      <c r="L20" s="217"/>
      <c r="O20" s="218">
        <f>SUM(O9:O19)</f>
        <v>5370</v>
      </c>
      <c r="P20" s="218">
        <f>SUM(P9:P19)</f>
        <v>2062</v>
      </c>
    </row>
  </sheetData>
  <mergeCells count="3">
    <mergeCell ref="C6:E6"/>
    <mergeCell ref="F6:H6"/>
    <mergeCell ref="I6:K6"/>
  </mergeCells>
  <conditionalFormatting sqref="O20:P20">
    <cfRule type="expression" dxfId="2574" priority="2">
      <formula>#REF!=1</formula>
    </cfRule>
    <cfRule type="cellIs" dxfId="2573" priority="3" operator="equal">
      <formula>"xxx"</formula>
    </cfRule>
  </conditionalFormatting>
  <conditionalFormatting sqref="P16 P19">
    <cfRule type="expression" dxfId="2572" priority="4">
      <formula>#REF!=1</formula>
    </cfRule>
    <cfRule type="cellIs" dxfId="2571" priority="5" operator="equal">
      <formula>"xxx"</formula>
    </cfRule>
  </conditionalFormatting>
  <conditionalFormatting sqref="O16 O19">
    <cfRule type="expression" dxfId="2570" priority="6">
      <formula>#REF!=1</formula>
    </cfRule>
    <cfRule type="cellIs" dxfId="2569" priority="7" operator="equal">
      <formula>"xxx"</formula>
    </cfRule>
  </conditionalFormatting>
  <conditionalFormatting sqref="N16 N19">
    <cfRule type="expression" dxfId="2568" priority="8">
      <formula>#REF!=1</formula>
    </cfRule>
    <cfRule type="cellIs" dxfId="2567" priority="9" operator="equal">
      <formula>"xxx"</formula>
    </cfRule>
  </conditionalFormatting>
  <conditionalFormatting sqref="M16 M19">
    <cfRule type="expression" dxfId="2566" priority="10">
      <formula>#REF!=1</formula>
    </cfRule>
    <cfRule type="cellIs" dxfId="2565" priority="11" operator="equal">
      <formula>"xxx"</formula>
    </cfRule>
  </conditionalFormatting>
  <conditionalFormatting sqref="P12">
    <cfRule type="expression" dxfId="2564" priority="12">
      <formula>#REF!=1</formula>
    </cfRule>
    <cfRule type="cellIs" dxfId="2563" priority="13" operator="equal">
      <formula>"xxx"</formula>
    </cfRule>
  </conditionalFormatting>
  <conditionalFormatting sqref="O12">
    <cfRule type="expression" dxfId="2562" priority="14">
      <formula>#REF!=1</formula>
    </cfRule>
    <cfRule type="cellIs" dxfId="2561" priority="15" operator="equal">
      <formula>"xxx"</formula>
    </cfRule>
  </conditionalFormatting>
  <conditionalFormatting sqref="N12">
    <cfRule type="expression" dxfId="2560" priority="16">
      <formula>#REF!=1</formula>
    </cfRule>
    <cfRule type="cellIs" dxfId="2559" priority="17" operator="equal">
      <formula>"xxx"</formula>
    </cfRule>
  </conditionalFormatting>
  <conditionalFormatting sqref="M12">
    <cfRule type="expression" dxfId="2558" priority="18">
      <formula>#REF!=1</formula>
    </cfRule>
    <cfRule type="cellIs" dxfId="2557" priority="19" operator="equal">
      <formula>"xxx"</formula>
    </cfRule>
  </conditionalFormatting>
  <conditionalFormatting sqref="P14:P15">
    <cfRule type="expression" dxfId="2556" priority="20">
      <formula>#REF!=1</formula>
    </cfRule>
    <cfRule type="cellIs" dxfId="2555" priority="21" operator="equal">
      <formula>"xxx"</formula>
    </cfRule>
  </conditionalFormatting>
  <conditionalFormatting sqref="O14:O15">
    <cfRule type="expression" dxfId="2554" priority="22">
      <formula>#REF!=1</formula>
    </cfRule>
    <cfRule type="cellIs" dxfId="2553" priority="23" operator="equal">
      <formula>"xxx"</formula>
    </cfRule>
  </conditionalFormatting>
  <conditionalFormatting sqref="N14">
    <cfRule type="expression" dxfId="2552" priority="24">
      <formula>#REF!=1</formula>
    </cfRule>
    <cfRule type="cellIs" dxfId="2551" priority="25" operator="equal">
      <formula>"xxx"</formula>
    </cfRule>
  </conditionalFormatting>
  <conditionalFormatting sqref="M15:N15">
    <cfRule type="expression" dxfId="2550" priority="26">
      <formula>#REF!=1</formula>
    </cfRule>
    <cfRule type="cellIs" dxfId="2549" priority="27" operator="equal">
      <formula>"xxx"</formula>
    </cfRule>
  </conditionalFormatting>
  <conditionalFormatting sqref="M14">
    <cfRule type="expression" dxfId="2548" priority="28">
      <formula>#REF!=1</formula>
    </cfRule>
    <cfRule type="cellIs" dxfId="2547" priority="29" operator="equal">
      <formula>"xxx"</formula>
    </cfRule>
  </conditionalFormatting>
  <conditionalFormatting sqref="C5">
    <cfRule type="expression" dxfId="2546" priority="30">
      <formula>#REF!=1</formula>
    </cfRule>
  </conditionalFormatting>
  <conditionalFormatting sqref="E19">
    <cfRule type="cellIs" dxfId="2545" priority="31" operator="equal">
      <formula>"xxx"</formula>
    </cfRule>
  </conditionalFormatting>
  <conditionalFormatting sqref="E12:G19">
    <cfRule type="expression" dxfId="2544" priority="32">
      <formula>#REF!=1</formula>
    </cfRule>
  </conditionalFormatting>
  <conditionalFormatting sqref="E14 E16">
    <cfRule type="cellIs" dxfId="2543" priority="33" operator="equal">
      <formula>"xxx"</formula>
    </cfRule>
  </conditionalFormatting>
  <conditionalFormatting sqref="E12">
    <cfRule type="cellIs" dxfId="2542" priority="34" operator="equal">
      <formula>"xxx"</formula>
    </cfRule>
  </conditionalFormatting>
  <conditionalFormatting sqref="E13 E15 E17:E18">
    <cfRule type="containsText" dxfId="2541" priority="35" operator="containsText" text="xxx">
      <formula>NOT(ISERROR(SEARCH("xxx",E13)))</formula>
    </cfRule>
  </conditionalFormatting>
  <conditionalFormatting sqref="D12:D19">
    <cfRule type="expression" dxfId="2540" priority="36">
      <formula>I12=1</formula>
    </cfRule>
  </conditionalFormatting>
  <conditionalFormatting sqref="C8:C19">
    <cfRule type="cellIs" dxfId="2539" priority="37" operator="equal">
      <formula>"xxx"</formula>
    </cfRule>
  </conditionalFormatting>
  <conditionalFormatting sqref="C15:C18">
    <cfRule type="expression" dxfId="2538" priority="38">
      <formula>I15=1</formula>
    </cfRule>
  </conditionalFormatting>
  <conditionalFormatting sqref="C12:C13">
    <cfRule type="expression" dxfId="2537" priority="39">
      <formula>I12=1</formula>
    </cfRule>
  </conditionalFormatting>
  <conditionalFormatting sqref="D10:E10">
    <cfRule type="expression" dxfId="2536" priority="40">
      <formula>#REF!=1</formula>
    </cfRule>
    <cfRule type="cellIs" dxfId="2535" priority="41" operator="equal">
      <formula>"xxx"</formula>
    </cfRule>
  </conditionalFormatting>
  <conditionalFormatting sqref="I20:K20">
    <cfRule type="cellIs" dxfId="2534" priority="42" operator="equal">
      <formula>"xxx"</formula>
    </cfRule>
    <cfRule type="expression" dxfId="2533" priority="43">
      <formula>#REF!=1</formula>
    </cfRule>
  </conditionalFormatting>
  <conditionalFormatting sqref="H8:L19 H20 L20">
    <cfRule type="expression" dxfId="2532" priority="44">
      <formula>#REF!=1</formula>
    </cfRule>
  </conditionalFormatting>
  <conditionalFormatting sqref="C6">
    <cfRule type="expression" dxfId="2531" priority="45">
      <formula>#REF!=1</formula>
    </cfRule>
  </conditionalFormatting>
  <conditionalFormatting sqref="E5:E6">
    <cfRule type="expression" dxfId="2530" priority="46">
      <formula>#REF!=1</formula>
    </cfRule>
  </conditionalFormatting>
  <conditionalFormatting sqref="I6">
    <cfRule type="expression" dxfId="2529" priority="47">
      <formula>K6=1</formula>
    </cfRule>
  </conditionalFormatting>
  <conditionalFormatting sqref="F6">
    <cfRule type="expression" dxfId="2528" priority="48">
      <formula>#REF!=1</formula>
    </cfRule>
  </conditionalFormatting>
  <conditionalFormatting sqref="E20:F20">
    <cfRule type="expression" dxfId="2527" priority="49">
      <formula>#REF!=1</formula>
    </cfRule>
    <cfRule type="containsText" dxfId="2526" priority="50" operator="containsText" text="xxx">
      <formula>NOT(ISERROR(SEARCH("xxx",E20)))</formula>
    </cfRule>
  </conditionalFormatting>
  <conditionalFormatting sqref="F12:G19">
    <cfRule type="cellIs" dxfId="2525" priority="51" operator="equal">
      <formula>"xxx"</formula>
    </cfRule>
  </conditionalFormatting>
  <conditionalFormatting sqref="C1:C4 C8:C11 C20">
    <cfRule type="expression" dxfId="2524" priority="52">
      <formula>#REF!=1</formula>
    </cfRule>
  </conditionalFormatting>
  <conditionalFormatting sqref="C20">
    <cfRule type="expression" dxfId="2523" priority="53">
      <formula>G20=1</formula>
    </cfRule>
    <cfRule type="expression" dxfId="2522" priority="54">
      <formula>#REF!=1</formula>
    </cfRule>
  </conditionalFormatting>
  <conditionalFormatting sqref="B8:B20">
    <cfRule type="containsText" dxfId="2521" priority="55" operator="containsText" text="total estimated">
      <formula>NOT(ISERROR(SEARCH("total estimated",B8)))</formula>
    </cfRule>
    <cfRule type="containsText" dxfId="2520" priority="56" operator="containsText" text="SUB-TOTAL">
      <formula>NOT(ISERROR(SEARCH("SUB-TOTAL",B8)))</formula>
    </cfRule>
    <cfRule type="containsText" dxfId="2519" priority="57" operator="containsText" text="to be carried to">
      <formula>NOT(ISERROR(SEARCH("to be carried to",B8)))</formula>
    </cfRule>
  </conditionalFormatting>
  <conditionalFormatting sqref="A8:B20">
    <cfRule type="expression" dxfId="2518" priority="58">
      <formula>RIGHT($A8,3)=".00"</formula>
    </cfRule>
  </conditionalFormatting>
  <conditionalFormatting sqref="F8:F11">
    <cfRule type="containsText" dxfId="2517" priority="59" operator="containsText" text="xxx">
      <formula>NOT(ISERROR(SEARCH("xxx",F8)))</formula>
    </cfRule>
  </conditionalFormatting>
  <conditionalFormatting sqref="G9:G11">
    <cfRule type="cellIs" dxfId="2516" priority="60" operator="equal">
      <formula>"xxx"</formula>
    </cfRule>
    <cfRule type="expression" dxfId="2515" priority="61">
      <formula>LEFT(B9,9)="SUB-TOTAL"</formula>
    </cfRule>
  </conditionalFormatting>
  <conditionalFormatting sqref="A7">
    <cfRule type="expression" dxfId="2514" priority="62">
      <formula>G7=1</formula>
    </cfRule>
  </conditionalFormatting>
  <conditionalFormatting sqref="E8:E9 E11">
    <cfRule type="containsText" dxfId="2513" priority="63" operator="containsText" text="xxx">
      <formula>NOT(ISERROR(SEARCH("xxx",E8)))</formula>
    </cfRule>
  </conditionalFormatting>
  <conditionalFormatting sqref="C20:G20">
    <cfRule type="cellIs" dxfId="2512" priority="64" operator="equal">
      <formula>"xxx"</formula>
    </cfRule>
  </conditionalFormatting>
  <conditionalFormatting sqref="D8:E9 D11:E11">
    <cfRule type="expression" dxfId="2511" priority="65">
      <formula>#REF!=1</formula>
    </cfRule>
  </conditionalFormatting>
  <conditionalFormatting sqref="B1:B20 C7:L7">
    <cfRule type="expression" dxfId="2510" priority="66">
      <formula>#REF!=1</formula>
    </cfRule>
  </conditionalFormatting>
  <conditionalFormatting sqref="F1:F4 F8:F11">
    <cfRule type="expression" dxfId="2509" priority="67">
      <formula>#REF!=1</formula>
    </cfRule>
  </conditionalFormatting>
  <conditionalFormatting sqref="G1:G4 G8:G11">
    <cfRule type="expression" dxfId="2508" priority="68">
      <formula>#REF!=1</formula>
    </cfRule>
  </conditionalFormatting>
  <conditionalFormatting sqref="A1:A6 A8:A20 D20:G20">
    <cfRule type="expression" dxfId="2507" priority="69">
      <formula>#REF!=1</formula>
    </cfRule>
  </conditionalFormatting>
  <conditionalFormatting sqref="E1:E4">
    <cfRule type="expression" dxfId="2506" priority="70">
      <formula>#REF!=1</formula>
    </cfRule>
  </conditionalFormatting>
  <pageMargins left="0.7" right="0.7" top="0.75" bottom="0.75" header="0.511811023622047" footer="0.511811023622047"/>
  <pageSetup paperSize="9" scale="67" orientation="portrait" horizontalDpi="300" verticalDpi="300"/>
  <colBreaks count="1" manualBreakCount="1">
    <brk id="12" max="1048575" man="1"/>
  </colBreak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42"/>
  <sheetViews>
    <sheetView topLeftCell="D14" zoomScale="74" zoomScaleNormal="74" workbookViewId="0">
      <selection activeCell="M5" sqref="M5"/>
    </sheetView>
  </sheetViews>
  <sheetFormatPr defaultColWidth="8.7109375" defaultRowHeight="12.75" x14ac:dyDescent="0.2"/>
  <cols>
    <col min="1" max="1" width="9" style="273" customWidth="1"/>
    <col min="2" max="2" width="59.7109375" style="268" customWidth="1"/>
    <col min="3" max="10" width="17.5703125" style="269" customWidth="1"/>
    <col min="11" max="11" width="16.85546875" style="141" customWidth="1"/>
    <col min="12" max="12" width="22" style="15" customWidth="1"/>
    <col min="13" max="13" width="19.28515625" style="15" customWidth="1"/>
    <col min="14" max="14" width="19.7109375" style="15" customWidth="1"/>
    <col min="15" max="15" width="34" style="15" customWidth="1"/>
    <col min="16" max="16" width="20.28515625" style="15" customWidth="1"/>
    <col min="17" max="17" width="15" style="15" customWidth="1"/>
  </cols>
  <sheetData>
    <row r="1" spans="1:17" ht="12.75" customHeight="1" x14ac:dyDescent="0.2">
      <c r="A1" s="359"/>
      <c r="B1" s="189"/>
      <c r="C1" s="280"/>
      <c r="E1" s="281"/>
      <c r="F1" s="282"/>
      <c r="G1" s="283"/>
      <c r="H1" s="283"/>
      <c r="I1" s="360"/>
      <c r="J1" s="280"/>
    </row>
    <row r="2" spans="1:17" ht="22.5" customHeight="1" x14ac:dyDescent="0.2">
      <c r="A2" s="359"/>
      <c r="B2" s="189"/>
      <c r="E2" s="281"/>
      <c r="F2" s="282"/>
      <c r="G2" s="283"/>
      <c r="H2" s="283"/>
      <c r="I2" s="738"/>
      <c r="J2" s="738"/>
    </row>
    <row r="3" spans="1:17" ht="18" customHeight="1" x14ac:dyDescent="0.2">
      <c r="A3" s="361"/>
      <c r="B3" s="189"/>
      <c r="C3" s="199" t="s">
        <v>96</v>
      </c>
      <c r="E3" s="281"/>
      <c r="F3" s="282"/>
      <c r="G3" s="283"/>
      <c r="H3" s="283"/>
    </row>
    <row r="4" spans="1:17" ht="21.75" customHeight="1" x14ac:dyDescent="0.2">
      <c r="A4" s="361" t="s">
        <v>209</v>
      </c>
      <c r="B4" s="75"/>
      <c r="C4" s="734" t="s">
        <v>157</v>
      </c>
      <c r="D4" s="734"/>
      <c r="E4" s="734"/>
      <c r="F4" s="734" t="s">
        <v>158</v>
      </c>
      <c r="G4" s="734"/>
      <c r="H4" s="734"/>
      <c r="I4" s="734" t="s">
        <v>159</v>
      </c>
      <c r="J4" s="734"/>
      <c r="K4" s="734"/>
    </row>
    <row r="5" spans="1:17" ht="75.75" customHeight="1" x14ac:dyDescent="0.2">
      <c r="A5" s="202" t="s">
        <v>79</v>
      </c>
      <c r="B5" s="202" t="s">
        <v>80</v>
      </c>
      <c r="C5" s="286" t="s">
        <v>160</v>
      </c>
      <c r="D5" s="286" t="s">
        <v>161</v>
      </c>
      <c r="E5" s="287" t="s">
        <v>162</v>
      </c>
      <c r="F5" s="199" t="s">
        <v>163</v>
      </c>
      <c r="G5" s="199" t="s">
        <v>164</v>
      </c>
      <c r="H5" s="199" t="s">
        <v>165</v>
      </c>
      <c r="I5" s="199" t="s">
        <v>166</v>
      </c>
      <c r="J5" s="199" t="s">
        <v>167</v>
      </c>
      <c r="K5" s="199" t="s">
        <v>168</v>
      </c>
      <c r="L5" s="199" t="s">
        <v>169</v>
      </c>
      <c r="M5" s="155" t="s">
        <v>170</v>
      </c>
      <c r="N5" s="155" t="s">
        <v>232</v>
      </c>
      <c r="O5" s="155" t="s">
        <v>171</v>
      </c>
      <c r="P5" s="155" t="s">
        <v>172</v>
      </c>
      <c r="Q5" s="155" t="s">
        <v>173</v>
      </c>
    </row>
    <row r="6" spans="1:17" ht="18.75" customHeight="1" x14ac:dyDescent="0.2">
      <c r="A6" s="91"/>
      <c r="B6" s="204" t="s">
        <v>233</v>
      </c>
      <c r="C6" s="101"/>
      <c r="D6" s="101"/>
      <c r="E6" s="292"/>
      <c r="F6" s="292"/>
      <c r="G6" s="292"/>
      <c r="H6" s="293"/>
      <c r="I6" s="294"/>
      <c r="J6" s="294"/>
      <c r="K6" s="294"/>
      <c r="L6" s="291"/>
    </row>
    <row r="7" spans="1:17" ht="18.75" customHeight="1" x14ac:dyDescent="0.2">
      <c r="A7" s="91" t="s">
        <v>211</v>
      </c>
      <c r="B7" s="204" t="s">
        <v>234</v>
      </c>
      <c r="C7" s="101"/>
      <c r="D7" s="101"/>
      <c r="E7" s="292"/>
      <c r="F7" s="292"/>
      <c r="G7" s="292"/>
      <c r="H7" s="293"/>
      <c r="I7" s="294"/>
      <c r="J7" s="294"/>
      <c r="K7" s="294"/>
      <c r="L7" s="295"/>
    </row>
    <row r="8" spans="1:17" ht="25.5" customHeight="1" x14ac:dyDescent="0.2">
      <c r="A8" s="91"/>
      <c r="B8" s="208" t="s">
        <v>235</v>
      </c>
      <c r="C8" s="101"/>
      <c r="D8" s="292"/>
      <c r="E8" s="292"/>
      <c r="F8" s="292"/>
      <c r="G8" s="292"/>
      <c r="H8" s="293"/>
      <c r="I8" s="294"/>
      <c r="J8" s="294"/>
      <c r="K8" s="294"/>
      <c r="L8" s="296"/>
    </row>
    <row r="9" spans="1:17" ht="18.75" customHeight="1" x14ac:dyDescent="0.2">
      <c r="A9" s="203" t="s">
        <v>214</v>
      </c>
      <c r="B9" s="208" t="s">
        <v>236</v>
      </c>
      <c r="C9" s="101"/>
      <c r="D9" s="101"/>
      <c r="E9" s="292"/>
      <c r="F9" s="292"/>
      <c r="G9" s="292"/>
      <c r="H9" s="293"/>
      <c r="I9" s="294"/>
      <c r="J9" s="294"/>
      <c r="K9" s="294"/>
      <c r="L9" s="296"/>
    </row>
    <row r="10" spans="1:17" ht="20.25" customHeight="1" x14ac:dyDescent="0.2">
      <c r="A10" s="203" t="s">
        <v>216</v>
      </c>
      <c r="B10" s="208" t="s">
        <v>237</v>
      </c>
      <c r="C10" s="101">
        <v>2</v>
      </c>
      <c r="D10" s="101" t="s">
        <v>180</v>
      </c>
      <c r="E10" s="101">
        <v>3686</v>
      </c>
      <c r="F10" s="101">
        <v>1.49</v>
      </c>
      <c r="G10" s="101">
        <f>C10-F10</f>
        <v>0.51</v>
      </c>
      <c r="H10" s="294">
        <f>F10+G10</f>
        <v>2</v>
      </c>
      <c r="I10" s="294">
        <f>E10*F10</f>
        <v>5492.14</v>
      </c>
      <c r="J10" s="294">
        <f>G10*E10</f>
        <v>1879.8600000000001</v>
      </c>
      <c r="K10" s="294">
        <f>I10+J10</f>
        <v>7372</v>
      </c>
      <c r="L10" s="296">
        <f>H10/C10</f>
        <v>1</v>
      </c>
      <c r="M10" s="168">
        <v>1250</v>
      </c>
      <c r="N10" s="168">
        <v>100</v>
      </c>
      <c r="O10" s="168">
        <v>300</v>
      </c>
      <c r="P10" s="168">
        <f>C10*(M10+N10+O10)</f>
        <v>3300</v>
      </c>
      <c r="Q10" s="168">
        <f>K10-P10</f>
        <v>4072</v>
      </c>
    </row>
    <row r="11" spans="1:17" ht="20.25" customHeight="1" x14ac:dyDescent="0.2">
      <c r="A11" s="203" t="s">
        <v>218</v>
      </c>
      <c r="B11" s="208" t="s">
        <v>238</v>
      </c>
      <c r="C11" s="101"/>
      <c r="D11" s="101"/>
      <c r="E11" s="292"/>
      <c r="F11" s="292"/>
      <c r="G11" s="292"/>
      <c r="H11" s="294"/>
      <c r="I11" s="294"/>
      <c r="J11" s="294"/>
      <c r="K11" s="294"/>
      <c r="L11" s="296"/>
      <c r="M11" s="168"/>
      <c r="N11" s="168"/>
      <c r="O11" s="168"/>
      <c r="P11" s="168"/>
      <c r="Q11" s="168"/>
    </row>
    <row r="12" spans="1:17" ht="20.25" customHeight="1" x14ac:dyDescent="0.2">
      <c r="A12" s="203" t="s">
        <v>220</v>
      </c>
      <c r="B12" s="208" t="s">
        <v>237</v>
      </c>
      <c r="C12" s="101">
        <v>1</v>
      </c>
      <c r="D12" s="101" t="s">
        <v>180</v>
      </c>
      <c r="E12" s="101">
        <v>5577.5</v>
      </c>
      <c r="F12" s="101">
        <v>0.75</v>
      </c>
      <c r="G12" s="101">
        <f>C12-F12</f>
        <v>0.25</v>
      </c>
      <c r="H12" s="294">
        <f>F12+G12</f>
        <v>1</v>
      </c>
      <c r="I12" s="294">
        <f>E12*F12</f>
        <v>4183.125</v>
      </c>
      <c r="J12" s="294">
        <f>G12*E12</f>
        <v>1394.375</v>
      </c>
      <c r="K12" s="294">
        <f>I12+J12</f>
        <v>5577.5</v>
      </c>
      <c r="L12" s="296">
        <f>H12/C12</f>
        <v>1</v>
      </c>
      <c r="M12" s="168">
        <v>3830</v>
      </c>
      <c r="N12" s="168">
        <v>200</v>
      </c>
      <c r="O12" s="168">
        <v>100</v>
      </c>
      <c r="P12" s="168">
        <f>C12*(M12+N12+O12)</f>
        <v>4130</v>
      </c>
      <c r="Q12" s="168">
        <f>K12-P12</f>
        <v>1447.5</v>
      </c>
    </row>
    <row r="13" spans="1:17" ht="20.25" customHeight="1" x14ac:dyDescent="0.2">
      <c r="A13" s="203" t="s">
        <v>222</v>
      </c>
      <c r="B13" s="208" t="s">
        <v>239</v>
      </c>
      <c r="C13" s="101"/>
      <c r="D13" s="101"/>
      <c r="E13" s="292"/>
      <c r="F13" s="292"/>
      <c r="G13" s="292"/>
      <c r="H13" s="294"/>
      <c r="I13" s="294"/>
      <c r="J13" s="294"/>
      <c r="K13" s="294"/>
      <c r="L13" s="296"/>
      <c r="M13" s="168"/>
      <c r="N13" s="168"/>
      <c r="O13" s="168"/>
      <c r="P13" s="168"/>
      <c r="Q13" s="168"/>
    </row>
    <row r="14" spans="1:17" ht="20.25" customHeight="1" x14ac:dyDescent="0.2">
      <c r="A14" s="203" t="s">
        <v>224</v>
      </c>
      <c r="B14" s="208" t="s">
        <v>240</v>
      </c>
      <c r="C14" s="101">
        <v>2</v>
      </c>
      <c r="D14" s="101" t="s">
        <v>180</v>
      </c>
      <c r="E14" s="101">
        <v>5626</v>
      </c>
      <c r="F14" s="101">
        <v>1.5</v>
      </c>
      <c r="G14" s="101">
        <f>C14-F14</f>
        <v>0.5</v>
      </c>
      <c r="H14" s="294">
        <f>F14+G14</f>
        <v>2</v>
      </c>
      <c r="I14" s="294">
        <f>E14*F14</f>
        <v>8439</v>
      </c>
      <c r="J14" s="294">
        <f>G14*E14</f>
        <v>2813</v>
      </c>
      <c r="K14" s="294">
        <f>I14+J14</f>
        <v>11252</v>
      </c>
      <c r="L14" s="296">
        <f>H14/C14</f>
        <v>1</v>
      </c>
      <c r="M14" s="168">
        <v>3000</v>
      </c>
      <c r="N14" s="168">
        <v>150</v>
      </c>
      <c r="O14" s="168">
        <v>100</v>
      </c>
      <c r="P14" s="168">
        <f>C14*(M14+N14+O14)</f>
        <v>6500</v>
      </c>
      <c r="Q14" s="168">
        <f>K14-P14</f>
        <v>4752</v>
      </c>
    </row>
    <row r="15" spans="1:17" ht="20.25" customHeight="1" x14ac:dyDescent="0.2">
      <c r="A15" s="91" t="s">
        <v>241</v>
      </c>
      <c r="B15" s="204" t="s">
        <v>242</v>
      </c>
      <c r="C15" s="101"/>
      <c r="D15" s="101"/>
      <c r="E15" s="292"/>
      <c r="F15" s="292"/>
      <c r="G15" s="292"/>
      <c r="H15" s="294"/>
      <c r="I15" s="294"/>
      <c r="J15" s="294"/>
      <c r="K15" s="294"/>
      <c r="L15" s="296"/>
      <c r="M15" s="168"/>
      <c r="N15" s="168"/>
      <c r="O15" s="168"/>
      <c r="P15" s="168"/>
      <c r="Q15" s="168"/>
    </row>
    <row r="16" spans="1:17" ht="25.5" customHeight="1" x14ac:dyDescent="0.2">
      <c r="A16" s="91"/>
      <c r="B16" s="208" t="s">
        <v>243</v>
      </c>
      <c r="C16" s="101"/>
      <c r="D16" s="101"/>
      <c r="E16" s="292"/>
      <c r="F16" s="292"/>
      <c r="G16" s="292"/>
      <c r="H16" s="294"/>
      <c r="I16" s="294"/>
      <c r="J16" s="294"/>
      <c r="K16" s="294"/>
      <c r="L16" s="296"/>
      <c r="M16" s="168"/>
      <c r="N16" s="168"/>
      <c r="O16" s="168"/>
      <c r="P16" s="168"/>
      <c r="Q16" s="168"/>
    </row>
    <row r="17" spans="1:17" ht="20.25" customHeight="1" x14ac:dyDescent="0.2">
      <c r="A17" s="203" t="s">
        <v>214</v>
      </c>
      <c r="B17" s="208" t="s">
        <v>244</v>
      </c>
      <c r="C17" s="101"/>
      <c r="D17" s="101"/>
      <c r="E17" s="292"/>
      <c r="F17" s="292"/>
      <c r="G17" s="292"/>
      <c r="H17" s="294"/>
      <c r="I17" s="294"/>
      <c r="J17" s="294"/>
      <c r="K17" s="294"/>
      <c r="L17" s="296"/>
      <c r="M17" s="168"/>
      <c r="N17" s="168"/>
      <c r="O17" s="168"/>
      <c r="P17" s="168"/>
      <c r="Q17" s="168"/>
    </row>
    <row r="18" spans="1:17" ht="25.5" customHeight="1" x14ac:dyDescent="0.2">
      <c r="A18" s="203" t="s">
        <v>216</v>
      </c>
      <c r="B18" s="208" t="s">
        <v>245</v>
      </c>
      <c r="C18" s="101">
        <v>1</v>
      </c>
      <c r="D18" s="101" t="s">
        <v>180</v>
      </c>
      <c r="E18" s="101">
        <v>4462</v>
      </c>
      <c r="F18" s="101">
        <v>0.65</v>
      </c>
      <c r="G18" s="101">
        <f>C18-F18</f>
        <v>0.35</v>
      </c>
      <c r="H18" s="294">
        <f>F18+G18</f>
        <v>1</v>
      </c>
      <c r="I18" s="294">
        <f>E18*F18</f>
        <v>2900.3</v>
      </c>
      <c r="J18" s="294">
        <f>G18*E18</f>
        <v>1561.6999999999998</v>
      </c>
      <c r="K18" s="294">
        <f>I18+J18</f>
        <v>4462</v>
      </c>
      <c r="L18" s="296">
        <f>H18/C18</f>
        <v>1</v>
      </c>
      <c r="M18" s="168">
        <v>450</v>
      </c>
      <c r="N18" s="168">
        <v>150</v>
      </c>
      <c r="O18" s="168">
        <v>100</v>
      </c>
      <c r="P18" s="168">
        <f>C18*(M18+N18+O18)</f>
        <v>700</v>
      </c>
      <c r="Q18" s="168">
        <f>K18-P18</f>
        <v>3762</v>
      </c>
    </row>
    <row r="19" spans="1:17" ht="20.25" customHeight="1" x14ac:dyDescent="0.2">
      <c r="A19" s="91" t="s">
        <v>246</v>
      </c>
      <c r="B19" s="204" t="s">
        <v>247</v>
      </c>
      <c r="C19" s="101"/>
      <c r="D19" s="101"/>
      <c r="E19" s="292"/>
      <c r="F19" s="292"/>
      <c r="G19" s="292"/>
      <c r="H19" s="294"/>
      <c r="I19" s="294"/>
      <c r="J19" s="294"/>
      <c r="K19" s="294"/>
      <c r="L19" s="296"/>
      <c r="M19" s="168"/>
      <c r="N19" s="168"/>
      <c r="O19" s="168"/>
      <c r="P19" s="168"/>
      <c r="Q19" s="168"/>
    </row>
    <row r="20" spans="1:17" ht="20.25" customHeight="1" x14ac:dyDescent="0.2">
      <c r="A20" s="203" t="s">
        <v>214</v>
      </c>
      <c r="B20" s="208" t="s">
        <v>248</v>
      </c>
      <c r="C20" s="101"/>
      <c r="D20" s="101"/>
      <c r="E20" s="292"/>
      <c r="F20" s="292"/>
      <c r="G20" s="292"/>
      <c r="H20" s="294"/>
      <c r="I20" s="294"/>
      <c r="J20" s="294"/>
      <c r="K20" s="294"/>
      <c r="L20" s="296"/>
      <c r="M20" s="168"/>
      <c r="N20" s="168"/>
      <c r="O20" s="168"/>
      <c r="P20" s="168"/>
      <c r="Q20" s="168"/>
    </row>
    <row r="21" spans="1:17" ht="38.25" customHeight="1" x14ac:dyDescent="0.2">
      <c r="A21" s="203"/>
      <c r="B21" s="208" t="s">
        <v>249</v>
      </c>
      <c r="C21" s="101"/>
      <c r="D21" s="292"/>
      <c r="E21" s="292"/>
      <c r="F21" s="292"/>
      <c r="G21" s="292"/>
      <c r="H21" s="294"/>
      <c r="I21" s="294"/>
      <c r="J21" s="294"/>
      <c r="K21" s="294"/>
      <c r="L21" s="296"/>
      <c r="M21" s="168"/>
      <c r="N21" s="168"/>
      <c r="O21" s="168"/>
      <c r="P21" s="168"/>
      <c r="Q21" s="168"/>
    </row>
    <row r="22" spans="1:17" ht="20.25" customHeight="1" x14ac:dyDescent="0.2">
      <c r="A22" s="203" t="s">
        <v>216</v>
      </c>
      <c r="B22" s="208" t="s">
        <v>250</v>
      </c>
      <c r="C22" s="101">
        <v>250</v>
      </c>
      <c r="D22" s="101" t="s">
        <v>199</v>
      </c>
      <c r="E22" s="101">
        <v>53.35</v>
      </c>
      <c r="F22" s="101">
        <v>250</v>
      </c>
      <c r="G22" s="101">
        <f t="shared" ref="G22:G29" si="0">C22-F22</f>
        <v>0</v>
      </c>
      <c r="H22" s="294">
        <f t="shared" ref="H22:H29" si="1">F22+G22</f>
        <v>250</v>
      </c>
      <c r="I22" s="294">
        <f t="shared" ref="I22:I29" si="2">E22*F22</f>
        <v>13337.5</v>
      </c>
      <c r="J22" s="294">
        <f t="shared" ref="J22:J29" si="3">G22*E22</f>
        <v>0</v>
      </c>
      <c r="K22" s="294">
        <f t="shared" ref="K22:K29" si="4">I22+J22</f>
        <v>13337.5</v>
      </c>
      <c r="L22" s="296">
        <f t="shared" ref="L22:L29" si="5">(H22/C22)</f>
        <v>1</v>
      </c>
      <c r="M22" s="168">
        <v>15</v>
      </c>
      <c r="N22" s="168">
        <v>7.5</v>
      </c>
      <c r="O22" s="168">
        <v>0</v>
      </c>
      <c r="P22" s="168">
        <f t="shared" ref="P22:P29" si="6">C22*(M22+N22+O22)</f>
        <v>5625</v>
      </c>
      <c r="Q22" s="168">
        <f t="shared" ref="Q22:Q29" si="7">K22-P22</f>
        <v>7712.5</v>
      </c>
    </row>
    <row r="23" spans="1:17" ht="20.25" customHeight="1" x14ac:dyDescent="0.2">
      <c r="A23" s="203" t="s">
        <v>251</v>
      </c>
      <c r="B23" s="208" t="s">
        <v>252</v>
      </c>
      <c r="C23" s="101">
        <v>10</v>
      </c>
      <c r="D23" s="101" t="s">
        <v>199</v>
      </c>
      <c r="E23" s="101">
        <v>63.05</v>
      </c>
      <c r="F23" s="101">
        <v>10</v>
      </c>
      <c r="G23" s="101">
        <f t="shared" si="0"/>
        <v>0</v>
      </c>
      <c r="H23" s="294">
        <f t="shared" si="1"/>
        <v>10</v>
      </c>
      <c r="I23" s="294">
        <f t="shared" si="2"/>
        <v>630.5</v>
      </c>
      <c r="J23" s="294">
        <f t="shared" si="3"/>
        <v>0</v>
      </c>
      <c r="K23" s="294">
        <f t="shared" si="4"/>
        <v>630.5</v>
      </c>
      <c r="L23" s="296">
        <f t="shared" si="5"/>
        <v>1</v>
      </c>
      <c r="M23" s="168">
        <v>20</v>
      </c>
      <c r="N23" s="168">
        <v>10</v>
      </c>
      <c r="O23" s="168">
        <v>0</v>
      </c>
      <c r="P23" s="168">
        <f t="shared" si="6"/>
        <v>300</v>
      </c>
      <c r="Q23" s="168">
        <f t="shared" si="7"/>
        <v>330.5</v>
      </c>
    </row>
    <row r="24" spans="1:17" ht="20.25" customHeight="1" x14ac:dyDescent="0.2">
      <c r="A24" s="203" t="s">
        <v>253</v>
      </c>
      <c r="B24" s="208" t="s">
        <v>254</v>
      </c>
      <c r="C24" s="101">
        <v>40</v>
      </c>
      <c r="D24" s="101" t="s">
        <v>199</v>
      </c>
      <c r="E24" s="101">
        <v>77.599999999999994</v>
      </c>
      <c r="F24" s="101">
        <v>40</v>
      </c>
      <c r="G24" s="101">
        <f t="shared" si="0"/>
        <v>0</v>
      </c>
      <c r="H24" s="294">
        <f t="shared" si="1"/>
        <v>40</v>
      </c>
      <c r="I24" s="294">
        <f t="shared" si="2"/>
        <v>3104</v>
      </c>
      <c r="J24" s="294">
        <f t="shared" si="3"/>
        <v>0</v>
      </c>
      <c r="K24" s="294">
        <f t="shared" si="4"/>
        <v>3104</v>
      </c>
      <c r="L24" s="296">
        <f t="shared" si="5"/>
        <v>1</v>
      </c>
      <c r="M24" s="168">
        <v>24</v>
      </c>
      <c r="N24" s="168">
        <v>12</v>
      </c>
      <c r="O24" s="168">
        <v>0</v>
      </c>
      <c r="P24" s="168">
        <f t="shared" si="6"/>
        <v>1440</v>
      </c>
      <c r="Q24" s="168">
        <f t="shared" si="7"/>
        <v>1664</v>
      </c>
    </row>
    <row r="25" spans="1:17" ht="20.25" customHeight="1" x14ac:dyDescent="0.2">
      <c r="A25" s="203" t="s">
        <v>255</v>
      </c>
      <c r="B25" s="208" t="s">
        <v>256</v>
      </c>
      <c r="C25" s="101">
        <v>30</v>
      </c>
      <c r="D25" s="101" t="s">
        <v>199</v>
      </c>
      <c r="E25" s="101">
        <v>95.06</v>
      </c>
      <c r="F25" s="101">
        <v>30</v>
      </c>
      <c r="G25" s="101">
        <f t="shared" si="0"/>
        <v>0</v>
      </c>
      <c r="H25" s="294">
        <f t="shared" si="1"/>
        <v>30</v>
      </c>
      <c r="I25" s="294">
        <f t="shared" si="2"/>
        <v>2851.8</v>
      </c>
      <c r="J25" s="294">
        <f t="shared" si="3"/>
        <v>0</v>
      </c>
      <c r="K25" s="294">
        <f t="shared" si="4"/>
        <v>2851.8</v>
      </c>
      <c r="L25" s="296">
        <f t="shared" si="5"/>
        <v>1</v>
      </c>
      <c r="M25" s="168">
        <v>28</v>
      </c>
      <c r="N25" s="168">
        <v>14</v>
      </c>
      <c r="O25" s="168">
        <v>0</v>
      </c>
      <c r="P25" s="168">
        <f t="shared" si="6"/>
        <v>1260</v>
      </c>
      <c r="Q25" s="168">
        <f t="shared" si="7"/>
        <v>1591.8000000000002</v>
      </c>
    </row>
    <row r="26" spans="1:17" ht="20.25" customHeight="1" x14ac:dyDescent="0.2">
      <c r="A26" s="203" t="s">
        <v>257</v>
      </c>
      <c r="B26" s="208" t="s">
        <v>276</v>
      </c>
      <c r="C26" s="101">
        <v>70</v>
      </c>
      <c r="D26" s="101" t="s">
        <v>199</v>
      </c>
      <c r="E26" s="101">
        <v>169.75</v>
      </c>
      <c r="F26" s="101">
        <v>69.924999999999997</v>
      </c>
      <c r="G26" s="101">
        <f t="shared" si="0"/>
        <v>7.5000000000002842E-2</v>
      </c>
      <c r="H26" s="294">
        <f t="shared" si="1"/>
        <v>70</v>
      </c>
      <c r="I26" s="294">
        <f t="shared" si="2"/>
        <v>11869.768749999999</v>
      </c>
      <c r="J26" s="294">
        <f t="shared" si="3"/>
        <v>12.731250000000482</v>
      </c>
      <c r="K26" s="294">
        <f t="shared" si="4"/>
        <v>11882.5</v>
      </c>
      <c r="L26" s="296">
        <f t="shared" si="5"/>
        <v>1</v>
      </c>
      <c r="M26" s="168">
        <v>30</v>
      </c>
      <c r="N26" s="168">
        <v>15</v>
      </c>
      <c r="O26" s="168">
        <v>0</v>
      </c>
      <c r="P26" s="168">
        <f t="shared" si="6"/>
        <v>3150</v>
      </c>
      <c r="Q26" s="168">
        <f t="shared" si="7"/>
        <v>8732.5</v>
      </c>
    </row>
    <row r="27" spans="1:17" ht="20.25" customHeight="1" x14ac:dyDescent="0.2">
      <c r="A27" s="203" t="s">
        <v>259</v>
      </c>
      <c r="B27" s="208" t="s">
        <v>260</v>
      </c>
      <c r="C27" s="101">
        <v>40</v>
      </c>
      <c r="D27" s="101" t="s">
        <v>199</v>
      </c>
      <c r="E27" s="101">
        <v>190.12</v>
      </c>
      <c r="F27" s="101">
        <v>40</v>
      </c>
      <c r="G27" s="101">
        <f t="shared" si="0"/>
        <v>0</v>
      </c>
      <c r="H27" s="294">
        <f t="shared" si="1"/>
        <v>40</v>
      </c>
      <c r="I27" s="294">
        <f t="shared" si="2"/>
        <v>7604.8</v>
      </c>
      <c r="J27" s="294">
        <f t="shared" si="3"/>
        <v>0</v>
      </c>
      <c r="K27" s="294">
        <f t="shared" si="4"/>
        <v>7604.8</v>
      </c>
      <c r="L27" s="296">
        <f t="shared" si="5"/>
        <v>1</v>
      </c>
      <c r="M27" s="168">
        <v>35</v>
      </c>
      <c r="N27" s="168">
        <v>25</v>
      </c>
      <c r="O27" s="168">
        <v>0</v>
      </c>
      <c r="P27" s="168">
        <f t="shared" si="6"/>
        <v>2400</v>
      </c>
      <c r="Q27" s="168">
        <f t="shared" si="7"/>
        <v>5204.8</v>
      </c>
    </row>
    <row r="28" spans="1:17" ht="20.25" customHeight="1" x14ac:dyDescent="0.2">
      <c r="A28" s="203" t="s">
        <v>261</v>
      </c>
      <c r="B28" s="208" t="s">
        <v>240</v>
      </c>
      <c r="C28" s="101">
        <v>10</v>
      </c>
      <c r="D28" s="101" t="s">
        <v>199</v>
      </c>
      <c r="E28" s="101">
        <v>237.65</v>
      </c>
      <c r="F28" s="101">
        <v>10</v>
      </c>
      <c r="G28" s="101">
        <f t="shared" si="0"/>
        <v>0</v>
      </c>
      <c r="H28" s="294">
        <f t="shared" si="1"/>
        <v>10</v>
      </c>
      <c r="I28" s="294">
        <f t="shared" si="2"/>
        <v>2376.5</v>
      </c>
      <c r="J28" s="294">
        <f t="shared" si="3"/>
        <v>0</v>
      </c>
      <c r="K28" s="294">
        <f t="shared" si="4"/>
        <v>2376.5</v>
      </c>
      <c r="L28" s="296">
        <f t="shared" si="5"/>
        <v>1</v>
      </c>
      <c r="M28" s="168">
        <v>90</v>
      </c>
      <c r="N28" s="168">
        <v>60</v>
      </c>
      <c r="O28" s="168">
        <v>0</v>
      </c>
      <c r="P28" s="168">
        <f t="shared" si="6"/>
        <v>1500</v>
      </c>
      <c r="Q28" s="168">
        <f t="shared" si="7"/>
        <v>876.5</v>
      </c>
    </row>
    <row r="29" spans="1:17" ht="20.25" customHeight="1" x14ac:dyDescent="0.2">
      <c r="A29" s="203" t="s">
        <v>262</v>
      </c>
      <c r="B29" s="208" t="s">
        <v>237</v>
      </c>
      <c r="C29" s="101">
        <v>40</v>
      </c>
      <c r="D29" s="101" t="s">
        <v>199</v>
      </c>
      <c r="E29" s="101">
        <v>344.35</v>
      </c>
      <c r="F29" s="101">
        <v>40.049999999999997</v>
      </c>
      <c r="G29" s="101">
        <f t="shared" si="0"/>
        <v>-4.9999999999997158E-2</v>
      </c>
      <c r="H29" s="294">
        <f t="shared" si="1"/>
        <v>40</v>
      </c>
      <c r="I29" s="294">
        <f t="shared" si="2"/>
        <v>13791.217500000001</v>
      </c>
      <c r="J29" s="294">
        <f t="shared" si="3"/>
        <v>-17.217499999999024</v>
      </c>
      <c r="K29" s="294">
        <f t="shared" si="4"/>
        <v>13774.000000000002</v>
      </c>
      <c r="L29" s="296">
        <f t="shared" si="5"/>
        <v>1</v>
      </c>
      <c r="M29" s="168">
        <v>170</v>
      </c>
      <c r="N29" s="168">
        <v>90</v>
      </c>
      <c r="O29" s="168">
        <v>0</v>
      </c>
      <c r="P29" s="168">
        <f t="shared" si="6"/>
        <v>10400</v>
      </c>
      <c r="Q29" s="168">
        <f t="shared" si="7"/>
        <v>3374.0000000000018</v>
      </c>
    </row>
    <row r="30" spans="1:17" ht="20.25" customHeight="1" x14ac:dyDescent="0.2">
      <c r="A30" s="203" t="s">
        <v>218</v>
      </c>
      <c r="B30" s="208" t="s">
        <v>263</v>
      </c>
      <c r="C30" s="101">
        <v>0</v>
      </c>
      <c r="D30" s="101"/>
      <c r="E30" s="292"/>
      <c r="F30" s="292"/>
      <c r="G30" s="292"/>
      <c r="H30" s="294"/>
      <c r="I30" s="294"/>
      <c r="J30" s="294"/>
      <c r="K30" s="294"/>
      <c r="L30" s="297"/>
      <c r="M30" s="168"/>
      <c r="N30" s="168"/>
      <c r="O30" s="168"/>
      <c r="P30" s="168"/>
      <c r="Q30" s="168"/>
    </row>
    <row r="31" spans="1:17" ht="51" customHeight="1" x14ac:dyDescent="0.2">
      <c r="A31" s="203"/>
      <c r="B31" s="208" t="s">
        <v>264</v>
      </c>
      <c r="C31" s="101"/>
      <c r="D31" s="292"/>
      <c r="E31" s="292"/>
      <c r="F31" s="292"/>
      <c r="G31" s="292"/>
      <c r="H31" s="294"/>
      <c r="I31" s="294"/>
      <c r="J31" s="294"/>
      <c r="K31" s="294"/>
      <c r="L31" s="296"/>
      <c r="M31" s="168"/>
      <c r="N31" s="168"/>
      <c r="O31" s="168"/>
      <c r="P31" s="168"/>
      <c r="Q31" s="168"/>
    </row>
    <row r="32" spans="1:17" ht="20.25" customHeight="1" x14ac:dyDescent="0.2">
      <c r="A32" s="203" t="s">
        <v>220</v>
      </c>
      <c r="B32" s="208" t="s">
        <v>265</v>
      </c>
      <c r="C32" s="101">
        <v>122</v>
      </c>
      <c r="D32" s="101" t="s">
        <v>180</v>
      </c>
      <c r="E32" s="101">
        <v>63.05</v>
      </c>
      <c r="F32" s="101">
        <v>122</v>
      </c>
      <c r="G32" s="101">
        <f>C32-F32</f>
        <v>0</v>
      </c>
      <c r="H32" s="294">
        <f>F32+G32</f>
        <v>122</v>
      </c>
      <c r="I32" s="294">
        <f>E32*F32</f>
        <v>7692.0999999999995</v>
      </c>
      <c r="J32" s="294">
        <f>G32*E32</f>
        <v>0</v>
      </c>
      <c r="K32" s="294">
        <f>I32+J32</f>
        <v>7692.0999999999995</v>
      </c>
      <c r="L32" s="296">
        <f>H32/C32</f>
        <v>1</v>
      </c>
      <c r="M32" s="168">
        <v>25</v>
      </c>
      <c r="N32" s="168">
        <v>5</v>
      </c>
      <c r="O32" s="168">
        <v>100</v>
      </c>
      <c r="P32" s="168">
        <f>C32*(M32+N32+O32)</f>
        <v>15860</v>
      </c>
      <c r="Q32" s="168">
        <f>K32-P32</f>
        <v>-8167.9000000000005</v>
      </c>
    </row>
    <row r="33" spans="1:17" ht="20.25" customHeight="1" x14ac:dyDescent="0.2">
      <c r="A33" s="203" t="s">
        <v>266</v>
      </c>
      <c r="B33" s="208" t="s">
        <v>267</v>
      </c>
      <c r="C33" s="101">
        <v>6</v>
      </c>
      <c r="D33" s="101" t="s">
        <v>180</v>
      </c>
      <c r="E33" s="101">
        <v>33.950000000000003</v>
      </c>
      <c r="F33" s="101">
        <v>6</v>
      </c>
      <c r="G33" s="101">
        <f>C33-F33</f>
        <v>0</v>
      </c>
      <c r="H33" s="294">
        <f>F33+G33</f>
        <v>6</v>
      </c>
      <c r="I33" s="294">
        <f>E33*F33</f>
        <v>203.70000000000002</v>
      </c>
      <c r="J33" s="294">
        <f>G33*E33</f>
        <v>0</v>
      </c>
      <c r="K33" s="294">
        <f>I33+J33</f>
        <v>203.70000000000002</v>
      </c>
      <c r="L33" s="296">
        <f>H33/C33</f>
        <v>1</v>
      </c>
      <c r="M33" s="168">
        <v>19</v>
      </c>
      <c r="N33" s="168">
        <v>5</v>
      </c>
      <c r="O33" s="168">
        <v>100</v>
      </c>
      <c r="P33" s="168">
        <f>C33*(M33+N33+O33)</f>
        <v>744</v>
      </c>
      <c r="Q33" s="168">
        <f>K33-P33</f>
        <v>-540.29999999999995</v>
      </c>
    </row>
    <row r="34" spans="1:17" ht="20.25" customHeight="1" x14ac:dyDescent="0.2">
      <c r="A34" s="203" t="s">
        <v>268</v>
      </c>
      <c r="B34" s="208" t="s">
        <v>269</v>
      </c>
      <c r="C34" s="101">
        <v>47</v>
      </c>
      <c r="D34" s="101" t="s">
        <v>180</v>
      </c>
      <c r="E34" s="101">
        <v>72.75</v>
      </c>
      <c r="F34" s="101">
        <v>47</v>
      </c>
      <c r="G34" s="101">
        <f>C34-F34</f>
        <v>0</v>
      </c>
      <c r="H34" s="294">
        <f>F34+G34</f>
        <v>47</v>
      </c>
      <c r="I34" s="294">
        <f>E34*F34</f>
        <v>3419.25</v>
      </c>
      <c r="J34" s="294">
        <f>G34*E34</f>
        <v>0</v>
      </c>
      <c r="K34" s="294">
        <f>I34+J34</f>
        <v>3419.25</v>
      </c>
      <c r="L34" s="296">
        <f>H34/C34</f>
        <v>1</v>
      </c>
      <c r="M34" s="168">
        <v>59</v>
      </c>
      <c r="N34" s="168">
        <v>5</v>
      </c>
      <c r="O34" s="168">
        <v>100</v>
      </c>
      <c r="P34" s="168">
        <f>C34*(M34+N34+O34)</f>
        <v>7708</v>
      </c>
      <c r="Q34" s="168">
        <f>K34-P34</f>
        <v>-4288.75</v>
      </c>
    </row>
    <row r="35" spans="1:17" ht="20.25" customHeight="1" x14ac:dyDescent="0.2">
      <c r="A35" s="91" t="s">
        <v>270</v>
      </c>
      <c r="B35" s="204" t="s">
        <v>271</v>
      </c>
      <c r="C35" s="101"/>
      <c r="D35" s="101"/>
      <c r="E35" s="298"/>
      <c r="F35" s="298"/>
      <c r="G35" s="292"/>
      <c r="H35" s="294"/>
      <c r="I35" s="294"/>
      <c r="J35" s="294"/>
      <c r="K35" s="294"/>
      <c r="L35" s="291"/>
      <c r="M35" s="168"/>
      <c r="N35" s="168"/>
      <c r="O35" s="168"/>
      <c r="P35" s="168"/>
      <c r="Q35" s="168"/>
    </row>
    <row r="36" spans="1:17" ht="20.25" customHeight="1" x14ac:dyDescent="0.2">
      <c r="A36" s="203" t="s">
        <v>214</v>
      </c>
      <c r="B36" s="208" t="s">
        <v>272</v>
      </c>
      <c r="C36" s="101"/>
      <c r="D36" s="292"/>
      <c r="E36" s="298"/>
      <c r="F36" s="292"/>
      <c r="G36" s="292"/>
      <c r="H36" s="294"/>
      <c r="I36" s="294"/>
      <c r="J36" s="294"/>
      <c r="K36" s="294"/>
      <c r="L36" s="291"/>
      <c r="M36" s="168"/>
      <c r="N36" s="168"/>
      <c r="O36" s="168"/>
      <c r="P36" s="168"/>
      <c r="Q36" s="168"/>
    </row>
    <row r="37" spans="1:17" ht="89.25" customHeight="1" x14ac:dyDescent="0.2">
      <c r="A37" s="203"/>
      <c r="B37" s="208" t="s">
        <v>273</v>
      </c>
      <c r="C37" s="101"/>
      <c r="D37" s="101"/>
      <c r="E37" s="292"/>
      <c r="F37" s="292"/>
      <c r="G37" s="292"/>
      <c r="H37" s="294"/>
      <c r="I37" s="294"/>
      <c r="J37" s="294"/>
      <c r="K37" s="294"/>
      <c r="L37" s="291"/>
      <c r="M37" s="168"/>
      <c r="N37" s="168"/>
      <c r="O37" s="168"/>
      <c r="P37" s="168"/>
      <c r="Q37" s="168"/>
    </row>
    <row r="38" spans="1:17" ht="20.25" customHeight="1" x14ac:dyDescent="0.2">
      <c r="A38" s="203" t="s">
        <v>216</v>
      </c>
      <c r="B38" s="208" t="s">
        <v>274</v>
      </c>
      <c r="C38" s="101">
        <v>4</v>
      </c>
      <c r="D38" s="101" t="s">
        <v>180</v>
      </c>
      <c r="E38" s="101">
        <v>4704.5</v>
      </c>
      <c r="F38" s="101">
        <v>4</v>
      </c>
      <c r="G38" s="101">
        <f>C38-F38</f>
        <v>0</v>
      </c>
      <c r="H38" s="294">
        <f>F38+G38</f>
        <v>4</v>
      </c>
      <c r="I38" s="294">
        <f>E38*F38</f>
        <v>18818</v>
      </c>
      <c r="J38" s="294">
        <f>G38*E38</f>
        <v>0</v>
      </c>
      <c r="K38" s="294">
        <f>I38+J38</f>
        <v>18818</v>
      </c>
      <c r="L38" s="296">
        <f>H38/C38</f>
        <v>1</v>
      </c>
      <c r="M38" s="168">
        <v>4200</v>
      </c>
      <c r="N38" s="168">
        <v>250</v>
      </c>
      <c r="O38" s="168">
        <v>400</v>
      </c>
      <c r="P38" s="168">
        <f>C38*(M38+N38+O38)</f>
        <v>19400</v>
      </c>
      <c r="Q38" s="168">
        <f>K38-P38</f>
        <v>-582</v>
      </c>
    </row>
    <row r="39" spans="1:17" ht="20.25" customHeight="1" x14ac:dyDescent="0.2">
      <c r="A39" s="203"/>
      <c r="B39" s="204" t="s">
        <v>97</v>
      </c>
      <c r="C39" s="101" t="s">
        <v>89</v>
      </c>
      <c r="D39" s="101" t="s">
        <v>89</v>
      </c>
      <c r="E39" s="292"/>
      <c r="F39" s="292"/>
      <c r="G39" s="292"/>
      <c r="H39" s="292"/>
      <c r="I39" s="300">
        <f>SUM(I9:I38)</f>
        <v>106713.70125000001</v>
      </c>
      <c r="J39" s="300">
        <f>SUM(J9:J38)</f>
        <v>7644.4487500000023</v>
      </c>
      <c r="K39" s="300">
        <f>SUM(K9:K38)</f>
        <v>114358.15000000001</v>
      </c>
      <c r="L39" s="362"/>
      <c r="M39" s="168"/>
      <c r="N39" s="168"/>
      <c r="O39" s="168"/>
      <c r="P39" s="231">
        <f>SUM(P9:P38)</f>
        <v>84417</v>
      </c>
      <c r="Q39" s="231">
        <f>SUM(Q9:Q38)</f>
        <v>29941.15</v>
      </c>
    </row>
    <row r="40" spans="1:17" ht="18.75" customHeight="1" x14ac:dyDescent="0.25">
      <c r="A40" s="363"/>
      <c r="B40" s="303" t="s">
        <v>205</v>
      </c>
      <c r="C40" s="304"/>
      <c r="D40" s="304"/>
      <c r="E40" s="305"/>
      <c r="F40" s="305"/>
      <c r="G40" s="305"/>
      <c r="H40" s="305"/>
      <c r="I40" s="307"/>
      <c r="J40" s="307"/>
      <c r="K40" s="308"/>
    </row>
    <row r="42" spans="1:17" ht="22.5" customHeight="1" x14ac:dyDescent="0.2">
      <c r="B42" s="265" t="s">
        <v>206</v>
      </c>
      <c r="C42" s="737" t="s">
        <v>207</v>
      </c>
      <c r="D42" s="737"/>
      <c r="E42" s="737"/>
      <c r="F42" s="737"/>
      <c r="G42" s="266"/>
      <c r="H42" s="266"/>
      <c r="I42" s="737" t="s">
        <v>208</v>
      </c>
      <c r="J42" s="737"/>
      <c r="K42" s="737"/>
    </row>
  </sheetData>
  <mergeCells count="6">
    <mergeCell ref="I2:J2"/>
    <mergeCell ref="C4:E4"/>
    <mergeCell ref="F4:H4"/>
    <mergeCell ref="I4:K4"/>
    <mergeCell ref="C42:F42"/>
    <mergeCell ref="I42:K42"/>
  </mergeCells>
  <conditionalFormatting sqref="P38:Q38">
    <cfRule type="cellIs" dxfId="2505" priority="2" operator="equal">
      <formula>"xxx"</formula>
    </cfRule>
    <cfRule type="expression" dxfId="2504" priority="3">
      <formula>#REF!=1</formula>
    </cfRule>
  </conditionalFormatting>
  <conditionalFormatting sqref="M38">
    <cfRule type="expression" dxfId="2503" priority="4">
      <formula>#REF!=1</formula>
    </cfRule>
    <cfRule type="cellIs" dxfId="2502" priority="5" operator="equal">
      <formula>"xxx"</formula>
    </cfRule>
  </conditionalFormatting>
  <conditionalFormatting sqref="M38:Q38">
    <cfRule type="expression" dxfId="2501" priority="6">
      <formula>#REF!=1</formula>
    </cfRule>
    <cfRule type="cellIs" dxfId="2500" priority="7" operator="equal">
      <formula>"xxx"</formula>
    </cfRule>
  </conditionalFormatting>
  <conditionalFormatting sqref="P39:Q39">
    <cfRule type="cellIs" dxfId="2499" priority="8" operator="equal">
      <formula>"xxx"</formula>
    </cfRule>
    <cfRule type="expression" dxfId="2498" priority="9">
      <formula>#REF!=1</formula>
    </cfRule>
  </conditionalFormatting>
  <conditionalFormatting sqref="P32:Q34">
    <cfRule type="cellIs" dxfId="2497" priority="10" operator="equal">
      <formula>"xxx"</formula>
    </cfRule>
    <cfRule type="expression" dxfId="2496" priority="11">
      <formula>#REF!=1</formula>
    </cfRule>
  </conditionalFormatting>
  <conditionalFormatting sqref="P18:Q18 P22:Q29">
    <cfRule type="cellIs" dxfId="2495" priority="12" operator="equal">
      <formula>"xxx"</formula>
    </cfRule>
    <cfRule type="expression" dxfId="2494" priority="13">
      <formula>#REF!=1</formula>
    </cfRule>
  </conditionalFormatting>
  <conditionalFormatting sqref="P18:Q18">
    <cfRule type="cellIs" dxfId="2493" priority="14" operator="equal">
      <formula>"xxx"</formula>
    </cfRule>
    <cfRule type="expression" dxfId="2492" priority="15">
      <formula>#REF!=1</formula>
    </cfRule>
  </conditionalFormatting>
  <conditionalFormatting sqref="M11:M37 M39">
    <cfRule type="expression" dxfId="2491" priority="16">
      <formula>#REF!=1</formula>
    </cfRule>
    <cfRule type="cellIs" dxfId="2490" priority="17" operator="equal">
      <formula>"xxx"</formula>
    </cfRule>
  </conditionalFormatting>
  <conditionalFormatting sqref="O10">
    <cfRule type="expression" dxfId="2489" priority="18">
      <formula>#REF!=1</formula>
    </cfRule>
    <cfRule type="cellIs" dxfId="2488" priority="19" operator="equal">
      <formula>"xxx"</formula>
    </cfRule>
  </conditionalFormatting>
  <conditionalFormatting sqref="N13:O13">
    <cfRule type="expression" dxfId="2487" priority="20">
      <formula>#REF!=1</formula>
    </cfRule>
    <cfRule type="cellIs" dxfId="2486" priority="21" operator="equal">
      <formula>"xxx"</formula>
    </cfRule>
  </conditionalFormatting>
  <conditionalFormatting sqref="M10:Q37 M39:O39">
    <cfRule type="expression" dxfId="2485" priority="22">
      <formula>#REF!=1</formula>
    </cfRule>
    <cfRule type="cellIs" dxfId="2484" priority="23" operator="equal">
      <formula>"xxx"</formula>
    </cfRule>
  </conditionalFormatting>
  <conditionalFormatting sqref="P10:Q14">
    <cfRule type="cellIs" dxfId="2483" priority="24" operator="equal">
      <formula>"xxx"</formula>
    </cfRule>
    <cfRule type="expression" dxfId="2482" priority="25">
      <formula>#REF!=1</formula>
    </cfRule>
  </conditionalFormatting>
  <conditionalFormatting sqref="G38">
    <cfRule type="expression" dxfId="2481" priority="26">
      <formula>#REF!=1</formula>
    </cfRule>
    <cfRule type="expression" dxfId="2480" priority="27">
      <formula>#REF!=1</formula>
    </cfRule>
    <cfRule type="cellIs" dxfId="2479" priority="28" operator="equal">
      <formula>"xxx"</formula>
    </cfRule>
  </conditionalFormatting>
  <conditionalFormatting sqref="G32:G34">
    <cfRule type="expression" dxfId="2478" priority="29">
      <formula>#REF!=1</formula>
    </cfRule>
    <cfRule type="expression" dxfId="2477" priority="30">
      <formula>#REF!=1</formula>
    </cfRule>
    <cfRule type="cellIs" dxfId="2476" priority="31" operator="equal">
      <formula>"xxx"</formula>
    </cfRule>
  </conditionalFormatting>
  <conditionalFormatting sqref="G22:G29">
    <cfRule type="expression" dxfId="2475" priority="32">
      <formula>#REF!=1</formula>
    </cfRule>
    <cfRule type="expression" dxfId="2474" priority="33">
      <formula>#REF!=1</formula>
    </cfRule>
  </conditionalFormatting>
  <conditionalFormatting sqref="G18">
    <cfRule type="expression" dxfId="2473" priority="34">
      <formula>#REF!=1</formula>
    </cfRule>
    <cfRule type="expression" dxfId="2472" priority="35">
      <formula>#REF!=1</formula>
    </cfRule>
  </conditionalFormatting>
  <conditionalFormatting sqref="G14">
    <cfRule type="expression" dxfId="2471" priority="36">
      <formula>#REF!=1</formula>
    </cfRule>
    <cfRule type="expression" dxfId="2470" priority="37">
      <formula>#REF!=1</formula>
    </cfRule>
    <cfRule type="expression" dxfId="2469" priority="38">
      <formula>#REF!=1</formula>
    </cfRule>
    <cfRule type="expression" dxfId="2468" priority="39">
      <formula>#REF!=1</formula>
    </cfRule>
  </conditionalFormatting>
  <conditionalFormatting sqref="G12">
    <cfRule type="expression" dxfId="2467" priority="40">
      <formula>#REF!=1</formula>
    </cfRule>
    <cfRule type="expression" dxfId="2466" priority="41">
      <formula>#REF!=1</formula>
    </cfRule>
    <cfRule type="expression" dxfId="2465" priority="42">
      <formula>#REF!=1</formula>
    </cfRule>
    <cfRule type="expression" dxfId="2464" priority="43">
      <formula>#REF!=1</formula>
    </cfRule>
  </conditionalFormatting>
  <conditionalFormatting sqref="G29">
    <cfRule type="expression" dxfId="2463" priority="44">
      <formula>#REF!=1</formula>
    </cfRule>
    <cfRule type="expression" dxfId="2462" priority="45">
      <formula>#REF!=1</formula>
    </cfRule>
  </conditionalFormatting>
  <conditionalFormatting sqref="G26">
    <cfRule type="expression" dxfId="2461" priority="46">
      <formula>#REF!=1</formula>
    </cfRule>
    <cfRule type="expression" dxfId="2460" priority="47">
      <formula>#REF!=1</formula>
    </cfRule>
  </conditionalFormatting>
  <conditionalFormatting sqref="F22:G29">
    <cfRule type="expression" dxfId="2459" priority="48">
      <formula>#REF!=1</formula>
    </cfRule>
  </conditionalFormatting>
  <conditionalFormatting sqref="G10">
    <cfRule type="expression" dxfId="2458" priority="49">
      <formula>#REF!=1</formula>
    </cfRule>
  </conditionalFormatting>
  <conditionalFormatting sqref="C39:H40">
    <cfRule type="expression" dxfId="2457" priority="50">
      <formula>#REF!=1</formula>
    </cfRule>
  </conditionalFormatting>
  <conditionalFormatting sqref="E39:H41">
    <cfRule type="containsText" dxfId="2456" priority="51" operator="containsText" text="xxx">
      <formula>NOT(ISERROR(SEARCH("xxx",E39)))</formula>
    </cfRule>
  </conditionalFormatting>
  <conditionalFormatting sqref="L5:L6">
    <cfRule type="expression" dxfId="2455" priority="52">
      <formula>#REF!=1</formula>
    </cfRule>
  </conditionalFormatting>
  <conditionalFormatting sqref="C1 C3:C5">
    <cfRule type="expression" dxfId="2454" priority="53">
      <formula>#REF!=1</formula>
    </cfRule>
  </conditionalFormatting>
  <conditionalFormatting sqref="I42">
    <cfRule type="expression" dxfId="2453" priority="54">
      <formula>K42=1</formula>
    </cfRule>
  </conditionalFormatting>
  <conditionalFormatting sqref="L8:L39">
    <cfRule type="cellIs" dxfId="2452" priority="55" operator="equal">
      <formula>"xxx"</formula>
    </cfRule>
  </conditionalFormatting>
  <conditionalFormatting sqref="E32:E38">
    <cfRule type="cellIs" dxfId="2451" priority="56" operator="equal">
      <formula>"xxx"</formula>
    </cfRule>
  </conditionalFormatting>
  <conditionalFormatting sqref="D5:E5">
    <cfRule type="expression" dxfId="2450" priority="57">
      <formula>#REF!=1</formula>
    </cfRule>
  </conditionalFormatting>
  <conditionalFormatting sqref="L6">
    <cfRule type="cellIs" dxfId="2449" priority="58" operator="equal">
      <formula>"xxx"</formula>
    </cfRule>
    <cfRule type="expression" dxfId="2448" priority="59">
      <formula>LEFT(G6,9)="SUB-TOTAL"</formula>
    </cfRule>
  </conditionalFormatting>
  <conditionalFormatting sqref="L35:L37">
    <cfRule type="expression" dxfId="2447" priority="60">
      <formula>LEFT(G35,9)="SUB-TOTAL"</formula>
    </cfRule>
    <cfRule type="expression" dxfId="2446" priority="61">
      <formula>#REF!=1</formula>
    </cfRule>
  </conditionalFormatting>
  <conditionalFormatting sqref="C40:C2283">
    <cfRule type="cellIs" dxfId="2445" priority="62" operator="equal">
      <formula>"xxx"</formula>
    </cfRule>
  </conditionalFormatting>
  <conditionalFormatting sqref="C41:C1048576">
    <cfRule type="expression" dxfId="2444" priority="63">
      <formula>K41=1</formula>
    </cfRule>
  </conditionalFormatting>
  <conditionalFormatting sqref="H42">
    <cfRule type="expression" dxfId="2443" priority="64">
      <formula>K42=1</formula>
    </cfRule>
  </conditionalFormatting>
  <conditionalFormatting sqref="G42">
    <cfRule type="expression" dxfId="2442" priority="65">
      <formula>L42=1</formula>
    </cfRule>
  </conditionalFormatting>
  <conditionalFormatting sqref="G42:H42">
    <cfRule type="containsText" dxfId="2441" priority="66" operator="containsText" text="xxx">
      <formula>NOT(ISERROR(SEARCH("xxx",G42)))</formula>
    </cfRule>
  </conditionalFormatting>
  <conditionalFormatting sqref="B42">
    <cfRule type="expression" dxfId="2440" priority="67">
      <formula>L42=1</formula>
    </cfRule>
  </conditionalFormatting>
  <conditionalFormatting sqref="B40:B2283">
    <cfRule type="containsText" dxfId="2439" priority="68" operator="containsText" text="total estimated">
      <formula>NOT(ISERROR(SEARCH("total estimated",B40)))</formula>
    </cfRule>
    <cfRule type="containsText" dxfId="2438" priority="69" operator="containsText" text="SUB-TOTAL">
      <formula>NOT(ISERROR(SEARCH("SUB-TOTAL",B40)))</formula>
    </cfRule>
  </conditionalFormatting>
  <conditionalFormatting sqref="B40:B79">
    <cfRule type="containsText" dxfId="2437" priority="70" operator="containsText" text="to be carried to">
      <formula>NOT(ISERROR(SEARCH("to be carried to",B40)))</formula>
    </cfRule>
  </conditionalFormatting>
  <conditionalFormatting sqref="F5:I5">
    <cfRule type="expression" dxfId="2436" priority="71">
      <formula>H5=1</formula>
    </cfRule>
  </conditionalFormatting>
  <conditionalFormatting sqref="J5">
    <cfRule type="expression" dxfId="2435" priority="72">
      <formula>#REF!=1</formula>
    </cfRule>
  </conditionalFormatting>
  <conditionalFormatting sqref="I3:I4">
    <cfRule type="expression" dxfId="2434" priority="73">
      <formula>K3=1</formula>
    </cfRule>
  </conditionalFormatting>
  <conditionalFormatting sqref="E4">
    <cfRule type="expression" dxfId="2433" priority="74">
      <formula>J4=1</formula>
    </cfRule>
  </conditionalFormatting>
  <conditionalFormatting sqref="E38:F38">
    <cfRule type="expression" dxfId="2432" priority="75">
      <formula>#REF!=1</formula>
    </cfRule>
  </conditionalFormatting>
  <conditionalFormatting sqref="I40">
    <cfRule type="expression" dxfId="2431" priority="76">
      <formula>K40=1</formula>
    </cfRule>
  </conditionalFormatting>
  <conditionalFormatting sqref="I6:K38">
    <cfRule type="expression" dxfId="2430" priority="77">
      <formula>#REF!=1</formula>
    </cfRule>
    <cfRule type="expression" dxfId="2429" priority="78">
      <formula>LEFT(E6,9)="SUB-TOTAL"</formula>
    </cfRule>
  </conditionalFormatting>
  <conditionalFormatting sqref="F4">
    <cfRule type="expression" dxfId="2428" priority="79">
      <formula>#REF!=1</formula>
    </cfRule>
  </conditionalFormatting>
  <conditionalFormatting sqref="K5">
    <cfRule type="expression" dxfId="2427" priority="80">
      <formula>#REF!=1</formula>
    </cfRule>
  </conditionalFormatting>
  <conditionalFormatting sqref="D36">
    <cfRule type="containsText" dxfId="2426" priority="81" operator="containsText" text="xxx">
      <formula>NOT(ISERROR(SEARCH("xxx",D36)))</formula>
    </cfRule>
    <cfRule type="expression" dxfId="2425" priority="82">
      <formula>#REF!=1</formula>
    </cfRule>
  </conditionalFormatting>
  <conditionalFormatting sqref="D31">
    <cfRule type="containsText" dxfId="2424" priority="83" operator="containsText" text="xxx">
      <formula>NOT(ISERROR(SEARCH("xxx",D31)))</formula>
    </cfRule>
    <cfRule type="expression" dxfId="2423" priority="84">
      <formula>#REF!=1</formula>
    </cfRule>
  </conditionalFormatting>
  <conditionalFormatting sqref="D21">
    <cfRule type="containsText" dxfId="2422" priority="85" operator="containsText" text="xxx">
      <formula>NOT(ISERROR(SEARCH("xxx",D21)))</formula>
    </cfRule>
    <cfRule type="expression" dxfId="2421" priority="86">
      <formula>#REF!=1</formula>
    </cfRule>
  </conditionalFormatting>
  <conditionalFormatting sqref="E10:E36">
    <cfRule type="expression" dxfId="2420" priority="87">
      <formula>#REF!=1</formula>
    </cfRule>
  </conditionalFormatting>
  <conditionalFormatting sqref="E11 E13 E15:E17 E19:E21 E30:E31 E43:H497">
    <cfRule type="containsText" dxfId="2419" priority="88" operator="containsText" text="xxx">
      <formula>NOT(ISERROR(SEARCH("xxx",E11)))</formula>
    </cfRule>
  </conditionalFormatting>
  <conditionalFormatting sqref="F12:G12 F14:G14 F18:G18">
    <cfRule type="expression" dxfId="2418" priority="89">
      <formula>#REF!=1</formula>
    </cfRule>
  </conditionalFormatting>
  <conditionalFormatting sqref="F36">
    <cfRule type="containsText" dxfId="2417" priority="90" operator="containsText" text="xxx">
      <formula>NOT(ISERROR(SEARCH("xxx",F36)))</formula>
    </cfRule>
    <cfRule type="expression" dxfId="2416" priority="91">
      <formula>#REF!=1</formula>
    </cfRule>
  </conditionalFormatting>
  <conditionalFormatting sqref="F31">
    <cfRule type="containsText" dxfId="2415" priority="92" operator="containsText" text="xxx">
      <formula>NOT(ISERROR(SEARCH("xxx",F31)))</formula>
    </cfRule>
    <cfRule type="expression" dxfId="2414" priority="93">
      <formula>#REF!=1</formula>
    </cfRule>
  </conditionalFormatting>
  <conditionalFormatting sqref="F21">
    <cfRule type="containsText" dxfId="2413" priority="94" operator="containsText" text="xxx">
      <formula>NOT(ISERROR(SEARCH("xxx",F21)))</formula>
    </cfRule>
    <cfRule type="expression" dxfId="2412" priority="95">
      <formula>#REF!=1</formula>
    </cfRule>
  </conditionalFormatting>
  <conditionalFormatting sqref="F32:F35 F37:G37 F38">
    <cfRule type="cellIs" dxfId="2411" priority="96" operator="equal">
      <formula>"xxx"</formula>
    </cfRule>
  </conditionalFormatting>
  <conditionalFormatting sqref="F32:F35">
    <cfRule type="expression" dxfId="2410" priority="97">
      <formula>#REF!=1</formula>
    </cfRule>
  </conditionalFormatting>
  <conditionalFormatting sqref="D8:F8">
    <cfRule type="containsText" dxfId="2409" priority="98" operator="containsText" text="xxx">
      <formula>NOT(ISERROR(SEARCH("xxx",D8)))</formula>
    </cfRule>
    <cfRule type="expression" dxfId="2408" priority="99">
      <formula>#REF!=1</formula>
    </cfRule>
  </conditionalFormatting>
  <conditionalFormatting sqref="F10:G10">
    <cfRule type="expression" dxfId="2407" priority="100">
      <formula>#REF!=1</formula>
    </cfRule>
  </conditionalFormatting>
  <conditionalFormatting sqref="D39:K39">
    <cfRule type="expression" dxfId="2406" priority="101">
      <formula>#REF!=1</formula>
    </cfRule>
  </conditionalFormatting>
  <conditionalFormatting sqref="H6:H9">
    <cfRule type="cellIs" dxfId="2405" priority="102" operator="equal">
      <formula>"xxx"</formula>
    </cfRule>
  </conditionalFormatting>
  <conditionalFormatting sqref="G35:G36">
    <cfRule type="containsText" dxfId="2404" priority="103" operator="containsText" text="xxx">
      <formula>NOT(ISERROR(SEARCH("xxx",G35)))</formula>
    </cfRule>
  </conditionalFormatting>
  <conditionalFormatting sqref="G11 G13 G15:G17 G30:G31">
    <cfRule type="containsText" dxfId="2403" priority="104" operator="containsText" text="xxx">
      <formula>NOT(ISERROR(SEARCH("xxx",G11)))</formula>
    </cfRule>
  </conditionalFormatting>
  <conditionalFormatting sqref="H11 H13 H15:H17">
    <cfRule type="cellIs" dxfId="2402" priority="105" operator="equal">
      <formula>"xxx"</formula>
    </cfRule>
    <cfRule type="expression" dxfId="2401" priority="106">
      <formula>LEFT(B11,9)="SUB-TOTAL"</formula>
    </cfRule>
  </conditionalFormatting>
  <conditionalFormatting sqref="G6:G8">
    <cfRule type="containsText" dxfId="2400" priority="107" operator="containsText" text="xxx">
      <formula>NOT(ISERROR(SEARCH("xxx",G6)))</formula>
    </cfRule>
  </conditionalFormatting>
  <conditionalFormatting sqref="H19:H21">
    <cfRule type="cellIs" dxfId="2399" priority="108" operator="equal">
      <formula>"xxx"</formula>
    </cfRule>
  </conditionalFormatting>
  <conditionalFormatting sqref="H6:H8 H19:H21">
    <cfRule type="expression" dxfId="2398" priority="109">
      <formula>LEFT(B6,9)="SUB-TOTAL"</formula>
    </cfRule>
  </conditionalFormatting>
  <conditionalFormatting sqref="G19:G21">
    <cfRule type="containsText" dxfId="2397" priority="110" operator="containsText" text="xxx">
      <formula>NOT(ISERROR(SEARCH("xxx",G19)))</formula>
    </cfRule>
  </conditionalFormatting>
  <conditionalFormatting sqref="F6:F7 F11 F13 F15:F17 F19:F20 F30">
    <cfRule type="expression" dxfId="2396" priority="111">
      <formula>#REF!=1</formula>
    </cfRule>
  </conditionalFormatting>
  <conditionalFormatting sqref="G6:G8 G11 G13 G15:G17 G19:G21 G30:G31 G35:G36">
    <cfRule type="expression" dxfId="2395" priority="112">
      <formula>#REF!=1</formula>
    </cfRule>
  </conditionalFormatting>
  <conditionalFormatting sqref="H6:H8 H10:H38">
    <cfRule type="expression" dxfId="2394" priority="113">
      <formula>#REF!=1</formula>
    </cfRule>
  </conditionalFormatting>
  <conditionalFormatting sqref="J40:J41">
    <cfRule type="expression" dxfId="2393" priority="114">
      <formula>K40=1</formula>
    </cfRule>
    <cfRule type="containsText" dxfId="2392" priority="115" operator="containsText" text="xxx">
      <formula>NOT(ISERROR(SEARCH("xxx",J40)))</formula>
    </cfRule>
  </conditionalFormatting>
  <conditionalFormatting sqref="C37:D37">
    <cfRule type="cellIs" dxfId="2391" priority="116" operator="equal">
      <formula>"xxx"</formula>
    </cfRule>
  </conditionalFormatting>
  <conditionalFormatting sqref="C35:C36 C38">
    <cfRule type="cellIs" dxfId="2390" priority="117" operator="equal">
      <formula>"xxx"</formula>
    </cfRule>
  </conditionalFormatting>
  <conditionalFormatting sqref="C30:C33">
    <cfRule type="cellIs" dxfId="2389" priority="118" operator="equal">
      <formula>"xxx"</formula>
    </cfRule>
  </conditionalFormatting>
  <conditionalFormatting sqref="C34">
    <cfRule type="expression" dxfId="2388" priority="119">
      <formula>H34=1</formula>
    </cfRule>
  </conditionalFormatting>
  <conditionalFormatting sqref="C22:C29">
    <cfRule type="expression" dxfId="2387" priority="120">
      <formula>H22=1</formula>
    </cfRule>
  </conditionalFormatting>
  <conditionalFormatting sqref="C18">
    <cfRule type="expression" dxfId="2386" priority="121">
      <formula>H18=1</formula>
    </cfRule>
  </conditionalFormatting>
  <conditionalFormatting sqref="C14">
    <cfRule type="expression" dxfId="2385" priority="122">
      <formula>H14=1</formula>
    </cfRule>
  </conditionalFormatting>
  <conditionalFormatting sqref="C6:C13 C39:H39 E10:G10 E12:G12 E14:G14 E18:G18 E22:G29 I6:K39">
    <cfRule type="cellIs" dxfId="2384" priority="123" operator="equal">
      <formula>"xxx"</formula>
    </cfRule>
  </conditionalFormatting>
  <conditionalFormatting sqref="C15:C17 C19:C21">
    <cfRule type="cellIs" dxfId="2383" priority="124" operator="equal">
      <formula>"xxx"</formula>
    </cfRule>
  </conditionalFormatting>
  <conditionalFormatting sqref="A5">
    <cfRule type="expression" dxfId="2382" priority="125">
      <formula>H5=1</formula>
    </cfRule>
  </conditionalFormatting>
  <conditionalFormatting sqref="I41 I43:I1048576">
    <cfRule type="expression" dxfId="2381" priority="126">
      <formula>K41=1</formula>
    </cfRule>
  </conditionalFormatting>
  <conditionalFormatting sqref="A40:B40">
    <cfRule type="expression" dxfId="2380" priority="127">
      <formula>RIGHT($A40,3)=".00"</formula>
    </cfRule>
  </conditionalFormatting>
  <conditionalFormatting sqref="D41 D43:D1048576">
    <cfRule type="expression" dxfId="2379" priority="128">
      <formula>K41=1</formula>
    </cfRule>
  </conditionalFormatting>
  <conditionalFormatting sqref="J1 J3 J43:J1048576">
    <cfRule type="expression" dxfId="2378" priority="129">
      <formula>K1=1</formula>
    </cfRule>
  </conditionalFormatting>
  <conditionalFormatting sqref="E41:H41">
    <cfRule type="expression" dxfId="2377" priority="130">
      <formula>H41=1</formula>
    </cfRule>
  </conditionalFormatting>
  <conditionalFormatting sqref="J3 J43:J2283">
    <cfRule type="containsText" dxfId="2376" priority="131" operator="containsText" text="xxx">
      <formula>NOT(ISERROR(SEARCH("xxx",J3)))</formula>
    </cfRule>
  </conditionalFormatting>
  <conditionalFormatting sqref="E43:H1048576">
    <cfRule type="expression" dxfId="2375" priority="132">
      <formula>H43=1</formula>
    </cfRule>
  </conditionalFormatting>
  <conditionalFormatting sqref="B41 B43:B1048576">
    <cfRule type="expression" dxfId="2374" priority="133">
      <formula>K41=1</formula>
    </cfRule>
  </conditionalFormatting>
  <conditionalFormatting sqref="A41:A2283">
    <cfRule type="expression" dxfId="2373" priority="134">
      <formula>RIGHT($A41,3)=".00"</formula>
    </cfRule>
  </conditionalFormatting>
  <conditionalFormatting sqref="A41:A1048576">
    <cfRule type="expression" dxfId="2372" priority="135">
      <formula>K41=1</formula>
    </cfRule>
  </conditionalFormatting>
  <conditionalFormatting sqref="A1:A4 A40">
    <cfRule type="expression" dxfId="2371" priority="136">
      <formula>#REF!=1</formula>
    </cfRule>
  </conditionalFormatting>
  <conditionalFormatting sqref="B1:B5 B40">
    <cfRule type="expression" dxfId="2370" priority="137">
      <formula>#REF!=1</formula>
    </cfRule>
  </conditionalFormatting>
  <conditionalFormatting sqref="B12 B14 B18 B22:B29 B32 B34 B38">
    <cfRule type="containsText" dxfId="2369" priority="138" operator="containsText" text="total estimated">
      <formula>NOT(ISERROR(SEARCH("total estimated",B12)))</formula>
    </cfRule>
    <cfRule type="containsText" dxfId="2368" priority="139" operator="containsText" text="SUB-TOTAL">
      <formula>NOT(ISERROR(SEARCH("SUB-TOTAL",B12)))</formula>
    </cfRule>
    <cfRule type="containsText" dxfId="2367" priority="140" operator="containsText" text="to be carried to">
      <formula>NOT(ISERROR(SEARCH("to be carried to",B12)))</formula>
    </cfRule>
    <cfRule type="expression" dxfId="2366" priority="141">
      <formula>#REF!=1</formula>
    </cfRule>
    <cfRule type="expression" dxfId="2365" priority="142">
      <formula>RIGHT($A12,3)=".00"</formula>
    </cfRule>
  </conditionalFormatting>
  <conditionalFormatting sqref="C12 C32">
    <cfRule type="expression" dxfId="2364" priority="143">
      <formula>#REF!=1</formula>
    </cfRule>
  </conditionalFormatting>
  <conditionalFormatting sqref="E1:E3">
    <cfRule type="expression" dxfId="2363" priority="144">
      <formula>#REF!=1</formula>
    </cfRule>
  </conditionalFormatting>
  <conditionalFormatting sqref="G1:G3">
    <cfRule type="expression" dxfId="2362" priority="145">
      <formula>#REF!=1</formula>
    </cfRule>
  </conditionalFormatting>
  <conditionalFormatting sqref="H1:H3">
    <cfRule type="expression" dxfId="2361" priority="146">
      <formula>#REF!=1</formula>
    </cfRule>
  </conditionalFormatting>
  <pageMargins left="0.45" right="0.45" top="0.75" bottom="0.75" header="0.511811023622047" footer="0.511811023622047"/>
  <pageSetup paperSize="9" orientation="landscape"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S38"/>
  <sheetViews>
    <sheetView topLeftCell="A7" zoomScale="66" zoomScaleNormal="66" workbookViewId="0">
      <selection activeCell="M26" sqref="M26"/>
    </sheetView>
  </sheetViews>
  <sheetFormatPr defaultColWidth="8.7109375" defaultRowHeight="18" x14ac:dyDescent="0.25"/>
  <cols>
    <col min="1" max="1" width="9.140625" style="15" customWidth="1"/>
    <col min="2" max="2" width="49" style="15" customWidth="1"/>
    <col min="3" max="3" width="20.7109375" style="140" customWidth="1"/>
    <col min="4" max="4" width="11.7109375" style="140" customWidth="1"/>
    <col min="5" max="5" width="20.7109375" style="140" customWidth="1"/>
    <col min="6" max="6" width="21" style="140" customWidth="1"/>
    <col min="7" max="7" width="18.5703125" style="140" customWidth="1"/>
    <col min="8" max="8" width="23.5703125" style="140" customWidth="1"/>
    <col min="9" max="10" width="17.28515625" style="141" customWidth="1"/>
    <col min="11" max="11" width="16.85546875" style="141" customWidth="1"/>
    <col min="12" max="12" width="20.5703125" style="142" customWidth="1"/>
    <col min="13" max="13" width="19.85546875" style="15" customWidth="1"/>
    <col min="14" max="14" width="34.7109375" style="15" customWidth="1"/>
    <col min="15" max="15" width="19.5703125" style="15" customWidth="1"/>
    <col min="16" max="16" width="15.5703125" style="15" customWidth="1"/>
  </cols>
  <sheetData>
    <row r="1" spans="1:19" ht="18" customHeight="1" x14ac:dyDescent="0.25">
      <c r="A1" s="274"/>
      <c r="B1" s="189"/>
      <c r="C1" s="275"/>
      <c r="D1" s="275"/>
      <c r="E1" s="276"/>
      <c r="F1" s="276"/>
      <c r="G1" s="277"/>
      <c r="H1" s="278"/>
    </row>
    <row r="2" spans="1:19" ht="18" customHeight="1" x14ac:dyDescent="0.25">
      <c r="A2" s="274"/>
      <c r="B2" s="189"/>
      <c r="C2" s="275"/>
      <c r="D2" s="275"/>
      <c r="E2" s="276"/>
      <c r="F2" s="276"/>
      <c r="G2" s="276"/>
      <c r="H2" s="278"/>
    </row>
    <row r="3" spans="1:19" ht="32.25" customHeight="1" x14ac:dyDescent="0.25">
      <c r="A3" s="279"/>
      <c r="B3" s="189"/>
      <c r="C3" s="364" t="s">
        <v>112</v>
      </c>
      <c r="D3" s="269"/>
      <c r="E3" s="281"/>
      <c r="F3" s="282"/>
      <c r="G3" s="283"/>
      <c r="H3" s="278"/>
    </row>
    <row r="4" spans="1:19" ht="22.5" customHeight="1" x14ac:dyDescent="0.25">
      <c r="A4" s="284"/>
      <c r="B4" s="189"/>
      <c r="C4" s="734" t="s">
        <v>157</v>
      </c>
      <c r="D4" s="734"/>
      <c r="E4" s="734"/>
      <c r="F4" s="734" t="s">
        <v>158</v>
      </c>
      <c r="G4" s="734"/>
      <c r="H4" s="734"/>
      <c r="I4" s="734" t="s">
        <v>159</v>
      </c>
      <c r="J4" s="734"/>
      <c r="K4" s="734"/>
      <c r="M4" s="365"/>
      <c r="N4" s="365"/>
      <c r="O4" s="365"/>
      <c r="P4" s="365"/>
      <c r="Q4" s="365"/>
    </row>
    <row r="5" spans="1:19" ht="45.75" customHeight="1" x14ac:dyDescent="0.2">
      <c r="A5" s="195" t="s">
        <v>209</v>
      </c>
      <c r="B5" s="202" t="s">
        <v>80</v>
      </c>
      <c r="C5" s="286" t="s">
        <v>160</v>
      </c>
      <c r="D5" s="286" t="s">
        <v>161</v>
      </c>
      <c r="E5" s="287" t="s">
        <v>162</v>
      </c>
      <c r="F5" s="199" t="s">
        <v>163</v>
      </c>
      <c r="G5" s="199" t="s">
        <v>164</v>
      </c>
      <c r="H5" s="199" t="s">
        <v>165</v>
      </c>
      <c r="I5" s="199" t="s">
        <v>166</v>
      </c>
      <c r="J5" s="199" t="s">
        <v>167</v>
      </c>
      <c r="K5" s="366" t="s">
        <v>168</v>
      </c>
      <c r="L5" s="334" t="s">
        <v>169</v>
      </c>
      <c r="M5" s="155" t="s">
        <v>170</v>
      </c>
      <c r="N5" s="155" t="s">
        <v>171</v>
      </c>
      <c r="O5" s="155" t="s">
        <v>172</v>
      </c>
      <c r="P5" s="155" t="s">
        <v>173</v>
      </c>
    </row>
    <row r="6" spans="1:19" ht="25.5" customHeight="1" x14ac:dyDescent="0.25">
      <c r="A6" s="201" t="s">
        <v>79</v>
      </c>
      <c r="B6" s="367"/>
      <c r="C6" s="368"/>
      <c r="D6" s="368"/>
      <c r="E6" s="369"/>
      <c r="F6" s="352"/>
      <c r="G6" s="352"/>
      <c r="H6" s="352"/>
      <c r="I6" s="352"/>
      <c r="J6" s="352"/>
      <c r="K6" s="370"/>
      <c r="L6" s="371"/>
      <c r="M6" s="371"/>
      <c r="N6" s="371"/>
      <c r="O6" s="371"/>
      <c r="P6" s="371"/>
    </row>
    <row r="7" spans="1:19" ht="19.5" customHeight="1" x14ac:dyDescent="0.2">
      <c r="A7" s="372"/>
      <c r="B7" s="204" t="s">
        <v>174</v>
      </c>
      <c r="C7" s="350"/>
      <c r="D7" s="350"/>
      <c r="E7" s="351"/>
      <c r="F7" s="289"/>
      <c r="G7" s="289"/>
      <c r="H7" s="290"/>
      <c r="I7" s="291"/>
      <c r="J7" s="291"/>
      <c r="K7" s="291"/>
      <c r="L7" s="295"/>
      <c r="M7" s="295"/>
      <c r="N7" s="295"/>
      <c r="O7" s="295"/>
      <c r="P7" s="295"/>
    </row>
    <row r="8" spans="1:19" ht="27.75" customHeight="1" x14ac:dyDescent="0.2">
      <c r="A8" s="91"/>
      <c r="B8" s="208" t="s">
        <v>175</v>
      </c>
      <c r="C8" s="373"/>
      <c r="D8" s="373"/>
      <c r="E8" s="298"/>
      <c r="F8" s="292"/>
      <c r="G8" s="292"/>
      <c r="H8" s="293"/>
      <c r="I8" s="294"/>
      <c r="J8" s="294"/>
      <c r="K8" s="294"/>
      <c r="L8" s="296"/>
      <c r="M8" s="296"/>
      <c r="N8" s="296"/>
      <c r="O8" s="296"/>
      <c r="P8" s="296"/>
    </row>
    <row r="9" spans="1:19" ht="22.5" customHeight="1" x14ac:dyDescent="0.2">
      <c r="A9" s="91" t="s">
        <v>241</v>
      </c>
      <c r="B9" s="204" t="s">
        <v>176</v>
      </c>
      <c r="C9" s="101"/>
      <c r="D9" s="101"/>
      <c r="E9" s="292"/>
      <c r="F9" s="292"/>
      <c r="G9" s="292"/>
      <c r="H9" s="293"/>
      <c r="I9" s="294"/>
      <c r="J9" s="294"/>
      <c r="K9" s="294"/>
      <c r="L9" s="296"/>
      <c r="M9" s="296"/>
      <c r="N9" s="296"/>
      <c r="O9" s="296"/>
      <c r="P9" s="296"/>
    </row>
    <row r="10" spans="1:19" ht="16.5" customHeight="1" x14ac:dyDescent="0.2">
      <c r="A10" s="203" t="s">
        <v>214</v>
      </c>
      <c r="B10" s="208" t="s">
        <v>177</v>
      </c>
      <c r="C10" s="101"/>
      <c r="D10" s="101"/>
      <c r="E10" s="292"/>
      <c r="F10" s="292"/>
      <c r="G10" s="292"/>
      <c r="H10" s="293"/>
      <c r="I10" s="294"/>
      <c r="J10" s="294"/>
      <c r="K10" s="294"/>
      <c r="L10" s="296"/>
      <c r="M10" s="296"/>
      <c r="N10" s="296"/>
      <c r="O10" s="296"/>
      <c r="P10" s="296"/>
    </row>
    <row r="11" spans="1:19" ht="27.75" customHeight="1" x14ac:dyDescent="0.2">
      <c r="A11" s="203"/>
      <c r="B11" s="208" t="s">
        <v>178</v>
      </c>
      <c r="C11" s="101"/>
      <c r="D11" s="101"/>
      <c r="E11" s="101"/>
      <c r="F11" s="101"/>
      <c r="G11" s="101"/>
      <c r="H11" s="294"/>
      <c r="I11" s="294"/>
      <c r="J11" s="294"/>
      <c r="K11" s="294"/>
      <c r="L11" s="296"/>
      <c r="M11" s="296"/>
      <c r="N11" s="296"/>
      <c r="O11" s="296"/>
      <c r="P11" s="296"/>
    </row>
    <row r="12" spans="1:19" ht="18" customHeight="1" x14ac:dyDescent="0.25">
      <c r="A12" s="203" t="s">
        <v>216</v>
      </c>
      <c r="B12" s="208" t="s">
        <v>179</v>
      </c>
      <c r="C12" s="101">
        <v>3</v>
      </c>
      <c r="D12" s="101" t="s">
        <v>180</v>
      </c>
      <c r="E12" s="101">
        <v>22795</v>
      </c>
      <c r="F12" s="101">
        <v>2.7</v>
      </c>
      <c r="G12" s="101">
        <f>C12-F12</f>
        <v>0.29999999999999982</v>
      </c>
      <c r="H12" s="294">
        <f>F12+G12</f>
        <v>3</v>
      </c>
      <c r="I12" s="294">
        <f>E12*F12</f>
        <v>61546.500000000007</v>
      </c>
      <c r="J12" s="294">
        <f>G12*E12</f>
        <v>6838.4999999999964</v>
      </c>
      <c r="K12" s="294">
        <f>I12+J12</f>
        <v>68385</v>
      </c>
      <c r="L12" s="296">
        <f>H12/C12</f>
        <v>1</v>
      </c>
      <c r="M12" s="168">
        <v>16900</v>
      </c>
      <c r="N12" s="168">
        <v>80</v>
      </c>
      <c r="O12" s="168">
        <f>C12*(M12+N12)</f>
        <v>50940</v>
      </c>
      <c r="P12" s="168">
        <f>K12-O12</f>
        <v>17445</v>
      </c>
      <c r="Q12" s="105"/>
      <c r="R12" s="105"/>
      <c r="S12" s="105"/>
    </row>
    <row r="13" spans="1:19" ht="18" customHeight="1" x14ac:dyDescent="0.25">
      <c r="A13" s="203" t="s">
        <v>218</v>
      </c>
      <c r="B13" s="208" t="s">
        <v>181</v>
      </c>
      <c r="C13" s="101">
        <v>3</v>
      </c>
      <c r="D13" s="101" t="s">
        <v>180</v>
      </c>
      <c r="E13" s="101">
        <v>4365</v>
      </c>
      <c r="F13" s="101">
        <v>0</v>
      </c>
      <c r="G13" s="101">
        <f>C13-F13</f>
        <v>3</v>
      </c>
      <c r="H13" s="294">
        <f>F13+G13</f>
        <v>3</v>
      </c>
      <c r="I13" s="294">
        <v>0</v>
      </c>
      <c r="J13" s="294">
        <f>G13*E13</f>
        <v>13095</v>
      </c>
      <c r="K13" s="294">
        <f>I13+J13</f>
        <v>13095</v>
      </c>
      <c r="L13" s="296">
        <f>H13/C13</f>
        <v>1</v>
      </c>
      <c r="M13" s="168">
        <v>0</v>
      </c>
      <c r="N13" s="168">
        <v>0</v>
      </c>
      <c r="O13" s="168">
        <f>C13*(M13+N13)</f>
        <v>0</v>
      </c>
      <c r="P13" s="168">
        <f>K13-O13</f>
        <v>13095</v>
      </c>
      <c r="Q13" s="105"/>
      <c r="R13" s="105"/>
      <c r="S13" s="105"/>
    </row>
    <row r="14" spans="1:19" ht="29.25" customHeight="1" x14ac:dyDescent="0.25">
      <c r="A14" s="203"/>
      <c r="B14" s="208" t="s">
        <v>182</v>
      </c>
      <c r="C14" s="101"/>
      <c r="D14" s="101"/>
      <c r="E14" s="292"/>
      <c r="F14" s="292"/>
      <c r="G14" s="292"/>
      <c r="H14" s="294"/>
      <c r="I14" s="294"/>
      <c r="J14" s="294"/>
      <c r="K14" s="294"/>
      <c r="L14" s="296"/>
      <c r="M14" s="168"/>
      <c r="N14" s="168"/>
      <c r="O14" s="168"/>
      <c r="P14" s="168"/>
      <c r="Q14" s="105"/>
      <c r="R14" s="105"/>
      <c r="S14" s="105"/>
    </row>
    <row r="15" spans="1:19" ht="14.25" customHeight="1" x14ac:dyDescent="0.25">
      <c r="A15" s="203" t="s">
        <v>222</v>
      </c>
      <c r="B15" s="208" t="s">
        <v>183</v>
      </c>
      <c r="C15" s="101"/>
      <c r="D15" s="101"/>
      <c r="E15" s="292"/>
      <c r="F15" s="101"/>
      <c r="G15" s="101"/>
      <c r="H15" s="294"/>
      <c r="I15" s="294"/>
      <c r="J15" s="294"/>
      <c r="K15" s="294"/>
      <c r="L15" s="296"/>
      <c r="M15" s="168"/>
      <c r="N15" s="168"/>
      <c r="O15" s="168"/>
      <c r="P15" s="168"/>
      <c r="Q15" s="105"/>
      <c r="R15" s="105"/>
      <c r="S15" s="105"/>
    </row>
    <row r="16" spans="1:19" ht="27" customHeight="1" x14ac:dyDescent="0.25">
      <c r="A16" s="203"/>
      <c r="B16" s="208" t="s">
        <v>184</v>
      </c>
      <c r="C16" s="101"/>
      <c r="D16" s="101"/>
      <c r="E16" s="292"/>
      <c r="F16" s="292"/>
      <c r="G16" s="292"/>
      <c r="H16" s="294"/>
      <c r="I16" s="294"/>
      <c r="J16" s="294"/>
      <c r="K16" s="294"/>
      <c r="L16" s="296"/>
      <c r="M16" s="168"/>
      <c r="N16" s="168"/>
      <c r="O16" s="168"/>
      <c r="P16" s="168"/>
      <c r="Q16" s="105"/>
      <c r="R16" s="105"/>
      <c r="S16" s="105"/>
    </row>
    <row r="17" spans="1:19" ht="25.5" customHeight="1" x14ac:dyDescent="0.25">
      <c r="A17" s="203" t="s">
        <v>224</v>
      </c>
      <c r="B17" s="208" t="s">
        <v>185</v>
      </c>
      <c r="C17" s="101">
        <v>474</v>
      </c>
      <c r="D17" s="101" t="s">
        <v>180</v>
      </c>
      <c r="E17" s="101">
        <v>339.5</v>
      </c>
      <c r="F17" s="101">
        <v>426.33</v>
      </c>
      <c r="G17" s="101">
        <f>C17-F17</f>
        <v>47.670000000000016</v>
      </c>
      <c r="H17" s="294">
        <f>F17+G17</f>
        <v>474</v>
      </c>
      <c r="I17" s="294">
        <f>E17*F17</f>
        <v>144739.035</v>
      </c>
      <c r="J17" s="294">
        <f>G17*E17</f>
        <v>16183.965000000006</v>
      </c>
      <c r="K17" s="294">
        <f>I17+J17</f>
        <v>160923</v>
      </c>
      <c r="L17" s="297">
        <f>H17/C17</f>
        <v>1</v>
      </c>
      <c r="M17" s="168">
        <v>120</v>
      </c>
      <c r="N17" s="168">
        <v>80</v>
      </c>
      <c r="O17" s="168">
        <f>C17*(M17+N17)</f>
        <v>94800</v>
      </c>
      <c r="P17" s="168">
        <f>K17-O17</f>
        <v>66123</v>
      </c>
      <c r="Q17" s="105"/>
      <c r="R17" s="105"/>
      <c r="S17" s="105"/>
    </row>
    <row r="18" spans="1:19" ht="17.25" customHeight="1" x14ac:dyDescent="0.25">
      <c r="A18" s="203" t="s">
        <v>282</v>
      </c>
      <c r="B18" s="208" t="s">
        <v>186</v>
      </c>
      <c r="C18" s="101">
        <v>18</v>
      </c>
      <c r="D18" s="101" t="s">
        <v>180</v>
      </c>
      <c r="E18" s="101">
        <v>291</v>
      </c>
      <c r="F18" s="101">
        <v>16.25</v>
      </c>
      <c r="G18" s="101">
        <f>C18-F18</f>
        <v>1.75</v>
      </c>
      <c r="H18" s="294">
        <f>F18+G18</f>
        <v>18</v>
      </c>
      <c r="I18" s="294">
        <f>E18*F18</f>
        <v>4728.75</v>
      </c>
      <c r="J18" s="294">
        <f>G18*E18</f>
        <v>509.25</v>
      </c>
      <c r="K18" s="294">
        <f>I18+J18</f>
        <v>5238</v>
      </c>
      <c r="L18" s="297">
        <f>H18/C18</f>
        <v>1</v>
      </c>
      <c r="M18" s="168">
        <v>110</v>
      </c>
      <c r="N18" s="168">
        <v>80</v>
      </c>
      <c r="O18" s="168">
        <f>C18*(M18+N18)</f>
        <v>3420</v>
      </c>
      <c r="P18" s="168">
        <f>K18-O18</f>
        <v>1818</v>
      </c>
      <c r="Q18" s="105"/>
      <c r="R18" s="105"/>
      <c r="S18" s="105"/>
    </row>
    <row r="19" spans="1:19" ht="16.5" customHeight="1" x14ac:dyDescent="0.25">
      <c r="A19" s="203" t="s">
        <v>283</v>
      </c>
      <c r="B19" s="208" t="s">
        <v>187</v>
      </c>
      <c r="C19" s="101">
        <v>6</v>
      </c>
      <c r="D19" s="101" t="s">
        <v>180</v>
      </c>
      <c r="E19" s="101">
        <v>368.6</v>
      </c>
      <c r="F19" s="101">
        <v>5.4</v>
      </c>
      <c r="G19" s="101">
        <f>C19-F19</f>
        <v>0.59999999999999964</v>
      </c>
      <c r="H19" s="294">
        <f>F19+G19</f>
        <v>6</v>
      </c>
      <c r="I19" s="294">
        <f>E19*F19</f>
        <v>1990.4400000000003</v>
      </c>
      <c r="J19" s="294">
        <f>G19*E19</f>
        <v>221.15999999999988</v>
      </c>
      <c r="K19" s="294">
        <f>I19+J19</f>
        <v>2211.6000000000004</v>
      </c>
      <c r="L19" s="297">
        <f>H19/C19</f>
        <v>1</v>
      </c>
      <c r="M19" s="168">
        <v>160</v>
      </c>
      <c r="N19" s="168">
        <v>80</v>
      </c>
      <c r="O19" s="168">
        <f>C19*(M19+N19)</f>
        <v>1440</v>
      </c>
      <c r="P19" s="168">
        <f>K19-O19</f>
        <v>771.60000000000036</v>
      </c>
      <c r="Q19" s="105"/>
      <c r="R19" s="105"/>
      <c r="S19" s="105"/>
    </row>
    <row r="20" spans="1:19" ht="18" customHeight="1" x14ac:dyDescent="0.25">
      <c r="A20" s="203" t="s">
        <v>284</v>
      </c>
      <c r="B20" s="208" t="s">
        <v>188</v>
      </c>
      <c r="C20" s="101"/>
      <c r="D20" s="101"/>
      <c r="E20" s="101"/>
      <c r="F20" s="101"/>
      <c r="G20" s="101"/>
      <c r="H20" s="294"/>
      <c r="I20" s="294"/>
      <c r="J20" s="294"/>
      <c r="K20" s="294"/>
      <c r="L20" s="296"/>
      <c r="M20" s="168"/>
      <c r="N20" s="168"/>
      <c r="O20" s="168"/>
      <c r="P20" s="168"/>
      <c r="Q20" s="105"/>
      <c r="R20" s="105"/>
      <c r="S20" s="105"/>
    </row>
    <row r="21" spans="1:19" ht="20.25" customHeight="1" x14ac:dyDescent="0.25">
      <c r="A21" s="203" t="s">
        <v>226</v>
      </c>
      <c r="B21" s="208" t="s">
        <v>189</v>
      </c>
      <c r="C21" s="101"/>
      <c r="D21" s="101"/>
      <c r="E21" s="292"/>
      <c r="F21" s="292"/>
      <c r="G21" s="292"/>
      <c r="H21" s="294"/>
      <c r="I21" s="294"/>
      <c r="J21" s="294"/>
      <c r="K21" s="294"/>
      <c r="L21" s="296"/>
      <c r="M21" s="168"/>
      <c r="N21" s="168"/>
      <c r="O21" s="168"/>
      <c r="P21" s="168"/>
      <c r="Q21" s="105"/>
      <c r="R21" s="105"/>
      <c r="S21" s="105"/>
    </row>
    <row r="22" spans="1:19" ht="28.5" customHeight="1" x14ac:dyDescent="0.25">
      <c r="A22" s="203"/>
      <c r="B22" s="208" t="s">
        <v>190</v>
      </c>
      <c r="C22" s="101"/>
      <c r="D22" s="101"/>
      <c r="E22" s="101"/>
      <c r="F22" s="292"/>
      <c r="G22" s="292"/>
      <c r="H22" s="294"/>
      <c r="I22" s="294"/>
      <c r="J22" s="294"/>
      <c r="K22" s="294"/>
      <c r="L22" s="296"/>
      <c r="M22" s="168"/>
      <c r="N22" s="168"/>
      <c r="O22" s="168"/>
      <c r="P22" s="168"/>
      <c r="Q22" s="105"/>
      <c r="R22" s="105"/>
      <c r="S22" s="105"/>
    </row>
    <row r="23" spans="1:19" ht="20.25" customHeight="1" x14ac:dyDescent="0.25">
      <c r="A23" s="203" t="s">
        <v>229</v>
      </c>
      <c r="B23" s="208" t="s">
        <v>191</v>
      </c>
      <c r="C23" s="101">
        <v>24</v>
      </c>
      <c r="D23" s="101" t="s">
        <v>180</v>
      </c>
      <c r="E23" s="101">
        <v>436.5</v>
      </c>
      <c r="F23" s="101">
        <v>21.6</v>
      </c>
      <c r="G23" s="101">
        <f>C23-F23</f>
        <v>2.3999999999999986</v>
      </c>
      <c r="H23" s="294">
        <f>F23+G23</f>
        <v>24</v>
      </c>
      <c r="I23" s="294">
        <f>E23*F23</f>
        <v>9428.4000000000015</v>
      </c>
      <c r="J23" s="294">
        <f>G23*E23</f>
        <v>1047.5999999999995</v>
      </c>
      <c r="K23" s="294">
        <f>I23+J23</f>
        <v>10476</v>
      </c>
      <c r="L23" s="296">
        <f>H23/C23</f>
        <v>1</v>
      </c>
      <c r="M23" s="168">
        <v>140</v>
      </c>
      <c r="N23" s="168">
        <v>80</v>
      </c>
      <c r="O23" s="168">
        <f>C23*(M23+N23)</f>
        <v>5280</v>
      </c>
      <c r="P23" s="168">
        <f>K23-O23</f>
        <v>5196</v>
      </c>
      <c r="Q23" s="105"/>
      <c r="R23" s="105"/>
      <c r="S23" s="105"/>
    </row>
    <row r="24" spans="1:19" ht="15.75" customHeight="1" x14ac:dyDescent="0.25">
      <c r="A24" s="203" t="s">
        <v>285</v>
      </c>
      <c r="B24" s="208" t="s">
        <v>192</v>
      </c>
      <c r="C24" s="101"/>
      <c r="D24" s="101"/>
      <c r="E24" s="292"/>
      <c r="F24" s="101"/>
      <c r="G24" s="101"/>
      <c r="H24" s="294"/>
      <c r="I24" s="294"/>
      <c r="J24" s="294"/>
      <c r="K24" s="294"/>
      <c r="L24" s="296"/>
      <c r="M24" s="168"/>
      <c r="N24" s="168"/>
      <c r="O24" s="168"/>
      <c r="P24" s="168"/>
      <c r="Q24" s="105"/>
      <c r="R24" s="105"/>
      <c r="S24" s="105"/>
    </row>
    <row r="25" spans="1:19" ht="53.25" customHeight="1" x14ac:dyDescent="0.25">
      <c r="A25" s="203"/>
      <c r="B25" s="208" t="s">
        <v>193</v>
      </c>
      <c r="C25" s="293"/>
      <c r="D25" s="293"/>
      <c r="E25" s="293"/>
      <c r="F25" s="293"/>
      <c r="G25" s="293"/>
      <c r="H25" s="293"/>
      <c r="I25" s="294"/>
      <c r="J25" s="294"/>
      <c r="K25" s="294"/>
      <c r="L25" s="296"/>
      <c r="M25" s="168"/>
      <c r="N25" s="168"/>
      <c r="O25" s="168"/>
      <c r="P25" s="168"/>
      <c r="Q25" s="105"/>
      <c r="R25" s="105"/>
      <c r="S25" s="105"/>
    </row>
    <row r="26" spans="1:19" ht="27.75" customHeight="1" x14ac:dyDescent="0.25">
      <c r="A26" s="203" t="s">
        <v>286</v>
      </c>
      <c r="B26" s="208" t="s">
        <v>194</v>
      </c>
      <c r="C26" s="101">
        <v>27</v>
      </c>
      <c r="D26" s="101" t="s">
        <v>180</v>
      </c>
      <c r="E26" s="101">
        <v>388</v>
      </c>
      <c r="F26" s="101">
        <v>24.3</v>
      </c>
      <c r="G26" s="101">
        <f>C26-F26</f>
        <v>2.6999999999999993</v>
      </c>
      <c r="H26" s="294">
        <f>F26+G26</f>
        <v>27</v>
      </c>
      <c r="I26" s="294">
        <f>E26*F26</f>
        <v>9428.4</v>
      </c>
      <c r="J26" s="294">
        <f>G26*E26</f>
        <v>1047.5999999999997</v>
      </c>
      <c r="K26" s="294">
        <f>I26+J26</f>
        <v>10476</v>
      </c>
      <c r="L26" s="297">
        <f>H26/C26</f>
        <v>1</v>
      </c>
      <c r="M26" s="168">
        <v>212</v>
      </c>
      <c r="N26" s="168">
        <v>80</v>
      </c>
      <c r="O26" s="168">
        <f>C26*(M26+N26)</f>
        <v>7884</v>
      </c>
      <c r="P26" s="168">
        <f>K26-O26</f>
        <v>2592</v>
      </c>
      <c r="Q26" s="105"/>
      <c r="R26" s="105"/>
      <c r="S26" s="105"/>
    </row>
    <row r="27" spans="1:19" ht="28.5" customHeight="1" x14ac:dyDescent="0.25">
      <c r="A27" s="203" t="s">
        <v>287</v>
      </c>
      <c r="B27" s="208" t="s">
        <v>195</v>
      </c>
      <c r="C27" s="101">
        <v>12</v>
      </c>
      <c r="D27" s="101" t="s">
        <v>180</v>
      </c>
      <c r="E27" s="101">
        <v>436.5</v>
      </c>
      <c r="F27" s="101">
        <v>10.82</v>
      </c>
      <c r="G27" s="101">
        <f>C27-F27</f>
        <v>1.1799999999999997</v>
      </c>
      <c r="H27" s="294">
        <f>F27+G27</f>
        <v>12</v>
      </c>
      <c r="I27" s="294">
        <f>E27*F27</f>
        <v>4722.93</v>
      </c>
      <c r="J27" s="294">
        <f>G27*E27</f>
        <v>515.06999999999982</v>
      </c>
      <c r="K27" s="294">
        <f>I27+J27</f>
        <v>5238</v>
      </c>
      <c r="L27" s="297">
        <f>H27/C27</f>
        <v>1</v>
      </c>
      <c r="M27" s="168">
        <v>250</v>
      </c>
      <c r="N27" s="168">
        <v>80</v>
      </c>
      <c r="O27" s="168">
        <f>C27*(M27+N27)</f>
        <v>3960</v>
      </c>
      <c r="P27" s="168">
        <f>K27-O27</f>
        <v>1278</v>
      </c>
      <c r="Q27" s="105"/>
      <c r="R27" s="105"/>
      <c r="S27" s="105"/>
    </row>
    <row r="28" spans="1:19" ht="42" customHeight="1" x14ac:dyDescent="0.25">
      <c r="A28" s="203" t="s">
        <v>288</v>
      </c>
      <c r="B28" s="208" t="s">
        <v>196</v>
      </c>
      <c r="C28" s="101"/>
      <c r="D28" s="101"/>
      <c r="E28" s="101"/>
      <c r="F28" s="101"/>
      <c r="G28" s="101"/>
      <c r="H28" s="294"/>
      <c r="I28" s="294"/>
      <c r="J28" s="294"/>
      <c r="K28" s="294"/>
      <c r="L28" s="296"/>
      <c r="M28" s="168"/>
      <c r="N28" s="168"/>
      <c r="O28" s="168"/>
      <c r="P28" s="168"/>
      <c r="Q28" s="105"/>
      <c r="R28" s="105"/>
      <c r="S28" s="105"/>
    </row>
    <row r="29" spans="1:19" ht="29.25" customHeight="1" x14ac:dyDescent="0.25">
      <c r="A29" s="203"/>
      <c r="B29" s="208" t="s">
        <v>197</v>
      </c>
      <c r="C29" s="101"/>
      <c r="D29" s="101"/>
      <c r="E29" s="101"/>
      <c r="F29" s="101"/>
      <c r="G29" s="101"/>
      <c r="H29" s="294"/>
      <c r="I29" s="294"/>
      <c r="J29" s="294"/>
      <c r="K29" s="294"/>
      <c r="L29" s="296"/>
      <c r="M29" s="168"/>
      <c r="N29" s="168"/>
      <c r="O29" s="168"/>
      <c r="P29" s="168"/>
      <c r="Q29" s="105"/>
      <c r="R29" s="105"/>
      <c r="S29" s="105"/>
    </row>
    <row r="30" spans="1:19" ht="30" customHeight="1" x14ac:dyDescent="0.25">
      <c r="A30" s="203" t="s">
        <v>289</v>
      </c>
      <c r="B30" s="208" t="s">
        <v>198</v>
      </c>
      <c r="C30" s="101">
        <v>3600</v>
      </c>
      <c r="D30" s="101" t="s">
        <v>199</v>
      </c>
      <c r="E30" s="101">
        <v>24.25</v>
      </c>
      <c r="F30" s="101">
        <v>3434</v>
      </c>
      <c r="G30" s="101">
        <f>C30-F30</f>
        <v>166</v>
      </c>
      <c r="H30" s="294">
        <f>F30+G30</f>
        <v>3600</v>
      </c>
      <c r="I30" s="294">
        <f>E30*F30</f>
        <v>83274.5</v>
      </c>
      <c r="J30" s="294">
        <f>G30*E30</f>
        <v>4025.5</v>
      </c>
      <c r="K30" s="294">
        <f>I30+J30</f>
        <v>87300</v>
      </c>
      <c r="L30" s="297">
        <f>H30/C30</f>
        <v>1</v>
      </c>
      <c r="M30" s="168">
        <v>8</v>
      </c>
      <c r="N30" s="168">
        <v>0</v>
      </c>
      <c r="O30" s="168">
        <f>C30*(M30+N30)</f>
        <v>28800</v>
      </c>
      <c r="P30" s="168">
        <f>K30-O30</f>
        <v>58500</v>
      </c>
      <c r="Q30" s="105"/>
      <c r="R30" s="105"/>
      <c r="S30" s="105"/>
    </row>
    <row r="31" spans="1:19" ht="28.5" customHeight="1" x14ac:dyDescent="0.25">
      <c r="A31" s="203" t="s">
        <v>290</v>
      </c>
      <c r="B31" s="208" t="s">
        <v>200</v>
      </c>
      <c r="C31" s="101">
        <v>1800</v>
      </c>
      <c r="D31" s="101" t="s">
        <v>199</v>
      </c>
      <c r="E31" s="101">
        <v>24.25</v>
      </c>
      <c r="F31" s="101">
        <v>1717</v>
      </c>
      <c r="G31" s="101">
        <f>C31-F31</f>
        <v>83</v>
      </c>
      <c r="H31" s="294">
        <f>F31+G31</f>
        <v>1800</v>
      </c>
      <c r="I31" s="294">
        <f>E31*F31</f>
        <v>41637.25</v>
      </c>
      <c r="J31" s="294">
        <f>G31*E31</f>
        <v>2012.75</v>
      </c>
      <c r="K31" s="294">
        <f>I31+J31</f>
        <v>43650</v>
      </c>
      <c r="L31" s="296">
        <f>H31/C31</f>
        <v>1</v>
      </c>
      <c r="M31" s="168">
        <v>8</v>
      </c>
      <c r="N31" s="168">
        <v>0</v>
      </c>
      <c r="O31" s="168">
        <f>C31*(M31+N31)</f>
        <v>14400</v>
      </c>
      <c r="P31" s="168">
        <f>K31-O31</f>
        <v>29250</v>
      </c>
      <c r="Q31" s="105"/>
      <c r="R31" s="105"/>
      <c r="S31" s="105"/>
    </row>
    <row r="32" spans="1:19" ht="26.25" customHeight="1" x14ac:dyDescent="0.25">
      <c r="A32" s="203" t="s">
        <v>291</v>
      </c>
      <c r="B32" s="208" t="s">
        <v>201</v>
      </c>
      <c r="C32" s="101"/>
      <c r="D32" s="101"/>
      <c r="E32" s="292"/>
      <c r="F32" s="292"/>
      <c r="G32" s="292"/>
      <c r="H32" s="294"/>
      <c r="I32" s="294"/>
      <c r="J32" s="294"/>
      <c r="K32" s="294"/>
      <c r="L32" s="296"/>
      <c r="M32" s="168"/>
      <c r="N32" s="168"/>
      <c r="O32" s="168"/>
      <c r="P32" s="168"/>
      <c r="Q32" s="105"/>
      <c r="R32" s="105"/>
      <c r="S32" s="105"/>
    </row>
    <row r="33" spans="1:19" ht="29.25" customHeight="1" x14ac:dyDescent="0.25">
      <c r="A33" s="203"/>
      <c r="B33" s="208" t="s">
        <v>202</v>
      </c>
      <c r="C33" s="101"/>
      <c r="D33" s="101"/>
      <c r="E33" s="101"/>
      <c r="F33" s="101"/>
      <c r="G33" s="101"/>
      <c r="H33" s="294"/>
      <c r="I33" s="294"/>
      <c r="J33" s="294"/>
      <c r="K33" s="294"/>
      <c r="L33" s="296"/>
      <c r="M33" s="168"/>
      <c r="N33" s="168"/>
      <c r="O33" s="168"/>
      <c r="P33" s="168"/>
      <c r="Q33" s="105"/>
      <c r="R33" s="105"/>
      <c r="S33" s="105"/>
    </row>
    <row r="34" spans="1:19" ht="20.25" customHeight="1" x14ac:dyDescent="0.25">
      <c r="A34" s="203" t="s">
        <v>292</v>
      </c>
      <c r="B34" s="208" t="s">
        <v>203</v>
      </c>
      <c r="C34" s="101">
        <v>0</v>
      </c>
      <c r="D34" s="101" t="s">
        <v>199</v>
      </c>
      <c r="E34" s="101">
        <v>24.25</v>
      </c>
      <c r="F34" s="101">
        <v>0</v>
      </c>
      <c r="G34" s="101">
        <v>0</v>
      </c>
      <c r="H34" s="294">
        <f>F34+G34</f>
        <v>0</v>
      </c>
      <c r="I34" s="294">
        <f>E34*F34</f>
        <v>0</v>
      </c>
      <c r="J34" s="294">
        <f>G34*E34</f>
        <v>0</v>
      </c>
      <c r="K34" s="294">
        <f>I34+J34</f>
        <v>0</v>
      </c>
      <c r="L34" s="296"/>
      <c r="M34" s="168"/>
      <c r="N34" s="168"/>
      <c r="O34" s="168"/>
      <c r="P34" s="168"/>
      <c r="Q34" s="105"/>
      <c r="R34" s="105"/>
      <c r="S34" s="105"/>
    </row>
    <row r="35" spans="1:19" ht="23.25" customHeight="1" x14ac:dyDescent="0.2">
      <c r="A35" s="203"/>
      <c r="B35" s="354" t="s">
        <v>204</v>
      </c>
      <c r="C35" s="101" t="s">
        <v>89</v>
      </c>
      <c r="D35" s="101" t="s">
        <v>89</v>
      </c>
      <c r="E35" s="292"/>
      <c r="F35" s="101"/>
      <c r="G35" s="101"/>
      <c r="H35" s="294"/>
      <c r="I35" s="374">
        <f>SUM(I12:I34)</f>
        <v>361496.20499999996</v>
      </c>
      <c r="J35" s="374">
        <f>SUM(J12:J34)</f>
        <v>45496.395000000004</v>
      </c>
      <c r="K35" s="374">
        <f>SUM(K12:K34)</f>
        <v>406992.6</v>
      </c>
      <c r="L35" s="375"/>
      <c r="M35" s="168"/>
      <c r="N35" s="168"/>
      <c r="O35" s="179">
        <f>SUM(O11:O34)</f>
        <v>210924</v>
      </c>
      <c r="P35" s="179">
        <f>SUM(P11:P34)</f>
        <v>196068.6</v>
      </c>
    </row>
    <row r="36" spans="1:19" ht="20.25" customHeight="1" x14ac:dyDescent="0.2">
      <c r="A36" s="91" t="s">
        <v>270</v>
      </c>
      <c r="B36" s="303" t="s">
        <v>205</v>
      </c>
      <c r="C36" s="304"/>
      <c r="D36" s="304"/>
      <c r="E36" s="305"/>
      <c r="F36" s="305"/>
      <c r="G36" s="305"/>
      <c r="H36" s="305"/>
      <c r="I36" s="305"/>
      <c r="J36" s="305"/>
      <c r="K36" s="305"/>
      <c r="L36" s="376"/>
    </row>
    <row r="37" spans="1:19" ht="18.75" customHeight="1" x14ac:dyDescent="0.2">
      <c r="A37" s="203" t="s">
        <v>214</v>
      </c>
      <c r="B37" s="138"/>
      <c r="C37" s="139"/>
      <c r="D37" s="139"/>
      <c r="E37" s="139"/>
      <c r="F37" s="139"/>
      <c r="G37" s="139"/>
      <c r="H37" s="139"/>
      <c r="I37" s="139"/>
      <c r="J37" s="139"/>
      <c r="K37" s="139"/>
      <c r="L37" s="264"/>
    </row>
    <row r="38" spans="1:19" ht="22.5" customHeight="1" x14ac:dyDescent="0.2">
      <c r="A38" s="203"/>
      <c r="B38" s="265" t="s">
        <v>206</v>
      </c>
      <c r="C38" s="737" t="s">
        <v>207</v>
      </c>
      <c r="D38" s="737"/>
      <c r="E38" s="737"/>
      <c r="F38" s="737"/>
      <c r="G38" s="266"/>
      <c r="H38" s="266"/>
      <c r="I38" s="737" t="s">
        <v>208</v>
      </c>
      <c r="J38" s="737"/>
      <c r="K38" s="737"/>
      <c r="L38" s="267"/>
    </row>
  </sheetData>
  <mergeCells count="5">
    <mergeCell ref="C4:E4"/>
    <mergeCell ref="F4:H4"/>
    <mergeCell ref="I4:K4"/>
    <mergeCell ref="C38:F38"/>
    <mergeCell ref="I38:K38"/>
  </mergeCells>
  <conditionalFormatting sqref="M8:P11">
    <cfRule type="cellIs" dxfId="2360" priority="2" operator="equal">
      <formula>"xxx"</formula>
    </cfRule>
  </conditionalFormatting>
  <conditionalFormatting sqref="O35:P35">
    <cfRule type="cellIs" dxfId="2359" priority="3" operator="equal">
      <formula>"xxx"</formula>
    </cfRule>
    <cfRule type="expression" dxfId="2358" priority="4">
      <formula>#REF!=1</formula>
    </cfRule>
    <cfRule type="expression" dxfId="2357" priority="5">
      <formula>LEFT(K35,9)="SUB-TOTAL"</formula>
    </cfRule>
  </conditionalFormatting>
  <conditionalFormatting sqref="P12:P34">
    <cfRule type="expression" dxfId="2356" priority="6">
      <formula>#REF!=1</formula>
    </cfRule>
    <cfRule type="cellIs" dxfId="2355" priority="7" operator="equal">
      <formula>"xxx"</formula>
    </cfRule>
  </conditionalFormatting>
  <conditionalFormatting sqref="O12:O34">
    <cfRule type="expression" dxfId="2354" priority="8">
      <formula>#REF!=1</formula>
    </cfRule>
    <cfRule type="cellIs" dxfId="2353" priority="9" operator="equal">
      <formula>"xxx"</formula>
    </cfRule>
  </conditionalFormatting>
  <conditionalFormatting sqref="N12">
    <cfRule type="expression" dxfId="2352" priority="10">
      <formula>#REF!=1</formula>
    </cfRule>
    <cfRule type="cellIs" dxfId="2351" priority="11" operator="equal">
      <formula>"xxx"</formula>
    </cfRule>
  </conditionalFormatting>
  <conditionalFormatting sqref="M13:N35">
    <cfRule type="expression" dxfId="2350" priority="12">
      <formula>#REF!=1</formula>
    </cfRule>
    <cfRule type="cellIs" dxfId="2349" priority="13" operator="equal">
      <formula>"xxx"</formula>
    </cfRule>
  </conditionalFormatting>
  <conditionalFormatting sqref="M12">
    <cfRule type="expression" dxfId="2348" priority="14">
      <formula>#REF!=1</formula>
    </cfRule>
    <cfRule type="cellIs" dxfId="2347" priority="15" operator="equal">
      <formula>"xxx"</formula>
    </cfRule>
  </conditionalFormatting>
  <conditionalFormatting sqref="G30:G31">
    <cfRule type="cellIs" dxfId="2346" priority="16" operator="equal">
      <formula>"xxx"</formula>
    </cfRule>
    <cfRule type="expression" dxfId="2345" priority="17">
      <formula>#REF!=1</formula>
    </cfRule>
  </conditionalFormatting>
  <conditionalFormatting sqref="G26:G27">
    <cfRule type="cellIs" dxfId="2344" priority="18" operator="equal">
      <formula>"xxx"</formula>
    </cfRule>
    <cfRule type="expression" dxfId="2343" priority="19">
      <formula>#REF!=1</formula>
    </cfRule>
  </conditionalFormatting>
  <conditionalFormatting sqref="G23">
    <cfRule type="cellIs" dxfId="2342" priority="20" operator="equal">
      <formula>"xxx"</formula>
    </cfRule>
    <cfRule type="expression" dxfId="2341" priority="21">
      <formula>#REF!=1</formula>
    </cfRule>
  </conditionalFormatting>
  <conditionalFormatting sqref="G13">
    <cfRule type="cellIs" dxfId="2340" priority="22" operator="equal">
      <formula>"xxx"</formula>
    </cfRule>
    <cfRule type="expression" dxfId="2339" priority="23">
      <formula>#REF!=1</formula>
    </cfRule>
  </conditionalFormatting>
  <conditionalFormatting sqref="I23:J23">
    <cfRule type="expression" dxfId="2338" priority="24">
      <formula>#REF!=1</formula>
    </cfRule>
    <cfRule type="expression" dxfId="2337" priority="25">
      <formula>LEFT(E24,9)="SUB-TOTAL"</formula>
    </cfRule>
  </conditionalFormatting>
  <conditionalFormatting sqref="J23">
    <cfRule type="expression" dxfId="2336" priority="26">
      <formula>LEFT(F23,9)="SUB-TOTAL"</formula>
    </cfRule>
    <cfRule type="expression" dxfId="2335" priority="27">
      <formula>LEFT(#REF!,9)="SUB-TOTAL"</formula>
    </cfRule>
  </conditionalFormatting>
  <conditionalFormatting sqref="H23:K23">
    <cfRule type="expression" dxfId="2334" priority="28">
      <formula>#REF!=1</formula>
    </cfRule>
  </conditionalFormatting>
  <conditionalFormatting sqref="E26:F27">
    <cfRule type="cellIs" dxfId="2333" priority="29" operator="equal">
      <formula>"xxx"</formula>
    </cfRule>
  </conditionalFormatting>
  <conditionalFormatting sqref="F26:F27">
    <cfRule type="expression" dxfId="2332" priority="30">
      <formula>#REF!=1</formula>
    </cfRule>
  </conditionalFormatting>
  <conditionalFormatting sqref="E12:H12 E17:G20">
    <cfRule type="cellIs" dxfId="2331" priority="31" operator="equal">
      <formula>"xxx"</formula>
    </cfRule>
  </conditionalFormatting>
  <conditionalFormatting sqref="G12 G17:G19">
    <cfRule type="expression" dxfId="2330" priority="32">
      <formula>#REF!=1</formula>
    </cfRule>
  </conditionalFormatting>
  <conditionalFormatting sqref="I7:K35">
    <cfRule type="cellIs" dxfId="2329" priority="33" operator="equal">
      <formula>"xxx"</formula>
    </cfRule>
  </conditionalFormatting>
  <conditionalFormatting sqref="I23 K23">
    <cfRule type="expression" dxfId="2328" priority="34">
      <formula>LEFT(C23,9)="SUB-TOTAL"</formula>
    </cfRule>
  </conditionalFormatting>
  <conditionalFormatting sqref="E22:E24">
    <cfRule type="expression" dxfId="2327" priority="35">
      <formula>#REF!=1</formula>
    </cfRule>
  </conditionalFormatting>
  <conditionalFormatting sqref="E22:E23">
    <cfRule type="cellIs" dxfId="2326" priority="36" operator="equal">
      <formula>"xxx"</formula>
    </cfRule>
  </conditionalFormatting>
  <conditionalFormatting sqref="L8:L34">
    <cfRule type="cellIs" dxfId="2325" priority="37" operator="equal">
      <formula>"xxx"</formula>
    </cfRule>
  </conditionalFormatting>
  <conditionalFormatting sqref="C9:C24">
    <cfRule type="cellIs" dxfId="2324" priority="38" operator="equal">
      <formula>"xxx"</formula>
    </cfRule>
  </conditionalFormatting>
  <conditionalFormatting sqref="F23 F24:G24">
    <cfRule type="cellIs" dxfId="2323" priority="39" operator="equal">
      <formula>"xxx"</formula>
    </cfRule>
  </conditionalFormatting>
  <conditionalFormatting sqref="F23">
    <cfRule type="expression" dxfId="2322" priority="40">
      <formula>#REF!=1</formula>
    </cfRule>
  </conditionalFormatting>
  <conditionalFormatting sqref="I23:K23">
    <cfRule type="expression" dxfId="2321" priority="41">
      <formula>LEFT(E25,9)="SUB-TOTAL"</formula>
    </cfRule>
  </conditionalFormatting>
  <conditionalFormatting sqref="H26:H27">
    <cfRule type="expression" dxfId="2320" priority="42">
      <formula>#REF!=1</formula>
    </cfRule>
  </conditionalFormatting>
  <conditionalFormatting sqref="F28:G29 F30:F31">
    <cfRule type="cellIs" dxfId="2319" priority="43" operator="equal">
      <formula>"xxx"</formula>
    </cfRule>
  </conditionalFormatting>
  <conditionalFormatting sqref="E17:F19">
    <cfRule type="expression" dxfId="2318" priority="44">
      <formula>#REF!=1</formula>
    </cfRule>
  </conditionalFormatting>
  <conditionalFormatting sqref="H11:H19">
    <cfRule type="expression" dxfId="2317" priority="45">
      <formula>#REF!=1</formula>
    </cfRule>
  </conditionalFormatting>
  <conditionalFormatting sqref="J34">
    <cfRule type="expression" dxfId="2316" priority="46">
      <formula>#REF!=1</formula>
    </cfRule>
  </conditionalFormatting>
  <conditionalFormatting sqref="J12:J13">
    <cfRule type="expression" dxfId="2315" priority="47">
      <formula>#REF!=1</formula>
    </cfRule>
  </conditionalFormatting>
  <conditionalFormatting sqref="J17:J19">
    <cfRule type="expression" dxfId="2314" priority="48">
      <formula>#REF!=1</formula>
    </cfRule>
  </conditionalFormatting>
  <conditionalFormatting sqref="J26:J27">
    <cfRule type="expression" dxfId="2313" priority="49">
      <formula>LEFT(F26,9)="SUB-TOTAL"</formula>
    </cfRule>
    <cfRule type="expression" dxfId="2312" priority="50">
      <formula>#REF!=1</formula>
    </cfRule>
    <cfRule type="expression" dxfId="2311" priority="51">
      <formula>LEFT(#REF!,9)="SUB-TOTAL"</formula>
    </cfRule>
  </conditionalFormatting>
  <conditionalFormatting sqref="I24:K35">
    <cfRule type="expression" dxfId="2310" priority="52">
      <formula>#REF!=1</formula>
    </cfRule>
  </conditionalFormatting>
  <conditionalFormatting sqref="E26:E36">
    <cfRule type="expression" dxfId="2309" priority="53">
      <formula>#REF!=1</formula>
    </cfRule>
  </conditionalFormatting>
  <conditionalFormatting sqref="E29:E31">
    <cfRule type="cellIs" dxfId="2308" priority="54" operator="equal">
      <formula>"xxx"</formula>
    </cfRule>
  </conditionalFormatting>
  <conditionalFormatting sqref="I37:I38">
    <cfRule type="expression" dxfId="2307" priority="55">
      <formula>K37=1</formula>
    </cfRule>
  </conditionalFormatting>
  <conditionalFormatting sqref="H30:H35">
    <cfRule type="expression" dxfId="2306" priority="56">
      <formula>#REF!=1</formula>
    </cfRule>
  </conditionalFormatting>
  <conditionalFormatting sqref="E28:E30">
    <cfRule type="containsText" dxfId="2305" priority="57" operator="containsText" text="xxx">
      <formula>NOT(ISERROR(SEARCH("xxx",E28)))</formula>
    </cfRule>
  </conditionalFormatting>
  <conditionalFormatting sqref="D28:F28">
    <cfRule type="expression" dxfId="2304" priority="58">
      <formula>#REF!=1</formula>
    </cfRule>
  </conditionalFormatting>
  <conditionalFormatting sqref="H21:K22">
    <cfRule type="expression" dxfId="2303" priority="59">
      <formula>#REF!=1</formula>
    </cfRule>
  </conditionalFormatting>
  <conditionalFormatting sqref="E21">
    <cfRule type="containsText" dxfId="2302" priority="60" operator="containsText" text="xxx">
      <formula>NOT(ISERROR(SEARCH("xxx",E21)))</formula>
    </cfRule>
  </conditionalFormatting>
  <conditionalFormatting sqref="E14:E16">
    <cfRule type="containsText" dxfId="2301" priority="61" operator="containsText" text="xxx">
      <formula>NOT(ISERROR(SEARCH("xxx",E14)))</formula>
    </cfRule>
    <cfRule type="expression" dxfId="2300" priority="62">
      <formula>#REF!=1</formula>
    </cfRule>
  </conditionalFormatting>
  <conditionalFormatting sqref="C26:C38">
    <cfRule type="cellIs" dxfId="2299" priority="63" operator="equal">
      <formula>"xxx"</formula>
    </cfRule>
  </conditionalFormatting>
  <conditionalFormatting sqref="F33:G35">
    <cfRule type="expression" dxfId="2298" priority="64">
      <formula>#REF!=1</formula>
    </cfRule>
  </conditionalFormatting>
  <conditionalFormatting sqref="F29:F31">
    <cfRule type="expression" dxfId="2297" priority="65">
      <formula>#REF!=1</formula>
    </cfRule>
  </conditionalFormatting>
  <conditionalFormatting sqref="F24:H24">
    <cfRule type="expression" dxfId="2296" priority="66">
      <formula>#REF!=1</formula>
    </cfRule>
  </conditionalFormatting>
  <conditionalFormatting sqref="I7:K20 I18:I34">
    <cfRule type="expression" dxfId="2295" priority="67">
      <formula>#REF!=1</formula>
    </cfRule>
  </conditionalFormatting>
  <conditionalFormatting sqref="F15:G15">
    <cfRule type="cellIs" dxfId="2294" priority="68" operator="equal">
      <formula>"xxx"</formula>
    </cfRule>
    <cfRule type="expression" dxfId="2293" priority="69">
      <formula>#REF!=1</formula>
    </cfRule>
  </conditionalFormatting>
  <conditionalFormatting sqref="F32:G32 G36:K36">
    <cfRule type="expression" dxfId="2292" priority="70">
      <formula>#REF!=1</formula>
    </cfRule>
  </conditionalFormatting>
  <conditionalFormatting sqref="F22">
    <cfRule type="containsText" dxfId="2291" priority="71" operator="containsText" text="xxx">
      <formula>NOT(ISERROR(SEARCH("xxx",F22)))</formula>
    </cfRule>
    <cfRule type="expression" dxfId="2290" priority="72">
      <formula>#REF!=1</formula>
    </cfRule>
  </conditionalFormatting>
  <conditionalFormatting sqref="E20:H20 G28:H29">
    <cfRule type="expression" dxfId="2289" priority="73">
      <formula>#REF!=1</formula>
    </cfRule>
  </conditionalFormatting>
  <conditionalFormatting sqref="F5:I6">
    <cfRule type="expression" dxfId="2288" priority="74">
      <formula>H5=1</formula>
    </cfRule>
  </conditionalFormatting>
  <conditionalFormatting sqref="J5:J6">
    <cfRule type="expression" dxfId="2287" priority="75">
      <formula>#REF!=1</formula>
    </cfRule>
  </conditionalFormatting>
  <conditionalFormatting sqref="I4">
    <cfRule type="expression" dxfId="2286" priority="76">
      <formula>K4=1</formula>
    </cfRule>
  </conditionalFormatting>
  <conditionalFormatting sqref="F9">
    <cfRule type="containsText" dxfId="2285" priority="77" operator="containsText" text="xxx">
      <formula>NOT(ISERROR(SEARCH("xxx",F9)))</formula>
    </cfRule>
    <cfRule type="expression" dxfId="2284" priority="78">
      <formula>#REF!=1</formula>
    </cfRule>
  </conditionalFormatting>
  <conditionalFormatting sqref="H7:H10">
    <cfRule type="cellIs" dxfId="2283" priority="79" operator="equal">
      <formula>"xxx"</formula>
    </cfRule>
  </conditionalFormatting>
  <conditionalFormatting sqref="G14 G16">
    <cfRule type="containsText" dxfId="2282" priority="80" operator="containsText" text="xxx">
      <formula>NOT(ISERROR(SEARCH("xxx",G14)))</formula>
    </cfRule>
  </conditionalFormatting>
  <conditionalFormatting sqref="H14 H16">
    <cfRule type="cellIs" dxfId="2281" priority="81" operator="equal">
      <formula>"xxx"</formula>
    </cfRule>
  </conditionalFormatting>
  <conditionalFormatting sqref="H12 H14 H16">
    <cfRule type="expression" dxfId="2280" priority="82">
      <formula>LEFT(B12,9)="SUB-TOTAL"</formula>
    </cfRule>
  </conditionalFormatting>
  <conditionalFormatting sqref="G7:G9">
    <cfRule type="containsText" dxfId="2279" priority="83" operator="containsText" text="xxx">
      <formula>NOT(ISERROR(SEARCH("xxx",G7)))</formula>
    </cfRule>
  </conditionalFormatting>
  <conditionalFormatting sqref="H7:H9 H22">
    <cfRule type="expression" dxfId="2278" priority="84">
      <formula>LEFT(B7,9)="SUB-TOTAL"</formula>
    </cfRule>
  </conditionalFormatting>
  <conditionalFormatting sqref="G21:G22">
    <cfRule type="containsText" dxfId="2277" priority="85" operator="containsText" text="xxx">
      <formula>NOT(ISERROR(SEARCH("xxx",G21)))</formula>
    </cfRule>
  </conditionalFormatting>
  <conditionalFormatting sqref="F7:F8 F14 F16 F36:F37">
    <cfRule type="expression" dxfId="2276" priority="86">
      <formula>#REF!=1</formula>
    </cfRule>
  </conditionalFormatting>
  <conditionalFormatting sqref="G7:G9 G14 G16 G21:G22">
    <cfRule type="expression" dxfId="2275" priority="87">
      <formula>#REF!=1</formula>
    </cfRule>
  </conditionalFormatting>
  <conditionalFormatting sqref="H7:H9">
    <cfRule type="expression" dxfId="2274" priority="88">
      <formula>#REF!=1</formula>
    </cfRule>
  </conditionalFormatting>
  <conditionalFormatting sqref="F4">
    <cfRule type="expression" dxfId="2273" priority="89">
      <formula>#REF!=1</formula>
    </cfRule>
  </conditionalFormatting>
  <conditionalFormatting sqref="K5:K6">
    <cfRule type="expression" dxfId="2272" priority="90">
      <formula>#REF!=1</formula>
    </cfRule>
  </conditionalFormatting>
  <conditionalFormatting sqref="H21">
    <cfRule type="expression" dxfId="2271" priority="91">
      <formula>LEFT(B20,9)="SUB-TOTAL"</formula>
    </cfRule>
  </conditionalFormatting>
  <conditionalFormatting sqref="C1:G2 D28:F28 D35:G35 E33:G34 H21:H22">
    <cfRule type="cellIs" dxfId="2270" priority="92" operator="equal">
      <formula>"xxx"</formula>
    </cfRule>
  </conditionalFormatting>
  <conditionalFormatting sqref="C35:E35">
    <cfRule type="expression" dxfId="2269" priority="93">
      <formula>#REF!=1</formula>
    </cfRule>
  </conditionalFormatting>
  <conditionalFormatting sqref="C35">
    <cfRule type="expression" dxfId="2268" priority="94">
      <formula>H35=1</formula>
    </cfRule>
  </conditionalFormatting>
  <conditionalFormatting sqref="E35:E36">
    <cfRule type="containsText" dxfId="2267" priority="95" operator="containsText" text="xxx">
      <formula>NOT(ISERROR(SEARCH("xxx",E35)))</formula>
    </cfRule>
  </conditionalFormatting>
  <conditionalFormatting sqref="B7:B8">
    <cfRule type="containsText" dxfId="2266" priority="96" operator="containsText" text="total estimated">
      <formula>NOT(ISERROR(SEARCH("total estimated",B7)))</formula>
    </cfRule>
    <cfRule type="containsText" dxfId="2265" priority="97" operator="containsText" text="SUB-TOTAL">
      <formula>NOT(ISERROR(SEARCH("SUB-TOTAL",B7)))</formula>
    </cfRule>
    <cfRule type="containsText" dxfId="2264" priority="98" operator="containsText" text="to be carried to">
      <formula>NOT(ISERROR(SEARCH("to be carried to",B7)))</formula>
    </cfRule>
  </conditionalFormatting>
  <conditionalFormatting sqref="B1:B9">
    <cfRule type="expression" dxfId="2263" priority="99">
      <formula>#REF!=1</formula>
    </cfRule>
  </conditionalFormatting>
  <conditionalFormatting sqref="A8:B34">
    <cfRule type="expression" dxfId="2262" priority="100">
      <formula>RIGHT($A8,3)=".00"</formula>
    </cfRule>
  </conditionalFormatting>
  <conditionalFormatting sqref="C7:E8 E24 E26 G36:K36">
    <cfRule type="containsText" dxfId="2261" priority="101" operator="containsText" text="xxx">
      <formula>NOT(ISERROR(SEARCH("xxx",C7)))</formula>
    </cfRule>
  </conditionalFormatting>
  <conditionalFormatting sqref="B7">
    <cfRule type="expression" dxfId="2260" priority="102">
      <formula>RIGHT($A7,3)=".00"</formula>
    </cfRule>
  </conditionalFormatting>
  <conditionalFormatting sqref="A8:A35">
    <cfRule type="expression" dxfId="2259" priority="103">
      <formula>#REF!=1</formula>
    </cfRule>
  </conditionalFormatting>
  <conditionalFormatting sqref="B9:B34">
    <cfRule type="containsText" dxfId="2258" priority="104" operator="containsText" text="total estimated">
      <formula>NOT(ISERROR(SEARCH("total estimated",B9)))</formula>
    </cfRule>
    <cfRule type="containsText" dxfId="2257" priority="105" operator="containsText" text="SUB-TOTAL">
      <formula>NOT(ISERROR(SEARCH("SUB-TOTAL",B9)))</formula>
    </cfRule>
    <cfRule type="containsText" dxfId="2256" priority="106" operator="containsText" text="to be carried to">
      <formula>NOT(ISERROR(SEARCH("to be carried to",B9)))</formula>
    </cfRule>
  </conditionalFormatting>
  <conditionalFormatting sqref="E9:E10 E32:G32 E37:H37">
    <cfRule type="containsText" dxfId="2255" priority="107" operator="containsText" text="xxx">
      <formula>NOT(ISERROR(SEARCH("xxx",E9)))</formula>
    </cfRule>
  </conditionalFormatting>
  <conditionalFormatting sqref="A35">
    <cfRule type="expression" dxfId="2254" priority="108">
      <formula>RIGHT($A35,3)=".00"</formula>
    </cfRule>
  </conditionalFormatting>
  <conditionalFormatting sqref="C7:D8">
    <cfRule type="expression" dxfId="2253" priority="109">
      <formula>G7=1</formula>
    </cfRule>
  </conditionalFormatting>
  <conditionalFormatting sqref="C9:D10">
    <cfRule type="expression" dxfId="2252" priority="110">
      <formula>#REF!=1</formula>
    </cfRule>
  </conditionalFormatting>
  <conditionalFormatting sqref="E7:E10">
    <cfRule type="expression" dxfId="2251" priority="111">
      <formula>#REF!=1</formula>
    </cfRule>
  </conditionalFormatting>
  <conditionalFormatting sqref="C11:G11">
    <cfRule type="expression" dxfId="2250" priority="112">
      <formula>#REF!=1</formula>
    </cfRule>
  </conditionalFormatting>
  <conditionalFormatting sqref="B10:B34">
    <cfRule type="expression" dxfId="2249" priority="113">
      <formula>#REF!=1</formula>
    </cfRule>
  </conditionalFormatting>
  <conditionalFormatting sqref="C5:E6">
    <cfRule type="expression" dxfId="2248" priority="114">
      <formula>#REF!=1</formula>
    </cfRule>
  </conditionalFormatting>
  <conditionalFormatting sqref="D1:G2 E21:F21">
    <cfRule type="expression" dxfId="2247" priority="115">
      <formula>#REF!=1</formula>
    </cfRule>
  </conditionalFormatting>
  <conditionalFormatting sqref="C38">
    <cfRule type="expression" dxfId="2246" priority="116">
      <formula>K38=1</formula>
    </cfRule>
  </conditionalFormatting>
  <conditionalFormatting sqref="H38">
    <cfRule type="expression" dxfId="2245" priority="117">
      <formula>K38=1</formula>
    </cfRule>
  </conditionalFormatting>
  <conditionalFormatting sqref="G38">
    <cfRule type="expression" dxfId="2244" priority="118">
      <formula>L38=1</formula>
    </cfRule>
  </conditionalFormatting>
  <conditionalFormatting sqref="G38:H38">
    <cfRule type="containsText" dxfId="2243" priority="119" operator="containsText" text="xxx">
      <formula>NOT(ISERROR(SEARCH("xxx",G38)))</formula>
    </cfRule>
  </conditionalFormatting>
  <conditionalFormatting sqref="B38">
    <cfRule type="expression" dxfId="2242" priority="120">
      <formula>L38=1</formula>
    </cfRule>
  </conditionalFormatting>
  <conditionalFormatting sqref="B36:B38">
    <cfRule type="containsText" dxfId="2241" priority="121" operator="containsText" text="total estimated">
      <formula>NOT(ISERROR(SEARCH("total estimated",B36)))</formula>
    </cfRule>
    <cfRule type="containsText" dxfId="2240" priority="122" operator="containsText" text="SUB-TOTAL">
      <formula>NOT(ISERROR(SEARCH("SUB-TOTAL",B36)))</formula>
    </cfRule>
    <cfRule type="containsText" dxfId="2239" priority="123" operator="containsText" text="to be carried to">
      <formula>NOT(ISERROR(SEARCH("to be carried to",B36)))</formula>
    </cfRule>
  </conditionalFormatting>
  <conditionalFormatting sqref="E4">
    <cfRule type="expression" dxfId="2238" priority="124">
      <formula>J4=1</formula>
    </cfRule>
  </conditionalFormatting>
  <conditionalFormatting sqref="C36:D37">
    <cfRule type="expression" dxfId="2237" priority="125">
      <formula>#REF!=1</formula>
    </cfRule>
  </conditionalFormatting>
  <conditionalFormatting sqref="B36:B37">
    <cfRule type="expression" dxfId="2236" priority="126">
      <formula>#REF!=1</formula>
    </cfRule>
  </conditionalFormatting>
  <conditionalFormatting sqref="E37">
    <cfRule type="expression" dxfId="2235" priority="127">
      <formula>J37=1</formula>
    </cfRule>
  </conditionalFormatting>
  <conditionalFormatting sqref="B36">
    <cfRule type="expression" dxfId="2234" priority="128">
      <formula>RIGHT($A36,3)=".00"</formula>
    </cfRule>
  </conditionalFormatting>
  <conditionalFormatting sqref="G37:H37 J37:K37">
    <cfRule type="expression" dxfId="2233" priority="129">
      <formula>#REF!=1</formula>
    </cfRule>
  </conditionalFormatting>
  <conditionalFormatting sqref="C1:C4">
    <cfRule type="expression" dxfId="2232" priority="130">
      <formula>#REF!=1</formula>
    </cfRule>
  </conditionalFormatting>
  <conditionalFormatting sqref="A6">
    <cfRule type="expression" dxfId="2231" priority="131">
      <formula>H6=1</formula>
    </cfRule>
  </conditionalFormatting>
  <conditionalFormatting sqref="C1:C2">
    <cfRule type="expression" dxfId="2230" priority="132">
      <formula>H1=1</formula>
    </cfRule>
  </conditionalFormatting>
  <conditionalFormatting sqref="A1:A2 A4">
    <cfRule type="expression" dxfId="2229" priority="133">
      <formula>RIGHT($A1,3)=".00"</formula>
    </cfRule>
  </conditionalFormatting>
  <conditionalFormatting sqref="A1:A2 A4:A5">
    <cfRule type="expression" dxfId="2228" priority="134">
      <formula>#REF!=1</formula>
    </cfRule>
  </conditionalFormatting>
  <conditionalFormatting sqref="A3">
    <cfRule type="expression" dxfId="2227" priority="135">
      <formula>#REF!=1</formula>
    </cfRule>
    <cfRule type="containsText" dxfId="2226" priority="136" operator="containsText" text="total estimated">
      <formula>NOT(ISERROR(SEARCH("total estimated",A3)))</formula>
    </cfRule>
    <cfRule type="containsText" dxfId="2225" priority="137" operator="containsText" text="SUB-TOTAL">
      <formula>NOT(ISERROR(SEARCH("SUB-TOTAL",A3)))</formula>
    </cfRule>
    <cfRule type="containsText" dxfId="2224" priority="138" operator="containsText" text="to be carried to">
      <formula>NOT(ISERROR(SEARCH("to be carried to",A3)))</formula>
    </cfRule>
  </conditionalFormatting>
  <conditionalFormatting sqref="C25:H25 D11:G11 E13:F13">
    <cfRule type="cellIs" dxfId="2223" priority="139" operator="equal">
      <formula>"xxx"</formula>
    </cfRule>
  </conditionalFormatting>
  <conditionalFormatting sqref="C25:H25 E12:F13">
    <cfRule type="expression" dxfId="2222" priority="140">
      <formula>#REF!=1</formula>
    </cfRule>
  </conditionalFormatting>
  <conditionalFormatting sqref="C25:H25">
    <cfRule type="expression" dxfId="2221" priority="141">
      <formula>LEFT(XES25,9)="SUB-TOTAL"</formula>
    </cfRule>
  </conditionalFormatting>
  <conditionalFormatting sqref="E3">
    <cfRule type="expression" dxfId="2220" priority="142">
      <formula>#REF!=1</formula>
    </cfRule>
  </conditionalFormatting>
  <conditionalFormatting sqref="G3">
    <cfRule type="expression" dxfId="2219" priority="143">
      <formula>#REF!=1</formula>
    </cfRule>
  </conditionalFormatting>
  <conditionalFormatting sqref="H1:H3">
    <cfRule type="expression" dxfId="2218" priority="144">
      <formula>#REF!=1</formula>
    </cfRule>
  </conditionalFormatting>
  <conditionalFormatting sqref="I7:K22 I23:I34 I24:K25 I28:K34">
    <cfRule type="expression" dxfId="2217" priority="145">
      <formula>LEFT(E7,9)="SUB-TOTAL"</formula>
    </cfRule>
  </conditionalFormatting>
  <conditionalFormatting sqref="I26:K27">
    <cfRule type="expression" dxfId="2216" priority="146">
      <formula>LEFT(E27,9)="SUB-TOTAL"</formula>
    </cfRule>
  </conditionalFormatting>
  <pageMargins left="0.7" right="0.7" top="0.75" bottom="0.75" header="0.511811023622047" footer="0.511811023622047"/>
  <pageSetup paperSize="9" orientation="landscape"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5"/>
  <sheetViews>
    <sheetView zoomScaleNormal="100" workbookViewId="0">
      <selection activeCell="P19" sqref="P19"/>
    </sheetView>
  </sheetViews>
  <sheetFormatPr defaultColWidth="8.7109375" defaultRowHeight="12.75" x14ac:dyDescent="0.2"/>
  <cols>
    <col min="2" max="2" width="23.140625" style="15" customWidth="1"/>
    <col min="8" max="8" width="10.5703125" style="15" customWidth="1"/>
    <col min="10" max="10" width="7.5703125"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2.1406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94</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241</v>
      </c>
      <c r="B9" s="204" t="s">
        <v>212</v>
      </c>
      <c r="C9" s="93"/>
      <c r="D9" s="94"/>
      <c r="E9" s="205"/>
      <c r="F9" s="205"/>
      <c r="G9" s="207"/>
      <c r="H9" s="207"/>
      <c r="I9" s="207"/>
      <c r="J9" s="207"/>
      <c r="K9" s="207"/>
      <c r="L9" s="207"/>
    </row>
    <row r="10" spans="1:16" ht="51" customHeight="1" x14ac:dyDescent="0.2">
      <c r="A10" s="91"/>
      <c r="B10" s="208" t="s">
        <v>213</v>
      </c>
      <c r="C10" s="93"/>
      <c r="D10" s="94"/>
      <c r="E10" s="205"/>
      <c r="F10" s="205"/>
      <c r="G10" s="207"/>
      <c r="H10" s="207"/>
      <c r="I10" s="207"/>
      <c r="J10" s="207"/>
      <c r="K10" s="207"/>
      <c r="L10" s="207"/>
    </row>
    <row r="11" spans="1:16" ht="25.5" customHeight="1" x14ac:dyDescent="0.2">
      <c r="A11" s="203" t="s">
        <v>214</v>
      </c>
      <c r="B11" s="208" t="s">
        <v>215</v>
      </c>
      <c r="C11" s="93"/>
      <c r="D11" s="94"/>
      <c r="E11" s="205"/>
      <c r="F11" s="205"/>
      <c r="G11" s="207"/>
      <c r="H11" s="207"/>
      <c r="I11" s="207"/>
      <c r="J11" s="207"/>
      <c r="K11" s="207"/>
      <c r="L11" s="207"/>
    </row>
    <row r="12" spans="1:16" ht="25.5" customHeight="1" x14ac:dyDescent="0.2">
      <c r="A12" s="203" t="s">
        <v>216</v>
      </c>
      <c r="B12" s="208" t="s">
        <v>217</v>
      </c>
      <c r="C12" s="93">
        <f>14*3</f>
        <v>42</v>
      </c>
      <c r="D12" s="94" t="s">
        <v>180</v>
      </c>
      <c r="E12" s="93">
        <v>250</v>
      </c>
      <c r="F12" s="93">
        <v>32</v>
      </c>
      <c r="G12" s="93">
        <f>C12-F12</f>
        <v>10</v>
      </c>
      <c r="H12" s="207">
        <f>F12+G12</f>
        <v>42</v>
      </c>
      <c r="I12" s="207">
        <f>E12*F12</f>
        <v>8000</v>
      </c>
      <c r="J12" s="207">
        <f>G12*E12</f>
        <v>2500</v>
      </c>
      <c r="K12" s="207">
        <f>I12+J12</f>
        <v>10500</v>
      </c>
      <c r="L12" s="210">
        <f>H12/C12</f>
        <v>1</v>
      </c>
      <c r="M12" s="168">
        <v>240</v>
      </c>
      <c r="N12" s="168">
        <v>10</v>
      </c>
      <c r="O12" s="168">
        <f>C12*(M12+N12)</f>
        <v>10500</v>
      </c>
      <c r="P12" s="168">
        <f>K12-O12</f>
        <v>0</v>
      </c>
    </row>
    <row r="13" spans="1:16" ht="12.75" customHeight="1" x14ac:dyDescent="0.2">
      <c r="A13" s="203" t="s">
        <v>218</v>
      </c>
      <c r="B13" s="208" t="s">
        <v>223</v>
      </c>
      <c r="C13" s="93"/>
      <c r="D13" s="94"/>
      <c r="E13" s="205"/>
      <c r="F13" s="93"/>
      <c r="G13" s="93"/>
      <c r="H13" s="207"/>
      <c r="I13" s="207"/>
      <c r="J13" s="207"/>
      <c r="K13" s="207"/>
      <c r="L13" s="207"/>
    </row>
    <row r="14" spans="1:16" ht="39" customHeight="1" x14ac:dyDescent="0.2">
      <c r="A14" s="203" t="s">
        <v>220</v>
      </c>
      <c r="B14" s="208" t="s">
        <v>293</v>
      </c>
      <c r="C14" s="93">
        <v>12</v>
      </c>
      <c r="D14" s="94" t="s">
        <v>180</v>
      </c>
      <c r="E14" s="93">
        <v>631</v>
      </c>
      <c r="F14" s="93">
        <v>12</v>
      </c>
      <c r="G14" s="93">
        <f>C14-F14</f>
        <v>0</v>
      </c>
      <c r="H14" s="207">
        <f>F14+G14</f>
        <v>12</v>
      </c>
      <c r="I14" s="207">
        <f>E14*F14</f>
        <v>7572</v>
      </c>
      <c r="J14" s="207">
        <f>E14*G14</f>
        <v>0</v>
      </c>
      <c r="K14" s="207">
        <f>I14+J14</f>
        <v>7572</v>
      </c>
      <c r="L14" s="210">
        <f>H14/C14</f>
        <v>1</v>
      </c>
      <c r="M14" s="168">
        <v>334</v>
      </c>
      <c r="N14" s="168">
        <v>10</v>
      </c>
      <c r="O14" s="168">
        <f>C14*(M14+N14)</f>
        <v>4128</v>
      </c>
      <c r="P14" s="168">
        <f>K14-O14</f>
        <v>3444</v>
      </c>
    </row>
    <row r="15" spans="1:16" ht="26.25" customHeight="1" x14ac:dyDescent="0.2">
      <c r="A15" s="211"/>
      <c r="B15" s="212" t="s">
        <v>136</v>
      </c>
      <c r="C15" s="213" t="s">
        <v>89</v>
      </c>
      <c r="D15" s="213" t="s">
        <v>89</v>
      </c>
      <c r="E15" s="214"/>
      <c r="F15" s="214"/>
      <c r="G15" s="215"/>
      <c r="H15" s="216"/>
      <c r="I15" s="215">
        <f>SUM(I9:I14)</f>
        <v>15572</v>
      </c>
      <c r="J15" s="215">
        <f>SUM(J9:J14)</f>
        <v>2500</v>
      </c>
      <c r="K15" s="215">
        <f>SUM(K9:K14)</f>
        <v>18072</v>
      </c>
      <c r="L15" s="217"/>
      <c r="O15" s="215">
        <f>SUM(O9:O14)</f>
        <v>14628</v>
      </c>
      <c r="P15" s="215">
        <f>SUM(P9:P14)</f>
        <v>3444</v>
      </c>
    </row>
  </sheetData>
  <mergeCells count="3">
    <mergeCell ref="C6:E6"/>
    <mergeCell ref="F6:H6"/>
    <mergeCell ref="I6:K6"/>
  </mergeCells>
  <conditionalFormatting sqref="O15:P15">
    <cfRule type="cellIs" dxfId="2215" priority="2" operator="equal">
      <formula>"xxx"</formula>
    </cfRule>
    <cfRule type="expression" dxfId="2214" priority="3">
      <formula>#REF!=1</formula>
    </cfRule>
  </conditionalFormatting>
  <conditionalFormatting sqref="P14">
    <cfRule type="expression" dxfId="2213" priority="4">
      <formula>#REF!=1</formula>
    </cfRule>
    <cfRule type="cellIs" dxfId="2212" priority="5" operator="equal">
      <formula>"xxx"</formula>
    </cfRule>
  </conditionalFormatting>
  <conditionalFormatting sqref="O14">
    <cfRule type="expression" dxfId="2211" priority="6">
      <formula>#REF!=1</formula>
    </cfRule>
    <cfRule type="cellIs" dxfId="2210" priority="7" operator="equal">
      <formula>"xxx"</formula>
    </cfRule>
  </conditionalFormatting>
  <conditionalFormatting sqref="N14">
    <cfRule type="expression" dxfId="2209" priority="8">
      <formula>#REF!=1</formula>
    </cfRule>
    <cfRule type="cellIs" dxfId="2208" priority="9" operator="equal">
      <formula>"xxx"</formula>
    </cfRule>
  </conditionalFormatting>
  <conditionalFormatting sqref="M14">
    <cfRule type="expression" dxfId="2207" priority="10">
      <formula>#REF!=1</formula>
    </cfRule>
    <cfRule type="cellIs" dxfId="2206" priority="11" operator="equal">
      <formula>"xxx"</formula>
    </cfRule>
  </conditionalFormatting>
  <conditionalFormatting sqref="P12">
    <cfRule type="expression" dxfId="2205" priority="12">
      <formula>#REF!=1</formula>
    </cfRule>
    <cfRule type="cellIs" dxfId="2204" priority="13" operator="equal">
      <formula>"xxx"</formula>
    </cfRule>
  </conditionalFormatting>
  <conditionalFormatting sqref="O12">
    <cfRule type="expression" dxfId="2203" priority="14">
      <formula>#REF!=1</formula>
    </cfRule>
    <cfRule type="cellIs" dxfId="2202" priority="15" operator="equal">
      <formula>"xxx"</formula>
    </cfRule>
  </conditionalFormatting>
  <conditionalFormatting sqref="N12">
    <cfRule type="expression" dxfId="2201" priority="16">
      <formula>#REF!=1</formula>
    </cfRule>
    <cfRule type="cellIs" dxfId="2200" priority="17" operator="equal">
      <formula>"xxx"</formula>
    </cfRule>
  </conditionalFormatting>
  <conditionalFormatting sqref="M12">
    <cfRule type="expression" dxfId="2199" priority="18">
      <formula>#REF!=1</formula>
    </cfRule>
    <cfRule type="cellIs" dxfId="2198" priority="19" operator="equal">
      <formula>"xxx"</formula>
    </cfRule>
  </conditionalFormatting>
  <conditionalFormatting sqref="C5">
    <cfRule type="expression" dxfId="2197" priority="20">
      <formula>#REF!=1</formula>
    </cfRule>
  </conditionalFormatting>
  <conditionalFormatting sqref="E10">
    <cfRule type="containsText" dxfId="2196" priority="21" operator="containsText" text="xxx">
      <formula>NOT(ISERROR(SEARCH("xxx",E10)))</formula>
    </cfRule>
  </conditionalFormatting>
  <conditionalFormatting sqref="D10:E10">
    <cfRule type="expression" dxfId="2195" priority="22">
      <formula>#REF!=1</formula>
    </cfRule>
  </conditionalFormatting>
  <conditionalFormatting sqref="E14">
    <cfRule type="cellIs" dxfId="2194" priority="23" operator="equal">
      <formula>"xxx"</formula>
    </cfRule>
    <cfRule type="expression" dxfId="2193" priority="24">
      <formula>#REF!=1</formula>
    </cfRule>
  </conditionalFormatting>
  <conditionalFormatting sqref="E12">
    <cfRule type="cellIs" dxfId="2192" priority="25" operator="equal">
      <formula>"xxx"</formula>
    </cfRule>
    <cfRule type="expression" dxfId="2191" priority="26">
      <formula>#REF!=1</formula>
    </cfRule>
  </conditionalFormatting>
  <conditionalFormatting sqref="B14:B15">
    <cfRule type="containsText" dxfId="2190" priority="27" operator="containsText" text="total estimated">
      <formula>NOT(ISERROR(SEARCH("total estimated",B14)))</formula>
    </cfRule>
    <cfRule type="containsText" dxfId="2189" priority="28" operator="containsText" text="SUB-TOTAL">
      <formula>NOT(ISERROR(SEARCH("SUB-TOTAL",B14)))</formula>
    </cfRule>
    <cfRule type="containsText" dxfId="2188" priority="29" operator="containsText" text="to be carried to">
      <formula>NOT(ISERROR(SEARCH("to be carried to",B14)))</formula>
    </cfRule>
  </conditionalFormatting>
  <conditionalFormatting sqref="C8:C14">
    <cfRule type="cellIs" dxfId="2187" priority="30" operator="equal">
      <formula>"xxx"</formula>
    </cfRule>
  </conditionalFormatting>
  <conditionalFormatting sqref="B14">
    <cfRule type="expression" dxfId="2186" priority="31">
      <formula>RIGHT($A14,3)=".00"</formula>
    </cfRule>
  </conditionalFormatting>
  <conditionalFormatting sqref="B12">
    <cfRule type="containsText" dxfId="2185" priority="32" operator="containsText" text="total estimated">
      <formula>NOT(ISERROR(SEARCH("total estimated",B12)))</formula>
    </cfRule>
    <cfRule type="containsText" dxfId="2184" priority="33" operator="containsText" text="SUB-TOTAL">
      <formula>NOT(ISERROR(SEARCH("SUB-TOTAL",B12)))</formula>
    </cfRule>
    <cfRule type="containsText" dxfId="2183" priority="34" operator="containsText" text="to be carried to">
      <formula>NOT(ISERROR(SEARCH("to be carried to",B12)))</formula>
    </cfRule>
    <cfRule type="expression" dxfId="2182" priority="35">
      <formula>RIGHT($A12,3)=".00"</formula>
    </cfRule>
  </conditionalFormatting>
  <conditionalFormatting sqref="C12 C14">
    <cfRule type="expression" dxfId="2181" priority="36">
      <formula>#REF!=1</formula>
    </cfRule>
  </conditionalFormatting>
  <conditionalFormatting sqref="B12 B14">
    <cfRule type="expression" dxfId="2180" priority="37">
      <formula>#REF!=1</formula>
    </cfRule>
  </conditionalFormatting>
  <conditionalFormatting sqref="I15:K15">
    <cfRule type="cellIs" dxfId="2179" priority="38" operator="equal">
      <formula>"xxx"</formula>
    </cfRule>
  </conditionalFormatting>
  <conditionalFormatting sqref="H8:L15">
    <cfRule type="expression" dxfId="2178" priority="39">
      <formula>#REF!=1</formula>
    </cfRule>
  </conditionalFormatting>
  <conditionalFormatting sqref="C6">
    <cfRule type="expression" dxfId="2177" priority="40">
      <formula>#REF!=1</formula>
    </cfRule>
  </conditionalFormatting>
  <conditionalFormatting sqref="E5:E6">
    <cfRule type="expression" dxfId="2176" priority="41">
      <formula>#REF!=1</formula>
    </cfRule>
  </conditionalFormatting>
  <conditionalFormatting sqref="I6">
    <cfRule type="expression" dxfId="2175" priority="42">
      <formula>K6=1</formula>
    </cfRule>
  </conditionalFormatting>
  <conditionalFormatting sqref="F6">
    <cfRule type="expression" dxfId="2174" priority="43">
      <formula>#REF!=1</formula>
    </cfRule>
  </conditionalFormatting>
  <conditionalFormatting sqref="E15:F15">
    <cfRule type="expression" dxfId="2173" priority="44">
      <formula>#REF!=1</formula>
    </cfRule>
    <cfRule type="containsText" dxfId="2172" priority="45" operator="containsText" text="xxx">
      <formula>NOT(ISERROR(SEARCH("xxx",E15)))</formula>
    </cfRule>
  </conditionalFormatting>
  <conditionalFormatting sqref="F12:G14">
    <cfRule type="cellIs" dxfId="2171" priority="46" operator="equal">
      <formula>"xxx"</formula>
    </cfRule>
    <cfRule type="expression" dxfId="2170" priority="47">
      <formula>#REF!=1</formula>
    </cfRule>
  </conditionalFormatting>
  <conditionalFormatting sqref="C1:C4 C8 C15">
    <cfRule type="expression" dxfId="2169" priority="48">
      <formula>#REF!=1</formula>
    </cfRule>
  </conditionalFormatting>
  <conditionalFormatting sqref="C15">
    <cfRule type="expression" dxfId="2168" priority="49">
      <formula>G15=1</formula>
    </cfRule>
    <cfRule type="expression" dxfId="2167" priority="50">
      <formula>#REF!=1</formula>
    </cfRule>
  </conditionalFormatting>
  <conditionalFormatting sqref="B8">
    <cfRule type="containsText" dxfId="2166" priority="51" operator="containsText" text="total estimated">
      <formula>NOT(ISERROR(SEARCH("total estimated",B8)))</formula>
    </cfRule>
    <cfRule type="containsText" dxfId="2165" priority="52" operator="containsText" text="SUB-TOTAL">
      <formula>NOT(ISERROR(SEARCH("SUB-TOTAL",B8)))</formula>
    </cfRule>
    <cfRule type="containsText" dxfId="2164" priority="53" operator="containsText" text="to be carried to">
      <formula>NOT(ISERROR(SEARCH("to be carried to",B8)))</formula>
    </cfRule>
  </conditionalFormatting>
  <conditionalFormatting sqref="A8:B8 A15:B15">
    <cfRule type="expression" dxfId="2163" priority="54">
      <formula>RIGHT($A8,3)=".00"</formula>
    </cfRule>
  </conditionalFormatting>
  <conditionalFormatting sqref="F8:F11">
    <cfRule type="containsText" dxfId="2162" priority="55" operator="containsText" text="xxx">
      <formula>NOT(ISERROR(SEARCH("xxx",F8)))</formula>
    </cfRule>
  </conditionalFormatting>
  <conditionalFormatting sqref="G9:G11">
    <cfRule type="cellIs" dxfId="2161" priority="56" operator="equal">
      <formula>"xxx"</formula>
    </cfRule>
    <cfRule type="expression" dxfId="2160" priority="57">
      <formula>LEFT(B9,9)="SUB-TOTAL"</formula>
    </cfRule>
  </conditionalFormatting>
  <conditionalFormatting sqref="A7">
    <cfRule type="expression" dxfId="2159" priority="58">
      <formula>G7=1</formula>
    </cfRule>
  </conditionalFormatting>
  <conditionalFormatting sqref="E8">
    <cfRule type="containsText" dxfId="2158" priority="59" operator="containsText" text="xxx">
      <formula>NOT(ISERROR(SEARCH("xxx",E8)))</formula>
    </cfRule>
  </conditionalFormatting>
  <conditionalFormatting sqref="C15:G15">
    <cfRule type="cellIs" dxfId="2157" priority="60" operator="equal">
      <formula>"xxx"</formula>
    </cfRule>
  </conditionalFormatting>
  <conditionalFormatting sqref="D8">
    <cfRule type="expression" dxfId="2156" priority="61">
      <formula>#REF!=1</formula>
    </cfRule>
  </conditionalFormatting>
  <conditionalFormatting sqref="B1:B8 B15 C7:L7">
    <cfRule type="expression" dxfId="2155" priority="62">
      <formula>#REF!=1</formula>
    </cfRule>
  </conditionalFormatting>
  <conditionalFormatting sqref="F1:F4 F8:F11">
    <cfRule type="expression" dxfId="2154" priority="63">
      <formula>#REF!=1</formula>
    </cfRule>
  </conditionalFormatting>
  <conditionalFormatting sqref="G1:G4 G8:G11">
    <cfRule type="expression" dxfId="2153" priority="64">
      <formula>#REF!=1</formula>
    </cfRule>
  </conditionalFormatting>
  <conditionalFormatting sqref="A1:A6 A8 A15 D15:G15">
    <cfRule type="expression" dxfId="2152" priority="65">
      <formula>#REF!=1</formula>
    </cfRule>
  </conditionalFormatting>
  <conditionalFormatting sqref="E1:E4 E8">
    <cfRule type="expression" dxfId="2151" priority="66">
      <formula>#REF!=1</formula>
    </cfRule>
  </conditionalFormatting>
  <pageMargins left="0.7" right="0.7" top="0.75" bottom="0.75" header="0.511811023622047" footer="0.511811023622047"/>
  <pageSetup paperSize="9" scale="68" orientation="portrait" horizontalDpi="300" verticalDpi="300"/>
  <colBreaks count="1" manualBreakCount="1">
    <brk id="12" max="1048575" man="1"/>
  </colBreak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T42"/>
  <sheetViews>
    <sheetView topLeftCell="A7" zoomScale="60" zoomScaleNormal="60" workbookViewId="0">
      <selection activeCell="M5" sqref="M5"/>
    </sheetView>
  </sheetViews>
  <sheetFormatPr defaultColWidth="8.7109375" defaultRowHeight="18.75" x14ac:dyDescent="0.25"/>
  <cols>
    <col min="1" max="1" width="12.5703125" style="273" customWidth="1"/>
    <col min="2" max="2" width="71.85546875" style="268" customWidth="1"/>
    <col min="3" max="8" width="17.85546875" style="307" customWidth="1"/>
    <col min="9" max="9" width="19.42578125" style="307" customWidth="1"/>
    <col min="10" max="10" width="17.85546875" style="307" customWidth="1"/>
    <col min="11" max="11" width="19.42578125" style="308" customWidth="1"/>
    <col min="12" max="12" width="18.85546875" style="15" customWidth="1"/>
    <col min="13" max="13" width="19.85546875" style="15" customWidth="1"/>
    <col min="14" max="14" width="19.140625" style="15" customWidth="1"/>
    <col min="15" max="15" width="35.140625" style="15" customWidth="1"/>
    <col min="16" max="16" width="20.5703125" style="15" customWidth="1"/>
    <col min="17" max="17" width="16.5703125" style="15" customWidth="1"/>
  </cols>
  <sheetData>
    <row r="1" spans="1:17" ht="18.75" customHeight="1" x14ac:dyDescent="0.25">
      <c r="A1" s="195"/>
      <c r="B1" s="189"/>
      <c r="C1" s="377"/>
      <c r="E1" s="378"/>
      <c r="F1" s="379"/>
      <c r="G1" s="380"/>
      <c r="H1" s="380"/>
      <c r="I1" s="381"/>
      <c r="J1" s="377"/>
    </row>
    <row r="2" spans="1:17" ht="33" customHeight="1" x14ac:dyDescent="0.25">
      <c r="A2" s="188"/>
      <c r="B2" s="189"/>
      <c r="E2" s="378"/>
      <c r="F2" s="379"/>
      <c r="G2" s="380"/>
      <c r="H2" s="380"/>
      <c r="I2" s="742"/>
      <c r="J2" s="742"/>
    </row>
    <row r="3" spans="1:17" ht="25.5" customHeight="1" x14ac:dyDescent="0.25">
      <c r="A3" s="195"/>
      <c r="B3" s="189"/>
      <c r="C3" s="382" t="s">
        <v>94</v>
      </c>
      <c r="E3" s="378"/>
      <c r="F3" s="379"/>
      <c r="G3" s="380"/>
      <c r="H3" s="380"/>
    </row>
    <row r="4" spans="1:17" ht="15.75" customHeight="1" x14ac:dyDescent="0.2">
      <c r="A4" s="195" t="s">
        <v>209</v>
      </c>
      <c r="B4" s="189"/>
      <c r="C4" s="740" t="s">
        <v>157</v>
      </c>
      <c r="D4" s="740"/>
      <c r="E4" s="740"/>
      <c r="F4" s="740" t="s">
        <v>158</v>
      </c>
      <c r="G4" s="740"/>
      <c r="H4" s="740"/>
      <c r="I4" s="740" t="s">
        <v>159</v>
      </c>
      <c r="J4" s="740"/>
      <c r="K4" s="740"/>
    </row>
    <row r="5" spans="1:17" ht="96" customHeight="1" x14ac:dyDescent="0.2">
      <c r="A5" s="201" t="s">
        <v>79</v>
      </c>
      <c r="B5" s="202" t="s">
        <v>80</v>
      </c>
      <c r="C5" s="84" t="s">
        <v>160</v>
      </c>
      <c r="D5" s="84" t="s">
        <v>161</v>
      </c>
      <c r="E5" s="245" t="s">
        <v>162</v>
      </c>
      <c r="F5" s="84" t="s">
        <v>163</v>
      </c>
      <c r="G5" s="84" t="s">
        <v>164</v>
      </c>
      <c r="H5" s="84" t="s">
        <v>165</v>
      </c>
      <c r="I5" s="84" t="s">
        <v>166</v>
      </c>
      <c r="J5" s="84" t="s">
        <v>167</v>
      </c>
      <c r="K5" s="84" t="s">
        <v>168</v>
      </c>
      <c r="L5" s="84" t="s">
        <v>169</v>
      </c>
      <c r="M5" s="155" t="s">
        <v>170</v>
      </c>
      <c r="N5" s="155" t="s">
        <v>232</v>
      </c>
      <c r="O5" s="155" t="s">
        <v>171</v>
      </c>
      <c r="P5" s="155" t="s">
        <v>172</v>
      </c>
      <c r="Q5" s="155" t="s">
        <v>173</v>
      </c>
    </row>
    <row r="6" spans="1:17" ht="18.75" customHeight="1" x14ac:dyDescent="0.2">
      <c r="A6" s="91"/>
      <c r="B6" s="124" t="s">
        <v>233</v>
      </c>
      <c r="C6" s="101"/>
      <c r="D6" s="101"/>
      <c r="E6" s="292"/>
      <c r="F6" s="292"/>
      <c r="G6" s="292"/>
      <c r="H6" s="293"/>
      <c r="I6" s="294"/>
      <c r="J6" s="294"/>
      <c r="K6" s="294"/>
      <c r="L6" s="291"/>
    </row>
    <row r="7" spans="1:17" ht="37.5" customHeight="1" x14ac:dyDescent="0.2">
      <c r="A7" s="91" t="s">
        <v>211</v>
      </c>
      <c r="B7" s="124" t="s">
        <v>234</v>
      </c>
      <c r="C7" s="101"/>
      <c r="D7" s="101"/>
      <c r="E7" s="292"/>
      <c r="F7" s="292"/>
      <c r="G7" s="292"/>
      <c r="H7" s="293"/>
      <c r="I7" s="294"/>
      <c r="J7" s="294"/>
      <c r="K7" s="294"/>
      <c r="L7" s="295"/>
    </row>
    <row r="8" spans="1:17" ht="37.5" customHeight="1" x14ac:dyDescent="0.2">
      <c r="A8" s="91"/>
      <c r="B8" s="99" t="s">
        <v>235</v>
      </c>
      <c r="C8" s="101"/>
      <c r="D8" s="292"/>
      <c r="E8" s="292"/>
      <c r="F8" s="292"/>
      <c r="G8" s="292"/>
      <c r="H8" s="293"/>
      <c r="I8" s="294"/>
      <c r="J8" s="294"/>
      <c r="K8" s="294"/>
      <c r="L8" s="296"/>
    </row>
    <row r="9" spans="1:17" ht="18.75" customHeight="1" x14ac:dyDescent="0.2">
      <c r="A9" s="203" t="s">
        <v>214</v>
      </c>
      <c r="B9" s="99" t="s">
        <v>236</v>
      </c>
      <c r="C9" s="101"/>
      <c r="D9" s="101"/>
      <c r="E9" s="292"/>
      <c r="F9" s="292"/>
      <c r="G9" s="292"/>
      <c r="H9" s="293"/>
      <c r="I9" s="294"/>
      <c r="J9" s="294"/>
      <c r="K9" s="294"/>
      <c r="L9" s="296"/>
    </row>
    <row r="10" spans="1:17" ht="20.25" customHeight="1" x14ac:dyDescent="0.2">
      <c r="A10" s="203" t="s">
        <v>216</v>
      </c>
      <c r="B10" s="99" t="s">
        <v>237</v>
      </c>
      <c r="C10" s="101">
        <v>6</v>
      </c>
      <c r="D10" s="101" t="s">
        <v>180</v>
      </c>
      <c r="E10" s="101">
        <v>3686</v>
      </c>
      <c r="F10" s="101">
        <v>5.4</v>
      </c>
      <c r="G10" s="101">
        <f>C10-F10</f>
        <v>0.59999999999999964</v>
      </c>
      <c r="H10" s="294">
        <f>F10+G10</f>
        <v>6</v>
      </c>
      <c r="I10" s="294">
        <f>E10*F10</f>
        <v>19904.400000000001</v>
      </c>
      <c r="J10" s="294">
        <f>G10*E10</f>
        <v>2211.5999999999985</v>
      </c>
      <c r="K10" s="294">
        <f>I10+J10</f>
        <v>22116</v>
      </c>
      <c r="L10" s="296">
        <f>H10/C10</f>
        <v>1</v>
      </c>
      <c r="M10" s="168">
        <v>1250</v>
      </c>
      <c r="N10" s="168">
        <v>100</v>
      </c>
      <c r="O10" s="168">
        <v>300</v>
      </c>
      <c r="P10" s="168">
        <f>C10*(M10+N10+O10)</f>
        <v>9900</v>
      </c>
      <c r="Q10" s="168">
        <f>K10-P10</f>
        <v>12216</v>
      </c>
    </row>
    <row r="11" spans="1:17" ht="20.25" customHeight="1" x14ac:dyDescent="0.2">
      <c r="A11" s="203" t="s">
        <v>218</v>
      </c>
      <c r="B11" s="99" t="s">
        <v>238</v>
      </c>
      <c r="C11" s="101"/>
      <c r="D11" s="101"/>
      <c r="E11" s="292"/>
      <c r="F11" s="292"/>
      <c r="G11" s="292"/>
      <c r="H11" s="294"/>
      <c r="I11" s="294"/>
      <c r="J11" s="294"/>
      <c r="K11" s="294"/>
      <c r="L11" s="296"/>
      <c r="M11" s="168"/>
      <c r="N11" s="168"/>
      <c r="O11" s="168"/>
      <c r="P11" s="168"/>
      <c r="Q11" s="168"/>
    </row>
    <row r="12" spans="1:17" ht="20.25" customHeight="1" x14ac:dyDescent="0.2">
      <c r="A12" s="203" t="s">
        <v>220</v>
      </c>
      <c r="B12" s="99" t="s">
        <v>237</v>
      </c>
      <c r="C12" s="101">
        <v>3</v>
      </c>
      <c r="D12" s="101" t="s">
        <v>180</v>
      </c>
      <c r="E12" s="101">
        <v>5577.5</v>
      </c>
      <c r="F12" s="101">
        <v>2.7</v>
      </c>
      <c r="G12" s="101">
        <f>C12-F12</f>
        <v>0.29999999999999982</v>
      </c>
      <c r="H12" s="294">
        <f>F12+G12</f>
        <v>3</v>
      </c>
      <c r="I12" s="294">
        <f>E12*F12</f>
        <v>15059.250000000002</v>
      </c>
      <c r="J12" s="294">
        <f>G12*E12</f>
        <v>1673.2499999999991</v>
      </c>
      <c r="K12" s="294">
        <f>I12+J12</f>
        <v>16732.5</v>
      </c>
      <c r="L12" s="296">
        <f>H12/C12</f>
        <v>1</v>
      </c>
      <c r="M12" s="168">
        <v>3830</v>
      </c>
      <c r="N12" s="168">
        <v>200</v>
      </c>
      <c r="O12" s="168">
        <v>100</v>
      </c>
      <c r="P12" s="168">
        <f>C12*(M12+N12+O12)</f>
        <v>12390</v>
      </c>
      <c r="Q12" s="168">
        <f>K12-P12</f>
        <v>4342.5</v>
      </c>
    </row>
    <row r="13" spans="1:17" ht="20.25" customHeight="1" x14ac:dyDescent="0.2">
      <c r="A13" s="203" t="s">
        <v>222</v>
      </c>
      <c r="B13" s="99" t="s">
        <v>239</v>
      </c>
      <c r="C13" s="101"/>
      <c r="D13" s="101"/>
      <c r="E13" s="292"/>
      <c r="F13" s="292"/>
      <c r="G13" s="292"/>
      <c r="H13" s="294"/>
      <c r="I13" s="294"/>
      <c r="J13" s="294"/>
      <c r="K13" s="294"/>
      <c r="L13" s="296"/>
      <c r="M13" s="168"/>
      <c r="N13" s="168"/>
      <c r="O13" s="168"/>
      <c r="P13" s="168"/>
      <c r="Q13" s="168"/>
    </row>
    <row r="14" spans="1:17" ht="20.25" customHeight="1" x14ac:dyDescent="0.2">
      <c r="A14" s="203" t="s">
        <v>224</v>
      </c>
      <c r="B14" s="99" t="s">
        <v>237</v>
      </c>
      <c r="C14" s="101">
        <v>9</v>
      </c>
      <c r="D14" s="101" t="s">
        <v>180</v>
      </c>
      <c r="E14" s="101">
        <v>5626</v>
      </c>
      <c r="F14" s="101">
        <v>8.1</v>
      </c>
      <c r="G14" s="101">
        <f>C14-F14</f>
        <v>0.90000000000000036</v>
      </c>
      <c r="H14" s="294">
        <f>F14+G14</f>
        <v>9</v>
      </c>
      <c r="I14" s="294">
        <f>E14*F14</f>
        <v>45570.6</v>
      </c>
      <c r="J14" s="294">
        <f>G14*E14</f>
        <v>5063.4000000000024</v>
      </c>
      <c r="K14" s="294">
        <f>I14+J14</f>
        <v>50634</v>
      </c>
      <c r="L14" s="296">
        <f>H14/C14</f>
        <v>1</v>
      </c>
      <c r="M14" s="168">
        <v>3000</v>
      </c>
      <c r="N14" s="168">
        <v>150</v>
      </c>
      <c r="O14" s="168">
        <v>100</v>
      </c>
      <c r="P14" s="168">
        <f>C14*(M14+N14+O14)</f>
        <v>29250</v>
      </c>
      <c r="Q14" s="168">
        <f>K14-P14</f>
        <v>21384</v>
      </c>
    </row>
    <row r="15" spans="1:17" ht="20.25" customHeight="1" x14ac:dyDescent="0.2">
      <c r="A15" s="91" t="s">
        <v>241</v>
      </c>
      <c r="B15" s="124" t="s">
        <v>242</v>
      </c>
      <c r="C15" s="101"/>
      <c r="D15" s="101"/>
      <c r="E15" s="292"/>
      <c r="F15" s="292"/>
      <c r="G15" s="292"/>
      <c r="H15" s="294"/>
      <c r="I15" s="294"/>
      <c r="J15" s="294"/>
      <c r="K15" s="294"/>
      <c r="L15" s="296"/>
      <c r="M15" s="168"/>
      <c r="N15" s="168"/>
      <c r="O15" s="168"/>
      <c r="P15" s="168"/>
      <c r="Q15" s="168"/>
    </row>
    <row r="16" spans="1:17" ht="56.25" customHeight="1" x14ac:dyDescent="0.2">
      <c r="A16" s="91"/>
      <c r="B16" s="99" t="s">
        <v>243</v>
      </c>
      <c r="C16" s="101"/>
      <c r="D16" s="101"/>
      <c r="E16" s="292"/>
      <c r="F16" s="292"/>
      <c r="G16" s="292"/>
      <c r="H16" s="294"/>
      <c r="I16" s="294"/>
      <c r="J16" s="294"/>
      <c r="K16" s="294"/>
      <c r="L16" s="296"/>
      <c r="M16" s="168"/>
      <c r="N16" s="168"/>
      <c r="O16" s="168"/>
      <c r="P16" s="168"/>
      <c r="Q16" s="168"/>
    </row>
    <row r="17" spans="1:20" ht="37.5" customHeight="1" x14ac:dyDescent="0.2">
      <c r="A17" s="203" t="s">
        <v>214</v>
      </c>
      <c r="B17" s="99" t="s">
        <v>244</v>
      </c>
      <c r="C17" s="101"/>
      <c r="D17" s="101"/>
      <c r="E17" s="292"/>
      <c r="F17" s="292"/>
      <c r="G17" s="292"/>
      <c r="H17" s="294"/>
      <c r="I17" s="294"/>
      <c r="J17" s="294"/>
      <c r="K17" s="294"/>
      <c r="L17" s="296"/>
      <c r="M17" s="168"/>
      <c r="N17" s="168"/>
      <c r="O17" s="168"/>
      <c r="P17" s="168"/>
      <c r="Q17" s="168"/>
    </row>
    <row r="18" spans="1:20" ht="37.5" customHeight="1" x14ac:dyDescent="0.2">
      <c r="A18" s="203" t="s">
        <v>216</v>
      </c>
      <c r="B18" s="99" t="s">
        <v>245</v>
      </c>
      <c r="C18" s="101">
        <v>3</v>
      </c>
      <c r="D18" s="101" t="s">
        <v>180</v>
      </c>
      <c r="E18" s="101">
        <v>4462</v>
      </c>
      <c r="F18" s="101">
        <v>2.7</v>
      </c>
      <c r="G18" s="101">
        <f>C18-F18</f>
        <v>0.29999999999999982</v>
      </c>
      <c r="H18" s="294">
        <f>F18+G18</f>
        <v>3</v>
      </c>
      <c r="I18" s="294">
        <f>E18*F18</f>
        <v>12047.400000000001</v>
      </c>
      <c r="J18" s="294">
        <f>G18*E18</f>
        <v>1338.5999999999992</v>
      </c>
      <c r="K18" s="294">
        <f>I18+J18</f>
        <v>13386</v>
      </c>
      <c r="L18" s="296">
        <f>H18/C18</f>
        <v>1</v>
      </c>
      <c r="M18" s="168">
        <v>450</v>
      </c>
      <c r="N18" s="168">
        <v>150</v>
      </c>
      <c r="O18" s="168">
        <v>100</v>
      </c>
      <c r="P18" s="168">
        <f>C18*(M18+N18+O18)</f>
        <v>2100</v>
      </c>
      <c r="Q18" s="168">
        <f>K18-P18</f>
        <v>11286</v>
      </c>
    </row>
    <row r="19" spans="1:20" ht="20.25" customHeight="1" x14ac:dyDescent="0.2">
      <c r="A19" s="91" t="s">
        <v>246</v>
      </c>
      <c r="B19" s="124" t="s">
        <v>247</v>
      </c>
      <c r="C19" s="101"/>
      <c r="D19" s="101"/>
      <c r="E19" s="292"/>
      <c r="F19" s="292"/>
      <c r="G19" s="292"/>
      <c r="H19" s="294"/>
      <c r="I19" s="294"/>
      <c r="J19" s="294"/>
      <c r="K19" s="294"/>
      <c r="L19" s="296"/>
      <c r="M19" s="168"/>
      <c r="N19" s="168"/>
      <c r="O19" s="168"/>
      <c r="P19" s="168"/>
      <c r="Q19" s="168"/>
    </row>
    <row r="20" spans="1:20" ht="20.25" customHeight="1" x14ac:dyDescent="0.2">
      <c r="A20" s="203" t="s">
        <v>214</v>
      </c>
      <c r="B20" s="99" t="s">
        <v>248</v>
      </c>
      <c r="C20" s="101"/>
      <c r="D20" s="101"/>
      <c r="E20" s="292"/>
      <c r="F20" s="292"/>
      <c r="G20" s="292"/>
      <c r="H20" s="294"/>
      <c r="I20" s="294"/>
      <c r="J20" s="294"/>
      <c r="K20" s="294"/>
      <c r="L20" s="296"/>
      <c r="M20" s="168"/>
      <c r="N20" s="168"/>
      <c r="O20" s="168"/>
      <c r="P20" s="168"/>
      <c r="Q20" s="168"/>
    </row>
    <row r="21" spans="1:20" ht="75" customHeight="1" x14ac:dyDescent="0.2">
      <c r="A21" s="203"/>
      <c r="B21" s="99" t="s">
        <v>249</v>
      </c>
      <c r="C21" s="101"/>
      <c r="D21" s="292"/>
      <c r="E21" s="292"/>
      <c r="F21" s="292"/>
      <c r="G21" s="292"/>
      <c r="H21" s="294"/>
      <c r="I21" s="294"/>
      <c r="J21" s="294"/>
      <c r="K21" s="294"/>
      <c r="L21" s="296"/>
      <c r="M21" s="168"/>
      <c r="N21" s="168"/>
      <c r="O21" s="168"/>
      <c r="P21" s="168"/>
      <c r="Q21" s="168"/>
    </row>
    <row r="22" spans="1:20" ht="20.25" customHeight="1" x14ac:dyDescent="0.2">
      <c r="A22" s="203" t="s">
        <v>216</v>
      </c>
      <c r="B22" s="99" t="s">
        <v>250</v>
      </c>
      <c r="C22" s="101">
        <v>1485</v>
      </c>
      <c r="D22" s="101" t="s">
        <v>199</v>
      </c>
      <c r="E22" s="101">
        <v>53.35</v>
      </c>
      <c r="F22" s="101">
        <v>1491.44166666667</v>
      </c>
      <c r="G22" s="101">
        <f t="shared" ref="G22:G29" si="0">C22-F22</f>
        <v>-6.4416666666700166</v>
      </c>
      <c r="H22" s="294">
        <f t="shared" ref="H22:H29" si="1">F22+G22</f>
        <v>1485</v>
      </c>
      <c r="I22" s="294">
        <f t="shared" ref="I22:I29" si="2">E22*F22</f>
        <v>79568.412916666843</v>
      </c>
      <c r="J22" s="294">
        <f t="shared" ref="J22:J29" si="3">G22*E22</f>
        <v>-343.66291666684538</v>
      </c>
      <c r="K22" s="294">
        <f t="shared" ref="K22:K29" si="4">I22+J22</f>
        <v>79224.75</v>
      </c>
      <c r="L22" s="296">
        <f t="shared" ref="L22:L29" si="5">(H22/C22)</f>
        <v>1</v>
      </c>
      <c r="M22" s="168">
        <v>15</v>
      </c>
      <c r="N22" s="168">
        <v>7.5</v>
      </c>
      <c r="O22" s="168">
        <v>0</v>
      </c>
      <c r="P22" s="168">
        <f t="shared" ref="P22:P29" si="6">C22*(M22+N22+O22)</f>
        <v>33412.5</v>
      </c>
      <c r="Q22" s="168">
        <f t="shared" ref="Q22:Q29" si="7">K22-P22</f>
        <v>45812.25</v>
      </c>
      <c r="R22" s="228"/>
      <c r="S22" s="228"/>
      <c r="T22" s="383"/>
    </row>
    <row r="23" spans="1:20" ht="20.25" customHeight="1" x14ac:dyDescent="0.2">
      <c r="A23" s="203" t="s">
        <v>251</v>
      </c>
      <c r="B23" s="99" t="s">
        <v>252</v>
      </c>
      <c r="C23" s="101">
        <v>90</v>
      </c>
      <c r="D23" s="101" t="s">
        <v>199</v>
      </c>
      <c r="E23" s="101">
        <v>63.05</v>
      </c>
      <c r="F23" s="101">
        <v>89.95</v>
      </c>
      <c r="G23" s="101">
        <f t="shared" si="0"/>
        <v>4.9999999999997158E-2</v>
      </c>
      <c r="H23" s="294">
        <f t="shared" si="1"/>
        <v>90</v>
      </c>
      <c r="I23" s="294">
        <f t="shared" si="2"/>
        <v>5671.3474999999999</v>
      </c>
      <c r="J23" s="294">
        <f t="shared" si="3"/>
        <v>3.1524999999998204</v>
      </c>
      <c r="K23" s="294">
        <f t="shared" si="4"/>
        <v>5674.5</v>
      </c>
      <c r="L23" s="296">
        <f t="shared" si="5"/>
        <v>1</v>
      </c>
      <c r="M23" s="168">
        <v>20</v>
      </c>
      <c r="N23" s="168">
        <v>10</v>
      </c>
      <c r="O23" s="168">
        <v>0</v>
      </c>
      <c r="P23" s="168">
        <f t="shared" si="6"/>
        <v>2700</v>
      </c>
      <c r="Q23" s="168">
        <f t="shared" si="7"/>
        <v>2974.5</v>
      </c>
      <c r="R23" s="228"/>
      <c r="S23" s="228"/>
      <c r="T23" s="383"/>
    </row>
    <row r="24" spans="1:20" ht="20.25" customHeight="1" x14ac:dyDescent="0.2">
      <c r="A24" s="203" t="s">
        <v>253</v>
      </c>
      <c r="B24" s="99" t="s">
        <v>254</v>
      </c>
      <c r="C24" s="101">
        <v>135</v>
      </c>
      <c r="D24" s="101" t="s">
        <v>199</v>
      </c>
      <c r="E24" s="101">
        <v>77.599999999999994</v>
      </c>
      <c r="F24" s="101">
        <v>134.38333333333301</v>
      </c>
      <c r="G24" s="101">
        <f t="shared" si="0"/>
        <v>0.61666666666698688</v>
      </c>
      <c r="H24" s="294">
        <f t="shared" si="1"/>
        <v>135</v>
      </c>
      <c r="I24" s="294">
        <f t="shared" si="2"/>
        <v>10428.14666666664</v>
      </c>
      <c r="J24" s="294">
        <f t="shared" si="3"/>
        <v>47.853333333358179</v>
      </c>
      <c r="K24" s="294">
        <f t="shared" si="4"/>
        <v>10475.999999999998</v>
      </c>
      <c r="L24" s="296">
        <f t="shared" si="5"/>
        <v>1</v>
      </c>
      <c r="M24" s="168">
        <v>24</v>
      </c>
      <c r="N24" s="168">
        <v>12</v>
      </c>
      <c r="O24" s="168">
        <v>0</v>
      </c>
      <c r="P24" s="168">
        <f t="shared" si="6"/>
        <v>4860</v>
      </c>
      <c r="Q24" s="168">
        <f t="shared" si="7"/>
        <v>5615.9999999999982</v>
      </c>
      <c r="R24" s="228"/>
      <c r="S24" s="228"/>
      <c r="T24" s="383"/>
    </row>
    <row r="25" spans="1:20" ht="20.25" customHeight="1" x14ac:dyDescent="0.2">
      <c r="A25" s="203" t="s">
        <v>255</v>
      </c>
      <c r="B25" s="99" t="s">
        <v>256</v>
      </c>
      <c r="C25" s="101">
        <v>90</v>
      </c>
      <c r="D25" s="101" t="s">
        <v>199</v>
      </c>
      <c r="E25" s="101">
        <v>95.06</v>
      </c>
      <c r="F25" s="101">
        <v>89.625</v>
      </c>
      <c r="G25" s="101">
        <f t="shared" si="0"/>
        <v>0.375</v>
      </c>
      <c r="H25" s="294">
        <f t="shared" si="1"/>
        <v>90</v>
      </c>
      <c r="I25" s="294">
        <f t="shared" si="2"/>
        <v>8519.7525000000005</v>
      </c>
      <c r="J25" s="294">
        <f t="shared" si="3"/>
        <v>35.647500000000001</v>
      </c>
      <c r="K25" s="294">
        <f t="shared" si="4"/>
        <v>8555.4</v>
      </c>
      <c r="L25" s="296">
        <f t="shared" si="5"/>
        <v>1</v>
      </c>
      <c r="M25" s="168">
        <v>28</v>
      </c>
      <c r="N25" s="168">
        <v>14</v>
      </c>
      <c r="O25" s="168">
        <v>0</v>
      </c>
      <c r="P25" s="168">
        <f t="shared" si="6"/>
        <v>3780</v>
      </c>
      <c r="Q25" s="168">
        <f t="shared" si="7"/>
        <v>4775.3999999999996</v>
      </c>
      <c r="R25" s="228"/>
      <c r="S25" s="228"/>
      <c r="T25" s="383"/>
    </row>
    <row r="26" spans="1:20" ht="20.25" customHeight="1" x14ac:dyDescent="0.2">
      <c r="A26" s="203" t="s">
        <v>257</v>
      </c>
      <c r="B26" s="99" t="s">
        <v>258</v>
      </c>
      <c r="C26" s="101">
        <v>345</v>
      </c>
      <c r="D26" s="101" t="s">
        <v>199</v>
      </c>
      <c r="E26" s="101">
        <v>169.75</v>
      </c>
      <c r="F26" s="101">
        <v>343.61666666666702</v>
      </c>
      <c r="G26" s="101">
        <f t="shared" si="0"/>
        <v>1.3833333333329847</v>
      </c>
      <c r="H26" s="294">
        <f t="shared" si="1"/>
        <v>345</v>
      </c>
      <c r="I26" s="294">
        <f t="shared" si="2"/>
        <v>58328.929166666727</v>
      </c>
      <c r="J26" s="294">
        <f t="shared" si="3"/>
        <v>234.82083333327415</v>
      </c>
      <c r="K26" s="294">
        <f t="shared" si="4"/>
        <v>58563.75</v>
      </c>
      <c r="L26" s="296">
        <f t="shared" si="5"/>
        <v>1</v>
      </c>
      <c r="M26" s="168">
        <v>30</v>
      </c>
      <c r="N26" s="168">
        <v>15</v>
      </c>
      <c r="O26" s="168">
        <v>0</v>
      </c>
      <c r="P26" s="168">
        <f t="shared" si="6"/>
        <v>15525</v>
      </c>
      <c r="Q26" s="168">
        <f t="shared" si="7"/>
        <v>43038.75</v>
      </c>
      <c r="R26" s="228"/>
      <c r="S26" s="228"/>
      <c r="T26" s="383"/>
    </row>
    <row r="27" spans="1:20" ht="20.25" customHeight="1" x14ac:dyDescent="0.2">
      <c r="A27" s="203" t="s">
        <v>259</v>
      </c>
      <c r="B27" s="99" t="s">
        <v>260</v>
      </c>
      <c r="C27" s="101">
        <v>180</v>
      </c>
      <c r="D27" s="101" t="s">
        <v>199</v>
      </c>
      <c r="E27" s="101">
        <v>190.12</v>
      </c>
      <c r="F27" s="101">
        <v>179.86666666666699</v>
      </c>
      <c r="G27" s="101">
        <f t="shared" si="0"/>
        <v>0.13333333333301312</v>
      </c>
      <c r="H27" s="294">
        <f t="shared" si="1"/>
        <v>180</v>
      </c>
      <c r="I27" s="294">
        <f t="shared" si="2"/>
        <v>34196.250666666725</v>
      </c>
      <c r="J27" s="294">
        <f t="shared" si="3"/>
        <v>25.349333333272455</v>
      </c>
      <c r="K27" s="294">
        <f t="shared" si="4"/>
        <v>34221.599999999999</v>
      </c>
      <c r="L27" s="296">
        <f t="shared" si="5"/>
        <v>1</v>
      </c>
      <c r="M27" s="168">
        <v>35</v>
      </c>
      <c r="N27" s="168">
        <v>25</v>
      </c>
      <c r="O27" s="168">
        <v>0</v>
      </c>
      <c r="P27" s="168">
        <f t="shared" si="6"/>
        <v>10800</v>
      </c>
      <c r="Q27" s="168">
        <f t="shared" si="7"/>
        <v>23421.599999999999</v>
      </c>
      <c r="R27" s="228"/>
      <c r="S27" s="228"/>
      <c r="T27" s="383"/>
    </row>
    <row r="28" spans="1:20" ht="20.25" customHeight="1" x14ac:dyDescent="0.2">
      <c r="A28" s="203" t="s">
        <v>261</v>
      </c>
      <c r="B28" s="99" t="s">
        <v>240</v>
      </c>
      <c r="C28" s="101">
        <v>30</v>
      </c>
      <c r="D28" s="101" t="s">
        <v>199</v>
      </c>
      <c r="E28" s="101">
        <v>237.65</v>
      </c>
      <c r="F28" s="101">
        <v>30</v>
      </c>
      <c r="G28" s="101">
        <f t="shared" si="0"/>
        <v>0</v>
      </c>
      <c r="H28" s="294">
        <f t="shared" si="1"/>
        <v>30</v>
      </c>
      <c r="I28" s="294">
        <f t="shared" si="2"/>
        <v>7129.5</v>
      </c>
      <c r="J28" s="294">
        <f t="shared" si="3"/>
        <v>0</v>
      </c>
      <c r="K28" s="294">
        <f t="shared" si="4"/>
        <v>7129.5</v>
      </c>
      <c r="L28" s="296">
        <f t="shared" si="5"/>
        <v>1</v>
      </c>
      <c r="M28" s="168">
        <v>90</v>
      </c>
      <c r="N28" s="168">
        <v>60</v>
      </c>
      <c r="O28" s="168">
        <v>0</v>
      </c>
      <c r="P28" s="168">
        <f t="shared" si="6"/>
        <v>4500</v>
      </c>
      <c r="Q28" s="168">
        <f t="shared" si="7"/>
        <v>2629.5</v>
      </c>
      <c r="R28" s="228"/>
      <c r="S28" s="228"/>
      <c r="T28" s="383"/>
    </row>
    <row r="29" spans="1:20" ht="20.25" customHeight="1" x14ac:dyDescent="0.2">
      <c r="A29" s="203" t="s">
        <v>262</v>
      </c>
      <c r="B29" s="99" t="s">
        <v>237</v>
      </c>
      <c r="C29" s="101">
        <f>40*3</f>
        <v>120</v>
      </c>
      <c r="D29" s="101" t="s">
        <v>199</v>
      </c>
      <c r="E29" s="101">
        <v>344.35</v>
      </c>
      <c r="F29" s="101">
        <v>119.5</v>
      </c>
      <c r="G29" s="101">
        <f t="shared" si="0"/>
        <v>0.5</v>
      </c>
      <c r="H29" s="294">
        <f t="shared" si="1"/>
        <v>120</v>
      </c>
      <c r="I29" s="294">
        <f t="shared" si="2"/>
        <v>41149.825000000004</v>
      </c>
      <c r="J29" s="294">
        <f t="shared" si="3"/>
        <v>172.17500000000001</v>
      </c>
      <c r="K29" s="294">
        <f t="shared" si="4"/>
        <v>41322.000000000007</v>
      </c>
      <c r="L29" s="296">
        <f t="shared" si="5"/>
        <v>1</v>
      </c>
      <c r="M29" s="168">
        <v>170</v>
      </c>
      <c r="N29" s="168">
        <v>90</v>
      </c>
      <c r="O29" s="168">
        <v>0</v>
      </c>
      <c r="P29" s="168">
        <f t="shared" si="6"/>
        <v>31200</v>
      </c>
      <c r="Q29" s="168">
        <f t="shared" si="7"/>
        <v>10122.000000000007</v>
      </c>
      <c r="R29" s="228"/>
      <c r="S29" s="228"/>
      <c r="T29" s="383"/>
    </row>
    <row r="30" spans="1:20" ht="20.25" customHeight="1" x14ac:dyDescent="0.2">
      <c r="A30" s="203" t="s">
        <v>218</v>
      </c>
      <c r="B30" s="99" t="s">
        <v>263</v>
      </c>
      <c r="C30" s="101"/>
      <c r="D30" s="101"/>
      <c r="E30" s="292"/>
      <c r="F30" s="292"/>
      <c r="G30" s="292"/>
      <c r="H30" s="294"/>
      <c r="I30" s="294"/>
      <c r="J30" s="294"/>
      <c r="K30" s="294"/>
      <c r="L30" s="297"/>
      <c r="M30" s="168"/>
      <c r="N30" s="168"/>
      <c r="O30" s="168"/>
      <c r="P30" s="168"/>
      <c r="Q30" s="168"/>
    </row>
    <row r="31" spans="1:20" ht="75" customHeight="1" x14ac:dyDescent="0.2">
      <c r="A31" s="203"/>
      <c r="B31" s="99" t="s">
        <v>264</v>
      </c>
      <c r="C31" s="101"/>
      <c r="D31" s="292"/>
      <c r="E31" s="292"/>
      <c r="F31" s="292"/>
      <c r="G31" s="292"/>
      <c r="H31" s="294"/>
      <c r="I31" s="294"/>
      <c r="J31" s="294"/>
      <c r="K31" s="294"/>
      <c r="L31" s="296"/>
      <c r="M31" s="168"/>
      <c r="N31" s="168"/>
      <c r="O31" s="168"/>
      <c r="P31" s="168"/>
      <c r="Q31" s="168"/>
    </row>
    <row r="32" spans="1:20" ht="20.25" customHeight="1" x14ac:dyDescent="0.2">
      <c r="A32" s="203" t="s">
        <v>220</v>
      </c>
      <c r="B32" s="99" t="s">
        <v>265</v>
      </c>
      <c r="C32" s="101">
        <v>546</v>
      </c>
      <c r="D32" s="101" t="s">
        <v>180</v>
      </c>
      <c r="E32" s="101">
        <v>63.05</v>
      </c>
      <c r="F32" s="101">
        <v>491.4</v>
      </c>
      <c r="G32" s="101">
        <f>C32-F32</f>
        <v>54.600000000000023</v>
      </c>
      <c r="H32" s="294">
        <f>F32+G32</f>
        <v>546</v>
      </c>
      <c r="I32" s="294">
        <f>E32*F32</f>
        <v>30982.769999999997</v>
      </c>
      <c r="J32" s="294">
        <f>G32*E32</f>
        <v>3442.5300000000011</v>
      </c>
      <c r="K32" s="294">
        <f>I32+J32</f>
        <v>34425.299999999996</v>
      </c>
      <c r="L32" s="296">
        <f>H32/C32</f>
        <v>1</v>
      </c>
      <c r="M32" s="168">
        <v>25</v>
      </c>
      <c r="N32" s="168">
        <v>5</v>
      </c>
      <c r="O32" s="168">
        <v>100</v>
      </c>
      <c r="P32" s="168">
        <f>C32*(M32+N32+O32)</f>
        <v>70980</v>
      </c>
      <c r="Q32" s="168">
        <f>K32-P32</f>
        <v>-36554.700000000004</v>
      </c>
    </row>
    <row r="33" spans="1:17" ht="20.25" customHeight="1" x14ac:dyDescent="0.2">
      <c r="A33" s="203" t="s">
        <v>266</v>
      </c>
      <c r="B33" s="99" t="s">
        <v>267</v>
      </c>
      <c r="C33" s="101">
        <f>6*3</f>
        <v>18</v>
      </c>
      <c r="D33" s="101" t="s">
        <v>180</v>
      </c>
      <c r="E33" s="101">
        <v>33.950000000000003</v>
      </c>
      <c r="F33" s="101">
        <v>16.2</v>
      </c>
      <c r="G33" s="101">
        <f>C33-F33</f>
        <v>1.8000000000000007</v>
      </c>
      <c r="H33" s="294">
        <f>F33+G33</f>
        <v>18</v>
      </c>
      <c r="I33" s="294">
        <f>E33*F33</f>
        <v>549.99</v>
      </c>
      <c r="J33" s="294">
        <f>G33*E33</f>
        <v>61.110000000000028</v>
      </c>
      <c r="K33" s="294">
        <f>I33+J33</f>
        <v>611.1</v>
      </c>
      <c r="L33" s="296">
        <f>H33/C33</f>
        <v>1</v>
      </c>
      <c r="M33" s="168">
        <v>19</v>
      </c>
      <c r="N33" s="168">
        <v>5</v>
      </c>
      <c r="O33" s="168">
        <v>100</v>
      </c>
      <c r="P33" s="168">
        <f>C33*(M33+N33+O33)</f>
        <v>2232</v>
      </c>
      <c r="Q33" s="168">
        <f>K33-P33</f>
        <v>-1620.9</v>
      </c>
    </row>
    <row r="34" spans="1:17" ht="20.25" customHeight="1" x14ac:dyDescent="0.2">
      <c r="A34" s="203" t="s">
        <v>268</v>
      </c>
      <c r="B34" s="99" t="s">
        <v>269</v>
      </c>
      <c r="C34" s="101">
        <v>336</v>
      </c>
      <c r="D34" s="101" t="s">
        <v>180</v>
      </c>
      <c r="E34" s="101">
        <v>72.75</v>
      </c>
      <c r="F34" s="307">
        <v>301.3</v>
      </c>
      <c r="G34" s="101">
        <f>C34-F34</f>
        <v>34.699999999999989</v>
      </c>
      <c r="H34" s="294">
        <f>F34+G34</f>
        <v>336</v>
      </c>
      <c r="I34" s="294">
        <f>E34*F34</f>
        <v>21919.575000000001</v>
      </c>
      <c r="J34" s="294">
        <f>G34*E34</f>
        <v>2524.4249999999993</v>
      </c>
      <c r="K34" s="294">
        <f>I34+J34</f>
        <v>24444</v>
      </c>
      <c r="L34" s="296">
        <f>H34/C34</f>
        <v>1</v>
      </c>
      <c r="M34" s="168">
        <v>59</v>
      </c>
      <c r="N34" s="168">
        <v>5</v>
      </c>
      <c r="O34" s="168">
        <v>100</v>
      </c>
      <c r="P34" s="168">
        <f>C34*(M34+N34+O34)</f>
        <v>55104</v>
      </c>
      <c r="Q34" s="168">
        <f>K34-P34</f>
        <v>-30660</v>
      </c>
    </row>
    <row r="35" spans="1:17" ht="20.25" customHeight="1" x14ac:dyDescent="0.2">
      <c r="A35" s="91" t="s">
        <v>270</v>
      </c>
      <c r="B35" s="124" t="s">
        <v>271</v>
      </c>
      <c r="C35" s="101"/>
      <c r="D35" s="101"/>
      <c r="E35" s="298"/>
      <c r="F35" s="298"/>
      <c r="G35" s="292"/>
      <c r="H35" s="294"/>
      <c r="I35" s="294"/>
      <c r="J35" s="294"/>
      <c r="K35" s="294"/>
      <c r="L35" s="291"/>
      <c r="M35" s="168"/>
      <c r="N35" s="168"/>
      <c r="O35" s="168"/>
      <c r="P35" s="168"/>
      <c r="Q35" s="168"/>
    </row>
    <row r="36" spans="1:17" ht="20.25" customHeight="1" x14ac:dyDescent="0.2">
      <c r="A36" s="203" t="s">
        <v>214</v>
      </c>
      <c r="B36" s="99" t="s">
        <v>272</v>
      </c>
      <c r="C36" s="101"/>
      <c r="D36" s="292"/>
      <c r="E36" s="292"/>
      <c r="F36" s="292"/>
      <c r="G36" s="292"/>
      <c r="H36" s="294"/>
      <c r="I36" s="294"/>
      <c r="J36" s="294"/>
      <c r="K36" s="294"/>
      <c r="L36" s="291"/>
      <c r="M36" s="168"/>
      <c r="N36" s="168"/>
      <c r="O36" s="168"/>
      <c r="P36" s="168"/>
      <c r="Q36" s="168"/>
    </row>
    <row r="37" spans="1:17" ht="58.5" customHeight="1" x14ac:dyDescent="0.2">
      <c r="A37" s="203"/>
      <c r="B37" s="99" t="s">
        <v>273</v>
      </c>
      <c r="C37" s="101"/>
      <c r="D37" s="101"/>
      <c r="E37" s="292"/>
      <c r="F37" s="292"/>
      <c r="G37" s="292"/>
      <c r="H37" s="294"/>
      <c r="I37" s="294"/>
      <c r="J37" s="294"/>
      <c r="K37" s="294"/>
      <c r="L37" s="291"/>
      <c r="M37" s="168"/>
      <c r="N37" s="168"/>
      <c r="O37" s="168"/>
      <c r="P37" s="168"/>
      <c r="Q37" s="168"/>
    </row>
    <row r="38" spans="1:17" ht="20.25" customHeight="1" x14ac:dyDescent="0.2">
      <c r="A38" s="203" t="s">
        <v>216</v>
      </c>
      <c r="B38" s="99" t="s">
        <v>274</v>
      </c>
      <c r="C38" s="101">
        <f>6*3</f>
        <v>18</v>
      </c>
      <c r="D38" s="101" t="s">
        <v>180</v>
      </c>
      <c r="E38" s="101">
        <v>4704.5</v>
      </c>
      <c r="F38" s="101">
        <v>18</v>
      </c>
      <c r="G38" s="101">
        <f>C38-F38</f>
        <v>0</v>
      </c>
      <c r="H38" s="294">
        <f>F38+G38</f>
        <v>18</v>
      </c>
      <c r="I38" s="294">
        <f>E38*F38</f>
        <v>84681</v>
      </c>
      <c r="J38" s="294">
        <f>G38*E38</f>
        <v>0</v>
      </c>
      <c r="K38" s="294">
        <f>I38+J38</f>
        <v>84681</v>
      </c>
      <c r="L38" s="296">
        <f>H38/C38</f>
        <v>1</v>
      </c>
      <c r="M38" s="168">
        <v>4200</v>
      </c>
      <c r="N38" s="168">
        <v>250</v>
      </c>
      <c r="O38" s="168">
        <v>400</v>
      </c>
      <c r="P38" s="168">
        <f>C38*(M38+N38+O38)</f>
        <v>87300</v>
      </c>
      <c r="Q38" s="168">
        <f>K38-P38</f>
        <v>-2619</v>
      </c>
    </row>
    <row r="39" spans="1:17" ht="20.25" customHeight="1" x14ac:dyDescent="0.2">
      <c r="A39" s="203"/>
      <c r="B39" s="124" t="s">
        <v>95</v>
      </c>
      <c r="C39" s="101" t="s">
        <v>89</v>
      </c>
      <c r="D39" s="101" t="s">
        <v>89</v>
      </c>
      <c r="E39" s="292"/>
      <c r="F39" s="299"/>
      <c r="G39" s="299"/>
      <c r="H39" s="299"/>
      <c r="I39" s="300">
        <f>SUM(I9:I38)</f>
        <v>475707.149416667</v>
      </c>
      <c r="J39" s="300">
        <f>SUM(J9:J38)</f>
        <v>16490.250583333058</v>
      </c>
      <c r="K39" s="300">
        <f>SUM(K9:K38)</f>
        <v>492197.39999999997</v>
      </c>
      <c r="L39" s="384"/>
      <c r="M39" s="168"/>
      <c r="N39" s="168"/>
      <c r="O39" s="168"/>
      <c r="P39" s="231">
        <f>SUM(P9:P38)</f>
        <v>376033.5</v>
      </c>
      <c r="Q39" s="231">
        <f>SUM(Q9:Q38)</f>
        <v>116163.9</v>
      </c>
    </row>
    <row r="40" spans="1:17" ht="18.75" customHeight="1" x14ac:dyDescent="0.25">
      <c r="A40" s="302"/>
      <c r="B40" s="385" t="s">
        <v>205</v>
      </c>
      <c r="C40" s="304">
        <v>0</v>
      </c>
      <c r="D40" s="304"/>
      <c r="E40" s="305"/>
      <c r="F40" s="305"/>
      <c r="G40" s="305"/>
      <c r="H40" s="306"/>
    </row>
    <row r="42" spans="1:17" ht="22.5" customHeight="1" x14ac:dyDescent="0.2">
      <c r="B42" s="265" t="s">
        <v>206</v>
      </c>
      <c r="C42" s="743" t="s">
        <v>207</v>
      </c>
      <c r="D42" s="743"/>
      <c r="E42" s="743"/>
      <c r="F42" s="743"/>
      <c r="G42" s="386"/>
      <c r="H42" s="386"/>
      <c r="I42" s="737" t="s">
        <v>208</v>
      </c>
      <c r="J42" s="737"/>
      <c r="K42" s="737"/>
    </row>
  </sheetData>
  <mergeCells count="6">
    <mergeCell ref="I2:J2"/>
    <mergeCell ref="C4:E4"/>
    <mergeCell ref="F4:H4"/>
    <mergeCell ref="I4:K4"/>
    <mergeCell ref="C42:F42"/>
    <mergeCell ref="I42:K42"/>
  </mergeCells>
  <conditionalFormatting sqref="P38:Q38">
    <cfRule type="cellIs" dxfId="2150" priority="2" operator="equal">
      <formula>"xxx"</formula>
    </cfRule>
    <cfRule type="expression" dxfId="2149" priority="3">
      <formula>#REF!=1</formula>
    </cfRule>
  </conditionalFormatting>
  <conditionalFormatting sqref="M38">
    <cfRule type="expression" dxfId="2148" priority="4">
      <formula>#REF!=1</formula>
    </cfRule>
    <cfRule type="cellIs" dxfId="2147" priority="5" operator="equal">
      <formula>"xxx"</formula>
    </cfRule>
  </conditionalFormatting>
  <conditionalFormatting sqref="M38:Q38">
    <cfRule type="expression" dxfId="2146" priority="6">
      <formula>#REF!=1</formula>
    </cfRule>
    <cfRule type="cellIs" dxfId="2145" priority="7" operator="equal">
      <formula>"xxx"</formula>
    </cfRule>
  </conditionalFormatting>
  <conditionalFormatting sqref="P39:Q39">
    <cfRule type="cellIs" dxfId="2144" priority="8" operator="equal">
      <formula>"xxx"</formula>
    </cfRule>
    <cfRule type="expression" dxfId="2143" priority="9">
      <formula>#REF!=1</formula>
    </cfRule>
  </conditionalFormatting>
  <conditionalFormatting sqref="P32:Q34">
    <cfRule type="cellIs" dxfId="2142" priority="10" operator="equal">
      <formula>"xxx"</formula>
    </cfRule>
    <cfRule type="expression" dxfId="2141" priority="11">
      <formula>#REF!=1</formula>
    </cfRule>
  </conditionalFormatting>
  <conditionalFormatting sqref="P18:Q18 P22:Q29">
    <cfRule type="cellIs" dxfId="2140" priority="12" operator="equal">
      <formula>"xxx"</formula>
    </cfRule>
    <cfRule type="expression" dxfId="2139" priority="13">
      <formula>#REF!=1</formula>
    </cfRule>
  </conditionalFormatting>
  <conditionalFormatting sqref="P18:Q18">
    <cfRule type="cellIs" dxfId="2138" priority="14" operator="equal">
      <formula>"xxx"</formula>
    </cfRule>
    <cfRule type="expression" dxfId="2137" priority="15">
      <formula>#REF!=1</formula>
    </cfRule>
  </conditionalFormatting>
  <conditionalFormatting sqref="M11:M37 M39">
    <cfRule type="expression" dxfId="2136" priority="16">
      <formula>#REF!=1</formula>
    </cfRule>
    <cfRule type="cellIs" dxfId="2135" priority="17" operator="equal">
      <formula>"xxx"</formula>
    </cfRule>
  </conditionalFormatting>
  <conditionalFormatting sqref="O10">
    <cfRule type="expression" dxfId="2134" priority="18">
      <formula>#REF!=1</formula>
    </cfRule>
    <cfRule type="cellIs" dxfId="2133" priority="19" operator="equal">
      <formula>"xxx"</formula>
    </cfRule>
  </conditionalFormatting>
  <conditionalFormatting sqref="N13:O13">
    <cfRule type="expression" dxfId="2132" priority="20">
      <formula>#REF!=1</formula>
    </cfRule>
    <cfRule type="cellIs" dxfId="2131" priority="21" operator="equal">
      <formula>"xxx"</formula>
    </cfRule>
  </conditionalFormatting>
  <conditionalFormatting sqref="M10:Q37 M39:O39">
    <cfRule type="expression" dxfId="2130" priority="22">
      <formula>#REF!=1</formula>
    </cfRule>
    <cfRule type="cellIs" dxfId="2129" priority="23" operator="equal">
      <formula>"xxx"</formula>
    </cfRule>
  </conditionalFormatting>
  <conditionalFormatting sqref="P10:Q14">
    <cfRule type="cellIs" dxfId="2128" priority="24" operator="equal">
      <formula>"xxx"</formula>
    </cfRule>
    <cfRule type="expression" dxfId="2127" priority="25">
      <formula>#REF!=1</formula>
    </cfRule>
  </conditionalFormatting>
  <conditionalFormatting sqref="G32:G34">
    <cfRule type="cellIs" dxfId="2126" priority="26" operator="equal">
      <formula>"xxx"</formula>
    </cfRule>
    <cfRule type="expression" dxfId="2125" priority="27">
      <formula>#REF!=1</formula>
    </cfRule>
  </conditionalFormatting>
  <conditionalFormatting sqref="G22:G29">
    <cfRule type="cellIs" dxfId="2124" priority="28" operator="equal">
      <formula>"xxx"</formula>
    </cfRule>
    <cfRule type="expression" dxfId="2123" priority="29">
      <formula>#REF!=1</formula>
    </cfRule>
  </conditionalFormatting>
  <conditionalFormatting sqref="L5:L6">
    <cfRule type="expression" dxfId="2122" priority="30">
      <formula>#REF!=1</formula>
    </cfRule>
  </conditionalFormatting>
  <conditionalFormatting sqref="I42">
    <cfRule type="expression" dxfId="2121" priority="31">
      <formula>K42=1</formula>
    </cfRule>
  </conditionalFormatting>
  <conditionalFormatting sqref="L8:L38">
    <cfRule type="cellIs" dxfId="2120" priority="32" operator="equal">
      <formula>"xxx"</formula>
    </cfRule>
  </conditionalFormatting>
  <conditionalFormatting sqref="L6">
    <cfRule type="cellIs" dxfId="2119" priority="33" operator="equal">
      <formula>"xxx"</formula>
    </cfRule>
    <cfRule type="expression" dxfId="2118" priority="34">
      <formula>LEFT(G6,9)="SUB-TOTAL"</formula>
    </cfRule>
  </conditionalFormatting>
  <conditionalFormatting sqref="L35:L37">
    <cfRule type="expression" dxfId="2117" priority="35">
      <formula>LEFT(G35,9)="SUB-TOTAL"</formula>
    </cfRule>
    <cfRule type="expression" dxfId="2116" priority="36">
      <formula>#REF!=1</formula>
    </cfRule>
  </conditionalFormatting>
  <conditionalFormatting sqref="C40:C2283">
    <cfRule type="cellIs" dxfId="2115" priority="37" operator="equal">
      <formula>"xxx"</formula>
    </cfRule>
  </conditionalFormatting>
  <conditionalFormatting sqref="C41:C1048576">
    <cfRule type="expression" dxfId="2114" priority="38">
      <formula>K41=1</formula>
    </cfRule>
  </conditionalFormatting>
  <conditionalFormatting sqref="H42">
    <cfRule type="expression" dxfId="2113" priority="39">
      <formula>K42=1</formula>
    </cfRule>
  </conditionalFormatting>
  <conditionalFormatting sqref="G42">
    <cfRule type="expression" dxfId="2112" priority="40">
      <formula>L42=1</formula>
    </cfRule>
  </conditionalFormatting>
  <conditionalFormatting sqref="G42:H42">
    <cfRule type="containsText" dxfId="2111" priority="41" operator="containsText" text="xxx">
      <formula>NOT(ISERROR(SEARCH("xxx",G42)))</formula>
    </cfRule>
  </conditionalFormatting>
  <conditionalFormatting sqref="B42">
    <cfRule type="expression" dxfId="2110" priority="42">
      <formula>L42=1</formula>
    </cfRule>
  </conditionalFormatting>
  <conditionalFormatting sqref="B40:B2283">
    <cfRule type="containsText" dxfId="2109" priority="43" operator="containsText" text="total estimated">
      <formula>NOT(ISERROR(SEARCH("total estimated",B40)))</formula>
    </cfRule>
    <cfRule type="containsText" dxfId="2108" priority="44" operator="containsText" text="SUB-TOTAL">
      <formula>NOT(ISERROR(SEARCH("SUB-TOTAL",B40)))</formula>
    </cfRule>
  </conditionalFormatting>
  <conditionalFormatting sqref="B40:B79">
    <cfRule type="containsText" dxfId="2107" priority="45" operator="containsText" text="to be carried to">
      <formula>NOT(ISERROR(SEARCH("to be carried to",B40)))</formula>
    </cfRule>
  </conditionalFormatting>
  <conditionalFormatting sqref="F5:I5">
    <cfRule type="expression" dxfId="2106" priority="46">
      <formula>H5=1</formula>
    </cfRule>
  </conditionalFormatting>
  <conditionalFormatting sqref="J5">
    <cfRule type="expression" dxfId="2105" priority="47">
      <formula>#REF!=1</formula>
    </cfRule>
  </conditionalFormatting>
  <conditionalFormatting sqref="I3:I4 I43:I1048576">
    <cfRule type="expression" dxfId="2104" priority="48">
      <formula>K3=1</formula>
    </cfRule>
  </conditionalFormatting>
  <conditionalFormatting sqref="E4">
    <cfRule type="expression" dxfId="2103" priority="49">
      <formula>J4=1</formula>
    </cfRule>
  </conditionalFormatting>
  <conditionalFormatting sqref="D5:E5">
    <cfRule type="expression" dxfId="2102" priority="50">
      <formula>#REF!=1</formula>
    </cfRule>
  </conditionalFormatting>
  <conditionalFormatting sqref="I40">
    <cfRule type="expression" dxfId="2101" priority="51">
      <formula>K40=1</formula>
    </cfRule>
  </conditionalFormatting>
  <conditionalFormatting sqref="F4">
    <cfRule type="expression" dxfId="2100" priority="52">
      <formula>#REF!=1</formula>
    </cfRule>
  </conditionalFormatting>
  <conditionalFormatting sqref="K5">
    <cfRule type="expression" dxfId="2099" priority="53">
      <formula>#REF!=1</formula>
    </cfRule>
  </conditionalFormatting>
  <conditionalFormatting sqref="E10:G10 E12:G12 E14:G14 E18:G18 E22:F29 E32:F33 E34 E35:F35 E38:G38">
    <cfRule type="cellIs" dxfId="2098" priority="54" operator="equal">
      <formula>"xxx"</formula>
    </cfRule>
    <cfRule type="expression" dxfId="2097" priority="55">
      <formula>#REF!=1</formula>
    </cfRule>
  </conditionalFormatting>
  <conditionalFormatting sqref="D8:F8 D21:F21 D31:F31">
    <cfRule type="containsText" dxfId="2096" priority="56" operator="containsText" text="xxx">
      <formula>NOT(ISERROR(SEARCH("xxx",D8)))</formula>
    </cfRule>
    <cfRule type="expression" dxfId="2095" priority="57">
      <formula>#REF!=1</formula>
    </cfRule>
  </conditionalFormatting>
  <conditionalFormatting sqref="H6:H9">
    <cfRule type="cellIs" dxfId="2094" priority="58" operator="equal">
      <formula>"xxx"</formula>
    </cfRule>
  </conditionalFormatting>
  <conditionalFormatting sqref="G35:G36">
    <cfRule type="containsText" dxfId="2093" priority="59" operator="containsText" text="xxx">
      <formula>NOT(ISERROR(SEARCH("xxx",G35)))</formula>
    </cfRule>
  </conditionalFormatting>
  <conditionalFormatting sqref="G11 G13 G15:G17 G30:G31">
    <cfRule type="containsText" dxfId="2092" priority="60" operator="containsText" text="xxx">
      <formula>NOT(ISERROR(SEARCH("xxx",G11)))</formula>
    </cfRule>
  </conditionalFormatting>
  <conditionalFormatting sqref="H11 H13 H15:H17">
    <cfRule type="cellIs" dxfId="2091" priority="61" operator="equal">
      <formula>"xxx"</formula>
    </cfRule>
    <cfRule type="expression" dxfId="2090" priority="62">
      <formula>LEFT(B11,9)="SUB-TOTAL"</formula>
    </cfRule>
  </conditionalFormatting>
  <conditionalFormatting sqref="G6:G8">
    <cfRule type="containsText" dxfId="2089" priority="63" operator="containsText" text="xxx">
      <formula>NOT(ISERROR(SEARCH("xxx",G6)))</formula>
    </cfRule>
  </conditionalFormatting>
  <conditionalFormatting sqref="H19:H21">
    <cfRule type="cellIs" dxfId="2088" priority="64" operator="equal">
      <formula>"xxx"</formula>
    </cfRule>
  </conditionalFormatting>
  <conditionalFormatting sqref="H6:H8 H19:H21">
    <cfRule type="expression" dxfId="2087" priority="65">
      <formula>LEFT(B6,9)="SUB-TOTAL"</formula>
    </cfRule>
  </conditionalFormatting>
  <conditionalFormatting sqref="G19:G21">
    <cfRule type="containsText" dxfId="2086" priority="66" operator="containsText" text="xxx">
      <formula>NOT(ISERROR(SEARCH("xxx",G19)))</formula>
    </cfRule>
  </conditionalFormatting>
  <conditionalFormatting sqref="F6:F7">
    <cfRule type="expression" dxfId="2085" priority="67">
      <formula>#REF!=1</formula>
    </cfRule>
  </conditionalFormatting>
  <conditionalFormatting sqref="G6:G8 G11 G13 G15:G17 G19:G21 G30:G31 G35:G36">
    <cfRule type="expression" dxfId="2084" priority="68">
      <formula>#REF!=1</formula>
    </cfRule>
  </conditionalFormatting>
  <conditionalFormatting sqref="H6:H8 H10:H38">
    <cfRule type="expression" dxfId="2083" priority="69">
      <formula>#REF!=1</formula>
    </cfRule>
  </conditionalFormatting>
  <conditionalFormatting sqref="J40:J41">
    <cfRule type="expression" dxfId="2082" priority="70">
      <formula>K40=1</formula>
    </cfRule>
    <cfRule type="containsText" dxfId="2081" priority="71" operator="containsText" text="xxx">
      <formula>NOT(ISERROR(SEARCH("xxx",J40)))</formula>
    </cfRule>
  </conditionalFormatting>
  <conditionalFormatting sqref="E19:E20">
    <cfRule type="containsText" dxfId="2080" priority="72" operator="containsText" text="xxx">
      <formula>NOT(ISERROR(SEARCH("xxx",E19)))</formula>
    </cfRule>
  </conditionalFormatting>
  <conditionalFormatting sqref="E30">
    <cfRule type="containsText" dxfId="2079" priority="73" operator="containsText" text="xxx">
      <formula>NOT(ISERROR(SEARCH("xxx",E30)))</formula>
    </cfRule>
  </conditionalFormatting>
  <conditionalFormatting sqref="E11 E13 E15:E17 E41:H41 E43:H497">
    <cfRule type="containsText" dxfId="2078" priority="74" operator="containsText" text="xxx">
      <formula>NOT(ISERROR(SEARCH("xxx",E11)))</formula>
    </cfRule>
  </conditionalFormatting>
  <conditionalFormatting sqref="B38">
    <cfRule type="containsText" dxfId="2077" priority="75" operator="containsText" text="total estimated">
      <formula>NOT(ISERROR(SEARCH("total estimated",B38)))</formula>
    </cfRule>
    <cfRule type="containsText" dxfId="2076" priority="76" operator="containsText" text="SUB-TOTAL">
      <formula>NOT(ISERROR(SEARCH("SUB-TOTAL",B38)))</formula>
    </cfRule>
    <cfRule type="containsText" dxfId="2075" priority="77" operator="containsText" text="to be carried to">
      <formula>NOT(ISERROR(SEARCH("to be carried to",B38)))</formula>
    </cfRule>
    <cfRule type="expression" dxfId="2074" priority="78">
      <formula>RIGHT($A38,3)=".00"</formula>
    </cfRule>
  </conditionalFormatting>
  <conditionalFormatting sqref="C35:C36 C38">
    <cfRule type="cellIs" dxfId="2073" priority="79" operator="equal">
      <formula>"xxx"</formula>
    </cfRule>
  </conditionalFormatting>
  <conditionalFormatting sqref="B32:B34">
    <cfRule type="containsText" dxfId="2072" priority="80" operator="containsText" text="total estimated">
      <formula>NOT(ISERROR(SEARCH("total estimated",B32)))</formula>
    </cfRule>
    <cfRule type="containsText" dxfId="2071" priority="81" operator="containsText" text="SUB-TOTAL">
      <formula>NOT(ISERROR(SEARCH("SUB-TOTAL",B32)))</formula>
    </cfRule>
    <cfRule type="containsText" dxfId="2070" priority="82" operator="containsText" text="to be carried to">
      <formula>NOT(ISERROR(SEARCH("to be carried to",B32)))</formula>
    </cfRule>
    <cfRule type="expression" dxfId="2069" priority="83">
      <formula>RIGHT($A32,3)=".00"</formula>
    </cfRule>
  </conditionalFormatting>
  <conditionalFormatting sqref="C32:C34">
    <cfRule type="expression" dxfId="2068" priority="84">
      <formula>H32=1</formula>
    </cfRule>
  </conditionalFormatting>
  <conditionalFormatting sqref="B22:B29">
    <cfRule type="containsText" dxfId="2067" priority="85" operator="containsText" text="total estimated">
      <formula>NOT(ISERROR(SEARCH("total estimated",B22)))</formula>
    </cfRule>
    <cfRule type="containsText" dxfId="2066" priority="86" operator="containsText" text="SUB-TOTAL">
      <formula>NOT(ISERROR(SEARCH("SUB-TOTAL",B22)))</formula>
    </cfRule>
    <cfRule type="containsText" dxfId="2065" priority="87" operator="containsText" text="to be carried to">
      <formula>NOT(ISERROR(SEARCH("to be carried to",B22)))</formula>
    </cfRule>
    <cfRule type="expression" dxfId="2064" priority="88">
      <formula>RIGHT($A22,3)=".00"</formula>
    </cfRule>
  </conditionalFormatting>
  <conditionalFormatting sqref="C22:C29">
    <cfRule type="expression" dxfId="2063" priority="89">
      <formula>H22=1</formula>
    </cfRule>
  </conditionalFormatting>
  <conditionalFormatting sqref="B18">
    <cfRule type="containsText" dxfId="2062" priority="90" operator="containsText" text="total estimated">
      <formula>NOT(ISERROR(SEARCH("total estimated",B18)))</formula>
    </cfRule>
    <cfRule type="containsText" dxfId="2061" priority="91" operator="containsText" text="SUB-TOTAL">
      <formula>NOT(ISERROR(SEARCH("SUB-TOTAL",B18)))</formula>
    </cfRule>
    <cfRule type="containsText" dxfId="2060" priority="92" operator="containsText" text="to be carried to">
      <formula>NOT(ISERROR(SEARCH("to be carried to",B18)))</formula>
    </cfRule>
    <cfRule type="expression" dxfId="2059" priority="93">
      <formula>RIGHT($A18,3)=".00"</formula>
    </cfRule>
  </conditionalFormatting>
  <conditionalFormatting sqref="C15:C21">
    <cfRule type="cellIs" dxfId="2058" priority="94" operator="equal">
      <formula>"xxx"</formula>
    </cfRule>
  </conditionalFormatting>
  <conditionalFormatting sqref="B14">
    <cfRule type="containsText" dxfId="2057" priority="95" operator="containsText" text="total estimated">
      <formula>NOT(ISERROR(SEARCH("total estimated",B14)))</formula>
    </cfRule>
    <cfRule type="containsText" dxfId="2056" priority="96" operator="containsText" text="SUB-TOTAL">
      <formula>NOT(ISERROR(SEARCH("SUB-TOTAL",B14)))</formula>
    </cfRule>
    <cfRule type="containsText" dxfId="2055" priority="97" operator="containsText" text="to be carried to">
      <formula>NOT(ISERROR(SEARCH("to be carried to",B14)))</formula>
    </cfRule>
    <cfRule type="expression" dxfId="2054" priority="98">
      <formula>RIGHT($A14,3)=".00"</formula>
    </cfRule>
  </conditionalFormatting>
  <conditionalFormatting sqref="C14">
    <cfRule type="expression" dxfId="2053" priority="99">
      <formula>H14=1</formula>
    </cfRule>
  </conditionalFormatting>
  <conditionalFormatting sqref="B12">
    <cfRule type="containsText" dxfId="2052" priority="100" operator="containsText" text="total estimated">
      <formula>NOT(ISERROR(SEARCH("total estimated",B12)))</formula>
    </cfRule>
    <cfRule type="containsText" dxfId="2051" priority="101" operator="containsText" text="SUB-TOTAL">
      <formula>NOT(ISERROR(SEARCH("SUB-TOTAL",B12)))</formula>
    </cfRule>
    <cfRule type="containsText" dxfId="2050" priority="102" operator="containsText" text="to be carried to">
      <formula>NOT(ISERROR(SEARCH("to be carried to",B12)))</formula>
    </cfRule>
    <cfRule type="expression" dxfId="2049" priority="103">
      <formula>RIGHT($A12,3)=".00"</formula>
    </cfRule>
  </conditionalFormatting>
  <conditionalFormatting sqref="C12">
    <cfRule type="expression" dxfId="2048" priority="104">
      <formula>H12=1</formula>
    </cfRule>
  </conditionalFormatting>
  <conditionalFormatting sqref="B10">
    <cfRule type="containsText" dxfId="2047" priority="105" operator="containsText" text="total estimated">
      <formula>NOT(ISERROR(SEARCH("total estimated",B10)))</formula>
    </cfRule>
    <cfRule type="containsText" dxfId="2046" priority="106" operator="containsText" text="SUB-TOTAL">
      <formula>NOT(ISERROR(SEARCH("SUB-TOTAL",B10)))</formula>
    </cfRule>
    <cfRule type="containsText" dxfId="2045" priority="107" operator="containsText" text="to be carried to">
      <formula>NOT(ISERROR(SEARCH("to be carried to",B10)))</formula>
    </cfRule>
    <cfRule type="expression" dxfId="2044" priority="108">
      <formula>RIGHT($A10,3)=".00"</formula>
    </cfRule>
  </conditionalFormatting>
  <conditionalFormatting sqref="C6:C11 C37:G37 C39:H39 D36:F36 I6:K39">
    <cfRule type="cellIs" dxfId="2043" priority="109" operator="equal">
      <formula>"xxx"</formula>
    </cfRule>
  </conditionalFormatting>
  <conditionalFormatting sqref="C13 C30:C31">
    <cfRule type="cellIs" dxfId="2042" priority="110" operator="equal">
      <formula>"xxx"</formula>
    </cfRule>
  </conditionalFormatting>
  <conditionalFormatting sqref="E40">
    <cfRule type="containsText" dxfId="2041" priority="111" operator="containsText" text="xxx">
      <formula>NOT(ISERROR(SEARCH("xxx",E40)))</formula>
    </cfRule>
  </conditionalFormatting>
  <conditionalFormatting sqref="A5">
    <cfRule type="expression" dxfId="2040" priority="112">
      <formula>H5=1</formula>
    </cfRule>
  </conditionalFormatting>
  <conditionalFormatting sqref="A40:B40">
    <cfRule type="expression" dxfId="2039" priority="113">
      <formula>RIGHT($A40,3)=".00"</formula>
    </cfRule>
  </conditionalFormatting>
  <conditionalFormatting sqref="C40:F40">
    <cfRule type="expression" dxfId="2038" priority="114">
      <formula>#REF!=1</formula>
    </cfRule>
  </conditionalFormatting>
  <conditionalFormatting sqref="C10 C18 E11:F11 E13:F13 E15:F17 E19:F20 E30:F30 F39:K39">
    <cfRule type="expression" dxfId="2037" priority="115">
      <formula>#REF!=1</formula>
    </cfRule>
  </conditionalFormatting>
  <conditionalFormatting sqref="B1:B5 B10 B12 B14 B18 B22:B29 B32:B34 B38 B40">
    <cfRule type="expression" dxfId="2036" priority="116">
      <formula>#REF!=1</formula>
    </cfRule>
  </conditionalFormatting>
  <conditionalFormatting sqref="G1:G3">
    <cfRule type="expression" dxfId="2035" priority="117">
      <formula>#REF!=1</formula>
    </cfRule>
  </conditionalFormatting>
  <conditionalFormatting sqref="H1:H3">
    <cfRule type="expression" dxfId="2034" priority="118">
      <formula>#REF!=1</formula>
    </cfRule>
  </conditionalFormatting>
  <conditionalFormatting sqref="A1:A4 A40 C1 C3:C5">
    <cfRule type="expression" dxfId="2033" priority="119">
      <formula>#REF!=1</formula>
    </cfRule>
  </conditionalFormatting>
  <conditionalFormatting sqref="E1:E3 I6:K38">
    <cfRule type="expression" dxfId="2032" priority="120">
      <formula>#REF!=1</formula>
    </cfRule>
  </conditionalFormatting>
  <conditionalFormatting sqref="D41 D43:D1048576">
    <cfRule type="expression" dxfId="2031" priority="121">
      <formula>K41=1</formula>
    </cfRule>
  </conditionalFormatting>
  <conditionalFormatting sqref="J1 J3 J43:J1048576">
    <cfRule type="expression" dxfId="2030" priority="122">
      <formula>K1=1</formula>
    </cfRule>
  </conditionalFormatting>
  <conditionalFormatting sqref="I41">
    <cfRule type="expression" dxfId="2029" priority="123">
      <formula>K41=1</formula>
    </cfRule>
  </conditionalFormatting>
  <conditionalFormatting sqref="E41:H41 E43:H1048576">
    <cfRule type="expression" dxfId="2028" priority="124">
      <formula>H41=1</formula>
    </cfRule>
  </conditionalFormatting>
  <conditionalFormatting sqref="J3 J43:J2283">
    <cfRule type="containsText" dxfId="2027" priority="125" operator="containsText" text="xxx">
      <formula>NOT(ISERROR(SEARCH("xxx",J3)))</formula>
    </cfRule>
  </conditionalFormatting>
  <conditionalFormatting sqref="B41 B43:B1048576">
    <cfRule type="expression" dxfId="2026" priority="126">
      <formula>K41=1</formula>
    </cfRule>
  </conditionalFormatting>
  <conditionalFormatting sqref="A41:A2283">
    <cfRule type="expression" dxfId="2025" priority="127">
      <formula>RIGHT($A41,3)=".00"</formula>
    </cfRule>
  </conditionalFormatting>
  <conditionalFormatting sqref="A41:A1048576">
    <cfRule type="expression" dxfId="2024" priority="128">
      <formula>K41=1</formula>
    </cfRule>
  </conditionalFormatting>
  <conditionalFormatting sqref="G40">
    <cfRule type="expression" dxfId="2023" priority="129">
      <formula>#REF!=1</formula>
    </cfRule>
    <cfRule type="containsText" dxfId="2022" priority="130" operator="containsText" text="xxx">
      <formula>NOT(ISERROR(SEARCH("xxx",G40)))</formula>
    </cfRule>
  </conditionalFormatting>
  <conditionalFormatting sqref="I6:K38">
    <cfRule type="expression" dxfId="2021" priority="131">
      <formula>LEFT(E6,9)="SUB-TOTAL"</formula>
    </cfRule>
  </conditionalFormatting>
  <conditionalFormatting sqref="H40">
    <cfRule type="cellIs" dxfId="2020" priority="132" operator="equal">
      <formula>"xxx"</formula>
    </cfRule>
    <cfRule type="expression" dxfId="2019" priority="133">
      <formula>LEFT(B40,9)="SUB-TOTAL"</formula>
    </cfRule>
    <cfRule type="expression" dxfId="2018" priority="134">
      <formula>#REF!=1</formula>
    </cfRule>
  </conditionalFormatting>
  <pageMargins left="0.7" right="0.7" top="0.75" bottom="0.75" header="0.511811023622047" footer="0.511811023622047"/>
  <pageSetup paperSize="9" orientation="landscape"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Q38"/>
  <sheetViews>
    <sheetView topLeftCell="B1" zoomScale="53" zoomScaleNormal="53" workbookViewId="0">
      <pane ySplit="6" topLeftCell="A19" activePane="bottomLeft" state="frozen"/>
      <selection activeCell="B1" sqref="B1"/>
      <selection pane="bottomLeft" activeCell="B18" sqref="B18"/>
    </sheetView>
  </sheetViews>
  <sheetFormatPr defaultColWidth="8.7109375" defaultRowHeight="18" x14ac:dyDescent="0.25"/>
  <cols>
    <col min="1" max="1" width="6.85546875" style="15" customWidth="1"/>
    <col min="2" max="2" width="70.42578125" style="15" customWidth="1"/>
    <col min="3" max="3" width="24.7109375" style="387" customWidth="1"/>
    <col min="4" max="4" width="18.5703125" style="387" customWidth="1"/>
    <col min="5" max="5" width="31.85546875" style="387" customWidth="1"/>
    <col min="6" max="6" width="24.42578125" style="387" customWidth="1"/>
    <col min="7" max="7" width="27.28515625" style="387" customWidth="1"/>
    <col min="8" max="8" width="22.85546875" style="387" customWidth="1"/>
    <col min="9" max="9" width="20.140625" style="308" customWidth="1"/>
    <col min="10" max="10" width="20.5703125" style="308" customWidth="1"/>
    <col min="11" max="11" width="20" style="308" customWidth="1"/>
    <col min="12" max="12" width="26.28515625" style="142" customWidth="1"/>
    <col min="13" max="13" width="19.85546875" style="15" customWidth="1"/>
    <col min="14" max="14" width="34.7109375" style="15" customWidth="1"/>
    <col min="15" max="15" width="20.140625" style="15" customWidth="1"/>
    <col min="16" max="16" width="17.85546875" style="15" customWidth="1"/>
    <col min="17" max="17" width="12.5703125" style="15" customWidth="1"/>
  </cols>
  <sheetData>
    <row r="1" spans="1:17" ht="25.5" customHeight="1" x14ac:dyDescent="0.25">
      <c r="A1" s="273"/>
      <c r="B1" s="268"/>
      <c r="C1" s="307"/>
      <c r="D1" s="307"/>
      <c r="E1" s="307"/>
    </row>
    <row r="2" spans="1:17" ht="30" customHeight="1" x14ac:dyDescent="0.25">
      <c r="A2" s="359"/>
      <c r="B2" s="189"/>
      <c r="C2" s="377"/>
      <c r="D2" s="307"/>
      <c r="E2" s="378"/>
    </row>
    <row r="3" spans="1:17" ht="28.5" customHeight="1" x14ac:dyDescent="0.25">
      <c r="A3" s="359"/>
      <c r="B3" s="189"/>
      <c r="C3" s="377"/>
      <c r="D3" s="307"/>
      <c r="E3" s="378"/>
    </row>
    <row r="4" spans="1:17" ht="30" customHeight="1" x14ac:dyDescent="0.25">
      <c r="A4" s="361"/>
      <c r="B4" s="189"/>
      <c r="C4" s="388" t="s">
        <v>116</v>
      </c>
      <c r="D4" s="307"/>
      <c r="E4" s="378"/>
    </row>
    <row r="5" spans="1:17" ht="24.75" customHeight="1" x14ac:dyDescent="0.25">
      <c r="A5" s="361" t="s">
        <v>209</v>
      </c>
      <c r="B5" s="143"/>
      <c r="C5" s="740" t="s">
        <v>157</v>
      </c>
      <c r="D5" s="740"/>
      <c r="E5" s="740"/>
      <c r="F5" s="740" t="s">
        <v>158</v>
      </c>
      <c r="G5" s="740"/>
      <c r="H5" s="740"/>
      <c r="I5" s="740" t="s">
        <v>159</v>
      </c>
      <c r="J5" s="740"/>
      <c r="K5" s="740"/>
    </row>
    <row r="6" spans="1:17" ht="93.75" customHeight="1" x14ac:dyDescent="0.2">
      <c r="A6" s="81" t="s">
        <v>79</v>
      </c>
      <c r="B6" s="81" t="s">
        <v>80</v>
      </c>
      <c r="C6" s="84" t="s">
        <v>160</v>
      </c>
      <c r="D6" s="84" t="s">
        <v>161</v>
      </c>
      <c r="E6" s="245" t="s">
        <v>162</v>
      </c>
      <c r="F6" s="84" t="s">
        <v>163</v>
      </c>
      <c r="G6" s="84" t="s">
        <v>164</v>
      </c>
      <c r="H6" s="84" t="s">
        <v>165</v>
      </c>
      <c r="I6" s="84" t="s">
        <v>166</v>
      </c>
      <c r="J6" s="84" t="s">
        <v>167</v>
      </c>
      <c r="K6" s="84" t="s">
        <v>168</v>
      </c>
      <c r="L6" s="334" t="s">
        <v>169</v>
      </c>
      <c r="M6" s="155" t="s">
        <v>170</v>
      </c>
      <c r="N6" s="155" t="s">
        <v>171</v>
      </c>
      <c r="O6" s="155" t="s">
        <v>172</v>
      </c>
      <c r="P6" s="155" t="s">
        <v>173</v>
      </c>
    </row>
    <row r="7" spans="1:17" ht="29.25" customHeight="1" x14ac:dyDescent="0.2">
      <c r="A7" s="389"/>
      <c r="B7" s="124" t="s">
        <v>174</v>
      </c>
      <c r="C7" s="390"/>
      <c r="D7" s="390"/>
      <c r="E7" s="391"/>
      <c r="F7" s="392"/>
      <c r="G7" s="392"/>
      <c r="H7" s="392"/>
      <c r="I7" s="392"/>
      <c r="J7" s="392"/>
      <c r="K7" s="392"/>
      <c r="L7" s="393"/>
      <c r="M7" s="394"/>
      <c r="N7" s="394"/>
      <c r="O7" s="394"/>
      <c r="P7" s="394"/>
    </row>
    <row r="8" spans="1:17" ht="29.25" customHeight="1" x14ac:dyDescent="0.2">
      <c r="A8" s="98" t="s">
        <v>241</v>
      </c>
      <c r="B8" s="124" t="s">
        <v>176</v>
      </c>
      <c r="C8" s="395"/>
      <c r="D8" s="395"/>
      <c r="E8" s="396"/>
      <c r="F8" s="396"/>
      <c r="G8" s="396"/>
      <c r="H8" s="397"/>
      <c r="I8" s="394"/>
      <c r="J8" s="394"/>
      <c r="K8" s="394"/>
      <c r="L8" s="398"/>
      <c r="M8" s="394"/>
      <c r="N8" s="394"/>
      <c r="O8" s="394"/>
      <c r="P8" s="394"/>
    </row>
    <row r="9" spans="1:17" ht="22.5" customHeight="1" x14ac:dyDescent="0.2">
      <c r="A9" s="123" t="s">
        <v>214</v>
      </c>
      <c r="B9" s="99" t="s">
        <v>177</v>
      </c>
      <c r="C9" s="395"/>
      <c r="D9" s="395"/>
      <c r="E9" s="396"/>
      <c r="F9" s="396"/>
      <c r="G9" s="396"/>
      <c r="H9" s="397"/>
      <c r="I9" s="394"/>
      <c r="J9" s="394"/>
      <c r="K9" s="394"/>
      <c r="L9" s="398"/>
      <c r="M9" s="394"/>
      <c r="N9" s="394"/>
      <c r="O9" s="394"/>
      <c r="P9" s="394"/>
    </row>
    <row r="10" spans="1:17" ht="23.25" customHeight="1" x14ac:dyDescent="0.2">
      <c r="A10" s="123"/>
      <c r="B10" s="99" t="s">
        <v>178</v>
      </c>
      <c r="C10" s="395"/>
      <c r="D10" s="396"/>
      <c r="E10" s="396"/>
      <c r="F10" s="396"/>
      <c r="G10" s="396"/>
      <c r="H10" s="397"/>
      <c r="I10" s="394"/>
      <c r="J10" s="394"/>
      <c r="K10" s="394"/>
      <c r="L10" s="398"/>
      <c r="M10" s="394"/>
      <c r="N10" s="394"/>
      <c r="O10" s="394"/>
      <c r="P10" s="394"/>
    </row>
    <row r="11" spans="1:17" ht="25.5" customHeight="1" x14ac:dyDescent="0.35">
      <c r="A11" s="123" t="s">
        <v>216</v>
      </c>
      <c r="B11" s="167" t="s">
        <v>179</v>
      </c>
      <c r="C11" s="395">
        <v>1</v>
      </c>
      <c r="D11" s="395" t="s">
        <v>180</v>
      </c>
      <c r="E11" s="395">
        <v>22795</v>
      </c>
      <c r="F11" s="395">
        <v>0.9</v>
      </c>
      <c r="G11" s="395">
        <f>C11-F11</f>
        <v>9.9999999999999978E-2</v>
      </c>
      <c r="H11" s="394">
        <f>F11+G11</f>
        <v>1</v>
      </c>
      <c r="I11" s="394">
        <f>E11*F11</f>
        <v>20515.5</v>
      </c>
      <c r="J11" s="394">
        <f>G11*E11</f>
        <v>2279.4999999999995</v>
      </c>
      <c r="K11" s="394">
        <f>I11+J11</f>
        <v>22795</v>
      </c>
      <c r="L11" s="398">
        <f>H11/C11</f>
        <v>1</v>
      </c>
      <c r="M11" s="394">
        <v>16900</v>
      </c>
      <c r="N11" s="394">
        <v>80</v>
      </c>
      <c r="O11" s="394">
        <f>C11*(M11+N11)</f>
        <v>16980</v>
      </c>
      <c r="P11" s="394">
        <f>K11-O11</f>
        <v>5815</v>
      </c>
      <c r="Q11" s="399"/>
    </row>
    <row r="12" spans="1:17" ht="30" customHeight="1" x14ac:dyDescent="0.35">
      <c r="A12" s="123" t="s">
        <v>218</v>
      </c>
      <c r="B12" s="167" t="s">
        <v>181</v>
      </c>
      <c r="C12" s="395">
        <v>1</v>
      </c>
      <c r="D12" s="395" t="s">
        <v>180</v>
      </c>
      <c r="E12" s="395">
        <v>4365</v>
      </c>
      <c r="F12" s="395">
        <v>0</v>
      </c>
      <c r="G12" s="395">
        <f>C12-F12</f>
        <v>1</v>
      </c>
      <c r="H12" s="394">
        <f>F12+G12</f>
        <v>1</v>
      </c>
      <c r="I12" s="394">
        <f>E12*F12</f>
        <v>0</v>
      </c>
      <c r="J12" s="394">
        <f>G12*E12</f>
        <v>4365</v>
      </c>
      <c r="K12" s="394">
        <f>I12+J12</f>
        <v>4365</v>
      </c>
      <c r="L12" s="398">
        <f>H12/C12</f>
        <v>1</v>
      </c>
      <c r="M12" s="394">
        <v>0</v>
      </c>
      <c r="N12" s="394">
        <v>0</v>
      </c>
      <c r="O12" s="394">
        <f>C12*(M12+N12)</f>
        <v>0</v>
      </c>
      <c r="P12" s="394">
        <f>K12-O12</f>
        <v>4365</v>
      </c>
      <c r="Q12" s="399"/>
    </row>
    <row r="13" spans="1:17" ht="21.75" customHeight="1" x14ac:dyDescent="0.35">
      <c r="A13" s="123"/>
      <c r="B13" s="99" t="s">
        <v>182</v>
      </c>
      <c r="C13" s="395"/>
      <c r="D13" s="395"/>
      <c r="E13" s="396"/>
      <c r="F13" s="396"/>
      <c r="G13" s="396"/>
      <c r="H13" s="394"/>
      <c r="I13" s="394"/>
      <c r="J13" s="394"/>
      <c r="K13" s="394"/>
      <c r="L13" s="398"/>
      <c r="M13" s="394"/>
      <c r="N13" s="394"/>
      <c r="O13" s="394"/>
      <c r="P13" s="394"/>
      <c r="Q13" s="399"/>
    </row>
    <row r="14" spans="1:17" ht="31.5" customHeight="1" x14ac:dyDescent="0.35">
      <c r="A14" s="123" t="s">
        <v>222</v>
      </c>
      <c r="B14" s="99" t="s">
        <v>183</v>
      </c>
      <c r="C14" s="395"/>
      <c r="D14" s="395"/>
      <c r="E14" s="396"/>
      <c r="F14" s="395"/>
      <c r="G14" s="395"/>
      <c r="H14" s="394"/>
      <c r="I14" s="394"/>
      <c r="J14" s="394"/>
      <c r="K14" s="394"/>
      <c r="L14" s="398"/>
      <c r="M14" s="394"/>
      <c r="N14" s="394"/>
      <c r="O14" s="394"/>
      <c r="P14" s="394"/>
      <c r="Q14" s="399"/>
    </row>
    <row r="15" spans="1:17" ht="39" customHeight="1" x14ac:dyDescent="0.35">
      <c r="A15" s="123"/>
      <c r="B15" s="99" t="s">
        <v>184</v>
      </c>
      <c r="C15" s="395"/>
      <c r="D15" s="395"/>
      <c r="E15" s="396"/>
      <c r="F15" s="396"/>
      <c r="G15" s="396"/>
      <c r="H15" s="394"/>
      <c r="I15" s="394"/>
      <c r="J15" s="394"/>
      <c r="K15" s="394"/>
      <c r="L15" s="398"/>
      <c r="M15" s="394"/>
      <c r="N15" s="394"/>
      <c r="O15" s="394"/>
      <c r="P15" s="394"/>
      <c r="Q15" s="399"/>
    </row>
    <row r="16" spans="1:17" ht="46.5" customHeight="1" x14ac:dyDescent="0.35">
      <c r="A16" s="123" t="s">
        <v>224</v>
      </c>
      <c r="B16" s="167" t="s">
        <v>185</v>
      </c>
      <c r="C16" s="395">
        <v>52</v>
      </c>
      <c r="D16" s="395" t="s">
        <v>180</v>
      </c>
      <c r="E16" s="395">
        <v>339.5</v>
      </c>
      <c r="F16" s="395">
        <v>46.8</v>
      </c>
      <c r="G16" s="395">
        <f>C16-F16</f>
        <v>5.2000000000000028</v>
      </c>
      <c r="H16" s="394">
        <f>F16+G16</f>
        <v>52</v>
      </c>
      <c r="I16" s="394">
        <f>E16*F16</f>
        <v>15888.599999999999</v>
      </c>
      <c r="J16" s="394">
        <f>G16*E16</f>
        <v>1765.400000000001</v>
      </c>
      <c r="K16" s="394">
        <f>I16+J16</f>
        <v>17654</v>
      </c>
      <c r="L16" s="398">
        <f>H16/C16</f>
        <v>1</v>
      </c>
      <c r="M16" s="394">
        <v>120</v>
      </c>
      <c r="N16" s="394">
        <v>80</v>
      </c>
      <c r="O16" s="394">
        <f>C16*(M16+N16)</f>
        <v>10400</v>
      </c>
      <c r="P16" s="394">
        <f>K16-O16</f>
        <v>7254</v>
      </c>
      <c r="Q16" s="399"/>
    </row>
    <row r="17" spans="1:17" ht="29.25" customHeight="1" x14ac:dyDescent="0.35">
      <c r="A17" s="123" t="s">
        <v>282</v>
      </c>
      <c r="B17" s="400" t="s">
        <v>186</v>
      </c>
      <c r="C17" s="395">
        <v>2</v>
      </c>
      <c r="D17" s="395" t="s">
        <v>180</v>
      </c>
      <c r="E17" s="395">
        <v>291</v>
      </c>
      <c r="F17" s="395">
        <v>1.8</v>
      </c>
      <c r="G17" s="395">
        <f>C17-F17</f>
        <v>0.19999999999999996</v>
      </c>
      <c r="H17" s="394">
        <f>F17+G17</f>
        <v>2</v>
      </c>
      <c r="I17" s="394">
        <f>E17*F17</f>
        <v>523.80000000000007</v>
      </c>
      <c r="J17" s="394">
        <f>G17*E17</f>
        <v>58.199999999999989</v>
      </c>
      <c r="K17" s="394">
        <f>I17+J17</f>
        <v>582</v>
      </c>
      <c r="L17" s="398">
        <f>H17/C17</f>
        <v>1</v>
      </c>
      <c r="M17" s="394">
        <v>110</v>
      </c>
      <c r="N17" s="394">
        <v>80</v>
      </c>
      <c r="O17" s="394">
        <f>C17*(M17+N17)</f>
        <v>380</v>
      </c>
      <c r="P17" s="394">
        <f>K17-O17</f>
        <v>202</v>
      </c>
      <c r="Q17" s="399"/>
    </row>
    <row r="18" spans="1:17" ht="24" customHeight="1" x14ac:dyDescent="0.35">
      <c r="A18" s="123" t="s">
        <v>283</v>
      </c>
      <c r="B18" s="167" t="s">
        <v>187</v>
      </c>
      <c r="C18" s="395">
        <v>4</v>
      </c>
      <c r="D18" s="395" t="s">
        <v>180</v>
      </c>
      <c r="E18" s="395">
        <v>368.6</v>
      </c>
      <c r="F18" s="395">
        <v>3.6</v>
      </c>
      <c r="G18" s="395">
        <f>C18-F18</f>
        <v>0.39999999999999991</v>
      </c>
      <c r="H18" s="394">
        <f>F18+G18</f>
        <v>4</v>
      </c>
      <c r="I18" s="394">
        <f>E18*F18</f>
        <v>1326.96</v>
      </c>
      <c r="J18" s="394">
        <f>G18*E18</f>
        <v>147.43999999999997</v>
      </c>
      <c r="K18" s="394">
        <f>I18+J18</f>
        <v>1474.4</v>
      </c>
      <c r="L18" s="398">
        <f>H18/C18</f>
        <v>1</v>
      </c>
      <c r="M18" s="394">
        <v>160</v>
      </c>
      <c r="N18" s="394">
        <v>80</v>
      </c>
      <c r="O18" s="394">
        <f>C18*(M18+N18)</f>
        <v>960</v>
      </c>
      <c r="P18" s="394">
        <f>K18-O18</f>
        <v>514.40000000000009</v>
      </c>
      <c r="Q18" s="399"/>
    </row>
    <row r="19" spans="1:17" ht="21" customHeight="1" x14ac:dyDescent="0.35">
      <c r="A19" s="123" t="s">
        <v>226</v>
      </c>
      <c r="B19" s="99" t="s">
        <v>189</v>
      </c>
      <c r="C19" s="395"/>
      <c r="D19" s="395"/>
      <c r="E19" s="395"/>
      <c r="F19" s="395"/>
      <c r="G19" s="395"/>
      <c r="H19" s="394"/>
      <c r="I19" s="394"/>
      <c r="J19" s="394"/>
      <c r="K19" s="394"/>
      <c r="L19" s="398"/>
      <c r="M19" s="394"/>
      <c r="N19" s="394"/>
      <c r="O19" s="394"/>
      <c r="P19" s="394"/>
      <c r="Q19" s="399"/>
    </row>
    <row r="20" spans="1:17" ht="40.5" customHeight="1" x14ac:dyDescent="0.35">
      <c r="A20" s="123"/>
      <c r="B20" s="99" t="s">
        <v>190</v>
      </c>
      <c r="C20" s="395"/>
      <c r="D20" s="395"/>
      <c r="E20" s="396"/>
      <c r="F20" s="396"/>
      <c r="G20" s="395"/>
      <c r="H20" s="394"/>
      <c r="I20" s="394"/>
      <c r="J20" s="394"/>
      <c r="K20" s="394"/>
      <c r="L20" s="398"/>
      <c r="M20" s="394"/>
      <c r="N20" s="394"/>
      <c r="O20" s="394"/>
      <c r="P20" s="394"/>
      <c r="Q20" s="399"/>
    </row>
    <row r="21" spans="1:17" ht="30.75" customHeight="1" x14ac:dyDescent="0.35">
      <c r="A21" s="123" t="s">
        <v>229</v>
      </c>
      <c r="B21" s="167" t="s">
        <v>191</v>
      </c>
      <c r="C21" s="395">
        <v>3</v>
      </c>
      <c r="D21" s="395" t="s">
        <v>180</v>
      </c>
      <c r="E21" s="395">
        <v>436.5</v>
      </c>
      <c r="F21" s="395">
        <v>2.7</v>
      </c>
      <c r="G21" s="395">
        <f>C21-F21</f>
        <v>0.29999999999999982</v>
      </c>
      <c r="H21" s="394">
        <f>F21+G21</f>
        <v>3</v>
      </c>
      <c r="I21" s="394">
        <f>E21*F21</f>
        <v>1178.5500000000002</v>
      </c>
      <c r="J21" s="394">
        <f>G21*E21</f>
        <v>130.94999999999993</v>
      </c>
      <c r="K21" s="394">
        <f>I21+J21</f>
        <v>1309.5</v>
      </c>
      <c r="L21" s="398">
        <f>H21/C21</f>
        <v>1</v>
      </c>
      <c r="M21" s="394">
        <v>140</v>
      </c>
      <c r="N21" s="394">
        <v>80</v>
      </c>
      <c r="O21" s="394">
        <f>C21*(M21+N21)</f>
        <v>660</v>
      </c>
      <c r="P21" s="394">
        <f>K21-O21</f>
        <v>649.5</v>
      </c>
      <c r="Q21" s="399"/>
    </row>
    <row r="22" spans="1:17" ht="28.5" customHeight="1" x14ac:dyDescent="0.35">
      <c r="A22" s="123" t="s">
        <v>285</v>
      </c>
      <c r="B22" s="99" t="s">
        <v>192</v>
      </c>
      <c r="C22" s="395"/>
      <c r="D22" s="395"/>
      <c r="E22" s="395"/>
      <c r="F22" s="395"/>
      <c r="G22" s="395"/>
      <c r="H22" s="394"/>
      <c r="I22" s="394"/>
      <c r="J22" s="394"/>
      <c r="K22" s="394"/>
      <c r="L22" s="398"/>
      <c r="M22" s="394"/>
      <c r="N22" s="394"/>
      <c r="O22" s="394"/>
      <c r="P22" s="394"/>
      <c r="Q22" s="399"/>
    </row>
    <row r="23" spans="1:17" ht="88.5" customHeight="1" x14ac:dyDescent="0.35">
      <c r="A23" s="123"/>
      <c r="B23" s="401" t="s">
        <v>193</v>
      </c>
      <c r="C23" s="395"/>
      <c r="D23" s="395"/>
      <c r="E23" s="396"/>
      <c r="F23" s="395"/>
      <c r="G23" s="395"/>
      <c r="H23" s="394"/>
      <c r="I23" s="394"/>
      <c r="J23" s="394"/>
      <c r="K23" s="394"/>
      <c r="L23" s="398"/>
      <c r="M23" s="394"/>
      <c r="N23" s="394"/>
      <c r="O23" s="394"/>
      <c r="P23" s="394"/>
      <c r="Q23" s="399"/>
    </row>
    <row r="24" spans="1:17" ht="48.75" customHeight="1" x14ac:dyDescent="0.35">
      <c r="A24" s="123" t="s">
        <v>286</v>
      </c>
      <c r="B24" s="167" t="s">
        <v>194</v>
      </c>
      <c r="C24" s="395">
        <v>4</v>
      </c>
      <c r="D24" s="395" t="s">
        <v>180</v>
      </c>
      <c r="E24" s="395">
        <v>388</v>
      </c>
      <c r="F24" s="395">
        <v>0</v>
      </c>
      <c r="G24" s="395">
        <f>C24-F24</f>
        <v>4</v>
      </c>
      <c r="H24" s="394">
        <f>F24+G24</f>
        <v>4</v>
      </c>
      <c r="I24" s="394">
        <f>E24*F24</f>
        <v>0</v>
      </c>
      <c r="J24" s="394">
        <f>G24*E24</f>
        <v>1552</v>
      </c>
      <c r="K24" s="394">
        <f>I24+J24</f>
        <v>1552</v>
      </c>
      <c r="L24" s="398">
        <f>H24/C24</f>
        <v>1</v>
      </c>
      <c r="M24" s="394">
        <v>212</v>
      </c>
      <c r="N24" s="394">
        <v>80</v>
      </c>
      <c r="O24" s="394">
        <f>C24*(M24+N24)</f>
        <v>1168</v>
      </c>
      <c r="P24" s="394">
        <f>K24-O24</f>
        <v>384</v>
      </c>
      <c r="Q24" s="399"/>
    </row>
    <row r="25" spans="1:17" ht="48.75" customHeight="1" x14ac:dyDescent="0.35">
      <c r="A25" s="123" t="s">
        <v>287</v>
      </c>
      <c r="B25" s="167" t="s">
        <v>195</v>
      </c>
      <c r="C25" s="395">
        <v>2</v>
      </c>
      <c r="D25" s="395" t="s">
        <v>180</v>
      </c>
      <c r="E25" s="395">
        <v>436.5</v>
      </c>
      <c r="F25" s="395">
        <v>0</v>
      </c>
      <c r="G25" s="395">
        <f>C25-F25</f>
        <v>2</v>
      </c>
      <c r="H25" s="394">
        <f>F25+G25</f>
        <v>2</v>
      </c>
      <c r="I25" s="394">
        <f>E25*F25</f>
        <v>0</v>
      </c>
      <c r="J25" s="394">
        <f>G25*E25</f>
        <v>873</v>
      </c>
      <c r="K25" s="394">
        <f>I25+J25</f>
        <v>873</v>
      </c>
      <c r="L25" s="398">
        <f>H25/C25</f>
        <v>1</v>
      </c>
      <c r="M25" s="394">
        <v>250</v>
      </c>
      <c r="N25" s="394">
        <v>80</v>
      </c>
      <c r="O25" s="394">
        <f>C25*(M25+N25)</f>
        <v>660</v>
      </c>
      <c r="P25" s="394">
        <f>K25-O25</f>
        <v>213</v>
      </c>
      <c r="Q25" s="399"/>
    </row>
    <row r="26" spans="1:17" ht="44.25" customHeight="1" x14ac:dyDescent="0.35">
      <c r="A26" s="123" t="s">
        <v>288</v>
      </c>
      <c r="B26" s="99" t="s">
        <v>196</v>
      </c>
      <c r="C26" s="395"/>
      <c r="D26" s="395"/>
      <c r="E26" s="395"/>
      <c r="F26" s="395"/>
      <c r="G26" s="395"/>
      <c r="H26" s="394"/>
      <c r="I26" s="394"/>
      <c r="J26" s="394"/>
      <c r="K26" s="394"/>
      <c r="L26" s="398"/>
      <c r="M26" s="394"/>
      <c r="N26" s="394"/>
      <c r="O26" s="394"/>
      <c r="P26" s="394"/>
      <c r="Q26" s="399"/>
    </row>
    <row r="27" spans="1:17" ht="39" customHeight="1" x14ac:dyDescent="0.35">
      <c r="A27" s="123"/>
      <c r="B27" s="99" t="s">
        <v>197</v>
      </c>
      <c r="C27" s="395"/>
      <c r="D27" s="395"/>
      <c r="E27" s="395"/>
      <c r="F27" s="395"/>
      <c r="G27" s="395"/>
      <c r="H27" s="394"/>
      <c r="I27" s="394"/>
      <c r="J27" s="394"/>
      <c r="K27" s="394"/>
      <c r="L27" s="398"/>
      <c r="M27" s="394"/>
      <c r="N27" s="394"/>
      <c r="O27" s="394"/>
      <c r="P27" s="394"/>
      <c r="Q27" s="399"/>
    </row>
    <row r="28" spans="1:17" ht="39.75" customHeight="1" x14ac:dyDescent="0.35">
      <c r="A28" s="123" t="s">
        <v>289</v>
      </c>
      <c r="B28" s="167" t="s">
        <v>198</v>
      </c>
      <c r="C28" s="395">
        <v>800</v>
      </c>
      <c r="D28" s="395" t="s">
        <v>199</v>
      </c>
      <c r="E28" s="395">
        <v>24.25</v>
      </c>
      <c r="F28" s="395">
        <v>760</v>
      </c>
      <c r="G28" s="395">
        <f>C28-F28</f>
        <v>40</v>
      </c>
      <c r="H28" s="394">
        <f>F28+G28</f>
        <v>800</v>
      </c>
      <c r="I28" s="394">
        <f>E28*F28</f>
        <v>18430</v>
      </c>
      <c r="J28" s="394">
        <f>G28*E28</f>
        <v>970</v>
      </c>
      <c r="K28" s="394">
        <f>I28+J28</f>
        <v>19400</v>
      </c>
      <c r="L28" s="398">
        <f>H28/C28</f>
        <v>1</v>
      </c>
      <c r="M28" s="394">
        <v>8</v>
      </c>
      <c r="N28" s="394">
        <v>0</v>
      </c>
      <c r="O28" s="394">
        <f>C28*(M28+N28)</f>
        <v>6400</v>
      </c>
      <c r="P28" s="394">
        <f>K28-O28</f>
        <v>13000</v>
      </c>
      <c r="Q28" s="399"/>
    </row>
    <row r="29" spans="1:17" ht="47.25" customHeight="1" x14ac:dyDescent="0.35">
      <c r="A29" s="123" t="s">
        <v>290</v>
      </c>
      <c r="B29" s="167" t="s">
        <v>200</v>
      </c>
      <c r="C29" s="395">
        <v>400</v>
      </c>
      <c r="D29" s="395" t="s">
        <v>199</v>
      </c>
      <c r="E29" s="395">
        <v>24.25</v>
      </c>
      <c r="F29" s="395">
        <v>380</v>
      </c>
      <c r="G29" s="395">
        <f>C29-F29</f>
        <v>20</v>
      </c>
      <c r="H29" s="394">
        <f>F29+G29</f>
        <v>400</v>
      </c>
      <c r="I29" s="394">
        <f>E29*F29</f>
        <v>9215</v>
      </c>
      <c r="J29" s="394">
        <f>G29*E29</f>
        <v>485</v>
      </c>
      <c r="K29" s="394">
        <f>I29+J29</f>
        <v>9700</v>
      </c>
      <c r="L29" s="398">
        <f>H29/C29</f>
        <v>1</v>
      </c>
      <c r="M29" s="394">
        <v>8</v>
      </c>
      <c r="N29" s="394">
        <v>0</v>
      </c>
      <c r="O29" s="394">
        <f>C29*(M29+N29)</f>
        <v>3200</v>
      </c>
      <c r="P29" s="394">
        <f>K29-O29</f>
        <v>6500</v>
      </c>
      <c r="Q29" s="399"/>
    </row>
    <row r="30" spans="1:17" ht="42.75" customHeight="1" x14ac:dyDescent="0.35">
      <c r="A30" s="123" t="s">
        <v>291</v>
      </c>
      <c r="B30" s="99" t="s">
        <v>201</v>
      </c>
      <c r="C30" s="395"/>
      <c r="D30" s="395"/>
      <c r="E30" s="395"/>
      <c r="F30" s="396"/>
      <c r="G30" s="396"/>
      <c r="H30" s="396"/>
      <c r="I30" s="396"/>
      <c r="J30" s="396"/>
      <c r="K30" s="396"/>
      <c r="L30" s="402"/>
      <c r="M30" s="394"/>
      <c r="N30" s="394"/>
      <c r="O30" s="394"/>
      <c r="P30" s="394"/>
      <c r="Q30" s="399"/>
    </row>
    <row r="31" spans="1:17" ht="37.5" customHeight="1" x14ac:dyDescent="0.35">
      <c r="A31" s="123"/>
      <c r="B31" s="99" t="s">
        <v>202</v>
      </c>
      <c r="C31" s="395"/>
      <c r="D31" s="395"/>
      <c r="E31" s="396"/>
      <c r="F31" s="396"/>
      <c r="G31" s="396"/>
      <c r="H31" s="394"/>
      <c r="I31" s="394"/>
      <c r="J31" s="394"/>
      <c r="K31" s="394"/>
      <c r="L31" s="398"/>
      <c r="M31" s="394"/>
      <c r="N31" s="394"/>
      <c r="O31" s="394"/>
      <c r="P31" s="394"/>
      <c r="Q31" s="399"/>
    </row>
    <row r="32" spans="1:17" ht="26.25" customHeight="1" x14ac:dyDescent="0.35">
      <c r="A32" s="123" t="s">
        <v>292</v>
      </c>
      <c r="B32" s="99" t="s">
        <v>203</v>
      </c>
      <c r="C32" s="395"/>
      <c r="D32" s="395"/>
      <c r="E32" s="395"/>
      <c r="F32" s="395"/>
      <c r="G32" s="395"/>
      <c r="H32" s="394"/>
      <c r="I32" s="394"/>
      <c r="J32" s="394"/>
      <c r="K32" s="394"/>
      <c r="L32" s="398"/>
      <c r="M32" s="394"/>
      <c r="N32" s="394"/>
      <c r="O32" s="394"/>
      <c r="P32" s="394"/>
      <c r="Q32" s="399"/>
    </row>
    <row r="33" spans="1:17" ht="33.75" customHeight="1" x14ac:dyDescent="0.35">
      <c r="A33" s="123" t="s">
        <v>294</v>
      </c>
      <c r="B33" s="403" t="s">
        <v>295</v>
      </c>
      <c r="C33" s="395">
        <v>1</v>
      </c>
      <c r="D33" s="395" t="s">
        <v>180</v>
      </c>
      <c r="E33" s="395">
        <v>63632</v>
      </c>
      <c r="F33" s="395">
        <v>0</v>
      </c>
      <c r="G33" s="395">
        <f>C33-F33</f>
        <v>1</v>
      </c>
      <c r="H33" s="394">
        <f>F33+G33</f>
        <v>1</v>
      </c>
      <c r="I33" s="394">
        <f>E33*F33</f>
        <v>0</v>
      </c>
      <c r="J33" s="394">
        <f>G33*E33</f>
        <v>63632</v>
      </c>
      <c r="K33" s="394">
        <f>I33+J33</f>
        <v>63632</v>
      </c>
      <c r="L33" s="398">
        <f>H33/C33</f>
        <v>1</v>
      </c>
      <c r="M33" s="394">
        <v>25800</v>
      </c>
      <c r="N33" s="394">
        <v>0</v>
      </c>
      <c r="O33" s="394">
        <f>C33*(M33+N33)</f>
        <v>25800</v>
      </c>
      <c r="P33" s="394">
        <f>K33-O33</f>
        <v>37832</v>
      </c>
      <c r="Q33" s="399"/>
    </row>
    <row r="34" spans="1:17" ht="33.75" customHeight="1" x14ac:dyDescent="0.35">
      <c r="A34" s="123" t="s">
        <v>296</v>
      </c>
      <c r="B34" s="403" t="s">
        <v>297</v>
      </c>
      <c r="C34" s="395">
        <v>2</v>
      </c>
      <c r="D34" s="395" t="s">
        <v>180</v>
      </c>
      <c r="E34" s="395">
        <v>1455</v>
      </c>
      <c r="F34" s="395">
        <v>0</v>
      </c>
      <c r="G34" s="395">
        <f>C34-F34</f>
        <v>2</v>
      </c>
      <c r="H34" s="394">
        <f>F34+G34</f>
        <v>2</v>
      </c>
      <c r="I34" s="394">
        <f>E34*F34</f>
        <v>0</v>
      </c>
      <c r="J34" s="394">
        <f>G34*E34</f>
        <v>2910</v>
      </c>
      <c r="K34" s="394">
        <f>I34+J34</f>
        <v>2910</v>
      </c>
      <c r="L34" s="398">
        <f>H34/C34</f>
        <v>1</v>
      </c>
      <c r="M34" s="394">
        <v>250</v>
      </c>
      <c r="N34" s="394">
        <v>0</v>
      </c>
      <c r="O34" s="394">
        <f>C34*(M34+N34)</f>
        <v>500</v>
      </c>
      <c r="P34" s="394">
        <f>K34-O34</f>
        <v>2410</v>
      </c>
      <c r="Q34" s="399"/>
    </row>
    <row r="35" spans="1:17" s="399" customFormat="1" ht="40.5" customHeight="1" x14ac:dyDescent="0.35">
      <c r="A35" s="404"/>
      <c r="B35" s="405" t="s">
        <v>117</v>
      </c>
      <c r="C35" s="406" t="s">
        <v>89</v>
      </c>
      <c r="D35" s="406" t="s">
        <v>89</v>
      </c>
      <c r="E35" s="406"/>
      <c r="F35" s="406"/>
      <c r="G35" s="406"/>
      <c r="H35" s="406"/>
      <c r="I35" s="407">
        <f>SUM(I11:I34)</f>
        <v>67078.41</v>
      </c>
      <c r="J35" s="407">
        <f>SUM(J11:J34)</f>
        <v>79168.490000000005</v>
      </c>
      <c r="K35" s="408">
        <f>SUM(K11:K34)</f>
        <v>146246.9</v>
      </c>
      <c r="L35" s="375"/>
      <c r="O35" s="408">
        <f>SUM(O11:O34)</f>
        <v>67108</v>
      </c>
      <c r="P35" s="408">
        <f>SUM(P11:P34)</f>
        <v>79138.899999999994</v>
      </c>
    </row>
    <row r="36" spans="1:17" ht="24" customHeight="1" x14ac:dyDescent="0.2">
      <c r="A36" s="409"/>
      <c r="B36" s="385" t="s">
        <v>205</v>
      </c>
      <c r="C36" s="304"/>
      <c r="D36" s="304"/>
      <c r="E36" s="305"/>
      <c r="F36" s="305"/>
      <c r="G36" s="305"/>
      <c r="H36" s="305"/>
      <c r="I36" s="305"/>
      <c r="J36" s="305"/>
      <c r="K36" s="305"/>
      <c r="L36" s="376"/>
    </row>
    <row r="37" spans="1:17" ht="18.75" customHeight="1" x14ac:dyDescent="0.2">
      <c r="A37" s="409"/>
      <c r="B37" s="410"/>
      <c r="C37" s="411"/>
      <c r="D37" s="411"/>
      <c r="E37" s="411"/>
      <c r="F37" s="411"/>
      <c r="G37" s="411"/>
      <c r="H37" s="411"/>
      <c r="I37" s="411"/>
      <c r="J37" s="411"/>
      <c r="K37" s="411"/>
      <c r="L37" s="264"/>
    </row>
    <row r="38" spans="1:17" ht="22.5" customHeight="1" x14ac:dyDescent="0.25">
      <c r="A38" s="273"/>
      <c r="B38" s="265" t="s">
        <v>206</v>
      </c>
      <c r="C38" s="744" t="s">
        <v>207</v>
      </c>
      <c r="D38" s="744"/>
      <c r="E38" s="265"/>
      <c r="I38" s="744" t="s">
        <v>208</v>
      </c>
      <c r="J38" s="744"/>
      <c r="K38" s="412"/>
      <c r="L38" s="267"/>
    </row>
  </sheetData>
  <mergeCells count="5">
    <mergeCell ref="C5:E5"/>
    <mergeCell ref="F5:H5"/>
    <mergeCell ref="I5:K5"/>
    <mergeCell ref="C38:D38"/>
    <mergeCell ref="I38:J38"/>
  </mergeCells>
  <conditionalFormatting sqref="M7:P34">
    <cfRule type="expression" dxfId="2017" priority="2">
      <formula>#REF!=1</formula>
    </cfRule>
    <cfRule type="expression" dxfId="2016" priority="3">
      <formula>LEFT(I9,9)="SUB-TOTAL"</formula>
    </cfRule>
    <cfRule type="cellIs" dxfId="2015" priority="4" operator="equal">
      <formula>"xxx"</formula>
    </cfRule>
  </conditionalFormatting>
  <conditionalFormatting sqref="O35:P35">
    <cfRule type="containsText" dxfId="2014" priority="5" operator="containsText" text="xxx">
      <formula>NOT(ISERROR(SEARCH("xxx",O35)))</formula>
    </cfRule>
    <cfRule type="expression" dxfId="2013" priority="6">
      <formula>#REF!=1</formula>
    </cfRule>
  </conditionalFormatting>
  <conditionalFormatting sqref="M6:P6">
    <cfRule type="expression" dxfId="2012" priority="7">
      <formula>#REF!=1</formula>
    </cfRule>
  </conditionalFormatting>
  <conditionalFormatting sqref="G33:G34">
    <cfRule type="expression" dxfId="2011" priority="8">
      <formula>#REF!=1</formula>
    </cfRule>
    <cfRule type="expression" dxfId="2010" priority="9">
      <formula>#REF!=1</formula>
    </cfRule>
  </conditionalFormatting>
  <conditionalFormatting sqref="G28:G29">
    <cfRule type="expression" dxfId="2009" priority="10">
      <formula>#REF!=1</formula>
    </cfRule>
    <cfRule type="cellIs" dxfId="2008" priority="11" operator="equal">
      <formula>"xxx"</formula>
    </cfRule>
    <cfRule type="expression" dxfId="2007" priority="12">
      <formula>#REF!=1</formula>
    </cfRule>
  </conditionalFormatting>
  <conditionalFormatting sqref="G24:G25">
    <cfRule type="expression" dxfId="2006" priority="13">
      <formula>#REF!=1</formula>
    </cfRule>
    <cfRule type="cellIs" dxfId="2005" priority="14" operator="equal">
      <formula>"xxx"</formula>
    </cfRule>
    <cfRule type="expression" dxfId="2004" priority="15">
      <formula>#REF!=1</formula>
    </cfRule>
  </conditionalFormatting>
  <conditionalFormatting sqref="G21">
    <cfRule type="expression" dxfId="2003" priority="16">
      <formula>#REF!=1</formula>
    </cfRule>
    <cfRule type="expression" dxfId="2002" priority="17">
      <formula>#REF!=1</formula>
    </cfRule>
    <cfRule type="expression" dxfId="2001" priority="18">
      <formula>#REF!=1</formula>
    </cfRule>
    <cfRule type="expression" dxfId="2000" priority="19">
      <formula>#REF!=1</formula>
    </cfRule>
  </conditionalFormatting>
  <conditionalFormatting sqref="G12">
    <cfRule type="expression" dxfId="1999" priority="20">
      <formula>#REF!=1</formula>
    </cfRule>
  </conditionalFormatting>
  <conditionalFormatting sqref="G20:G21">
    <cfRule type="expression" dxfId="1998" priority="21">
      <formula>#REF!=1</formula>
    </cfRule>
  </conditionalFormatting>
  <conditionalFormatting sqref="G11 G16:G18">
    <cfRule type="expression" dxfId="1997" priority="22">
      <formula>#REF!=1</formula>
    </cfRule>
  </conditionalFormatting>
  <conditionalFormatting sqref="F28:F29 F30:L30 H28:L29">
    <cfRule type="expression" dxfId="1996" priority="23">
      <formula>#REF!=1</formula>
    </cfRule>
  </conditionalFormatting>
  <conditionalFormatting sqref="E28:F29">
    <cfRule type="cellIs" dxfId="1995" priority="24" operator="equal">
      <formula>"xxx"</formula>
    </cfRule>
  </conditionalFormatting>
  <conditionalFormatting sqref="J33:J34">
    <cfRule type="expression" dxfId="1994" priority="25">
      <formula>#REF!=1</formula>
    </cfRule>
    <cfRule type="cellIs" dxfId="1993" priority="26" operator="equal">
      <formula>"xxx"</formula>
    </cfRule>
  </conditionalFormatting>
  <conditionalFormatting sqref="I32:J34">
    <cfRule type="expression" dxfId="1992" priority="27">
      <formula>LEFT(E34,9)="SUB-TOTAL"</formula>
    </cfRule>
  </conditionalFormatting>
  <conditionalFormatting sqref="I28:J29">
    <cfRule type="expression" dxfId="1991" priority="28">
      <formula>LEFT(E30,9)="SUB-TOTAL"</formula>
    </cfRule>
  </conditionalFormatting>
  <conditionalFormatting sqref="J28:J29">
    <cfRule type="cellIs" dxfId="1990" priority="29" operator="equal">
      <formula>"xxx"</formula>
    </cfRule>
  </conditionalFormatting>
  <conditionalFormatting sqref="I11:K15">
    <cfRule type="expression" dxfId="1989" priority="30">
      <formula>#REF!=1</formula>
    </cfRule>
    <cfRule type="expression" dxfId="1988" priority="31">
      <formula>LEFT(E13,9)="SUB-TOTAL"</formula>
    </cfRule>
  </conditionalFormatting>
  <conditionalFormatting sqref="I8:K19">
    <cfRule type="cellIs" dxfId="1987" priority="32" operator="equal">
      <formula>"xxx"</formula>
    </cfRule>
  </conditionalFormatting>
  <conditionalFormatting sqref="J11:J12">
    <cfRule type="expression" dxfId="1986" priority="33">
      <formula>LEFT(F14,9)="SUB-TOTAL"</formula>
    </cfRule>
  </conditionalFormatting>
  <conditionalFormatting sqref="I16:L18">
    <cfRule type="expression" dxfId="1985" priority="34">
      <formula>#REF!=1</formula>
    </cfRule>
  </conditionalFormatting>
  <conditionalFormatting sqref="I16:J18">
    <cfRule type="expression" dxfId="1984" priority="35">
      <formula>LEFT(E18,9)="SUB-TOTAL"</formula>
    </cfRule>
  </conditionalFormatting>
  <conditionalFormatting sqref="J16:J18">
    <cfRule type="expression" dxfId="1983" priority="36">
      <formula>LEFT(F19,9)="SUB-TOTAL"</formula>
    </cfRule>
  </conditionalFormatting>
  <conditionalFormatting sqref="I19:K21">
    <cfRule type="expression" dxfId="1982" priority="37">
      <formula>#REF!=1</formula>
    </cfRule>
  </conditionalFormatting>
  <conditionalFormatting sqref="I21:J21">
    <cfRule type="expression" dxfId="1981" priority="38">
      <formula>LEFT(E23,9)="SUB-TOTAL"</formula>
    </cfRule>
  </conditionalFormatting>
  <conditionalFormatting sqref="J21">
    <cfRule type="cellIs" dxfId="1980" priority="39" operator="equal">
      <formula>"xxx"</formula>
    </cfRule>
    <cfRule type="expression" dxfId="1979" priority="40">
      <formula>#REF!=1</formula>
    </cfRule>
  </conditionalFormatting>
  <conditionalFormatting sqref="E32:L34">
    <cfRule type="expression" dxfId="1978" priority="41">
      <formula>#REF!=1</formula>
    </cfRule>
  </conditionalFormatting>
  <conditionalFormatting sqref="I24:J25">
    <cfRule type="expression" dxfId="1977" priority="42">
      <formula>#REF!=1</formula>
    </cfRule>
    <cfRule type="expression" dxfId="1976" priority="43">
      <formula>LEFT(E26,9)="SUB-TOTAL"</formula>
    </cfRule>
  </conditionalFormatting>
  <conditionalFormatting sqref="J24:J25">
    <cfRule type="cellIs" dxfId="1975" priority="44" operator="equal">
      <formula>"xxx"</formula>
    </cfRule>
  </conditionalFormatting>
  <conditionalFormatting sqref="I22:L25">
    <cfRule type="expression" dxfId="1974" priority="45">
      <formula>#REF!=1</formula>
    </cfRule>
  </conditionalFormatting>
  <conditionalFormatting sqref="E21:E22">
    <cfRule type="cellIs" dxfId="1973" priority="46" operator="equal">
      <formula>"xxx"</formula>
    </cfRule>
  </conditionalFormatting>
  <conditionalFormatting sqref="E21:F21 E22:G23 E24:F25 E26:G26">
    <cfRule type="expression" dxfId="1972" priority="47">
      <formula>#REF!=1</formula>
    </cfRule>
  </conditionalFormatting>
  <conditionalFormatting sqref="D6:E6">
    <cfRule type="expression" dxfId="1971" priority="48">
      <formula>#REF!=1</formula>
    </cfRule>
  </conditionalFormatting>
  <conditionalFormatting sqref="I38 K38">
    <cfRule type="containsText" dxfId="1970" priority="49" operator="containsText" text="total estimated">
      <formula>NOT(ISERROR(SEARCH("total estimated",I38)))</formula>
    </cfRule>
    <cfRule type="containsText" dxfId="1969" priority="50" operator="containsText" text="SUB-TOTAL">
      <formula>NOT(ISERROR(SEARCH("SUB-TOTAL",I38)))</formula>
    </cfRule>
    <cfRule type="containsText" dxfId="1968" priority="51" operator="containsText" text="to be carried to">
      <formula>NOT(ISERROR(SEARCH("to be carried to",I38)))</formula>
    </cfRule>
    <cfRule type="expression" dxfId="1967" priority="52">
      <formula>M34=1</formula>
    </cfRule>
  </conditionalFormatting>
  <conditionalFormatting sqref="B38:C38 E38">
    <cfRule type="containsText" dxfId="1966" priority="53" operator="containsText" text="total estimated">
      <formula>NOT(ISERROR(SEARCH("total estimated",B38)))</formula>
    </cfRule>
    <cfRule type="containsText" dxfId="1965" priority="54" operator="containsText" text="SUB-TOTAL">
      <formula>NOT(ISERROR(SEARCH("SUB-TOTAL",B38)))</formula>
    </cfRule>
    <cfRule type="containsText" dxfId="1964" priority="55" operator="containsText" text="to be carried to">
      <formula>NOT(ISERROR(SEARCH("to be carried to",B38)))</formula>
    </cfRule>
  </conditionalFormatting>
  <conditionalFormatting sqref="B38:C38">
    <cfRule type="expression" dxfId="1963" priority="56">
      <formula>F34=1</formula>
    </cfRule>
  </conditionalFormatting>
  <conditionalFormatting sqref="L8:L34">
    <cfRule type="cellIs" dxfId="1962" priority="57" operator="equal">
      <formula>"xxx"</formula>
    </cfRule>
  </conditionalFormatting>
  <conditionalFormatting sqref="L31:L34">
    <cfRule type="expression" dxfId="1961" priority="58">
      <formula>LEFT(H33,9)="SUB-TOTAL"</formula>
    </cfRule>
  </conditionalFormatting>
  <conditionalFormatting sqref="L28:L29">
    <cfRule type="expression" dxfId="1960" priority="59">
      <formula>LEFT(H30,9)="SUB-TOTAL"</formula>
    </cfRule>
  </conditionalFormatting>
  <conditionalFormatting sqref="L24:L25">
    <cfRule type="expression" dxfId="1959" priority="60">
      <formula>LEFT(H26,9)="SUB-TOTAL"</formula>
    </cfRule>
  </conditionalFormatting>
  <conditionalFormatting sqref="L8:L21">
    <cfRule type="expression" dxfId="1958" priority="61">
      <formula>#REF!=1</formula>
    </cfRule>
  </conditionalFormatting>
  <conditionalFormatting sqref="L11:L21">
    <cfRule type="expression" dxfId="1957" priority="62">
      <formula>LEFT(H13,9)="SUB-TOTAL"</formula>
    </cfRule>
  </conditionalFormatting>
  <conditionalFormatting sqref="G35:L37">
    <cfRule type="containsText" dxfId="1956" priority="63" operator="containsText" text="xxx">
      <formula>NOT(ISERROR(SEARCH("xxx",G35)))</formula>
    </cfRule>
    <cfRule type="expression" dxfId="1955" priority="64">
      <formula>#REF!=1</formula>
    </cfRule>
  </conditionalFormatting>
  <conditionalFormatting sqref="I8:L10">
    <cfRule type="expression" dxfId="1954" priority="65">
      <formula>LEFT(E8,9)="SUB-TOTAL"</formula>
    </cfRule>
  </conditionalFormatting>
  <conditionalFormatting sqref="F30:L30">
    <cfRule type="containsText" dxfId="1953" priority="66" operator="containsText" text="xxx">
      <formula>NOT(ISERROR(SEARCH("xxx",F30)))</formula>
    </cfRule>
  </conditionalFormatting>
  <conditionalFormatting sqref="K6:L7">
    <cfRule type="expression" dxfId="1952" priority="67">
      <formula>#REF!=1</formula>
    </cfRule>
  </conditionalFormatting>
  <conditionalFormatting sqref="H26:L27 H31:L31">
    <cfRule type="expression" dxfId="1951" priority="68">
      <formula>#REF!=1</formula>
    </cfRule>
  </conditionalFormatting>
  <conditionalFormatting sqref="I21:K29 I32:K34 L21:L23 L26:L27">
    <cfRule type="expression" dxfId="1950" priority="69">
      <formula>LEFT(E24,9)="SUB-TOTAL"</formula>
    </cfRule>
  </conditionalFormatting>
  <conditionalFormatting sqref="I31:K34">
    <cfRule type="cellIs" dxfId="1949" priority="70" operator="equal">
      <formula>"xxx"</formula>
    </cfRule>
  </conditionalFormatting>
  <conditionalFormatting sqref="I19:K20 I31:K31">
    <cfRule type="expression" dxfId="1948" priority="71">
      <formula>LEFT(E21,9)="SUB-TOTAL"</formula>
    </cfRule>
  </conditionalFormatting>
  <conditionalFormatting sqref="I21:K29">
    <cfRule type="cellIs" dxfId="1947" priority="72" operator="equal">
      <formula>"xxx"</formula>
    </cfRule>
  </conditionalFormatting>
  <conditionalFormatting sqref="F21 F22:G23 F24:F25 F26:G26">
    <cfRule type="cellIs" dxfId="1946" priority="73" operator="equal">
      <formula>"xxx"</formula>
    </cfRule>
  </conditionalFormatting>
  <conditionalFormatting sqref="H11:H25">
    <cfRule type="expression" dxfId="1945" priority="74">
      <formula>#REF!=1</formula>
    </cfRule>
  </conditionalFormatting>
  <conditionalFormatting sqref="K16:K18">
    <cfRule type="expression" dxfId="1944" priority="75">
      <formula>LEFT(F18,9)="SUB-TOTAL"</formula>
    </cfRule>
  </conditionalFormatting>
  <conditionalFormatting sqref="C27:G27 C36 E11:G12 E16:G19 E32:G34 G20:G21">
    <cfRule type="cellIs" dxfId="1943" priority="76" operator="equal">
      <formula>"xxx"</formula>
    </cfRule>
  </conditionalFormatting>
  <conditionalFormatting sqref="C36:F36">
    <cfRule type="expression" dxfId="1942" priority="77">
      <formula>#REF!=1</formula>
    </cfRule>
  </conditionalFormatting>
  <conditionalFormatting sqref="E36">
    <cfRule type="containsText" dxfId="1941" priority="78" operator="containsText" text="xxx">
      <formula>NOT(ISERROR(SEARCH("xxx",E36)))</formula>
    </cfRule>
  </conditionalFormatting>
  <conditionalFormatting sqref="C27:G27 E11:G12 E16:G19">
    <cfRule type="expression" dxfId="1940" priority="79">
      <formula>#REF!=1</formula>
    </cfRule>
  </conditionalFormatting>
  <conditionalFormatting sqref="E28 E31:G31">
    <cfRule type="containsText" dxfId="1939" priority="80" operator="containsText" text="xxx">
      <formula>NOT(ISERROR(SEARCH("xxx",E28)))</formula>
    </cfRule>
  </conditionalFormatting>
  <conditionalFormatting sqref="E28:E31">
    <cfRule type="expression" dxfId="1938" priority="81">
      <formula>#REF!=1</formula>
    </cfRule>
  </conditionalFormatting>
  <conditionalFormatting sqref="E24:E26">
    <cfRule type="cellIs" dxfId="1937" priority="82" operator="equal">
      <formula>"xxx"</formula>
    </cfRule>
  </conditionalFormatting>
  <conditionalFormatting sqref="E20 E23:E24">
    <cfRule type="containsText" dxfId="1936" priority="83" operator="containsText" text="xxx">
      <formula>NOT(ISERROR(SEARCH("xxx",E20)))</formula>
    </cfRule>
  </conditionalFormatting>
  <conditionalFormatting sqref="E13:E15">
    <cfRule type="containsText" dxfId="1935" priority="84" operator="containsText" text="xxx">
      <formula>NOT(ISERROR(SEARCH("xxx",E13)))</formula>
    </cfRule>
  </conditionalFormatting>
  <conditionalFormatting sqref="E13:E15 E20:F20">
    <cfRule type="expression" dxfId="1934" priority="85">
      <formula>#REF!=1</formula>
    </cfRule>
  </conditionalFormatting>
  <conditionalFormatting sqref="C8:C26 C28:C34 E30:K30">
    <cfRule type="cellIs" dxfId="1933" priority="86" operator="equal">
      <formula>"xxx"</formula>
    </cfRule>
  </conditionalFormatting>
  <conditionalFormatting sqref="C7:E7">
    <cfRule type="expression" dxfId="1932" priority="87">
      <formula>#REF!=1</formula>
    </cfRule>
    <cfRule type="cellIs" dxfId="1931" priority="88" operator="equal">
      <formula>"xxx"</formula>
    </cfRule>
  </conditionalFormatting>
  <conditionalFormatting sqref="B7">
    <cfRule type="containsText" dxfId="1930" priority="89" operator="containsText" text="total estimated">
      <formula>NOT(ISERROR(SEARCH("total estimated",B7)))</formula>
    </cfRule>
    <cfRule type="containsText" dxfId="1929" priority="90" operator="containsText" text="SUB-TOTAL">
      <formula>NOT(ISERROR(SEARCH("SUB-TOTAL",B7)))</formula>
    </cfRule>
    <cfRule type="containsText" dxfId="1928" priority="91" operator="containsText" text="to be carried to">
      <formula>NOT(ISERROR(SEARCH("to be carried to",B7)))</formula>
    </cfRule>
    <cfRule type="expression" dxfId="1927" priority="92">
      <formula>RIGHT($A7,3)=".00"</formula>
    </cfRule>
  </conditionalFormatting>
  <conditionalFormatting sqref="B2:B7">
    <cfRule type="expression" dxfId="1926" priority="93">
      <formula>#REF!=1</formula>
    </cfRule>
  </conditionalFormatting>
  <conditionalFormatting sqref="B23 H8:H11 H20:K20">
    <cfRule type="cellIs" dxfId="1925" priority="94" operator="equal">
      <formula>"xxx"</formula>
    </cfRule>
  </conditionalFormatting>
  <conditionalFormatting sqref="A35:A38">
    <cfRule type="expression" dxfId="1924" priority="95">
      <formula>#REF!=1</formula>
    </cfRule>
    <cfRule type="expression" dxfId="1923" priority="96">
      <formula>RIGHT($A35,3)=".00"</formula>
    </cfRule>
  </conditionalFormatting>
  <conditionalFormatting sqref="F14:G14">
    <cfRule type="cellIs" dxfId="1922" priority="97" operator="equal">
      <formula>"xxx"</formula>
    </cfRule>
    <cfRule type="expression" dxfId="1921" priority="98">
      <formula>#REF!=1</formula>
    </cfRule>
  </conditionalFormatting>
  <conditionalFormatting sqref="F31:G31">
    <cfRule type="expression" dxfId="1920" priority="99">
      <formula>#REF!=1</formula>
    </cfRule>
  </conditionalFormatting>
  <conditionalFormatting sqref="F6:I7">
    <cfRule type="expression" dxfId="1919" priority="100">
      <formula>H6=1</formula>
    </cfRule>
  </conditionalFormatting>
  <conditionalFormatting sqref="J6:J7">
    <cfRule type="expression" dxfId="1918" priority="101">
      <formula>#REF!=1</formula>
    </cfRule>
  </conditionalFormatting>
  <conditionalFormatting sqref="I5">
    <cfRule type="expression" dxfId="1917" priority="102">
      <formula>K5=1</formula>
    </cfRule>
  </conditionalFormatting>
  <conditionalFormatting sqref="D10:F10">
    <cfRule type="containsText" dxfId="1916" priority="103" operator="containsText" text="xxx">
      <formula>NOT(ISERROR(SEARCH("xxx",D10)))</formula>
    </cfRule>
    <cfRule type="expression" dxfId="1915" priority="104">
      <formula>#REF!=1</formula>
    </cfRule>
  </conditionalFormatting>
  <conditionalFormatting sqref="G13 G15">
    <cfRule type="containsText" dxfId="1914" priority="105" operator="containsText" text="xxx">
      <formula>NOT(ISERROR(SEARCH("xxx",G13)))</formula>
    </cfRule>
  </conditionalFormatting>
  <conditionalFormatting sqref="H13 H15:H17">
    <cfRule type="cellIs" dxfId="1913" priority="106" operator="equal">
      <formula>"xxx"</formula>
    </cfRule>
  </conditionalFormatting>
  <conditionalFormatting sqref="H11 H13 H15:H17">
    <cfRule type="expression" dxfId="1912" priority="107">
      <formula>LEFT(B13,9)="SUB-TOTAL"</formula>
    </cfRule>
  </conditionalFormatting>
  <conditionalFormatting sqref="G8:G10">
    <cfRule type="containsText" dxfId="1911" priority="108" operator="containsText" text="xxx">
      <formula>NOT(ISERROR(SEARCH("xxx",G8)))</formula>
    </cfRule>
  </conditionalFormatting>
  <conditionalFormatting sqref="H8:H10">
    <cfRule type="expression" dxfId="1910" priority="109">
      <formula>LEFT(B8,9)="SUB-TOTAL"</formula>
    </cfRule>
  </conditionalFormatting>
  <conditionalFormatting sqref="B35:F35 B37:F37 F8:F9 F13 F15">
    <cfRule type="expression" dxfId="1909" priority="110">
      <formula>#REF!=1</formula>
    </cfRule>
  </conditionalFormatting>
  <conditionalFormatting sqref="G8:G10 G13 G15">
    <cfRule type="expression" dxfId="1908" priority="111">
      <formula>#REF!=1</formula>
    </cfRule>
  </conditionalFormatting>
  <conditionalFormatting sqref="F5">
    <cfRule type="expression" dxfId="1907" priority="112">
      <formula>#REF!=1</formula>
    </cfRule>
  </conditionalFormatting>
  <conditionalFormatting sqref="H20">
    <cfRule type="expression" dxfId="1906" priority="113">
      <formula>LEFT(B21,9)="SUB-TOTAL"</formula>
    </cfRule>
  </conditionalFormatting>
  <conditionalFormatting sqref="C2:C6">
    <cfRule type="expression" dxfId="1905" priority="114">
      <formula>#REF!=1</formula>
    </cfRule>
  </conditionalFormatting>
  <conditionalFormatting sqref="A2:A5 H8:K10">
    <cfRule type="expression" dxfId="1904" priority="115">
      <formula>#REF!=1</formula>
    </cfRule>
  </conditionalFormatting>
  <conditionalFormatting sqref="A6">
    <cfRule type="expression" dxfId="1903" priority="116">
      <formula>#REF!=1</formula>
    </cfRule>
  </conditionalFormatting>
  <conditionalFormatting sqref="E2:E5">
    <cfRule type="expression" dxfId="1902" priority="117">
      <formula>#REF!=1</formula>
    </cfRule>
  </conditionalFormatting>
  <conditionalFormatting sqref="E38">
    <cfRule type="expression" dxfId="1901" priority="118">
      <formula>I34=1</formula>
    </cfRule>
  </conditionalFormatting>
  <conditionalFormatting sqref="B36">
    <cfRule type="containsText" dxfId="1900" priority="119" operator="containsText" text="total estimated">
      <formula>NOT(ISERROR(SEARCH("total estimated",B36)))</formula>
    </cfRule>
    <cfRule type="containsText" dxfId="1899" priority="120" operator="containsText" text="SUB-TOTAL">
      <formula>NOT(ISERROR(SEARCH("SUB-TOTAL",B36)))</formula>
    </cfRule>
    <cfRule type="containsText" dxfId="1898" priority="121" operator="containsText" text="to be carried to">
      <formula>NOT(ISERROR(SEARCH("to be carried to",B36)))</formula>
    </cfRule>
    <cfRule type="expression" dxfId="1897" priority="122">
      <formula>#REF!=1</formula>
    </cfRule>
    <cfRule type="expression" dxfId="1896" priority="123">
      <formula>RIGHT($A36,3)=".00"</formula>
    </cfRule>
  </conditionalFormatting>
  <pageMargins left="0.25" right="0.5" top="0.75" bottom="0.75" header="0.511811023622047" footer="0.511811023622047"/>
  <pageSetup paperSize="9" orientation="landscape"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1"/>
  <sheetViews>
    <sheetView topLeftCell="A7" zoomScaleNormal="100" workbookViewId="0">
      <selection activeCell="M7" sqref="M7"/>
    </sheetView>
  </sheetViews>
  <sheetFormatPr defaultColWidth="8.7109375" defaultRowHeight="12.75" x14ac:dyDescent="0.2"/>
  <cols>
    <col min="2" max="2" width="23.140625" style="15" customWidth="1"/>
    <col min="3" max="3" width="10.5703125" style="15" customWidth="1"/>
    <col min="8" max="8" width="10.5703125" style="15" customWidth="1"/>
    <col min="10" max="10" width="9"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2.1406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37.5" customHeight="1" x14ac:dyDescent="0.25">
      <c r="A5" s="195"/>
      <c r="B5" s="189"/>
      <c r="C5" s="84" t="s">
        <v>98</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51" customHeight="1" x14ac:dyDescent="0.2">
      <c r="A10" s="91"/>
      <c r="B10" s="208" t="s">
        <v>213</v>
      </c>
      <c r="C10" s="93"/>
      <c r="D10" s="93"/>
      <c r="E10" s="93"/>
      <c r="F10" s="205"/>
      <c r="G10" s="207"/>
      <c r="H10" s="207"/>
      <c r="I10" s="207"/>
      <c r="J10" s="207"/>
      <c r="K10" s="207"/>
      <c r="L10" s="207"/>
    </row>
    <row r="11" spans="1:16" ht="25.5" customHeight="1" x14ac:dyDescent="0.2">
      <c r="A11" s="203" t="s">
        <v>214</v>
      </c>
      <c r="B11" s="208" t="s">
        <v>215</v>
      </c>
      <c r="C11" s="93"/>
      <c r="D11" s="94"/>
      <c r="E11" s="205"/>
      <c r="F11" s="205"/>
      <c r="G11" s="207"/>
      <c r="H11" s="207"/>
      <c r="I11" s="207"/>
      <c r="J11" s="270"/>
      <c r="K11" s="270"/>
      <c r="L11" s="207"/>
    </row>
    <row r="12" spans="1:16" ht="25.5" customHeight="1" x14ac:dyDescent="0.2">
      <c r="A12" s="203" t="s">
        <v>216</v>
      </c>
      <c r="B12" s="208" t="s">
        <v>217</v>
      </c>
      <c r="C12" s="93">
        <v>7</v>
      </c>
      <c r="D12" s="94" t="s">
        <v>180</v>
      </c>
      <c r="E12" s="93">
        <v>242.5</v>
      </c>
      <c r="F12" s="93">
        <v>5</v>
      </c>
      <c r="G12" s="93">
        <f>C12-F12</f>
        <v>2</v>
      </c>
      <c r="H12" s="207">
        <f>F12+G12</f>
        <v>7</v>
      </c>
      <c r="I12" s="207">
        <f>E12*F12</f>
        <v>1212.5</v>
      </c>
      <c r="J12" s="270">
        <f>G12*E12</f>
        <v>485</v>
      </c>
      <c r="K12" s="270">
        <f>I12+J12</f>
        <v>1697.5</v>
      </c>
      <c r="L12" s="210">
        <f>H12/C12</f>
        <v>1</v>
      </c>
      <c r="M12" s="168">
        <v>240</v>
      </c>
      <c r="N12" s="168">
        <v>10</v>
      </c>
      <c r="O12" s="168">
        <f>C12*(M12+N12)</f>
        <v>1750</v>
      </c>
      <c r="P12" s="168">
        <f>K12-O12</f>
        <v>-52.5</v>
      </c>
    </row>
    <row r="13" spans="1:16" ht="25.5" customHeight="1" x14ac:dyDescent="0.2">
      <c r="A13" s="203" t="s">
        <v>218</v>
      </c>
      <c r="B13" s="208" t="s">
        <v>219</v>
      </c>
      <c r="C13" s="93"/>
      <c r="D13" s="94"/>
      <c r="E13" s="205">
        <v>0</v>
      </c>
      <c r="F13" s="93"/>
      <c r="G13" s="93"/>
      <c r="H13" s="207"/>
      <c r="I13" s="207"/>
      <c r="J13" s="270"/>
      <c r="K13" s="270"/>
      <c r="L13" s="207"/>
    </row>
    <row r="14" spans="1:16" ht="25.5" customHeight="1" x14ac:dyDescent="0.2">
      <c r="A14" s="203" t="s">
        <v>220</v>
      </c>
      <c r="B14" s="208" t="s">
        <v>221</v>
      </c>
      <c r="C14" s="93">
        <v>2</v>
      </c>
      <c r="D14" s="94" t="s">
        <v>180</v>
      </c>
      <c r="E14" s="93">
        <v>533.5</v>
      </c>
      <c r="F14" s="93">
        <v>1.3</v>
      </c>
      <c r="G14" s="93">
        <f>C14-F14</f>
        <v>0.7</v>
      </c>
      <c r="H14" s="207">
        <f>F14+G14</f>
        <v>2</v>
      </c>
      <c r="I14" s="207">
        <f>E14*F14</f>
        <v>693.55000000000007</v>
      </c>
      <c r="J14" s="270">
        <f>G14*E14</f>
        <v>373.45</v>
      </c>
      <c r="K14" s="270">
        <f>I14+J14</f>
        <v>1067</v>
      </c>
      <c r="L14" s="210">
        <f>H14/C14</f>
        <v>1</v>
      </c>
      <c r="M14" s="168">
        <v>320</v>
      </c>
      <c r="N14" s="168">
        <v>10</v>
      </c>
      <c r="O14" s="168">
        <f>C14*(M14+N14)</f>
        <v>660</v>
      </c>
      <c r="P14" s="168">
        <f>K14-O14</f>
        <v>407</v>
      </c>
    </row>
    <row r="15" spans="1:16" ht="20.25" customHeight="1" x14ac:dyDescent="0.2">
      <c r="A15" s="203" t="s">
        <v>222</v>
      </c>
      <c r="B15" s="208" t="s">
        <v>223</v>
      </c>
      <c r="C15" s="93"/>
      <c r="D15" s="94"/>
      <c r="E15" s="205"/>
      <c r="F15" s="93"/>
      <c r="G15" s="93"/>
      <c r="H15" s="207"/>
      <c r="I15" s="207"/>
      <c r="J15" s="270"/>
      <c r="K15" s="270"/>
      <c r="L15" s="207"/>
      <c r="M15" s="168"/>
      <c r="N15" s="168"/>
      <c r="O15" s="168"/>
      <c r="P15" s="168"/>
    </row>
    <row r="16" spans="1:16" ht="38.25" customHeight="1" x14ac:dyDescent="0.2">
      <c r="A16" s="203" t="s">
        <v>224</v>
      </c>
      <c r="B16" s="208" t="s">
        <v>298</v>
      </c>
      <c r="C16" s="93">
        <v>1</v>
      </c>
      <c r="D16" s="94" t="s">
        <v>180</v>
      </c>
      <c r="E16" s="93">
        <v>485</v>
      </c>
      <c r="F16" s="93">
        <v>0.65</v>
      </c>
      <c r="G16" s="93">
        <f>C16-F16</f>
        <v>0.35</v>
      </c>
      <c r="H16" s="207">
        <f>F16+G16</f>
        <v>1</v>
      </c>
      <c r="I16" s="207">
        <f>E16*F16</f>
        <v>315.25</v>
      </c>
      <c r="J16" s="270">
        <f>G16*E16</f>
        <v>169.75</v>
      </c>
      <c r="K16" s="270">
        <f>I16+J16</f>
        <v>485</v>
      </c>
      <c r="L16" s="210">
        <f>H16/C16</f>
        <v>1</v>
      </c>
      <c r="M16" s="168">
        <v>334</v>
      </c>
      <c r="N16" s="168">
        <v>10</v>
      </c>
      <c r="O16" s="168">
        <f>C16*(M16+N16)</f>
        <v>344</v>
      </c>
      <c r="P16" s="168">
        <f>K16-O16</f>
        <v>141</v>
      </c>
    </row>
    <row r="17" spans="1:16" ht="38.25" customHeight="1" x14ac:dyDescent="0.2">
      <c r="A17" s="203" t="s">
        <v>282</v>
      </c>
      <c r="B17" s="208" t="s">
        <v>299</v>
      </c>
      <c r="C17" s="93">
        <v>2</v>
      </c>
      <c r="D17" s="94" t="s">
        <v>180</v>
      </c>
      <c r="E17" s="93">
        <v>582</v>
      </c>
      <c r="F17" s="93">
        <v>0</v>
      </c>
      <c r="G17" s="93">
        <f>C17-F17</f>
        <v>2</v>
      </c>
      <c r="H17" s="207">
        <f>F17+G17</f>
        <v>2</v>
      </c>
      <c r="I17" s="207">
        <f>E17*F17</f>
        <v>0</v>
      </c>
      <c r="J17" s="270">
        <f>G17*E17</f>
        <v>1164</v>
      </c>
      <c r="K17" s="270">
        <f>I17+J17</f>
        <v>1164</v>
      </c>
      <c r="L17" s="210">
        <f>H17/C17</f>
        <v>1</v>
      </c>
      <c r="M17" s="168">
        <v>424</v>
      </c>
      <c r="N17" s="168">
        <v>10</v>
      </c>
      <c r="O17" s="168">
        <f>C17*(M17+N17)</f>
        <v>868</v>
      </c>
      <c r="P17" s="168">
        <f>K17-O17</f>
        <v>296</v>
      </c>
    </row>
    <row r="18" spans="1:16" ht="12.75" customHeight="1" x14ac:dyDescent="0.2">
      <c r="A18" s="203" t="s">
        <v>226</v>
      </c>
      <c r="B18" s="208" t="s">
        <v>227</v>
      </c>
      <c r="C18" s="93"/>
      <c r="D18" s="94"/>
      <c r="E18" s="205"/>
      <c r="F18" s="93"/>
      <c r="G18" s="93"/>
      <c r="H18" s="207"/>
      <c r="I18" s="207"/>
      <c r="J18" s="270"/>
      <c r="K18" s="270"/>
      <c r="L18" s="207"/>
    </row>
    <row r="19" spans="1:16" ht="89.25" customHeight="1" x14ac:dyDescent="0.2">
      <c r="A19" s="203"/>
      <c r="B19" s="208" t="s">
        <v>228</v>
      </c>
      <c r="C19" s="93"/>
      <c r="D19" s="94"/>
      <c r="E19" s="93"/>
      <c r="F19" s="93"/>
      <c r="G19" s="93"/>
      <c r="H19" s="207"/>
      <c r="I19" s="207"/>
      <c r="J19" s="270"/>
      <c r="K19" s="270"/>
      <c r="L19" s="207"/>
      <c r="M19" s="168"/>
      <c r="N19" s="168"/>
      <c r="O19" s="168"/>
      <c r="P19" s="168"/>
    </row>
    <row r="20" spans="1:16" ht="39" customHeight="1" x14ac:dyDescent="0.2">
      <c r="A20" s="203" t="s">
        <v>229</v>
      </c>
      <c r="B20" s="208" t="s">
        <v>230</v>
      </c>
      <c r="C20" s="93">
        <v>2</v>
      </c>
      <c r="D20" s="94" t="s">
        <v>180</v>
      </c>
      <c r="E20" s="93">
        <v>291</v>
      </c>
      <c r="F20" s="93">
        <v>2</v>
      </c>
      <c r="G20" s="93">
        <f>C20-F20</f>
        <v>0</v>
      </c>
      <c r="H20" s="207">
        <f>F20+G20</f>
        <v>2</v>
      </c>
      <c r="I20" s="207">
        <f>E20*F20</f>
        <v>582</v>
      </c>
      <c r="J20" s="270">
        <f>G20*E20</f>
        <v>0</v>
      </c>
      <c r="K20" s="270">
        <f>I20+J20</f>
        <v>582</v>
      </c>
      <c r="L20" s="210">
        <f>H20/C20</f>
        <v>1</v>
      </c>
      <c r="M20" s="168">
        <v>16</v>
      </c>
      <c r="N20" s="168">
        <v>10</v>
      </c>
      <c r="O20" s="168">
        <f>C20*(M20+N20)</f>
        <v>52</v>
      </c>
      <c r="P20" s="168">
        <f>K20-O20</f>
        <v>530</v>
      </c>
    </row>
    <row r="21" spans="1:16" ht="26.25" customHeight="1" x14ac:dyDescent="0.2">
      <c r="A21" s="211"/>
      <c r="B21" s="212" t="s">
        <v>140</v>
      </c>
      <c r="C21" s="213" t="s">
        <v>89</v>
      </c>
      <c r="D21" s="213" t="s">
        <v>89</v>
      </c>
      <c r="E21" s="214"/>
      <c r="F21" s="214"/>
      <c r="G21" s="215"/>
      <c r="H21" s="216"/>
      <c r="I21" s="215">
        <f>SUM(I9:I20)</f>
        <v>2803.3</v>
      </c>
      <c r="J21" s="272">
        <f>SUM(J9:J20)</f>
        <v>2192.1999999999998</v>
      </c>
      <c r="K21" s="272">
        <f>SUM(K9:K20)</f>
        <v>4995.5</v>
      </c>
      <c r="L21" s="217"/>
      <c r="O21" s="218">
        <f>SUM(O10:O20)</f>
        <v>3674</v>
      </c>
      <c r="P21" s="218">
        <f>SUM(P10:P20)</f>
        <v>1321.5</v>
      </c>
    </row>
  </sheetData>
  <mergeCells count="3">
    <mergeCell ref="C6:E6"/>
    <mergeCell ref="F6:H6"/>
    <mergeCell ref="I6:K6"/>
  </mergeCells>
  <conditionalFormatting sqref="P17">
    <cfRule type="expression" dxfId="1895" priority="2">
      <formula>#REF!=1</formula>
    </cfRule>
    <cfRule type="cellIs" dxfId="1894" priority="3" operator="equal">
      <formula>"xxx"</formula>
    </cfRule>
  </conditionalFormatting>
  <conditionalFormatting sqref="O17">
    <cfRule type="expression" dxfId="1893" priority="4">
      <formula>#REF!=1</formula>
    </cfRule>
    <cfRule type="cellIs" dxfId="1892" priority="5" operator="equal">
      <formula>"xxx"</formula>
    </cfRule>
  </conditionalFormatting>
  <conditionalFormatting sqref="N17">
    <cfRule type="expression" dxfId="1891" priority="6">
      <formula>#REF!=1</formula>
    </cfRule>
    <cfRule type="cellIs" dxfId="1890" priority="7" operator="equal">
      <formula>"xxx"</formula>
    </cfRule>
  </conditionalFormatting>
  <conditionalFormatting sqref="M17">
    <cfRule type="expression" dxfId="1889" priority="8">
      <formula>#REF!=1</formula>
    </cfRule>
    <cfRule type="cellIs" dxfId="1888" priority="9" operator="equal">
      <formula>"xxx"</formula>
    </cfRule>
  </conditionalFormatting>
  <conditionalFormatting sqref="O21:P21">
    <cfRule type="expression" dxfId="1887" priority="10">
      <formula>#REF!=1</formula>
    </cfRule>
    <cfRule type="cellIs" dxfId="1886" priority="11" operator="equal">
      <formula>"xxx"</formula>
    </cfRule>
  </conditionalFormatting>
  <conditionalFormatting sqref="P20">
    <cfRule type="expression" dxfId="1885" priority="12">
      <formula>#REF!=1</formula>
    </cfRule>
    <cfRule type="cellIs" dxfId="1884" priority="13" operator="equal">
      <formula>"xxx"</formula>
    </cfRule>
  </conditionalFormatting>
  <conditionalFormatting sqref="O20">
    <cfRule type="expression" dxfId="1883" priority="14">
      <formula>#REF!=1</formula>
    </cfRule>
    <cfRule type="cellIs" dxfId="1882" priority="15" operator="equal">
      <formula>"xxx"</formula>
    </cfRule>
  </conditionalFormatting>
  <conditionalFormatting sqref="N20">
    <cfRule type="expression" dxfId="1881" priority="16">
      <formula>#REF!=1</formula>
    </cfRule>
    <cfRule type="cellIs" dxfId="1880" priority="17" operator="equal">
      <formula>"xxx"</formula>
    </cfRule>
  </conditionalFormatting>
  <conditionalFormatting sqref="M20">
    <cfRule type="expression" dxfId="1879" priority="18">
      <formula>#REF!=1</formula>
    </cfRule>
    <cfRule type="cellIs" dxfId="1878" priority="19" operator="equal">
      <formula>"xxx"</formula>
    </cfRule>
  </conditionalFormatting>
  <conditionalFormatting sqref="O20:P20">
    <cfRule type="expression" dxfId="1877" priority="20">
      <formula>#REF!=1</formula>
    </cfRule>
    <cfRule type="cellIs" dxfId="1876" priority="21" operator="equal">
      <formula>"xxx"</formula>
    </cfRule>
  </conditionalFormatting>
  <conditionalFormatting sqref="P16 P19">
    <cfRule type="expression" dxfId="1875" priority="22">
      <formula>#REF!=1</formula>
    </cfRule>
    <cfRule type="cellIs" dxfId="1874" priority="23" operator="equal">
      <formula>"xxx"</formula>
    </cfRule>
  </conditionalFormatting>
  <conditionalFormatting sqref="O16 O19">
    <cfRule type="expression" dxfId="1873" priority="24">
      <formula>#REF!=1</formula>
    </cfRule>
    <cfRule type="cellIs" dxfId="1872" priority="25" operator="equal">
      <formula>"xxx"</formula>
    </cfRule>
  </conditionalFormatting>
  <conditionalFormatting sqref="N16 N19">
    <cfRule type="expression" dxfId="1871" priority="26">
      <formula>#REF!=1</formula>
    </cfRule>
    <cfRule type="cellIs" dxfId="1870" priority="27" operator="equal">
      <formula>"xxx"</formula>
    </cfRule>
  </conditionalFormatting>
  <conditionalFormatting sqref="M16 M19">
    <cfRule type="expression" dxfId="1869" priority="28">
      <formula>#REF!=1</formula>
    </cfRule>
    <cfRule type="cellIs" dxfId="1868" priority="29" operator="equal">
      <formula>"xxx"</formula>
    </cfRule>
  </conditionalFormatting>
  <conditionalFormatting sqref="P12">
    <cfRule type="expression" dxfId="1867" priority="30">
      <formula>#REF!=1</formula>
    </cfRule>
    <cfRule type="cellIs" dxfId="1866" priority="31" operator="equal">
      <formula>"xxx"</formula>
    </cfRule>
  </conditionalFormatting>
  <conditionalFormatting sqref="O12">
    <cfRule type="expression" dxfId="1865" priority="32">
      <formula>#REF!=1</formula>
    </cfRule>
    <cfRule type="cellIs" dxfId="1864" priority="33" operator="equal">
      <formula>"xxx"</formula>
    </cfRule>
  </conditionalFormatting>
  <conditionalFormatting sqref="N12">
    <cfRule type="expression" dxfId="1863" priority="34">
      <formula>#REF!=1</formula>
    </cfRule>
    <cfRule type="cellIs" dxfId="1862" priority="35" operator="equal">
      <formula>"xxx"</formula>
    </cfRule>
  </conditionalFormatting>
  <conditionalFormatting sqref="M12">
    <cfRule type="expression" dxfId="1861" priority="36">
      <formula>#REF!=1</formula>
    </cfRule>
    <cfRule type="cellIs" dxfId="1860" priority="37" operator="equal">
      <formula>"xxx"</formula>
    </cfRule>
  </conditionalFormatting>
  <conditionalFormatting sqref="P14:P15">
    <cfRule type="expression" dxfId="1859" priority="38">
      <formula>#REF!=1</formula>
    </cfRule>
    <cfRule type="cellIs" dxfId="1858" priority="39" operator="equal">
      <formula>"xxx"</formula>
    </cfRule>
  </conditionalFormatting>
  <conditionalFormatting sqref="O14:O15">
    <cfRule type="expression" dxfId="1857" priority="40">
      <formula>#REF!=1</formula>
    </cfRule>
    <cfRule type="cellIs" dxfId="1856" priority="41" operator="equal">
      <formula>"xxx"</formula>
    </cfRule>
  </conditionalFormatting>
  <conditionalFormatting sqref="N14">
    <cfRule type="expression" dxfId="1855" priority="42">
      <formula>#REF!=1</formula>
    </cfRule>
    <cfRule type="cellIs" dxfId="1854" priority="43" operator="equal">
      <formula>"xxx"</formula>
    </cfRule>
  </conditionalFormatting>
  <conditionalFormatting sqref="M15:N15">
    <cfRule type="expression" dxfId="1853" priority="44">
      <formula>#REF!=1</formula>
    </cfRule>
    <cfRule type="cellIs" dxfId="1852" priority="45" operator="equal">
      <formula>"xxx"</formula>
    </cfRule>
  </conditionalFormatting>
  <conditionalFormatting sqref="M14">
    <cfRule type="expression" dxfId="1851" priority="46">
      <formula>#REF!=1</formula>
    </cfRule>
    <cfRule type="cellIs" dxfId="1850" priority="47" operator="equal">
      <formula>"xxx"</formula>
    </cfRule>
  </conditionalFormatting>
  <conditionalFormatting sqref="J16">
    <cfRule type="expression" dxfId="1849" priority="48">
      <formula>#REF!=1</formula>
    </cfRule>
  </conditionalFormatting>
  <conditionalFormatting sqref="D10:E10">
    <cfRule type="cellIs" dxfId="1848" priority="49" operator="equal">
      <formula>"xxx"</formula>
    </cfRule>
    <cfRule type="expression" dxfId="1847" priority="50">
      <formula>J10=1</formula>
    </cfRule>
  </conditionalFormatting>
  <conditionalFormatting sqref="E8:E9 E11">
    <cfRule type="containsText" dxfId="1846" priority="51" operator="containsText" text="xxx">
      <formula>NOT(ISERROR(SEARCH("xxx",E8)))</formula>
    </cfRule>
  </conditionalFormatting>
  <conditionalFormatting sqref="E19:E20">
    <cfRule type="cellIs" dxfId="1845" priority="52" operator="equal">
      <formula>"xxx"</formula>
    </cfRule>
  </conditionalFormatting>
  <conditionalFormatting sqref="E12:G20">
    <cfRule type="expression" dxfId="1844" priority="53">
      <formula>#REF!=1</formula>
    </cfRule>
  </conditionalFormatting>
  <conditionalFormatting sqref="E14 E16:E17">
    <cfRule type="cellIs" dxfId="1843" priority="54" operator="equal">
      <formula>"xxx"</formula>
    </cfRule>
  </conditionalFormatting>
  <conditionalFormatting sqref="E12">
    <cfRule type="cellIs" dxfId="1842" priority="55" operator="equal">
      <formula>"xxx"</formula>
    </cfRule>
  </conditionalFormatting>
  <conditionalFormatting sqref="E13 E15 E18">
    <cfRule type="containsText" dxfId="1841" priority="56" operator="containsText" text="xxx">
      <formula>NOT(ISERROR(SEARCH("xxx",E13)))</formula>
    </cfRule>
  </conditionalFormatting>
  <conditionalFormatting sqref="C17">
    <cfRule type="expression" dxfId="1840" priority="57">
      <formula>I9=1</formula>
    </cfRule>
  </conditionalFormatting>
  <conditionalFormatting sqref="C8:C20">
    <cfRule type="cellIs" dxfId="1839" priority="58" operator="equal">
      <formula>"xxx"</formula>
    </cfRule>
  </conditionalFormatting>
  <conditionalFormatting sqref="C16">
    <cfRule type="expression" dxfId="1838" priority="59">
      <formula>#REF!=1</formula>
    </cfRule>
  </conditionalFormatting>
  <conditionalFormatting sqref="D18:D20">
    <cfRule type="expression" dxfId="1837" priority="60">
      <formula>I18=1</formula>
    </cfRule>
  </conditionalFormatting>
  <conditionalFormatting sqref="B17">
    <cfRule type="expression" dxfId="1836" priority="61">
      <formula>I9=1</formula>
    </cfRule>
    <cfRule type="expression" dxfId="1835" priority="62">
      <formula>RIGHT($A17,3)=".00"</formula>
    </cfRule>
  </conditionalFormatting>
  <conditionalFormatting sqref="D17">
    <cfRule type="expression" dxfId="1834" priority="63">
      <formula>I9=1</formula>
    </cfRule>
  </conditionalFormatting>
  <conditionalFormatting sqref="B17:B19">
    <cfRule type="containsText" dxfId="1833" priority="64" operator="containsText" text="total estimated">
      <formula>NOT(ISERROR(SEARCH("total estimated",B17)))</formula>
    </cfRule>
    <cfRule type="containsText" dxfId="1832" priority="65" operator="containsText" text="SUB-TOTAL">
      <formula>NOT(ISERROR(SEARCH("SUB-TOTAL",B17)))</formula>
    </cfRule>
    <cfRule type="containsText" dxfId="1831" priority="66" operator="containsText" text="to be carried to">
      <formula>NOT(ISERROR(SEARCH("to be carried to",B17)))</formula>
    </cfRule>
  </conditionalFormatting>
  <conditionalFormatting sqref="B16">
    <cfRule type="expression" dxfId="1830" priority="67">
      <formula>#REF!=1</formula>
    </cfRule>
    <cfRule type="expression" dxfId="1829" priority="68">
      <formula>RIGHT($A16,3)=".00"</formula>
    </cfRule>
  </conditionalFormatting>
  <conditionalFormatting sqref="B15:B16">
    <cfRule type="containsText" dxfId="1828" priority="69" operator="containsText" text="total estimated">
      <formula>NOT(ISERROR(SEARCH("total estimated",B15)))</formula>
    </cfRule>
    <cfRule type="containsText" dxfId="1827" priority="70" operator="containsText" text="SUB-TOTAL">
      <formula>NOT(ISERROR(SEARCH("SUB-TOTAL",B15)))</formula>
    </cfRule>
    <cfRule type="containsText" dxfId="1826" priority="71" operator="containsText" text="to be carried to">
      <formula>NOT(ISERROR(SEARCH("to be carried to",B15)))</formula>
    </cfRule>
  </conditionalFormatting>
  <conditionalFormatting sqref="B12">
    <cfRule type="expression" dxfId="1825" priority="72">
      <formula>I7=1</formula>
    </cfRule>
  </conditionalFormatting>
  <conditionalFormatting sqref="C12">
    <cfRule type="expression" dxfId="1824" priority="73">
      <formula>I7=1</formula>
    </cfRule>
  </conditionalFormatting>
  <conditionalFormatting sqref="B8:B13">
    <cfRule type="containsText" dxfId="1823" priority="74" operator="containsText" text="total estimated">
      <formula>NOT(ISERROR(SEARCH("total estimated",B8)))</formula>
    </cfRule>
    <cfRule type="containsText" dxfId="1822" priority="75" operator="containsText" text="SUB-TOTAL">
      <formula>NOT(ISERROR(SEARCH("SUB-TOTAL",B8)))</formula>
    </cfRule>
    <cfRule type="containsText" dxfId="1821" priority="76" operator="containsText" text="to be carried to">
      <formula>NOT(ISERROR(SEARCH("to be carried to",B8)))</formula>
    </cfRule>
  </conditionalFormatting>
  <conditionalFormatting sqref="A12:B12">
    <cfRule type="expression" dxfId="1820" priority="77">
      <formula>RIGHT($A12,3)=".00"</formula>
    </cfRule>
  </conditionalFormatting>
  <conditionalFormatting sqref="B13 B15 B18:B19">
    <cfRule type="expression" dxfId="1819" priority="78">
      <formula>I13=1</formula>
    </cfRule>
  </conditionalFormatting>
  <conditionalFormatting sqref="C13 C15 C18:C19">
    <cfRule type="expression" dxfId="1818" priority="79">
      <formula>I13=1</formula>
    </cfRule>
  </conditionalFormatting>
  <conditionalFormatting sqref="A13:B13 A14 A15:B15 A16:A18 A19:B19 A20 B18">
    <cfRule type="expression" dxfId="1817" priority="80">
      <formula>RIGHT($A13,3)=".00"</formula>
    </cfRule>
  </conditionalFormatting>
  <conditionalFormatting sqref="D9">
    <cfRule type="expression" dxfId="1816" priority="81">
      <formula>I9=1</formula>
    </cfRule>
  </conditionalFormatting>
  <conditionalFormatting sqref="E9">
    <cfRule type="expression" dxfId="1815" priority="82">
      <formula>I9=1</formula>
    </cfRule>
  </conditionalFormatting>
  <conditionalFormatting sqref="C9:C11">
    <cfRule type="expression" dxfId="1814" priority="83">
      <formula>I9=1</formula>
    </cfRule>
  </conditionalFormatting>
  <conditionalFormatting sqref="E11">
    <cfRule type="expression" dxfId="1813" priority="84">
      <formula>I11=1</formula>
    </cfRule>
  </conditionalFormatting>
  <conditionalFormatting sqref="A9:A20">
    <cfRule type="expression" dxfId="1812" priority="85">
      <formula>I9=1</formula>
    </cfRule>
  </conditionalFormatting>
  <conditionalFormatting sqref="B9:B11">
    <cfRule type="expression" dxfId="1811" priority="86">
      <formula>I9=1</formula>
    </cfRule>
  </conditionalFormatting>
  <conditionalFormatting sqref="D11:D16">
    <cfRule type="expression" dxfId="1810" priority="87">
      <formula>I11=1</formula>
    </cfRule>
  </conditionalFormatting>
  <conditionalFormatting sqref="A8:B11">
    <cfRule type="expression" dxfId="1809" priority="88">
      <formula>RIGHT($A8,3)=".00"</formula>
    </cfRule>
  </conditionalFormatting>
  <conditionalFormatting sqref="I21:K21">
    <cfRule type="cellIs" dxfId="1808" priority="89" operator="equal">
      <formula>"xxx"</formula>
    </cfRule>
    <cfRule type="expression" dxfId="1807" priority="90">
      <formula>#REF!=1</formula>
    </cfRule>
  </conditionalFormatting>
  <conditionalFormatting sqref="H8:L15 H16:I16 H17:L20 H21 K16:L16 L21">
    <cfRule type="expression" dxfId="1806" priority="91">
      <formula>#REF!=1</formula>
    </cfRule>
  </conditionalFormatting>
  <conditionalFormatting sqref="C5:C6">
    <cfRule type="expression" dxfId="1805" priority="92">
      <formula>#REF!=1</formula>
    </cfRule>
  </conditionalFormatting>
  <conditionalFormatting sqref="E5:E6">
    <cfRule type="expression" dxfId="1804" priority="93">
      <formula>#REF!=1</formula>
    </cfRule>
  </conditionalFormatting>
  <conditionalFormatting sqref="I6">
    <cfRule type="expression" dxfId="1803" priority="94">
      <formula>K6=1</formula>
    </cfRule>
  </conditionalFormatting>
  <conditionalFormatting sqref="F6">
    <cfRule type="expression" dxfId="1802" priority="95">
      <formula>#REF!=1</formula>
    </cfRule>
  </conditionalFormatting>
  <conditionalFormatting sqref="E21:F21">
    <cfRule type="expression" dxfId="1801" priority="96">
      <formula>#REF!=1</formula>
    </cfRule>
    <cfRule type="containsText" dxfId="1800" priority="97" operator="containsText" text="xxx">
      <formula>NOT(ISERROR(SEARCH("xxx",E21)))</formula>
    </cfRule>
  </conditionalFormatting>
  <conditionalFormatting sqref="F12:G20">
    <cfRule type="cellIs" dxfId="1799" priority="98" operator="equal">
      <formula>"xxx"</formula>
    </cfRule>
  </conditionalFormatting>
  <conditionalFormatting sqref="C1:C4 C8 C21">
    <cfRule type="expression" dxfId="1798" priority="99">
      <formula>#REF!=1</formula>
    </cfRule>
  </conditionalFormatting>
  <conditionalFormatting sqref="C21">
    <cfRule type="expression" dxfId="1797" priority="100">
      <formula>G21=1</formula>
    </cfRule>
    <cfRule type="expression" dxfId="1796" priority="101">
      <formula>#REF!=1</formula>
    </cfRule>
  </conditionalFormatting>
  <conditionalFormatting sqref="B21">
    <cfRule type="containsText" dxfId="1795" priority="102" operator="containsText" text="total estimated">
      <formula>NOT(ISERROR(SEARCH("total estimated",B21)))</formula>
    </cfRule>
    <cfRule type="containsText" dxfId="1794" priority="103" operator="containsText" text="SUB-TOTAL">
      <formula>NOT(ISERROR(SEARCH("SUB-TOTAL",B21)))</formula>
    </cfRule>
    <cfRule type="containsText" dxfId="1793" priority="104" operator="containsText" text="to be carried to">
      <formula>NOT(ISERROR(SEARCH("to be carried to",B21)))</formula>
    </cfRule>
  </conditionalFormatting>
  <conditionalFormatting sqref="A21:B21">
    <cfRule type="expression" dxfId="1792" priority="105">
      <formula>RIGHT($A21,3)=".00"</formula>
    </cfRule>
  </conditionalFormatting>
  <conditionalFormatting sqref="F8:F11">
    <cfRule type="containsText" dxfId="1791" priority="106" operator="containsText" text="xxx">
      <formula>NOT(ISERROR(SEARCH("xxx",F8)))</formula>
    </cfRule>
  </conditionalFormatting>
  <conditionalFormatting sqref="G9:G11">
    <cfRule type="cellIs" dxfId="1790" priority="107" operator="equal">
      <formula>"xxx"</formula>
    </cfRule>
    <cfRule type="expression" dxfId="1789" priority="108">
      <formula>LEFT(B9,9)="SUB-TOTAL"</formula>
    </cfRule>
  </conditionalFormatting>
  <conditionalFormatting sqref="A7">
    <cfRule type="expression" dxfId="1788" priority="109">
      <formula>G7=1</formula>
    </cfRule>
  </conditionalFormatting>
  <conditionalFormatting sqref="C21:G21">
    <cfRule type="cellIs" dxfId="1787" priority="110" operator="equal">
      <formula>"xxx"</formula>
    </cfRule>
  </conditionalFormatting>
  <conditionalFormatting sqref="D8">
    <cfRule type="expression" dxfId="1786" priority="111">
      <formula>#REF!=1</formula>
    </cfRule>
  </conditionalFormatting>
  <conditionalFormatting sqref="B1:B8 B21 C7:L7">
    <cfRule type="expression" dxfId="1785" priority="112">
      <formula>#REF!=1</formula>
    </cfRule>
  </conditionalFormatting>
  <conditionalFormatting sqref="F1:F4 F8:F11">
    <cfRule type="expression" dxfId="1784" priority="113">
      <formula>#REF!=1</formula>
    </cfRule>
  </conditionalFormatting>
  <conditionalFormatting sqref="G1:G4 G8:G11">
    <cfRule type="expression" dxfId="1783" priority="114">
      <formula>#REF!=1</formula>
    </cfRule>
  </conditionalFormatting>
  <conditionalFormatting sqref="A1:A6 A8 A21 D21:G21">
    <cfRule type="expression" dxfId="1782" priority="115">
      <formula>#REF!=1</formula>
    </cfRule>
  </conditionalFormatting>
  <conditionalFormatting sqref="E1:E4 E8">
    <cfRule type="expression" dxfId="1781" priority="116">
      <formula>#REF!=1</formula>
    </cfRule>
  </conditionalFormatting>
  <pageMargins left="0.7" right="0.7" top="0.75" bottom="0.75" header="0.511811023622047" footer="0.511811023622047"/>
  <pageSetup paperSize="9" scale="67" orientation="portrait" horizontalDpi="300" verticalDpi="300"/>
  <colBreaks count="1" manualBreakCount="1">
    <brk id="12" max="1048575" man="1"/>
  </colBreak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Q39"/>
  <sheetViews>
    <sheetView topLeftCell="B1" zoomScale="70" zoomScaleNormal="70" workbookViewId="0">
      <selection activeCell="M26" sqref="M26"/>
    </sheetView>
  </sheetViews>
  <sheetFormatPr defaultColWidth="8.7109375" defaultRowHeight="12.75" x14ac:dyDescent="0.2"/>
  <cols>
    <col min="1" max="1" width="16.5703125" style="273" customWidth="1"/>
    <col min="2" max="2" width="79.140625" style="268" customWidth="1"/>
    <col min="3" max="3" width="19.7109375" style="269" customWidth="1"/>
    <col min="4" max="4" width="8.7109375" style="269"/>
    <col min="5" max="5" width="23.140625" style="269" customWidth="1"/>
    <col min="6" max="6" width="18.5703125" style="269" customWidth="1"/>
    <col min="7" max="7" width="23" style="269" customWidth="1"/>
    <col min="8" max="8" width="24.5703125" style="269" customWidth="1"/>
    <col min="9" max="9" width="21" style="269" customWidth="1"/>
    <col min="10" max="10" width="17.5703125" style="269" customWidth="1"/>
    <col min="11" max="11" width="21.140625" style="140" customWidth="1"/>
    <col min="12" max="12" width="16.28515625" style="15" customWidth="1"/>
    <col min="13" max="13" width="19.28515625" style="15" customWidth="1"/>
    <col min="14" max="14" width="19" style="15" customWidth="1"/>
    <col min="15" max="15" width="34" style="15" customWidth="1"/>
    <col min="16" max="16" width="20" style="15" customWidth="1"/>
    <col min="17" max="17" width="14.85546875" style="15" customWidth="1"/>
  </cols>
  <sheetData>
    <row r="1" spans="1:17" ht="18.75" customHeight="1" x14ac:dyDescent="0.25">
      <c r="B1" s="413"/>
      <c r="C1" s="377"/>
      <c r="D1" s="307"/>
      <c r="E1" s="378"/>
      <c r="F1" s="379"/>
      <c r="G1" s="380"/>
      <c r="H1" s="380"/>
      <c r="I1" s="307"/>
      <c r="J1" s="307"/>
      <c r="K1" s="387"/>
    </row>
    <row r="2" spans="1:17" ht="18.75" customHeight="1" x14ac:dyDescent="0.25">
      <c r="A2" s="414"/>
      <c r="B2" s="415"/>
      <c r="C2" s="377"/>
      <c r="D2" s="307"/>
      <c r="E2" s="378"/>
      <c r="F2" s="379"/>
      <c r="G2" s="380"/>
      <c r="H2" s="380"/>
      <c r="I2" s="307"/>
      <c r="J2" s="307"/>
      <c r="K2" s="387"/>
    </row>
    <row r="3" spans="1:17" ht="18.75" customHeight="1" x14ac:dyDescent="0.25">
      <c r="A3" s="413"/>
      <c r="B3" s="415"/>
      <c r="C3" s="377" t="s">
        <v>98</v>
      </c>
      <c r="D3" s="307"/>
      <c r="E3" s="378"/>
      <c r="F3" s="379"/>
      <c r="G3" s="380"/>
      <c r="H3" s="380"/>
      <c r="I3" s="307"/>
      <c r="J3" s="307"/>
      <c r="K3" s="387"/>
    </row>
    <row r="4" spans="1:17" ht="15.75" customHeight="1" x14ac:dyDescent="0.2">
      <c r="A4" s="413" t="s">
        <v>209</v>
      </c>
      <c r="B4" s="415"/>
      <c r="C4" s="740" t="s">
        <v>157</v>
      </c>
      <c r="D4" s="740"/>
      <c r="E4" s="740"/>
      <c r="F4" s="740" t="s">
        <v>158</v>
      </c>
      <c r="G4" s="740"/>
      <c r="H4" s="740"/>
      <c r="I4" s="740" t="s">
        <v>159</v>
      </c>
      <c r="J4" s="740"/>
      <c r="K4" s="740"/>
    </row>
    <row r="5" spans="1:17" ht="65.25" customHeight="1" x14ac:dyDescent="0.2">
      <c r="A5" s="80" t="s">
        <v>79</v>
      </c>
      <c r="B5" s="81" t="s">
        <v>80</v>
      </c>
      <c r="C5" s="84" t="s">
        <v>160</v>
      </c>
      <c r="D5" s="84" t="s">
        <v>161</v>
      </c>
      <c r="E5" s="245" t="s">
        <v>162</v>
      </c>
      <c r="F5" s="84" t="s">
        <v>163</v>
      </c>
      <c r="G5" s="84" t="s">
        <v>164</v>
      </c>
      <c r="H5" s="84" t="s">
        <v>165</v>
      </c>
      <c r="I5" s="84" t="s">
        <v>166</v>
      </c>
      <c r="J5" s="84" t="s">
        <v>167</v>
      </c>
      <c r="K5" s="84" t="s">
        <v>168</v>
      </c>
      <c r="L5" s="84" t="s">
        <v>169</v>
      </c>
      <c r="M5" s="155" t="s">
        <v>170</v>
      </c>
      <c r="N5" s="155" t="s">
        <v>232</v>
      </c>
      <c r="O5" s="155" t="s">
        <v>171</v>
      </c>
      <c r="P5" s="155" t="s">
        <v>172</v>
      </c>
      <c r="Q5" s="155" t="s">
        <v>173</v>
      </c>
    </row>
    <row r="6" spans="1:17" ht="18.75" customHeight="1" x14ac:dyDescent="0.2">
      <c r="A6" s="98"/>
      <c r="B6" s="124" t="s">
        <v>233</v>
      </c>
      <c r="C6" s="101"/>
      <c r="D6" s="101"/>
      <c r="E6" s="292"/>
      <c r="F6" s="292"/>
      <c r="G6" s="292"/>
      <c r="H6" s="293"/>
      <c r="I6" s="293"/>
      <c r="J6" s="293"/>
      <c r="K6" s="294"/>
      <c r="L6" s="291"/>
    </row>
    <row r="7" spans="1:17" ht="18.75" customHeight="1" x14ac:dyDescent="0.2">
      <c r="A7" s="98" t="s">
        <v>211</v>
      </c>
      <c r="B7" s="124" t="s">
        <v>242</v>
      </c>
      <c r="C7" s="126"/>
      <c r="D7" s="292"/>
      <c r="E7" s="292"/>
      <c r="F7" s="292"/>
      <c r="G7" s="292"/>
      <c r="H7" s="293"/>
      <c r="I7" s="293"/>
      <c r="J7" s="293"/>
      <c r="K7" s="294"/>
      <c r="L7" s="295"/>
    </row>
    <row r="8" spans="1:17" ht="18.75" customHeight="1" x14ac:dyDescent="0.2">
      <c r="A8" s="123" t="s">
        <v>214</v>
      </c>
      <c r="B8" s="99" t="s">
        <v>244</v>
      </c>
      <c r="C8" s="101"/>
      <c r="D8" s="101"/>
      <c r="E8" s="292"/>
      <c r="F8" s="292"/>
      <c r="G8" s="292"/>
      <c r="H8" s="293"/>
      <c r="I8" s="293"/>
      <c r="J8" s="293"/>
      <c r="K8" s="294"/>
      <c r="L8" s="296"/>
    </row>
    <row r="9" spans="1:17" ht="56.25" customHeight="1" x14ac:dyDescent="0.2">
      <c r="A9" s="98"/>
      <c r="B9" s="99" t="s">
        <v>243</v>
      </c>
      <c r="C9" s="101"/>
      <c r="D9" s="101"/>
      <c r="E9" s="292"/>
      <c r="F9" s="292"/>
      <c r="G9" s="292"/>
      <c r="H9" s="293"/>
      <c r="I9" s="293"/>
      <c r="J9" s="294"/>
      <c r="K9" s="294"/>
      <c r="L9" s="296"/>
    </row>
    <row r="10" spans="1:17" ht="37.5" customHeight="1" x14ac:dyDescent="0.2">
      <c r="A10" s="123" t="s">
        <v>216</v>
      </c>
      <c r="B10" s="99" t="s">
        <v>245</v>
      </c>
      <c r="C10" s="101">
        <v>1</v>
      </c>
      <c r="D10" s="101" t="s">
        <v>180</v>
      </c>
      <c r="E10" s="101">
        <v>4462</v>
      </c>
      <c r="F10" s="101">
        <v>0.65</v>
      </c>
      <c r="G10" s="101">
        <f>C10-F10</f>
        <v>0.35</v>
      </c>
      <c r="H10" s="294">
        <f>F10+G10</f>
        <v>1</v>
      </c>
      <c r="I10" s="293">
        <f>E10*F10</f>
        <v>2900.3</v>
      </c>
      <c r="J10" s="294">
        <f>G10*E10</f>
        <v>1561.6999999999998</v>
      </c>
      <c r="K10" s="294">
        <f>I10+J10</f>
        <v>4462</v>
      </c>
      <c r="L10" s="296">
        <f>H10/C10</f>
        <v>1</v>
      </c>
      <c r="M10" s="168">
        <v>450</v>
      </c>
      <c r="N10" s="168">
        <v>150</v>
      </c>
      <c r="O10" s="168">
        <v>100</v>
      </c>
      <c r="P10" s="168">
        <f>C10*(M10+N10+O10)</f>
        <v>700</v>
      </c>
      <c r="Q10" s="168">
        <f>K10-P10</f>
        <v>3762</v>
      </c>
    </row>
    <row r="11" spans="1:17" ht="20.25" customHeight="1" x14ac:dyDescent="0.2">
      <c r="A11" s="98" t="s">
        <v>241</v>
      </c>
      <c r="B11" s="124" t="s">
        <v>271</v>
      </c>
      <c r="C11" s="126"/>
      <c r="D11" s="126"/>
      <c r="E11" s="416"/>
      <c r="F11" s="292"/>
      <c r="G11" s="292"/>
      <c r="H11" s="294"/>
      <c r="I11" s="293"/>
      <c r="J11" s="294"/>
      <c r="K11" s="294"/>
      <c r="L11" s="296"/>
      <c r="M11" s="168"/>
      <c r="N11" s="168"/>
      <c r="O11" s="168"/>
      <c r="P11" s="168"/>
      <c r="Q11" s="168"/>
    </row>
    <row r="12" spans="1:17" ht="20.25" customHeight="1" x14ac:dyDescent="0.2">
      <c r="A12" s="123" t="s">
        <v>214</v>
      </c>
      <c r="B12" s="99" t="s">
        <v>272</v>
      </c>
      <c r="C12" s="101"/>
      <c r="D12" s="292"/>
      <c r="E12" s="292"/>
      <c r="F12" s="101"/>
      <c r="G12" s="101"/>
      <c r="H12" s="294"/>
      <c r="I12" s="293"/>
      <c r="J12" s="294"/>
      <c r="K12" s="294"/>
      <c r="L12" s="296"/>
      <c r="M12" s="168"/>
      <c r="N12" s="168"/>
      <c r="O12" s="168"/>
      <c r="P12" s="168"/>
      <c r="Q12" s="168"/>
    </row>
    <row r="13" spans="1:17" ht="42.75" customHeight="1" x14ac:dyDescent="0.2">
      <c r="A13" s="123"/>
      <c r="B13" s="99" t="s">
        <v>273</v>
      </c>
      <c r="C13" s="101"/>
      <c r="D13" s="101"/>
      <c r="E13" s="292"/>
      <c r="F13" s="292"/>
      <c r="G13" s="292"/>
      <c r="H13" s="294"/>
      <c r="I13" s="293"/>
      <c r="J13" s="294"/>
      <c r="K13" s="294"/>
      <c r="L13" s="296"/>
      <c r="M13" s="168"/>
      <c r="N13" s="168"/>
      <c r="O13" s="168"/>
      <c r="P13" s="168"/>
      <c r="Q13" s="168"/>
    </row>
    <row r="14" spans="1:17" ht="20.25" customHeight="1" x14ac:dyDescent="0.2">
      <c r="A14" s="123" t="s">
        <v>216</v>
      </c>
      <c r="B14" s="99" t="s">
        <v>274</v>
      </c>
      <c r="C14" s="101">
        <v>4</v>
      </c>
      <c r="D14" s="101" t="s">
        <v>180</v>
      </c>
      <c r="E14" s="101">
        <v>4462</v>
      </c>
      <c r="F14" s="101">
        <v>4</v>
      </c>
      <c r="G14" s="101">
        <f>C14-F14</f>
        <v>0</v>
      </c>
      <c r="H14" s="294">
        <f>F14+G14</f>
        <v>4</v>
      </c>
      <c r="I14" s="293">
        <f>E14*F14</f>
        <v>17848</v>
      </c>
      <c r="J14" s="294">
        <f>G14*E14</f>
        <v>0</v>
      </c>
      <c r="K14" s="294">
        <f>I14+J14</f>
        <v>17848</v>
      </c>
      <c r="L14" s="296">
        <f>H14/C14</f>
        <v>1</v>
      </c>
      <c r="M14" s="168">
        <v>4200</v>
      </c>
      <c r="N14" s="168">
        <v>250</v>
      </c>
      <c r="O14" s="168">
        <v>400</v>
      </c>
      <c r="P14" s="168">
        <f>C14*(M14+N14+O14)</f>
        <v>19400</v>
      </c>
      <c r="Q14" s="168">
        <f>K14-P14</f>
        <v>-1552</v>
      </c>
    </row>
    <row r="15" spans="1:17" ht="20.25" customHeight="1" x14ac:dyDescent="0.2">
      <c r="A15" s="98" t="s">
        <v>246</v>
      </c>
      <c r="B15" s="124" t="s">
        <v>247</v>
      </c>
      <c r="C15" s="126"/>
      <c r="D15" s="126"/>
      <c r="E15" s="416"/>
      <c r="F15" s="292"/>
      <c r="G15" s="292"/>
      <c r="H15" s="294"/>
      <c r="I15" s="293"/>
      <c r="J15" s="294"/>
      <c r="K15" s="294"/>
      <c r="L15" s="296"/>
      <c r="M15" s="168"/>
      <c r="N15" s="168"/>
      <c r="O15" s="168"/>
      <c r="P15" s="168"/>
      <c r="Q15" s="168"/>
    </row>
    <row r="16" spans="1:17" ht="20.25" customHeight="1" x14ac:dyDescent="0.2">
      <c r="A16" s="123" t="s">
        <v>214</v>
      </c>
      <c r="B16" s="99" t="s">
        <v>248</v>
      </c>
      <c r="C16" s="101"/>
      <c r="D16" s="101"/>
      <c r="E16" s="292"/>
      <c r="F16" s="292"/>
      <c r="G16" s="292"/>
      <c r="H16" s="294"/>
      <c r="I16" s="293"/>
      <c r="J16" s="294"/>
      <c r="K16" s="294"/>
      <c r="L16" s="296"/>
      <c r="M16" s="168"/>
      <c r="N16" s="168"/>
      <c r="O16" s="168"/>
      <c r="P16" s="168"/>
      <c r="Q16" s="168"/>
    </row>
    <row r="17" spans="1:17" ht="75" customHeight="1" x14ac:dyDescent="0.2">
      <c r="A17" s="123"/>
      <c r="B17" s="99" t="s">
        <v>249</v>
      </c>
      <c r="C17" s="101"/>
      <c r="D17" s="101"/>
      <c r="E17" s="292"/>
      <c r="F17" s="292"/>
      <c r="G17" s="292"/>
      <c r="H17" s="294"/>
      <c r="I17" s="293"/>
      <c r="J17" s="294"/>
      <c r="K17" s="294"/>
      <c r="L17" s="296"/>
      <c r="M17" s="168"/>
      <c r="N17" s="168"/>
      <c r="O17" s="168"/>
      <c r="P17" s="168"/>
      <c r="Q17" s="168"/>
    </row>
    <row r="18" spans="1:17" ht="20.25" customHeight="1" x14ac:dyDescent="0.2">
      <c r="A18" s="123" t="s">
        <v>216</v>
      </c>
      <c r="B18" s="99" t="s">
        <v>254</v>
      </c>
      <c r="C18" s="101">
        <v>40</v>
      </c>
      <c r="D18" s="101" t="s">
        <v>199</v>
      </c>
      <c r="E18" s="101">
        <v>77.599999999999994</v>
      </c>
      <c r="F18" s="101">
        <v>40</v>
      </c>
      <c r="G18" s="101">
        <f>C18-F18</f>
        <v>0</v>
      </c>
      <c r="H18" s="294">
        <f>F18+G18</f>
        <v>40</v>
      </c>
      <c r="I18" s="294">
        <f>E18*F18</f>
        <v>3104</v>
      </c>
      <c r="J18" s="294">
        <f>G18*E18</f>
        <v>0</v>
      </c>
      <c r="K18" s="294">
        <f>I18+J18</f>
        <v>3104</v>
      </c>
      <c r="L18" s="296">
        <f>(H18/C18)</f>
        <v>1</v>
      </c>
      <c r="M18" s="168">
        <v>24</v>
      </c>
      <c r="N18" s="168">
        <v>12</v>
      </c>
      <c r="O18" s="168">
        <v>0</v>
      </c>
      <c r="P18" s="168">
        <f>C18*(M18+N18+O18)</f>
        <v>1440</v>
      </c>
      <c r="Q18" s="168">
        <f>K18-P18</f>
        <v>1664</v>
      </c>
    </row>
    <row r="19" spans="1:17" ht="20.25" customHeight="1" x14ac:dyDescent="0.2">
      <c r="A19" s="123" t="s">
        <v>251</v>
      </c>
      <c r="B19" s="99" t="s">
        <v>256</v>
      </c>
      <c r="C19" s="101">
        <v>30</v>
      </c>
      <c r="D19" s="101" t="s">
        <v>199</v>
      </c>
      <c r="E19" s="101">
        <v>95.06</v>
      </c>
      <c r="F19" s="101">
        <v>30</v>
      </c>
      <c r="G19" s="101">
        <f>C19-F19</f>
        <v>0</v>
      </c>
      <c r="H19" s="294">
        <f>F19+G19</f>
        <v>30</v>
      </c>
      <c r="I19" s="294">
        <f>E19*F19</f>
        <v>2851.8</v>
      </c>
      <c r="J19" s="294">
        <f>G19*E19</f>
        <v>0</v>
      </c>
      <c r="K19" s="294">
        <f>I19+J19</f>
        <v>2851.8</v>
      </c>
      <c r="L19" s="296">
        <f>(H19/C19)</f>
        <v>1</v>
      </c>
      <c r="M19" s="168">
        <v>28</v>
      </c>
      <c r="N19" s="168">
        <v>14</v>
      </c>
      <c r="O19" s="168">
        <v>0</v>
      </c>
      <c r="P19" s="168">
        <f>C19*(M19+N19+O19)</f>
        <v>1260</v>
      </c>
      <c r="Q19" s="168">
        <f>K19-P19</f>
        <v>1591.8000000000002</v>
      </c>
    </row>
    <row r="20" spans="1:17" ht="18" customHeight="1" x14ac:dyDescent="0.2">
      <c r="A20" s="123" t="s">
        <v>253</v>
      </c>
      <c r="B20" s="99" t="s">
        <v>258</v>
      </c>
      <c r="C20" s="101">
        <v>30</v>
      </c>
      <c r="D20" s="101" t="s">
        <v>199</v>
      </c>
      <c r="E20" s="101">
        <v>169.75</v>
      </c>
      <c r="F20" s="101">
        <v>30</v>
      </c>
      <c r="G20" s="101">
        <f>C20-F20</f>
        <v>0</v>
      </c>
      <c r="H20" s="294">
        <f>F20+G20</f>
        <v>30</v>
      </c>
      <c r="I20" s="294">
        <f>E20*F20</f>
        <v>5092.5</v>
      </c>
      <c r="J20" s="294">
        <f>G20*E20</f>
        <v>0</v>
      </c>
      <c r="K20" s="294">
        <f>I20+J20</f>
        <v>5092.5</v>
      </c>
      <c r="L20" s="296">
        <f>(H20/C20)</f>
        <v>1</v>
      </c>
      <c r="M20" s="168">
        <v>30</v>
      </c>
      <c r="N20" s="168">
        <v>15</v>
      </c>
      <c r="O20" s="168">
        <v>0</v>
      </c>
      <c r="P20" s="168">
        <f>C20*(M20+N20+O20)</f>
        <v>1350</v>
      </c>
      <c r="Q20" s="168">
        <f>K20-P20</f>
        <v>3742.5</v>
      </c>
    </row>
    <row r="21" spans="1:17" ht="20.25" customHeight="1" x14ac:dyDescent="0.2">
      <c r="A21" s="123" t="s">
        <v>255</v>
      </c>
      <c r="B21" s="99" t="s">
        <v>240</v>
      </c>
      <c r="C21" s="101">
        <v>10</v>
      </c>
      <c r="D21" s="101" t="s">
        <v>199</v>
      </c>
      <c r="E21" s="101">
        <v>237.65</v>
      </c>
      <c r="F21" s="101">
        <v>10</v>
      </c>
      <c r="G21" s="101">
        <f>C21-F21</f>
        <v>0</v>
      </c>
      <c r="H21" s="294">
        <f>F21+G21</f>
        <v>10</v>
      </c>
      <c r="I21" s="294">
        <f>E21*F21</f>
        <v>2376.5</v>
      </c>
      <c r="J21" s="294">
        <f>G21*E21</f>
        <v>0</v>
      </c>
      <c r="K21" s="294">
        <f>I21+J21</f>
        <v>2376.5</v>
      </c>
      <c r="L21" s="296">
        <f>(H21/C21)</f>
        <v>1</v>
      </c>
      <c r="M21" s="168">
        <v>90</v>
      </c>
      <c r="N21" s="168">
        <v>60</v>
      </c>
      <c r="O21" s="168">
        <v>0</v>
      </c>
      <c r="P21" s="168">
        <f>C21*(M21+N21+O21)</f>
        <v>1500</v>
      </c>
      <c r="Q21" s="168">
        <f>K21-P21</f>
        <v>876.5</v>
      </c>
    </row>
    <row r="22" spans="1:17" ht="20.25" customHeight="1" x14ac:dyDescent="0.2">
      <c r="A22" s="98" t="s">
        <v>270</v>
      </c>
      <c r="B22" s="124" t="s">
        <v>300</v>
      </c>
      <c r="C22" s="126"/>
      <c r="D22" s="126"/>
      <c r="E22" s="416"/>
      <c r="F22" s="101"/>
      <c r="G22" s="101"/>
      <c r="H22" s="294"/>
      <c r="I22" s="293"/>
      <c r="J22" s="294"/>
      <c r="K22" s="294"/>
      <c r="L22" s="296"/>
      <c r="M22" s="168"/>
      <c r="N22" s="168"/>
      <c r="O22" s="168"/>
      <c r="P22" s="168"/>
      <c r="Q22" s="168"/>
    </row>
    <row r="23" spans="1:17" ht="37.5" customHeight="1" x14ac:dyDescent="0.2">
      <c r="A23" s="123" t="s">
        <v>214</v>
      </c>
      <c r="B23" s="99" t="s">
        <v>301</v>
      </c>
      <c r="C23" s="101"/>
      <c r="D23" s="101"/>
      <c r="E23" s="292"/>
      <c r="F23" s="101"/>
      <c r="G23" s="101"/>
      <c r="H23" s="294"/>
      <c r="I23" s="293"/>
      <c r="J23" s="294"/>
      <c r="K23" s="294"/>
      <c r="L23" s="296"/>
      <c r="M23" s="168"/>
      <c r="N23" s="168"/>
      <c r="O23" s="168"/>
      <c r="P23" s="168"/>
      <c r="Q23" s="168"/>
    </row>
    <row r="24" spans="1:17" ht="43.5" customHeight="1" x14ac:dyDescent="0.2">
      <c r="A24" s="123"/>
      <c r="B24" s="99" t="s">
        <v>302</v>
      </c>
      <c r="C24" s="101"/>
      <c r="D24" s="101"/>
      <c r="E24" s="292"/>
      <c r="F24" s="101"/>
      <c r="G24" s="101"/>
      <c r="H24" s="294"/>
      <c r="I24" s="293"/>
      <c r="J24" s="294"/>
      <c r="K24" s="294"/>
      <c r="L24" s="296"/>
      <c r="M24" s="168"/>
      <c r="N24" s="168"/>
      <c r="O24" s="168"/>
      <c r="P24" s="168"/>
      <c r="Q24" s="168"/>
    </row>
    <row r="25" spans="1:17" ht="20.25" customHeight="1" x14ac:dyDescent="0.2">
      <c r="A25" s="123" t="s">
        <v>216</v>
      </c>
      <c r="B25" s="99" t="s">
        <v>303</v>
      </c>
      <c r="C25" s="101">
        <v>2</v>
      </c>
      <c r="D25" s="101" t="s">
        <v>180</v>
      </c>
      <c r="E25" s="101">
        <v>34435</v>
      </c>
      <c r="F25" s="101">
        <v>1.6</v>
      </c>
      <c r="G25" s="101">
        <f>C25-F25</f>
        <v>0.39999999999999991</v>
      </c>
      <c r="H25" s="294">
        <f>F25+G25</f>
        <v>2</v>
      </c>
      <c r="I25" s="293">
        <f>E25*F25</f>
        <v>55096</v>
      </c>
      <c r="J25" s="294">
        <f>G25*E25</f>
        <v>13773.999999999996</v>
      </c>
      <c r="K25" s="294">
        <f>I25+J25</f>
        <v>68870</v>
      </c>
      <c r="L25" s="296">
        <f>H25/C25</f>
        <v>1</v>
      </c>
      <c r="M25" s="168">
        <v>19000</v>
      </c>
      <c r="N25" s="168">
        <v>500</v>
      </c>
      <c r="O25" s="168">
        <v>1500</v>
      </c>
      <c r="P25" s="168">
        <f>C25*(M25+N25+O25)</f>
        <v>42000</v>
      </c>
      <c r="Q25" s="168">
        <f>K25-P25</f>
        <v>26870</v>
      </c>
    </row>
    <row r="26" spans="1:17" ht="20.25" customHeight="1" x14ac:dyDescent="0.2">
      <c r="A26" s="123" t="s">
        <v>251</v>
      </c>
      <c r="B26" s="99" t="s">
        <v>304</v>
      </c>
      <c r="C26" s="101">
        <v>1</v>
      </c>
      <c r="D26" s="101" t="s">
        <v>180</v>
      </c>
      <c r="E26" s="101">
        <v>52186</v>
      </c>
      <c r="F26" s="101">
        <v>0.8</v>
      </c>
      <c r="G26" s="101">
        <f>C26-F26</f>
        <v>0.19999999999999996</v>
      </c>
      <c r="H26" s="294">
        <f>F26+G26</f>
        <v>1</v>
      </c>
      <c r="I26" s="293">
        <f>E26*F26</f>
        <v>41748.800000000003</v>
      </c>
      <c r="J26" s="294">
        <f>G26*E26</f>
        <v>10437.199999999997</v>
      </c>
      <c r="K26" s="294">
        <f>I26+J26</f>
        <v>52186</v>
      </c>
      <c r="L26" s="296">
        <f>H26/C26</f>
        <v>1</v>
      </c>
      <c r="M26" s="168">
        <v>30000</v>
      </c>
      <c r="N26" s="168">
        <v>500</v>
      </c>
      <c r="O26" s="168">
        <v>1500</v>
      </c>
      <c r="P26" s="168">
        <f>C26*(M26+N26+O26)</f>
        <v>32000</v>
      </c>
      <c r="Q26" s="168">
        <f>K26-P26</f>
        <v>20186</v>
      </c>
    </row>
    <row r="27" spans="1:17" ht="20.25" customHeight="1" x14ac:dyDescent="0.2">
      <c r="A27" s="123"/>
      <c r="B27" s="99" t="s">
        <v>99</v>
      </c>
      <c r="C27" s="101" t="s">
        <v>89</v>
      </c>
      <c r="D27" s="101" t="s">
        <v>89</v>
      </c>
      <c r="E27" s="292"/>
      <c r="F27" s="101"/>
      <c r="G27" s="101"/>
      <c r="H27" s="294"/>
      <c r="I27" s="299">
        <f>SUM(I10:I26)</f>
        <v>131017.90000000001</v>
      </c>
      <c r="J27" s="300">
        <f>SUM(J10:J26)</f>
        <v>25772.899999999994</v>
      </c>
      <c r="K27" s="300">
        <f>SUM(K10:K26)</f>
        <v>156790.79999999999</v>
      </c>
      <c r="L27" s="296"/>
      <c r="M27" s="168"/>
      <c r="N27" s="168"/>
      <c r="O27" s="168"/>
      <c r="P27" s="300">
        <f>SUM(P10:P26)</f>
        <v>99650</v>
      </c>
      <c r="Q27" s="300">
        <f>SUM(Q10:Q26)</f>
        <v>57140.800000000003</v>
      </c>
    </row>
    <row r="28" spans="1:17" ht="18.75" customHeight="1" x14ac:dyDescent="0.2">
      <c r="A28" s="129"/>
      <c r="B28" s="385" t="s">
        <v>205</v>
      </c>
      <c r="C28" s="304"/>
      <c r="D28" s="304"/>
      <c r="E28" s="305"/>
      <c r="F28" s="305"/>
      <c r="G28" s="305"/>
      <c r="H28" s="305"/>
      <c r="I28" s="305"/>
      <c r="J28" s="305"/>
      <c r="K28" s="305"/>
      <c r="L28" s="305"/>
    </row>
    <row r="29" spans="1:17" ht="18.75" customHeight="1" x14ac:dyDescent="0.2">
      <c r="A29" s="417"/>
      <c r="B29" s="418"/>
      <c r="C29" s="307"/>
      <c r="D29" s="307"/>
      <c r="E29" s="307"/>
      <c r="F29" s="307"/>
      <c r="G29" s="307"/>
      <c r="H29" s="307"/>
      <c r="I29" s="307"/>
      <c r="J29" s="307"/>
    </row>
    <row r="30" spans="1:17" ht="18.75" customHeight="1" x14ac:dyDescent="0.2">
      <c r="A30" s="417"/>
      <c r="B30" s="419" t="s">
        <v>206</v>
      </c>
      <c r="C30" s="743" t="s">
        <v>207</v>
      </c>
      <c r="D30" s="743"/>
      <c r="E30" s="743"/>
      <c r="F30" s="743"/>
      <c r="G30" s="386"/>
      <c r="H30" s="386"/>
      <c r="J30" s="386" t="s">
        <v>208</v>
      </c>
      <c r="K30" s="386"/>
      <c r="L30" s="386"/>
    </row>
    <row r="39" spans="11:11" ht="12.75" customHeight="1" x14ac:dyDescent="0.2">
      <c r="K39" s="269"/>
    </row>
  </sheetData>
  <mergeCells count="4">
    <mergeCell ref="C4:E4"/>
    <mergeCell ref="F4:H4"/>
    <mergeCell ref="I4:K4"/>
    <mergeCell ref="C30:F30"/>
  </mergeCells>
  <conditionalFormatting sqref="P26:Q26">
    <cfRule type="cellIs" dxfId="1780" priority="2" operator="equal">
      <formula>"xxx"</formula>
    </cfRule>
    <cfRule type="expression" dxfId="1779" priority="3">
      <formula>#REF!=1</formula>
    </cfRule>
  </conditionalFormatting>
  <conditionalFormatting sqref="P25:Q25">
    <cfRule type="cellIs" dxfId="1778" priority="4" operator="equal">
      <formula>"xxx"</formula>
    </cfRule>
    <cfRule type="expression" dxfId="1777" priority="5">
      <formula>#REF!=1</formula>
    </cfRule>
  </conditionalFormatting>
  <conditionalFormatting sqref="P27:Q27">
    <cfRule type="cellIs" dxfId="1776" priority="6" operator="equal">
      <formula>"xxx"</formula>
    </cfRule>
    <cfRule type="expression" dxfId="1775" priority="7">
      <formula>#REF!=1</formula>
    </cfRule>
  </conditionalFormatting>
  <conditionalFormatting sqref="P21:Q21">
    <cfRule type="cellIs" dxfId="1774" priority="8" operator="equal">
      <formula>"xxx"</formula>
    </cfRule>
    <cfRule type="expression" dxfId="1773" priority="9">
      <formula>#REF!=1</formula>
    </cfRule>
  </conditionalFormatting>
  <conditionalFormatting sqref="P14:Q14">
    <cfRule type="cellIs" dxfId="1772" priority="10" operator="equal">
      <formula>"xxx"</formula>
    </cfRule>
    <cfRule type="expression" dxfId="1771" priority="11">
      <formula>#REF!=1</formula>
    </cfRule>
  </conditionalFormatting>
  <conditionalFormatting sqref="M14">
    <cfRule type="expression" dxfId="1770" priority="12">
      <formula>#REF!=1</formula>
    </cfRule>
    <cfRule type="cellIs" dxfId="1769" priority="13" operator="equal">
      <formula>"xxx"</formula>
    </cfRule>
  </conditionalFormatting>
  <conditionalFormatting sqref="M14:Q14">
    <cfRule type="expression" dxfId="1768" priority="14">
      <formula>#REF!=1</formula>
    </cfRule>
    <cfRule type="cellIs" dxfId="1767" priority="15" operator="equal">
      <formula>"xxx"</formula>
    </cfRule>
  </conditionalFormatting>
  <conditionalFormatting sqref="P10:Q10">
    <cfRule type="cellIs" dxfId="1766" priority="16" operator="equal">
      <formula>"xxx"</formula>
    </cfRule>
    <cfRule type="expression" dxfId="1765" priority="17">
      <formula>#REF!=1</formula>
    </cfRule>
    <cfRule type="cellIs" dxfId="1764" priority="18" operator="equal">
      <formula>"xxx"</formula>
    </cfRule>
    <cfRule type="expression" dxfId="1763" priority="19">
      <formula>#REF!=1</formula>
    </cfRule>
  </conditionalFormatting>
  <conditionalFormatting sqref="M10">
    <cfRule type="expression" dxfId="1762" priority="20">
      <formula>#REF!=1</formula>
    </cfRule>
    <cfRule type="cellIs" dxfId="1761" priority="21" operator="equal">
      <formula>"xxx"</formula>
    </cfRule>
  </conditionalFormatting>
  <conditionalFormatting sqref="M10:Q10">
    <cfRule type="expression" dxfId="1760" priority="22">
      <formula>#REF!=1</formula>
    </cfRule>
    <cfRule type="cellIs" dxfId="1759" priority="23" operator="equal">
      <formula>"xxx"</formula>
    </cfRule>
  </conditionalFormatting>
  <conditionalFormatting sqref="P38:Q38">
    <cfRule type="cellIs" dxfId="1758" priority="24" operator="equal">
      <formula>"xxx"</formula>
    </cfRule>
    <cfRule type="expression" dxfId="1757" priority="25">
      <formula>#REF!=1</formula>
    </cfRule>
  </conditionalFormatting>
  <conditionalFormatting sqref="M38">
    <cfRule type="expression" dxfId="1756" priority="26">
      <formula>#REF!=1</formula>
    </cfRule>
    <cfRule type="cellIs" dxfId="1755" priority="27" operator="equal">
      <formula>"xxx"</formula>
    </cfRule>
  </conditionalFormatting>
  <conditionalFormatting sqref="M38:Q38">
    <cfRule type="expression" dxfId="1754" priority="28">
      <formula>#REF!=1</formula>
    </cfRule>
    <cfRule type="cellIs" dxfId="1753" priority="29" operator="equal">
      <formula>"xxx"</formula>
    </cfRule>
  </conditionalFormatting>
  <conditionalFormatting sqref="P39:Q39">
    <cfRule type="cellIs" dxfId="1752" priority="30" operator="equal">
      <formula>"xxx"</formula>
    </cfRule>
    <cfRule type="expression" dxfId="1751" priority="31">
      <formula>#REF!=1</formula>
    </cfRule>
  </conditionalFormatting>
  <conditionalFormatting sqref="P32:Q34">
    <cfRule type="cellIs" dxfId="1750" priority="32" operator="equal">
      <formula>"xxx"</formula>
    </cfRule>
    <cfRule type="expression" dxfId="1749" priority="33">
      <formula>#REF!=1</formula>
    </cfRule>
  </conditionalFormatting>
  <conditionalFormatting sqref="P18:Q20 P22:Q26 P28:Q29">
    <cfRule type="cellIs" dxfId="1748" priority="34" operator="equal">
      <formula>"xxx"</formula>
    </cfRule>
    <cfRule type="expression" dxfId="1747" priority="35">
      <formula>#REF!=1</formula>
    </cfRule>
  </conditionalFormatting>
  <conditionalFormatting sqref="P18:Q18">
    <cfRule type="cellIs" dxfId="1746" priority="36" operator="equal">
      <formula>"xxx"</formula>
    </cfRule>
    <cfRule type="expression" dxfId="1745" priority="37">
      <formula>#REF!=1</formula>
    </cfRule>
  </conditionalFormatting>
  <conditionalFormatting sqref="M11:M13 M15:M37 M39">
    <cfRule type="expression" dxfId="1744" priority="38">
      <formula>#REF!=1</formula>
    </cfRule>
    <cfRule type="cellIs" dxfId="1743" priority="39" operator="equal">
      <formula>"xxx"</formula>
    </cfRule>
  </conditionalFormatting>
  <conditionalFormatting sqref="N13:O13">
    <cfRule type="expression" dxfId="1742" priority="40">
      <formula>#REF!=1</formula>
    </cfRule>
    <cfRule type="cellIs" dxfId="1741" priority="41" operator="equal">
      <formula>"xxx"</formula>
    </cfRule>
  </conditionalFormatting>
  <conditionalFormatting sqref="M11:Q13 M15:Q26 M27:O27 M28:Q37 M39:O39">
    <cfRule type="expression" dxfId="1740" priority="42">
      <formula>#REF!=1</formula>
    </cfRule>
    <cfRule type="cellIs" dxfId="1739" priority="43" operator="equal">
      <formula>"xxx"</formula>
    </cfRule>
  </conditionalFormatting>
  <conditionalFormatting sqref="P11:Q13">
    <cfRule type="cellIs" dxfId="1738" priority="44" operator="equal">
      <formula>"xxx"</formula>
    </cfRule>
    <cfRule type="expression" dxfId="1737" priority="45">
      <formula>#REF!=1</formula>
    </cfRule>
  </conditionalFormatting>
  <conditionalFormatting sqref="G25:G26">
    <cfRule type="expression" dxfId="1736" priority="46">
      <formula>#REF!=1</formula>
    </cfRule>
    <cfRule type="cellIs" dxfId="1735" priority="47" operator="equal">
      <formula>"xxx"</formula>
    </cfRule>
  </conditionalFormatting>
  <conditionalFormatting sqref="G18:G21">
    <cfRule type="expression" dxfId="1734" priority="48">
      <formula>#REF!=1</formula>
    </cfRule>
    <cfRule type="cellIs" dxfId="1733" priority="49" operator="equal">
      <formula>"xxx"</formula>
    </cfRule>
  </conditionalFormatting>
  <conditionalFormatting sqref="G14">
    <cfRule type="expression" dxfId="1732" priority="50">
      <formula>#REF!=1</formula>
    </cfRule>
    <cfRule type="cellIs" dxfId="1731" priority="51" operator="equal">
      <formula>"xxx"</formula>
    </cfRule>
  </conditionalFormatting>
  <conditionalFormatting sqref="G10">
    <cfRule type="expression" dxfId="1730" priority="52">
      <formula>#REF!=1</formula>
    </cfRule>
    <cfRule type="cellIs" dxfId="1729" priority="53" operator="equal">
      <formula>"xxx"</formula>
    </cfRule>
  </conditionalFormatting>
  <conditionalFormatting sqref="F10">
    <cfRule type="cellIs" dxfId="1728" priority="54" operator="equal">
      <formula>"xxx"</formula>
    </cfRule>
  </conditionalFormatting>
  <conditionalFormatting sqref="D10:F10">
    <cfRule type="expression" dxfId="1727" priority="55">
      <formula>#REF!=1</formula>
    </cfRule>
  </conditionalFormatting>
  <conditionalFormatting sqref="E28:L28">
    <cfRule type="containsText" dxfId="1726" priority="56" operator="containsText" text="xxx">
      <formula>NOT(ISERROR(SEARCH("xxx",E28)))</formula>
    </cfRule>
  </conditionalFormatting>
  <conditionalFormatting sqref="C18:F21 C22:G24 C25:F26 C27:G27">
    <cfRule type="cellIs" dxfId="1725" priority="57" operator="equal">
      <formula>"xxx"</formula>
    </cfRule>
    <cfRule type="expression" dxfId="1724" priority="58">
      <formula>#REF!=1</formula>
    </cfRule>
  </conditionalFormatting>
  <conditionalFormatting sqref="L8:L27">
    <cfRule type="cellIs" dxfId="1723" priority="59" operator="equal">
      <formula>"xxx"</formula>
    </cfRule>
  </conditionalFormatting>
  <conditionalFormatting sqref="L6">
    <cfRule type="cellIs" dxfId="1722" priority="60" operator="equal">
      <formula>"xxx"</formula>
    </cfRule>
    <cfRule type="expression" dxfId="1721" priority="61">
      <formula>LEFT(G6,9)="SUB-TOTAL"</formula>
    </cfRule>
    <cfRule type="expression" dxfId="1720" priority="62">
      <formula>#REF!=1</formula>
    </cfRule>
  </conditionalFormatting>
  <conditionalFormatting sqref="C28:C2274">
    <cfRule type="cellIs" dxfId="1719" priority="63" operator="equal">
      <formula>"xxx"</formula>
    </cfRule>
  </conditionalFormatting>
  <conditionalFormatting sqref="C29">
    <cfRule type="expression" dxfId="1718" priority="64">
      <formula>K29=1</formula>
    </cfRule>
  </conditionalFormatting>
  <conditionalFormatting sqref="G30:H30">
    <cfRule type="containsText" dxfId="1717" priority="65" operator="containsText" text="xxx">
      <formula>NOT(ISERROR(SEARCH("xxx",G30)))</formula>
    </cfRule>
    <cfRule type="expression" dxfId="1716" priority="66">
      <formula>#REF!=1</formula>
    </cfRule>
  </conditionalFormatting>
  <conditionalFormatting sqref="B30:B2274">
    <cfRule type="containsText" dxfId="1715" priority="67" operator="containsText" text="total estimated">
      <formula>NOT(ISERROR(SEARCH("total estimated",B30)))</formula>
    </cfRule>
    <cfRule type="containsText" dxfId="1714" priority="68" operator="containsText" text="SUB-TOTAL">
      <formula>NOT(ISERROR(SEARCH("SUB-TOTAL",B30)))</formula>
    </cfRule>
  </conditionalFormatting>
  <conditionalFormatting sqref="B30:B70">
    <cfRule type="containsText" dxfId="1713" priority="69" operator="containsText" text="to be carried to">
      <formula>NOT(ISERROR(SEARCH("to be carried to",B30)))</formula>
    </cfRule>
  </conditionalFormatting>
  <conditionalFormatting sqref="F5:I5">
    <cfRule type="expression" dxfId="1712" priority="70">
      <formula>H5=1</formula>
    </cfRule>
  </conditionalFormatting>
  <conditionalFormatting sqref="J5">
    <cfRule type="expression" dxfId="1711" priority="71">
      <formula>#REF!=1</formula>
    </cfRule>
  </conditionalFormatting>
  <conditionalFormatting sqref="I1:I4">
    <cfRule type="expression" dxfId="1710" priority="72">
      <formula>K1=1</formula>
    </cfRule>
  </conditionalFormatting>
  <conditionalFormatting sqref="E4">
    <cfRule type="expression" dxfId="1709" priority="73">
      <formula>J4=1</formula>
    </cfRule>
  </conditionalFormatting>
  <conditionalFormatting sqref="D5:E5">
    <cfRule type="expression" dxfId="1708" priority="74">
      <formula>#REF!=1</formula>
    </cfRule>
  </conditionalFormatting>
  <conditionalFormatting sqref="C1:C5">
    <cfRule type="expression" dxfId="1707" priority="75">
      <formula>#REF!=1</formula>
    </cfRule>
  </conditionalFormatting>
  <conditionalFormatting sqref="J30">
    <cfRule type="expression" dxfId="1706" priority="76">
      <formula>L30=1</formula>
    </cfRule>
  </conditionalFormatting>
  <conditionalFormatting sqref="F4">
    <cfRule type="expression" dxfId="1705" priority="77">
      <formula>#REF!=1</formula>
    </cfRule>
  </conditionalFormatting>
  <conditionalFormatting sqref="K5:L5">
    <cfRule type="expression" dxfId="1704" priority="78">
      <formula>#REF!=1</formula>
    </cfRule>
  </conditionalFormatting>
  <conditionalFormatting sqref="D11:E16">
    <cfRule type="expression" dxfId="1703" priority="79">
      <formula>#REF!=1</formula>
    </cfRule>
  </conditionalFormatting>
  <conditionalFormatting sqref="C7:E8">
    <cfRule type="expression" dxfId="1702" priority="80">
      <formula>#REF!=1</formula>
    </cfRule>
  </conditionalFormatting>
  <conditionalFormatting sqref="I6:K27">
    <cfRule type="cellIs" dxfId="1701" priority="81" operator="equal">
      <formula>"xxx"</formula>
    </cfRule>
    <cfRule type="expression" dxfId="1700" priority="82">
      <formula>#REF!=1</formula>
    </cfRule>
  </conditionalFormatting>
  <conditionalFormatting sqref="F12:G12">
    <cfRule type="cellIs" dxfId="1699" priority="83" operator="equal">
      <formula>"xxx"</formula>
    </cfRule>
    <cfRule type="expression" dxfId="1698" priority="84">
      <formula>#REF!=1</formula>
    </cfRule>
  </conditionalFormatting>
  <conditionalFormatting sqref="F8">
    <cfRule type="containsText" dxfId="1697" priority="85" operator="containsText" text="xxx">
      <formula>NOT(ISERROR(SEARCH("xxx",F8)))</formula>
    </cfRule>
    <cfRule type="expression" dxfId="1696" priority="86">
      <formula>#REF!=1</formula>
    </cfRule>
  </conditionalFormatting>
  <conditionalFormatting sqref="H6:H9">
    <cfRule type="cellIs" dxfId="1695" priority="87" operator="equal">
      <formula>"xxx"</formula>
    </cfRule>
  </conditionalFormatting>
  <conditionalFormatting sqref="G11 G13 G15:G17">
    <cfRule type="containsText" dxfId="1694" priority="88" operator="containsText" text="xxx">
      <formula>NOT(ISERROR(SEARCH("xxx",G11)))</formula>
    </cfRule>
  </conditionalFormatting>
  <conditionalFormatting sqref="H11 H13 H15:H17">
    <cfRule type="cellIs" dxfId="1693" priority="89" operator="equal">
      <formula>"xxx"</formula>
    </cfRule>
    <cfRule type="expression" dxfId="1692" priority="90">
      <formula>LEFT(B11,9)="SUB-TOTAL"</formula>
    </cfRule>
  </conditionalFormatting>
  <conditionalFormatting sqref="G6:G8">
    <cfRule type="containsText" dxfId="1691" priority="91" operator="containsText" text="xxx">
      <formula>NOT(ISERROR(SEARCH("xxx",G6)))</formula>
    </cfRule>
  </conditionalFormatting>
  <conditionalFormatting sqref="H19:H21">
    <cfRule type="cellIs" dxfId="1690" priority="92" operator="equal">
      <formula>"xxx"</formula>
    </cfRule>
  </conditionalFormatting>
  <conditionalFormatting sqref="H6:H8 H19:H21">
    <cfRule type="expression" dxfId="1689" priority="93">
      <formula>LEFT(B6,9)="SUB-TOTAL"</formula>
    </cfRule>
  </conditionalFormatting>
  <conditionalFormatting sqref="F6:F7 F11 F13 F15:F17">
    <cfRule type="expression" dxfId="1688" priority="94">
      <formula>#REF!=1</formula>
    </cfRule>
  </conditionalFormatting>
  <conditionalFormatting sqref="G6:G8 G11 G13 G15:G17">
    <cfRule type="expression" dxfId="1687" priority="95">
      <formula>#REF!=1</formula>
    </cfRule>
  </conditionalFormatting>
  <conditionalFormatting sqref="H6:H8 H10:H27">
    <cfRule type="expression" dxfId="1686" priority="96">
      <formula>#REF!=1</formula>
    </cfRule>
  </conditionalFormatting>
  <conditionalFormatting sqref="C13:E13 C15:E16">
    <cfRule type="cellIs" dxfId="1685" priority="97" operator="equal">
      <formula>"xxx"</formula>
    </cfRule>
  </conditionalFormatting>
  <conditionalFormatting sqref="C10:E11">
    <cfRule type="cellIs" dxfId="1684" priority="98" operator="equal">
      <formula>"xxx"</formula>
    </cfRule>
  </conditionalFormatting>
  <conditionalFormatting sqref="B14">
    <cfRule type="expression" dxfId="1683" priority="99">
      <formula>RIGHT($A14,3)=".00"</formula>
    </cfRule>
  </conditionalFormatting>
  <conditionalFormatting sqref="E27 E29:J29 E31:J38 E39:K39 E40:H488">
    <cfRule type="containsText" dxfId="1682" priority="100" operator="containsText" text="xxx">
      <formula>NOT(ISERROR(SEARCH("xxx",E27)))</formula>
    </cfRule>
  </conditionalFormatting>
  <conditionalFormatting sqref="C10:C16 C28:L28 F14">
    <cfRule type="expression" dxfId="1681" priority="101">
      <formula>#REF!=1</formula>
    </cfRule>
  </conditionalFormatting>
  <conditionalFormatting sqref="B7:B8 B10:B12 B18:B27">
    <cfRule type="containsText" dxfId="1680" priority="102" operator="containsText" text="total estimated">
      <formula>NOT(ISERROR(SEARCH("total estimated",B7)))</formula>
    </cfRule>
    <cfRule type="containsText" dxfId="1679" priority="103" operator="containsText" text="SUB-TOTAL">
      <formula>NOT(ISERROR(SEARCH("SUB-TOTAL",B7)))</formula>
    </cfRule>
    <cfRule type="containsText" dxfId="1678" priority="104" operator="containsText" text="to be carried to">
      <formula>NOT(ISERROR(SEARCH("to be carried to",B7)))</formula>
    </cfRule>
  </conditionalFormatting>
  <conditionalFormatting sqref="C7 C8:E8 C12 C14:F14 K30">
    <cfRule type="cellIs" dxfId="1677" priority="105" operator="equal">
      <formula>"xxx"</formula>
    </cfRule>
  </conditionalFormatting>
  <conditionalFormatting sqref="A7:B8 A10:B12 A13:A14 A15:B16">
    <cfRule type="expression" dxfId="1676" priority="106">
      <formula>RIGHT($A7,3)=".00"</formula>
    </cfRule>
  </conditionalFormatting>
  <conditionalFormatting sqref="B28">
    <cfRule type="expression" dxfId="1675" priority="107">
      <formula>#REF!=1</formula>
    </cfRule>
  </conditionalFormatting>
  <conditionalFormatting sqref="B28:B29">
    <cfRule type="containsText" dxfId="1674" priority="108" operator="containsText" text="total estimated">
      <formula>NOT(ISERROR(SEARCH("total estimated",B28)))</formula>
    </cfRule>
    <cfRule type="containsText" dxfId="1673" priority="109" operator="containsText" text="SUB-TOTAL">
      <formula>NOT(ISERROR(SEARCH("SUB-TOTAL",B28)))</formula>
    </cfRule>
    <cfRule type="containsText" dxfId="1672" priority="110" operator="containsText" text="to be carried to">
      <formula>NOT(ISERROR(SEARCH("to be carried to",B28)))</formula>
    </cfRule>
  </conditionalFormatting>
  <conditionalFormatting sqref="A18:A28">
    <cfRule type="expression" dxfId="1671" priority="111">
      <formula>#REF!=1</formula>
    </cfRule>
  </conditionalFormatting>
  <conditionalFormatting sqref="H29 H31:H39">
    <cfRule type="expression" dxfId="1670" priority="112">
      <formula>I29=1</formula>
    </cfRule>
  </conditionalFormatting>
  <conditionalFormatting sqref="I40:I1048576">
    <cfRule type="expression" dxfId="1669" priority="113">
      <formula>K40=1</formula>
    </cfRule>
  </conditionalFormatting>
  <conditionalFormatting sqref="A5">
    <cfRule type="expression" dxfId="1668" priority="114">
      <formula>H5=1</formula>
    </cfRule>
  </conditionalFormatting>
  <conditionalFormatting sqref="C31:C1048576">
    <cfRule type="expression" dxfId="1667" priority="115">
      <formula>K31=1</formula>
    </cfRule>
  </conditionalFormatting>
  <conditionalFormatting sqref="A18:B28">
    <cfRule type="expression" dxfId="1666" priority="116">
      <formula>RIGHT($A18,3)=".00"</formula>
    </cfRule>
  </conditionalFormatting>
  <conditionalFormatting sqref="A29:A2274">
    <cfRule type="expression" dxfId="1665" priority="117">
      <formula>RIGHT($A29,3)=".00"</formula>
    </cfRule>
  </conditionalFormatting>
  <conditionalFormatting sqref="F40:H1048576">
    <cfRule type="expression" dxfId="1664" priority="118">
      <formula>I40=1</formula>
    </cfRule>
  </conditionalFormatting>
  <conditionalFormatting sqref="J1:J3 J40:J1048576">
    <cfRule type="expression" dxfId="1663" priority="119">
      <formula>K1=1</formula>
    </cfRule>
  </conditionalFormatting>
  <conditionalFormatting sqref="J1:J3 J40:J2274">
    <cfRule type="containsText" dxfId="1662" priority="120" operator="containsText" text="xxx">
      <formula>NOT(ISERROR(SEARCH("xxx",J1)))</formula>
    </cfRule>
  </conditionalFormatting>
  <conditionalFormatting sqref="E29 E31:E1048576 I29:J29 I31:J38 I39:K39">
    <cfRule type="expression" dxfId="1661" priority="121">
      <formula>H29=1</formula>
    </cfRule>
  </conditionalFormatting>
  <conditionalFormatting sqref="D29 D31:D1048576">
    <cfRule type="expression" dxfId="1660" priority="122">
      <formula>K29=1</formula>
    </cfRule>
  </conditionalFormatting>
  <conditionalFormatting sqref="B29 B31:B1048576">
    <cfRule type="expression" dxfId="1659" priority="123">
      <formula>K29=1</formula>
    </cfRule>
  </conditionalFormatting>
  <conditionalFormatting sqref="A29 A31:A1048576">
    <cfRule type="expression" dxfId="1658" priority="124">
      <formula>K29=1</formula>
    </cfRule>
  </conditionalFormatting>
  <conditionalFormatting sqref="A30">
    <cfRule type="expression" dxfId="1657" priority="125">
      <formula>#REF!=1</formula>
    </cfRule>
  </conditionalFormatting>
  <conditionalFormatting sqref="B30">
    <cfRule type="expression" dxfId="1656" priority="126">
      <formula>#REF!=1</formula>
    </cfRule>
  </conditionalFormatting>
  <conditionalFormatting sqref="C30">
    <cfRule type="expression" dxfId="1655" priority="127">
      <formula>#REF!=1</formula>
    </cfRule>
  </conditionalFormatting>
  <conditionalFormatting sqref="A2:A4 A7:A8 A10:A16 B1">
    <cfRule type="expression" dxfId="1654" priority="128">
      <formula>#REF!=1</formula>
    </cfRule>
  </conditionalFormatting>
  <conditionalFormatting sqref="B1:B5 B7:B8 B10:B12 B18:B27">
    <cfRule type="expression" dxfId="1653" priority="129">
      <formula>#REF!=1</formula>
    </cfRule>
  </conditionalFormatting>
  <conditionalFormatting sqref="B14:B16">
    <cfRule type="containsText" dxfId="1652" priority="130" operator="containsText" text="total estimated">
      <formula>NOT(ISERROR(SEARCH("total estimated",B14)))</formula>
    </cfRule>
    <cfRule type="containsText" dxfId="1651" priority="131" operator="containsText" text="SUB-TOTAL">
      <formula>NOT(ISERROR(SEARCH("SUB-TOTAL",B14)))</formula>
    </cfRule>
    <cfRule type="containsText" dxfId="1650" priority="132" operator="containsText" text="to be carried to">
      <formula>NOT(ISERROR(SEARCH("to be carried to",B14)))</formula>
    </cfRule>
    <cfRule type="expression" dxfId="1649" priority="133">
      <formula>#REF!=1</formula>
    </cfRule>
  </conditionalFormatting>
  <conditionalFormatting sqref="E1:E3">
    <cfRule type="expression" dxfId="1648" priority="134">
      <formula>#REF!=1</formula>
    </cfRule>
  </conditionalFormatting>
  <conditionalFormatting sqref="F29:G29 F31:G39">
    <cfRule type="expression" dxfId="1647" priority="135">
      <formula>#REF!=1</formula>
    </cfRule>
  </conditionalFormatting>
  <conditionalFormatting sqref="G1:G3">
    <cfRule type="expression" dxfId="1646" priority="136">
      <formula>#REF!=1</formula>
    </cfRule>
  </conditionalFormatting>
  <conditionalFormatting sqref="H1:H3">
    <cfRule type="expression" dxfId="1645" priority="137">
      <formula>#REF!=1</formula>
    </cfRule>
  </conditionalFormatting>
  <conditionalFormatting sqref="I6:K26">
    <cfRule type="expression" dxfId="1644" priority="138">
      <formula>LEFT(E6,9)="SUB-TOTAL"</formula>
    </cfRule>
  </conditionalFormatting>
  <pageMargins left="0.25" right="0.25" top="0.75" bottom="0.75" header="0.511811023622047" footer="0.511811023622047"/>
  <pageSetup paperSize="9" orientation="landscape"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39"/>
  <sheetViews>
    <sheetView topLeftCell="D16" zoomScale="73" zoomScaleNormal="73" workbookViewId="0">
      <selection activeCell="K36" sqref="K36"/>
    </sheetView>
  </sheetViews>
  <sheetFormatPr defaultColWidth="8.7109375" defaultRowHeight="18" x14ac:dyDescent="0.25"/>
  <cols>
    <col min="1" max="1" width="16.5703125" style="15" customWidth="1"/>
    <col min="2" max="2" width="92.140625" style="15" customWidth="1"/>
    <col min="3" max="3" width="22.140625" style="140" customWidth="1"/>
    <col min="4" max="4" width="17.140625" style="140" customWidth="1"/>
    <col min="5" max="5" width="25.85546875" style="140" customWidth="1"/>
    <col min="6" max="6" width="16.7109375" style="140" customWidth="1"/>
    <col min="7" max="7" width="21.140625" style="140" customWidth="1"/>
    <col min="8" max="8" width="20.140625" style="140" customWidth="1"/>
    <col min="9" max="9" width="20.85546875" style="141" customWidth="1"/>
    <col min="10" max="10" width="20.5703125" style="141" customWidth="1"/>
    <col min="11" max="11" width="21.5703125" style="141" customWidth="1"/>
    <col min="12" max="12" width="26.28515625" style="142" customWidth="1"/>
    <col min="13" max="13" width="19.85546875" style="15" customWidth="1"/>
    <col min="14" max="14" width="34.7109375" style="15" customWidth="1"/>
    <col min="15" max="15" width="20.140625" style="15" customWidth="1"/>
    <col min="16" max="16" width="19.5703125" style="15" customWidth="1"/>
  </cols>
  <sheetData>
    <row r="1" spans="1:16" ht="23.25" customHeight="1" x14ac:dyDescent="0.35">
      <c r="A1" s="417"/>
      <c r="B1" s="348"/>
      <c r="C1" s="320"/>
      <c r="D1" s="320"/>
      <c r="E1" s="320"/>
      <c r="F1" s="420"/>
      <c r="G1" s="420"/>
      <c r="H1" s="420"/>
      <c r="I1" s="324"/>
      <c r="J1" s="324"/>
      <c r="K1" s="324"/>
      <c r="L1" s="421"/>
    </row>
    <row r="2" spans="1:16" ht="23.25" customHeight="1" x14ac:dyDescent="0.35">
      <c r="A2" s="422"/>
      <c r="B2" s="318"/>
      <c r="C2" s="319"/>
      <c r="D2" s="320"/>
      <c r="E2" s="326"/>
      <c r="F2" s="420"/>
      <c r="G2" s="420"/>
      <c r="H2" s="420"/>
      <c r="I2" s="324"/>
      <c r="J2" s="324"/>
      <c r="K2" s="324"/>
      <c r="L2" s="421"/>
    </row>
    <row r="3" spans="1:16" ht="23.25" customHeight="1" x14ac:dyDescent="0.35">
      <c r="A3" s="422"/>
      <c r="B3" s="318"/>
      <c r="C3" s="319"/>
      <c r="D3" s="320"/>
      <c r="E3" s="326"/>
      <c r="F3" s="420"/>
      <c r="G3" s="420"/>
      <c r="H3" s="420"/>
      <c r="I3" s="324"/>
      <c r="J3" s="324"/>
      <c r="K3" s="324"/>
      <c r="L3" s="421"/>
    </row>
    <row r="4" spans="1:16" ht="27" customHeight="1" x14ac:dyDescent="0.35">
      <c r="A4" s="423"/>
      <c r="B4" s="318"/>
      <c r="C4" s="424" t="s">
        <v>305</v>
      </c>
      <c r="D4" s="320"/>
      <c r="E4" s="326"/>
      <c r="F4" s="420"/>
      <c r="G4" s="420"/>
      <c r="H4" s="420"/>
      <c r="I4" s="324"/>
      <c r="J4" s="324"/>
      <c r="K4" s="324"/>
      <c r="L4" s="421"/>
    </row>
    <row r="5" spans="1:16" ht="18.75" customHeight="1" x14ac:dyDescent="0.2">
      <c r="A5" s="423" t="s">
        <v>209</v>
      </c>
      <c r="B5" s="318"/>
      <c r="C5" s="741" t="s">
        <v>157</v>
      </c>
      <c r="D5" s="741"/>
      <c r="E5" s="741"/>
      <c r="F5" s="741" t="s">
        <v>158</v>
      </c>
      <c r="G5" s="741"/>
      <c r="H5" s="741"/>
      <c r="I5" s="741" t="s">
        <v>159</v>
      </c>
      <c r="J5" s="741"/>
      <c r="K5" s="741"/>
      <c r="L5" s="425" t="s">
        <v>169</v>
      </c>
    </row>
    <row r="6" spans="1:16" ht="60.75" customHeight="1" x14ac:dyDescent="0.2">
      <c r="A6" s="81" t="s">
        <v>79</v>
      </c>
      <c r="B6" s="332" t="s">
        <v>80</v>
      </c>
      <c r="C6" s="152" t="s">
        <v>160</v>
      </c>
      <c r="D6" s="152" t="s">
        <v>161</v>
      </c>
      <c r="E6" s="154" t="s">
        <v>162</v>
      </c>
      <c r="F6" s="152" t="s">
        <v>163</v>
      </c>
      <c r="G6" s="152" t="s">
        <v>164</v>
      </c>
      <c r="H6" s="152" t="s">
        <v>165</v>
      </c>
      <c r="I6" s="152" t="s">
        <v>166</v>
      </c>
      <c r="J6" s="152" t="s">
        <v>167</v>
      </c>
      <c r="K6" s="152" t="s">
        <v>168</v>
      </c>
      <c r="L6" s="425" t="s">
        <v>168</v>
      </c>
      <c r="M6" s="155" t="s">
        <v>170</v>
      </c>
      <c r="N6" s="155" t="s">
        <v>171</v>
      </c>
      <c r="O6" s="155" t="s">
        <v>172</v>
      </c>
      <c r="P6" s="155" t="s">
        <v>173</v>
      </c>
    </row>
    <row r="7" spans="1:16" ht="27" customHeight="1" x14ac:dyDescent="0.2">
      <c r="A7" s="389"/>
      <c r="B7" s="336" t="s">
        <v>174</v>
      </c>
      <c r="C7" s="426"/>
      <c r="D7" s="426"/>
      <c r="E7" s="427"/>
      <c r="F7" s="428"/>
      <c r="G7" s="428"/>
      <c r="H7" s="428"/>
      <c r="I7" s="428"/>
      <c r="J7" s="428"/>
      <c r="K7" s="428"/>
      <c r="L7" s="429"/>
      <c r="M7" s="394"/>
      <c r="N7" s="394"/>
      <c r="O7" s="394"/>
      <c r="P7" s="394"/>
    </row>
    <row r="8" spans="1:16" ht="21.75" customHeight="1" x14ac:dyDescent="0.2">
      <c r="A8" s="98" t="s">
        <v>241</v>
      </c>
      <c r="B8" s="336" t="s">
        <v>176</v>
      </c>
      <c r="C8" s="430"/>
      <c r="D8" s="430"/>
      <c r="E8" s="431"/>
      <c r="F8" s="431"/>
      <c r="G8" s="431"/>
      <c r="H8" s="432"/>
      <c r="I8" s="433"/>
      <c r="J8" s="433"/>
      <c r="K8" s="433"/>
      <c r="L8" s="434"/>
      <c r="M8" s="394"/>
      <c r="N8" s="394"/>
      <c r="O8" s="394"/>
      <c r="P8" s="394"/>
    </row>
    <row r="9" spans="1:16" ht="30.75" customHeight="1" x14ac:dyDescent="0.2">
      <c r="A9" s="123" t="s">
        <v>214</v>
      </c>
      <c r="B9" s="337" t="s">
        <v>177</v>
      </c>
      <c r="C9" s="430"/>
      <c r="D9" s="430"/>
      <c r="E9" s="431"/>
      <c r="F9" s="431"/>
      <c r="G9" s="431"/>
      <c r="H9" s="432"/>
      <c r="I9" s="433"/>
      <c r="J9" s="433"/>
      <c r="K9" s="433"/>
      <c r="L9" s="434"/>
      <c r="M9" s="394"/>
      <c r="N9" s="394"/>
      <c r="O9" s="394"/>
      <c r="P9" s="394"/>
    </row>
    <row r="10" spans="1:16" ht="163.5" customHeight="1" x14ac:dyDescent="0.2">
      <c r="A10" s="123"/>
      <c r="B10" s="337" t="s">
        <v>178</v>
      </c>
      <c r="C10" s="430"/>
      <c r="D10" s="431"/>
      <c r="E10" s="431"/>
      <c r="F10" s="431"/>
      <c r="G10" s="431"/>
      <c r="H10" s="432"/>
      <c r="I10" s="433"/>
      <c r="J10" s="433"/>
      <c r="K10" s="433"/>
      <c r="L10" s="434"/>
      <c r="M10" s="394"/>
      <c r="N10" s="394"/>
      <c r="O10" s="394"/>
      <c r="P10" s="394"/>
    </row>
    <row r="11" spans="1:16" ht="24" customHeight="1" x14ac:dyDescent="0.2">
      <c r="A11" s="123" t="s">
        <v>216</v>
      </c>
      <c r="B11" s="337" t="s">
        <v>278</v>
      </c>
      <c r="C11" s="430">
        <v>1</v>
      </c>
      <c r="D11" s="430" t="s">
        <v>180</v>
      </c>
      <c r="E11" s="430">
        <v>22795</v>
      </c>
      <c r="F11" s="430">
        <v>0.9</v>
      </c>
      <c r="G11" s="430">
        <f>C11-F11</f>
        <v>9.9999999999999978E-2</v>
      </c>
      <c r="H11" s="433">
        <f>F11+G11</f>
        <v>1</v>
      </c>
      <c r="I11" s="433">
        <f>F11*E11</f>
        <v>20515.5</v>
      </c>
      <c r="J11" s="433">
        <f>G11*E11</f>
        <v>2279.4999999999995</v>
      </c>
      <c r="K11" s="433">
        <f>I11+J11</f>
        <v>22795</v>
      </c>
      <c r="L11" s="434">
        <f>H11/C11</f>
        <v>1</v>
      </c>
      <c r="M11" s="394">
        <v>16900</v>
      </c>
      <c r="N11" s="394">
        <v>80</v>
      </c>
      <c r="O11" s="394">
        <f>C11*(M11+N11)</f>
        <v>16980</v>
      </c>
      <c r="P11" s="394">
        <f>K11-O11</f>
        <v>5815</v>
      </c>
    </row>
    <row r="12" spans="1:16" ht="28.5" customHeight="1" x14ac:dyDescent="0.2">
      <c r="A12" s="123" t="s">
        <v>218</v>
      </c>
      <c r="B12" s="337" t="s">
        <v>181</v>
      </c>
      <c r="C12" s="430">
        <v>1</v>
      </c>
      <c r="D12" s="430" t="s">
        <v>180</v>
      </c>
      <c r="E12" s="430">
        <v>4365</v>
      </c>
      <c r="F12" s="430">
        <v>0</v>
      </c>
      <c r="G12" s="430">
        <f>C12-F12</f>
        <v>1</v>
      </c>
      <c r="H12" s="433">
        <f>F12+G12</f>
        <v>1</v>
      </c>
      <c r="I12" s="433">
        <f>F12*E12</f>
        <v>0</v>
      </c>
      <c r="J12" s="433">
        <f>G12*E12</f>
        <v>4365</v>
      </c>
      <c r="K12" s="433">
        <f>I12+J12</f>
        <v>4365</v>
      </c>
      <c r="L12" s="434">
        <f>H12/C12</f>
        <v>1</v>
      </c>
      <c r="M12" s="394">
        <v>0</v>
      </c>
      <c r="N12" s="394">
        <v>0</v>
      </c>
      <c r="O12" s="394">
        <f>C12*(M12+N12)</f>
        <v>0</v>
      </c>
      <c r="P12" s="394">
        <f>K12-O12</f>
        <v>4365</v>
      </c>
    </row>
    <row r="13" spans="1:16" ht="115.5" customHeight="1" x14ac:dyDescent="0.2">
      <c r="A13" s="123"/>
      <c r="B13" s="337" t="s">
        <v>182</v>
      </c>
      <c r="C13" s="430"/>
      <c r="D13" s="430"/>
      <c r="E13" s="431"/>
      <c r="F13" s="431"/>
      <c r="G13" s="431"/>
      <c r="H13" s="433"/>
      <c r="I13" s="433"/>
      <c r="J13" s="433"/>
      <c r="K13" s="433"/>
      <c r="L13" s="434"/>
      <c r="M13" s="394"/>
      <c r="N13" s="394"/>
      <c r="O13" s="394"/>
      <c r="P13" s="394"/>
    </row>
    <row r="14" spans="1:16" ht="27.75" customHeight="1" x14ac:dyDescent="0.2">
      <c r="A14" s="123" t="s">
        <v>222</v>
      </c>
      <c r="B14" s="337" t="s">
        <v>183</v>
      </c>
      <c r="C14" s="430"/>
      <c r="D14" s="430"/>
      <c r="E14" s="431"/>
      <c r="F14" s="430"/>
      <c r="G14" s="430"/>
      <c r="H14" s="433"/>
      <c r="I14" s="433"/>
      <c r="J14" s="433"/>
      <c r="K14" s="433"/>
      <c r="L14" s="434"/>
      <c r="M14" s="394"/>
      <c r="N14" s="394"/>
      <c r="O14" s="394"/>
      <c r="P14" s="394"/>
    </row>
    <row r="15" spans="1:16" ht="116.25" customHeight="1" x14ac:dyDescent="0.2">
      <c r="A15" s="123"/>
      <c r="B15" s="337" t="s">
        <v>184</v>
      </c>
      <c r="C15" s="430"/>
      <c r="D15" s="430"/>
      <c r="E15" s="431"/>
      <c r="F15" s="431"/>
      <c r="G15" s="431"/>
      <c r="H15" s="433"/>
      <c r="I15" s="433"/>
      <c r="J15" s="433"/>
      <c r="K15" s="433"/>
      <c r="L15" s="434"/>
      <c r="M15" s="394"/>
      <c r="N15" s="394"/>
      <c r="O15" s="394"/>
      <c r="P15" s="394"/>
    </row>
    <row r="16" spans="1:16" ht="46.5" customHeight="1" x14ac:dyDescent="0.2">
      <c r="A16" s="123" t="s">
        <v>224</v>
      </c>
      <c r="B16" s="337" t="s">
        <v>185</v>
      </c>
      <c r="C16" s="430">
        <v>99</v>
      </c>
      <c r="D16" s="430" t="s">
        <v>180</v>
      </c>
      <c r="E16" s="430">
        <v>339.5</v>
      </c>
      <c r="F16" s="430">
        <v>89.52</v>
      </c>
      <c r="G16" s="430">
        <f t="shared" ref="G16:G21" si="0">C16-F16</f>
        <v>9.480000000000004</v>
      </c>
      <c r="H16" s="433">
        <f t="shared" ref="H16:H21" si="1">F16+G16</f>
        <v>99</v>
      </c>
      <c r="I16" s="433">
        <f t="shared" ref="I16:I21" si="2">F16*E16</f>
        <v>30392.039999999997</v>
      </c>
      <c r="J16" s="433">
        <f t="shared" ref="J16:J21" si="3">G16*E16</f>
        <v>3218.4600000000014</v>
      </c>
      <c r="K16" s="433">
        <f t="shared" ref="K16:K21" si="4">I16+J16</f>
        <v>33610.5</v>
      </c>
      <c r="L16" s="434">
        <f t="shared" ref="L16:L21" si="5">H16/C16</f>
        <v>1</v>
      </c>
      <c r="M16" s="394">
        <v>120</v>
      </c>
      <c r="N16" s="394">
        <v>80</v>
      </c>
      <c r="O16" s="394">
        <f t="shared" ref="O16:O21" si="6">C16*(M16+N16)</f>
        <v>19800</v>
      </c>
      <c r="P16" s="394">
        <f t="shared" ref="P16:P21" si="7">K16-O16</f>
        <v>13810.5</v>
      </c>
    </row>
    <row r="17" spans="1:16" ht="40.5" customHeight="1" x14ac:dyDescent="0.2">
      <c r="A17" s="123" t="s">
        <v>282</v>
      </c>
      <c r="B17" s="435" t="s">
        <v>306</v>
      </c>
      <c r="C17" s="430">
        <v>14</v>
      </c>
      <c r="D17" s="430" t="s">
        <v>180</v>
      </c>
      <c r="E17" s="430">
        <v>1746</v>
      </c>
      <c r="F17" s="430">
        <v>12.6</v>
      </c>
      <c r="G17" s="430">
        <f t="shared" si="0"/>
        <v>1.4000000000000004</v>
      </c>
      <c r="H17" s="433">
        <f t="shared" si="1"/>
        <v>14</v>
      </c>
      <c r="I17" s="433">
        <f t="shared" si="2"/>
        <v>21999.599999999999</v>
      </c>
      <c r="J17" s="433">
        <f t="shared" si="3"/>
        <v>2444.4000000000005</v>
      </c>
      <c r="K17" s="433">
        <f t="shared" si="4"/>
        <v>24444</v>
      </c>
      <c r="L17" s="434">
        <f t="shared" si="5"/>
        <v>1</v>
      </c>
      <c r="M17" s="394">
        <v>250</v>
      </c>
      <c r="N17" s="394">
        <v>80</v>
      </c>
      <c r="O17" s="394">
        <f t="shared" si="6"/>
        <v>4620</v>
      </c>
      <c r="P17" s="394">
        <f t="shared" si="7"/>
        <v>19824</v>
      </c>
    </row>
    <row r="18" spans="1:16" ht="37.5" customHeight="1" x14ac:dyDescent="0.2">
      <c r="A18" s="123" t="s">
        <v>283</v>
      </c>
      <c r="B18" s="337" t="s">
        <v>186</v>
      </c>
      <c r="C18" s="430">
        <v>2</v>
      </c>
      <c r="D18" s="430" t="s">
        <v>180</v>
      </c>
      <c r="E18" s="430">
        <v>339.5</v>
      </c>
      <c r="F18" s="430">
        <v>1.8</v>
      </c>
      <c r="G18" s="430">
        <f t="shared" si="0"/>
        <v>0.19999999999999996</v>
      </c>
      <c r="H18" s="433">
        <f t="shared" si="1"/>
        <v>2</v>
      </c>
      <c r="I18" s="433">
        <f t="shared" si="2"/>
        <v>611.1</v>
      </c>
      <c r="J18" s="433">
        <f t="shared" si="3"/>
        <v>67.899999999999991</v>
      </c>
      <c r="K18" s="433">
        <f t="shared" si="4"/>
        <v>679</v>
      </c>
      <c r="L18" s="434">
        <f t="shared" si="5"/>
        <v>1</v>
      </c>
      <c r="M18" s="394">
        <v>110</v>
      </c>
      <c r="N18" s="394">
        <v>80</v>
      </c>
      <c r="O18" s="394">
        <f t="shared" si="6"/>
        <v>380</v>
      </c>
      <c r="P18" s="394">
        <f t="shared" si="7"/>
        <v>299</v>
      </c>
    </row>
    <row r="19" spans="1:16" ht="34.5" customHeight="1" x14ac:dyDescent="0.2">
      <c r="A19" s="123" t="s">
        <v>284</v>
      </c>
      <c r="B19" s="337" t="s">
        <v>307</v>
      </c>
      <c r="C19" s="430">
        <v>2</v>
      </c>
      <c r="D19" s="430" t="s">
        <v>180</v>
      </c>
      <c r="E19" s="430">
        <v>2783.9</v>
      </c>
      <c r="F19" s="430">
        <v>1.3</v>
      </c>
      <c r="G19" s="430">
        <f t="shared" si="0"/>
        <v>0.7</v>
      </c>
      <c r="H19" s="433">
        <f t="shared" si="1"/>
        <v>2</v>
      </c>
      <c r="I19" s="433">
        <f t="shared" si="2"/>
        <v>3619.07</v>
      </c>
      <c r="J19" s="433">
        <f t="shared" si="3"/>
        <v>1948.73</v>
      </c>
      <c r="K19" s="433">
        <f t="shared" si="4"/>
        <v>5567.8</v>
      </c>
      <c r="L19" s="434">
        <f t="shared" si="5"/>
        <v>1</v>
      </c>
      <c r="M19" s="394">
        <v>180</v>
      </c>
      <c r="N19" s="394">
        <v>80</v>
      </c>
      <c r="O19" s="394">
        <f t="shared" si="6"/>
        <v>520</v>
      </c>
      <c r="P19" s="394">
        <f t="shared" si="7"/>
        <v>5047.8</v>
      </c>
    </row>
    <row r="20" spans="1:16" ht="34.5" customHeight="1" x14ac:dyDescent="0.2">
      <c r="A20" s="123" t="s">
        <v>308</v>
      </c>
      <c r="B20" s="337" t="s">
        <v>309</v>
      </c>
      <c r="C20" s="430">
        <v>2</v>
      </c>
      <c r="D20" s="430" t="s">
        <v>180</v>
      </c>
      <c r="E20" s="430">
        <v>2783.9</v>
      </c>
      <c r="F20" s="430">
        <v>1.3</v>
      </c>
      <c r="G20" s="430">
        <f t="shared" si="0"/>
        <v>0.7</v>
      </c>
      <c r="H20" s="433">
        <f t="shared" si="1"/>
        <v>2</v>
      </c>
      <c r="I20" s="433">
        <f t="shared" si="2"/>
        <v>3619.07</v>
      </c>
      <c r="J20" s="433">
        <f t="shared" si="3"/>
        <v>1948.73</v>
      </c>
      <c r="K20" s="433">
        <f t="shared" si="4"/>
        <v>5567.8</v>
      </c>
      <c r="L20" s="434">
        <f t="shared" si="5"/>
        <v>1</v>
      </c>
      <c r="M20" s="394">
        <v>180</v>
      </c>
      <c r="N20" s="394">
        <v>80</v>
      </c>
      <c r="O20" s="394">
        <f t="shared" si="6"/>
        <v>520</v>
      </c>
      <c r="P20" s="394">
        <f t="shared" si="7"/>
        <v>5047.8</v>
      </c>
    </row>
    <row r="21" spans="1:16" ht="27.75" customHeight="1" x14ac:dyDescent="0.2">
      <c r="A21" s="123" t="s">
        <v>310</v>
      </c>
      <c r="B21" s="337" t="s">
        <v>187</v>
      </c>
      <c r="C21" s="430">
        <v>12</v>
      </c>
      <c r="D21" s="430" t="s">
        <v>180</v>
      </c>
      <c r="E21" s="430">
        <v>291</v>
      </c>
      <c r="F21" s="430">
        <v>10.82</v>
      </c>
      <c r="G21" s="430">
        <f t="shared" si="0"/>
        <v>1.1799999999999997</v>
      </c>
      <c r="H21" s="433">
        <f t="shared" si="1"/>
        <v>12</v>
      </c>
      <c r="I21" s="433">
        <f t="shared" si="2"/>
        <v>3148.62</v>
      </c>
      <c r="J21" s="433">
        <f t="shared" si="3"/>
        <v>343.37999999999994</v>
      </c>
      <c r="K21" s="433">
        <f t="shared" si="4"/>
        <v>3492</v>
      </c>
      <c r="L21" s="434">
        <f t="shared" si="5"/>
        <v>1</v>
      </c>
      <c r="M21" s="394">
        <v>160</v>
      </c>
      <c r="N21" s="394">
        <v>80</v>
      </c>
      <c r="O21" s="394">
        <f t="shared" si="6"/>
        <v>2880</v>
      </c>
      <c r="P21" s="394">
        <f t="shared" si="7"/>
        <v>612</v>
      </c>
    </row>
    <row r="22" spans="1:16" ht="25.5" customHeight="1" x14ac:dyDescent="0.2">
      <c r="A22" s="123" t="s">
        <v>226</v>
      </c>
      <c r="B22" s="337" t="s">
        <v>189</v>
      </c>
      <c r="C22" s="430"/>
      <c r="D22" s="430"/>
      <c r="E22" s="430"/>
      <c r="F22" s="430"/>
      <c r="G22" s="430"/>
      <c r="H22" s="433"/>
      <c r="I22" s="433"/>
      <c r="J22" s="433"/>
      <c r="K22" s="433"/>
      <c r="L22" s="434"/>
      <c r="M22" s="394"/>
      <c r="N22" s="394"/>
      <c r="O22" s="394"/>
      <c r="P22" s="394"/>
    </row>
    <row r="23" spans="1:16" ht="45.75" customHeight="1" x14ac:dyDescent="0.2">
      <c r="A23" s="123"/>
      <c r="B23" s="337" t="s">
        <v>190</v>
      </c>
      <c r="C23" s="430"/>
      <c r="D23" s="430"/>
      <c r="E23" s="431"/>
      <c r="F23" s="430"/>
      <c r="G23" s="430"/>
      <c r="H23" s="433"/>
      <c r="I23" s="433"/>
      <c r="J23" s="433"/>
      <c r="K23" s="433"/>
      <c r="L23" s="434"/>
      <c r="M23" s="394"/>
      <c r="N23" s="394"/>
      <c r="O23" s="394"/>
      <c r="P23" s="394"/>
    </row>
    <row r="24" spans="1:16" ht="33" customHeight="1" x14ac:dyDescent="0.2">
      <c r="A24" s="123" t="s">
        <v>229</v>
      </c>
      <c r="B24" s="337" t="s">
        <v>191</v>
      </c>
      <c r="C24" s="430">
        <v>6</v>
      </c>
      <c r="D24" s="430" t="s">
        <v>180</v>
      </c>
      <c r="E24" s="430">
        <v>436.5</v>
      </c>
      <c r="F24" s="430">
        <v>5.4</v>
      </c>
      <c r="G24" s="430">
        <f>C24-F24</f>
        <v>0.59999999999999964</v>
      </c>
      <c r="H24" s="433">
        <f>F24+G24</f>
        <v>6</v>
      </c>
      <c r="I24" s="433">
        <f>F24*E24</f>
        <v>2357.1000000000004</v>
      </c>
      <c r="J24" s="433">
        <f>G24*E24</f>
        <v>261.89999999999986</v>
      </c>
      <c r="K24" s="433">
        <f>I24+J24</f>
        <v>2619</v>
      </c>
      <c r="L24" s="434">
        <f>H24/C24</f>
        <v>1</v>
      </c>
      <c r="M24" s="394">
        <v>140</v>
      </c>
      <c r="N24" s="394">
        <v>80</v>
      </c>
      <c r="O24" s="394">
        <f>C24*(M24+N24)</f>
        <v>1320</v>
      </c>
      <c r="P24" s="394">
        <f>K24-O24</f>
        <v>1299</v>
      </c>
    </row>
    <row r="25" spans="1:16" ht="29.25" customHeight="1" x14ac:dyDescent="0.2">
      <c r="A25" s="123" t="s">
        <v>285</v>
      </c>
      <c r="B25" s="337" t="s">
        <v>192</v>
      </c>
      <c r="C25" s="430"/>
      <c r="D25" s="430"/>
      <c r="E25" s="430"/>
      <c r="F25" s="430"/>
      <c r="G25" s="430"/>
      <c r="H25" s="433"/>
      <c r="I25" s="433"/>
      <c r="J25" s="433"/>
      <c r="K25" s="433"/>
      <c r="L25" s="434"/>
      <c r="M25" s="394"/>
      <c r="N25" s="394"/>
      <c r="O25" s="394"/>
      <c r="P25" s="394"/>
    </row>
    <row r="26" spans="1:16" ht="57" customHeight="1" x14ac:dyDescent="0.2">
      <c r="A26" s="123"/>
      <c r="B26" s="436" t="s">
        <v>193</v>
      </c>
      <c r="C26" s="430"/>
      <c r="D26" s="430"/>
      <c r="E26" s="430"/>
      <c r="F26" s="430"/>
      <c r="G26" s="430"/>
      <c r="H26" s="433"/>
      <c r="I26" s="433"/>
      <c r="J26" s="433"/>
      <c r="K26" s="433"/>
      <c r="L26" s="434"/>
      <c r="M26" s="394"/>
      <c r="N26" s="394"/>
      <c r="O26" s="394"/>
      <c r="P26" s="394"/>
    </row>
    <row r="27" spans="1:16" ht="24.75" customHeight="1" x14ac:dyDescent="0.2">
      <c r="A27" s="123" t="s">
        <v>286</v>
      </c>
      <c r="B27" s="337" t="s">
        <v>194</v>
      </c>
      <c r="C27" s="437">
        <v>12</v>
      </c>
      <c r="D27" s="437" t="s">
        <v>180</v>
      </c>
      <c r="E27" s="437">
        <v>388</v>
      </c>
      <c r="F27" s="437">
        <v>3.9</v>
      </c>
      <c r="G27" s="430">
        <f>C27-F27</f>
        <v>8.1</v>
      </c>
      <c r="H27" s="433">
        <f>F27+G27</f>
        <v>12</v>
      </c>
      <c r="I27" s="433">
        <f>F27*E27</f>
        <v>1513.2</v>
      </c>
      <c r="J27" s="433">
        <f>G27*E27</f>
        <v>3142.7999999999997</v>
      </c>
      <c r="K27" s="433">
        <f>I27+J27</f>
        <v>4656</v>
      </c>
      <c r="L27" s="434">
        <f>H27/C27</f>
        <v>1</v>
      </c>
      <c r="M27" s="394">
        <v>212</v>
      </c>
      <c r="N27" s="394">
        <v>80</v>
      </c>
      <c r="O27" s="394">
        <f>C27*(M27+N27)</f>
        <v>3504</v>
      </c>
      <c r="P27" s="394">
        <f>K27-O27</f>
        <v>1152</v>
      </c>
    </row>
    <row r="28" spans="1:16" ht="27" customHeight="1" x14ac:dyDescent="0.2">
      <c r="A28" s="123" t="s">
        <v>287</v>
      </c>
      <c r="B28" s="337" t="s">
        <v>195</v>
      </c>
      <c r="C28" s="430">
        <v>4</v>
      </c>
      <c r="D28" s="430" t="s">
        <v>180</v>
      </c>
      <c r="E28" s="430">
        <v>436.5</v>
      </c>
      <c r="F28" s="430">
        <v>0</v>
      </c>
      <c r="G28" s="430">
        <f>C28-F28</f>
        <v>4</v>
      </c>
      <c r="H28" s="433">
        <f>F28+G28</f>
        <v>4</v>
      </c>
      <c r="I28" s="433">
        <f>F28*E28</f>
        <v>0</v>
      </c>
      <c r="J28" s="433">
        <f>G28*E28</f>
        <v>1746</v>
      </c>
      <c r="K28" s="433">
        <f>I28+J28</f>
        <v>1746</v>
      </c>
      <c r="L28" s="434">
        <f>H28/C28</f>
        <v>1</v>
      </c>
      <c r="M28" s="394">
        <v>250</v>
      </c>
      <c r="N28" s="394">
        <v>80</v>
      </c>
      <c r="O28" s="394">
        <f>C28*(M28+N28)</f>
        <v>1320</v>
      </c>
      <c r="P28" s="394">
        <f>K28-O28</f>
        <v>426</v>
      </c>
    </row>
    <row r="29" spans="1:16" ht="46.5" customHeight="1" x14ac:dyDescent="0.2">
      <c r="A29" s="123" t="s">
        <v>288</v>
      </c>
      <c r="B29" s="337" t="s">
        <v>196</v>
      </c>
      <c r="C29" s="430"/>
      <c r="D29" s="430"/>
      <c r="E29" s="430"/>
      <c r="F29" s="430"/>
      <c r="G29" s="430"/>
      <c r="H29" s="433"/>
      <c r="I29" s="433"/>
      <c r="J29" s="433"/>
      <c r="K29" s="433"/>
      <c r="L29" s="434"/>
      <c r="M29" s="394"/>
      <c r="N29" s="394"/>
      <c r="O29" s="394"/>
      <c r="P29" s="394"/>
    </row>
    <row r="30" spans="1:16" ht="39.75" customHeight="1" x14ac:dyDescent="0.2">
      <c r="A30" s="123"/>
      <c r="B30" s="337" t="s">
        <v>197</v>
      </c>
      <c r="C30" s="430"/>
      <c r="D30" s="431"/>
      <c r="E30" s="431"/>
      <c r="F30" s="431"/>
      <c r="G30" s="431"/>
      <c r="H30" s="431"/>
      <c r="I30" s="431"/>
      <c r="J30" s="431"/>
      <c r="K30" s="431"/>
      <c r="L30" s="438"/>
      <c r="M30" s="394"/>
      <c r="N30" s="394"/>
      <c r="O30" s="394"/>
      <c r="P30" s="394"/>
    </row>
    <row r="31" spans="1:16" ht="46.5" customHeight="1" x14ac:dyDescent="0.2">
      <c r="A31" s="123" t="s">
        <v>289</v>
      </c>
      <c r="B31" s="337" t="s">
        <v>198</v>
      </c>
      <c r="C31" s="430">
        <v>2000</v>
      </c>
      <c r="D31" s="430" t="s">
        <v>199</v>
      </c>
      <c r="E31" s="430">
        <v>24.25</v>
      </c>
      <c r="F31" s="430">
        <v>1900</v>
      </c>
      <c r="G31" s="430">
        <f>C31-F31</f>
        <v>100</v>
      </c>
      <c r="H31" s="433">
        <f>F31+G31</f>
        <v>2000</v>
      </c>
      <c r="I31" s="433">
        <f>F31*E31</f>
        <v>46075</v>
      </c>
      <c r="J31" s="433">
        <f>G31*E31</f>
        <v>2425</v>
      </c>
      <c r="K31" s="433">
        <f>I31+J31</f>
        <v>48500</v>
      </c>
      <c r="L31" s="434">
        <f>H31/C31</f>
        <v>1</v>
      </c>
      <c r="M31" s="394">
        <v>8</v>
      </c>
      <c r="N31" s="394">
        <v>0</v>
      </c>
      <c r="O31" s="394">
        <f>C31*(M31+N31)</f>
        <v>16000</v>
      </c>
      <c r="P31" s="394">
        <f>K31-O31</f>
        <v>32500</v>
      </c>
    </row>
    <row r="32" spans="1:16" ht="44.25" customHeight="1" x14ac:dyDescent="0.2">
      <c r="A32" s="123" t="s">
        <v>290</v>
      </c>
      <c r="B32" s="337" t="s">
        <v>200</v>
      </c>
      <c r="C32" s="430">
        <v>800</v>
      </c>
      <c r="D32" s="430" t="s">
        <v>199</v>
      </c>
      <c r="E32" s="430">
        <v>24.25</v>
      </c>
      <c r="F32" s="430">
        <v>760</v>
      </c>
      <c r="G32" s="430">
        <f>C32-F32</f>
        <v>40</v>
      </c>
      <c r="H32" s="433">
        <f>F32+G32</f>
        <v>800</v>
      </c>
      <c r="I32" s="433">
        <f>F32*E32</f>
        <v>18430</v>
      </c>
      <c r="J32" s="433">
        <f>G32*E32</f>
        <v>970</v>
      </c>
      <c r="K32" s="433">
        <f>I32+J32</f>
        <v>19400</v>
      </c>
      <c r="L32" s="434">
        <f>H32/C32</f>
        <v>1</v>
      </c>
      <c r="M32" s="394">
        <v>8</v>
      </c>
      <c r="N32" s="394">
        <v>0</v>
      </c>
      <c r="O32" s="394">
        <f>C32*(M32+N32)</f>
        <v>6400</v>
      </c>
      <c r="P32" s="394">
        <f>K32-O32</f>
        <v>13000</v>
      </c>
    </row>
    <row r="33" spans="1:16" ht="26.25" customHeight="1" x14ac:dyDescent="0.2">
      <c r="A33" s="123" t="s">
        <v>291</v>
      </c>
      <c r="B33" s="337" t="s">
        <v>201</v>
      </c>
      <c r="C33" s="430"/>
      <c r="D33" s="430"/>
      <c r="E33" s="430"/>
      <c r="F33" s="430"/>
      <c r="G33" s="430"/>
      <c r="H33" s="433"/>
      <c r="I33" s="433"/>
      <c r="J33" s="433"/>
      <c r="K33" s="433"/>
      <c r="L33" s="434"/>
      <c r="M33" s="394"/>
      <c r="N33" s="394"/>
      <c r="O33" s="394"/>
      <c r="P33" s="394"/>
    </row>
    <row r="34" spans="1:16" ht="28.5" customHeight="1" x14ac:dyDescent="0.2">
      <c r="A34" s="123"/>
      <c r="B34" s="337" t="s">
        <v>202</v>
      </c>
      <c r="C34" s="430"/>
      <c r="D34" s="430"/>
      <c r="E34" s="431"/>
      <c r="F34" s="430"/>
      <c r="G34" s="430"/>
      <c r="H34" s="433"/>
      <c r="I34" s="433"/>
      <c r="J34" s="433"/>
      <c r="K34" s="433"/>
      <c r="L34" s="434"/>
      <c r="M34" s="394"/>
      <c r="N34" s="394"/>
      <c r="O34" s="394"/>
      <c r="P34" s="394"/>
    </row>
    <row r="35" spans="1:16" ht="28.5" customHeight="1" x14ac:dyDescent="0.2">
      <c r="A35" s="123" t="s">
        <v>292</v>
      </c>
      <c r="B35" s="337" t="s">
        <v>203</v>
      </c>
      <c r="C35" s="430">
        <v>0</v>
      </c>
      <c r="D35" s="430" t="s">
        <v>199</v>
      </c>
      <c r="E35" s="430">
        <v>24.25</v>
      </c>
      <c r="F35" s="430">
        <v>0</v>
      </c>
      <c r="G35" s="430">
        <v>0</v>
      </c>
      <c r="H35" s="433">
        <f>F35+G35</f>
        <v>0</v>
      </c>
      <c r="I35" s="433">
        <v>0</v>
      </c>
      <c r="J35" s="433">
        <f>G35*E35</f>
        <v>0</v>
      </c>
      <c r="K35" s="433">
        <f>I35+J35</f>
        <v>0</v>
      </c>
      <c r="L35" s="439"/>
      <c r="M35" s="394"/>
      <c r="N35" s="394"/>
      <c r="O35" s="394"/>
      <c r="P35" s="394"/>
    </row>
    <row r="36" spans="1:16" ht="28.5" customHeight="1" x14ac:dyDescent="0.2">
      <c r="A36" s="440"/>
      <c r="B36" s="441" t="s">
        <v>119</v>
      </c>
      <c r="C36" s="430" t="s">
        <v>89</v>
      </c>
      <c r="D36" s="430" t="s">
        <v>89</v>
      </c>
      <c r="E36" s="431"/>
      <c r="F36" s="430">
        <v>0</v>
      </c>
      <c r="G36" s="430">
        <v>0</v>
      </c>
      <c r="H36" s="433">
        <f>F36+G36</f>
        <v>0</v>
      </c>
      <c r="I36" s="442">
        <f>SUM(I13:I35)</f>
        <v>131764.79999999999</v>
      </c>
      <c r="J36" s="442">
        <f>SUM(J13:J35)</f>
        <v>18517.3</v>
      </c>
      <c r="K36" s="442">
        <f>SUM(K13:K35)</f>
        <v>150282.1</v>
      </c>
      <c r="L36" s="439"/>
      <c r="M36" s="442"/>
      <c r="N36" s="442"/>
      <c r="O36" s="442">
        <f>SUM(O13:O35)</f>
        <v>57264</v>
      </c>
      <c r="P36" s="442">
        <f>SUM(P13:P35)</f>
        <v>93018.1</v>
      </c>
    </row>
    <row r="37" spans="1:16" ht="28.5" customHeight="1" x14ac:dyDescent="0.2">
      <c r="A37" s="302"/>
      <c r="B37" s="342" t="s">
        <v>205</v>
      </c>
      <c r="C37" s="443"/>
      <c r="D37" s="443"/>
      <c r="E37" s="444"/>
      <c r="F37" s="444"/>
      <c r="G37" s="444"/>
      <c r="H37" s="444"/>
      <c r="I37" s="444"/>
      <c r="J37" s="444"/>
      <c r="K37" s="444"/>
      <c r="L37" s="445"/>
    </row>
    <row r="38" spans="1:16" ht="23.25" customHeight="1" x14ac:dyDescent="0.35">
      <c r="A38" s="274"/>
      <c r="B38" s="446"/>
      <c r="C38" s="447"/>
      <c r="D38" s="447"/>
      <c r="E38" s="448"/>
      <c r="F38" s="448"/>
      <c r="G38" s="448"/>
      <c r="H38" s="448"/>
      <c r="I38" s="448"/>
      <c r="J38" s="448"/>
      <c r="K38" s="448"/>
      <c r="L38" s="449"/>
    </row>
    <row r="39" spans="1:16" ht="23.25" customHeight="1" x14ac:dyDescent="0.35">
      <c r="A39" s="273"/>
      <c r="B39" s="265" t="s">
        <v>206</v>
      </c>
      <c r="C39" s="737" t="s">
        <v>207</v>
      </c>
      <c r="D39" s="737"/>
      <c r="E39" s="737"/>
      <c r="F39" s="420"/>
      <c r="G39" s="420"/>
      <c r="H39" s="420"/>
      <c r="I39" s="737" t="s">
        <v>208</v>
      </c>
      <c r="J39" s="737"/>
      <c r="K39" s="737"/>
      <c r="L39" s="421"/>
    </row>
  </sheetData>
  <mergeCells count="5">
    <mergeCell ref="C5:E5"/>
    <mergeCell ref="F5:H5"/>
    <mergeCell ref="I5:K5"/>
    <mergeCell ref="C39:E39"/>
    <mergeCell ref="I39:K39"/>
  </mergeCells>
  <conditionalFormatting sqref="M36:N36">
    <cfRule type="expression" dxfId="1643" priority="2">
      <formula>#REF!=1</formula>
    </cfRule>
    <cfRule type="cellIs" dxfId="1642" priority="3" operator="equal">
      <formula>"xxx"</formula>
    </cfRule>
    <cfRule type="expression" dxfId="1641" priority="4">
      <formula>LEFT(I38,9)="SUB-TOTAL"</formula>
    </cfRule>
  </conditionalFormatting>
  <conditionalFormatting sqref="O36:P36">
    <cfRule type="expression" dxfId="1640" priority="5">
      <formula>#REF!=1</formula>
    </cfRule>
    <cfRule type="cellIs" dxfId="1639" priority="6" operator="equal">
      <formula>"xxx"</formula>
    </cfRule>
    <cfRule type="expression" dxfId="1638" priority="7">
      <formula>LEFT(K38,9)="SUB-TOTAL"</formula>
    </cfRule>
  </conditionalFormatting>
  <conditionalFormatting sqref="M22:P35">
    <cfRule type="expression" dxfId="1637" priority="8">
      <formula>#REF!=1</formula>
    </cfRule>
    <cfRule type="expression" dxfId="1636" priority="9">
      <formula>LEFT(I24,9)="SUB-TOTAL"</formula>
    </cfRule>
    <cfRule type="cellIs" dxfId="1635" priority="10" operator="equal">
      <formula>"xxx"</formula>
    </cfRule>
  </conditionalFormatting>
  <conditionalFormatting sqref="M21">
    <cfRule type="expression" dxfId="1634" priority="11">
      <formula>#REF!=1</formula>
    </cfRule>
    <cfRule type="expression" dxfId="1633" priority="12">
      <formula>LEFT(I23,9)="SUB-TOTAL"</formula>
    </cfRule>
    <cfRule type="cellIs" dxfId="1632" priority="13" operator="equal">
      <formula>"xxx"</formula>
    </cfRule>
  </conditionalFormatting>
  <conditionalFormatting sqref="M7:P20 N21:P21">
    <cfRule type="expression" dxfId="1631" priority="14">
      <formula>#REF!=1</formula>
    </cfRule>
    <cfRule type="expression" dxfId="1630" priority="15">
      <formula>LEFT(I9,9)="SUB-TOTAL"</formula>
    </cfRule>
    <cfRule type="cellIs" dxfId="1629" priority="16" operator="equal">
      <formula>"xxx"</formula>
    </cfRule>
  </conditionalFormatting>
  <conditionalFormatting sqref="M6:P6">
    <cfRule type="expression" dxfId="1628" priority="17">
      <formula>#REF!=1</formula>
    </cfRule>
  </conditionalFormatting>
  <conditionalFormatting sqref="G31:G32">
    <cfRule type="cellIs" dxfId="1627" priority="18" operator="equal">
      <formula>"xxx"</formula>
    </cfRule>
    <cfRule type="expression" dxfId="1626" priority="19">
      <formula>#REF!=1</formula>
    </cfRule>
  </conditionalFormatting>
  <conditionalFormatting sqref="G27:G28">
    <cfRule type="cellIs" dxfId="1625" priority="20" operator="equal">
      <formula>"xxx"</formula>
    </cfRule>
    <cfRule type="expression" dxfId="1624" priority="21">
      <formula>#REF!=1</formula>
    </cfRule>
  </conditionalFormatting>
  <conditionalFormatting sqref="G24">
    <cfRule type="cellIs" dxfId="1623" priority="22" operator="equal">
      <formula>"xxx"</formula>
    </cfRule>
    <cfRule type="expression" dxfId="1622" priority="23">
      <formula>#REF!=1</formula>
    </cfRule>
  </conditionalFormatting>
  <conditionalFormatting sqref="G16:G21">
    <cfRule type="cellIs" dxfId="1621" priority="24" operator="equal">
      <formula>"xxx"</formula>
    </cfRule>
    <cfRule type="expression" dxfId="1620" priority="25">
      <formula>#REF!=1</formula>
    </cfRule>
  </conditionalFormatting>
  <conditionalFormatting sqref="H12">
    <cfRule type="cellIs" dxfId="1619" priority="26" operator="equal">
      <formula>"xxx"</formula>
    </cfRule>
    <cfRule type="expression" dxfId="1618" priority="27">
      <formula>LEFT(B14,9)="SUB-TOTAL"</formula>
    </cfRule>
  </conditionalFormatting>
  <conditionalFormatting sqref="F24 H24:I24">
    <cfRule type="cellIs" dxfId="1617" priority="28" operator="equal">
      <formula>"xxx"</formula>
    </cfRule>
  </conditionalFormatting>
  <conditionalFormatting sqref="F16:F21 F22:G23 F24 F25:G26 F27:F28 F29:G29">
    <cfRule type="expression" dxfId="1616" priority="29">
      <formula>#REF!=1</formula>
    </cfRule>
  </conditionalFormatting>
  <conditionalFormatting sqref="F16:F21 F22:G23">
    <cfRule type="cellIs" dxfId="1615" priority="30" operator="equal">
      <formula>"xxx"</formula>
    </cfRule>
  </conditionalFormatting>
  <conditionalFormatting sqref="I28">
    <cfRule type="expression" dxfId="1614" priority="31">
      <formula>LEFT(E31,9)="SUB-TOTAL"</formula>
    </cfRule>
  </conditionalFormatting>
  <conditionalFormatting sqref="I27:I28">
    <cfRule type="expression" dxfId="1613" priority="32">
      <formula>LEFT(E27,9)="SUB-TOTAL"</formula>
    </cfRule>
    <cfRule type="expression" dxfId="1612" priority="33">
      <formula>LEFT(E29,9)="SUB-TOTAL"</formula>
    </cfRule>
  </conditionalFormatting>
  <conditionalFormatting sqref="I27:J28">
    <cfRule type="expression" dxfId="1611" priority="34">
      <formula>#REF!=1</formula>
    </cfRule>
  </conditionalFormatting>
  <conditionalFormatting sqref="I11:J12">
    <cfRule type="expression" dxfId="1610" priority="35">
      <formula>LEFT(E11,9)="SUB-TOTAL"</formula>
    </cfRule>
  </conditionalFormatting>
  <conditionalFormatting sqref="I11:I12">
    <cfRule type="expression" dxfId="1609" priority="36">
      <formula>#REF!=1</formula>
    </cfRule>
  </conditionalFormatting>
  <conditionalFormatting sqref="I27:K29">
    <cfRule type="expression" dxfId="1608" priority="37">
      <formula>LEFT(E27,9)="SUB-TOTAL"</formula>
    </cfRule>
  </conditionalFormatting>
  <conditionalFormatting sqref="I24:J24">
    <cfRule type="expression" dxfId="1607" priority="38">
      <formula>LEFT(E24,9)="SUB-TOTAL"</formula>
    </cfRule>
    <cfRule type="expression" dxfId="1606" priority="39">
      <formula>#REF!=1</formula>
    </cfRule>
  </conditionalFormatting>
  <conditionalFormatting sqref="I24">
    <cfRule type="expression" dxfId="1605" priority="40">
      <formula>LEFT(E26,9)="SUB-TOTAL"</formula>
    </cfRule>
  </conditionalFormatting>
  <conditionalFormatting sqref="H24">
    <cfRule type="expression" dxfId="1604" priority="41">
      <formula>LEFT(B26,9)="SUB-TOTAL"</formula>
    </cfRule>
  </conditionalFormatting>
  <conditionalFormatting sqref="F31:F32 F33:G36">
    <cfRule type="cellIs" dxfId="1603" priority="42" operator="equal">
      <formula>"xxx"</formula>
    </cfRule>
  </conditionalFormatting>
  <conditionalFormatting sqref="K35">
    <cfRule type="expression" dxfId="1602" priority="43">
      <formula>#REF!=1</formula>
    </cfRule>
    <cfRule type="expression" dxfId="1601" priority="44">
      <formula>LEFT(G38,9)="SUB-TOTAL"</formula>
    </cfRule>
  </conditionalFormatting>
  <conditionalFormatting sqref="K31:K32">
    <cfRule type="expression" dxfId="1600" priority="45">
      <formula>#REF!=1</formula>
    </cfRule>
    <cfRule type="expression" dxfId="1599" priority="46">
      <formula>LEFT(G34,9)="SUB-TOTAL"</formula>
    </cfRule>
  </conditionalFormatting>
  <conditionalFormatting sqref="K27:K28">
    <cfRule type="expression" dxfId="1598" priority="47">
      <formula>LEFT(G30,9)="SUB-TOTAL"</formula>
    </cfRule>
  </conditionalFormatting>
  <conditionalFormatting sqref="K11:K12">
    <cfRule type="expression" dxfId="1597" priority="48">
      <formula>LEFT(G14,9)="SUB-TOTAL"</formula>
    </cfRule>
  </conditionalFormatting>
  <conditionalFormatting sqref="F31:F32 F33:K36 H31:K32">
    <cfRule type="expression" dxfId="1596" priority="49">
      <formula>#REF!=1</formula>
    </cfRule>
  </conditionalFormatting>
  <conditionalFormatting sqref="H8:K29">
    <cfRule type="expression" dxfId="1595" priority="50">
      <formula>#REF!=1</formula>
    </cfRule>
  </conditionalFormatting>
  <conditionalFormatting sqref="I16:J21">
    <cfRule type="expression" dxfId="1594" priority="51">
      <formula>LEFT(E16,9)="SUB-TOTAL"</formula>
    </cfRule>
    <cfRule type="expression" dxfId="1593" priority="52">
      <formula>#REF!=1</formula>
    </cfRule>
  </conditionalFormatting>
  <conditionalFormatting sqref="J11:J12">
    <cfRule type="expression" dxfId="1592" priority="53">
      <formula>#REF!=1</formula>
    </cfRule>
    <cfRule type="expression" dxfId="1591" priority="54">
      <formula>LEFT(#REF!,9)="SUB-TOTAL"</formula>
    </cfRule>
  </conditionalFormatting>
  <conditionalFormatting sqref="J35">
    <cfRule type="expression" dxfId="1590" priority="55">
      <formula>LEFT(F35,9)="SUB-TOTAL"</formula>
    </cfRule>
    <cfRule type="expression" dxfId="1589" priority="56">
      <formula>LEFT(#REF!,9)="SUB-TOTAL"</formula>
    </cfRule>
  </conditionalFormatting>
  <conditionalFormatting sqref="L8:L34">
    <cfRule type="cellIs" dxfId="1588" priority="57" operator="equal">
      <formula>"xxx"</formula>
    </cfRule>
  </conditionalFormatting>
  <conditionalFormatting sqref="J16:J21">
    <cfRule type="expression" dxfId="1587" priority="58">
      <formula>LEFT(#REF!,9)="SUB-TOTAL"</formula>
    </cfRule>
  </conditionalFormatting>
  <conditionalFormatting sqref="J24">
    <cfRule type="expression" dxfId="1586" priority="59">
      <formula>LEFT(#REF!,9)="SUB-TOTAL"</formula>
    </cfRule>
  </conditionalFormatting>
  <conditionalFormatting sqref="J27:J28">
    <cfRule type="cellIs" dxfId="1585" priority="60" operator="equal">
      <formula>"xxx"</formula>
    </cfRule>
  </conditionalFormatting>
  <conditionalFormatting sqref="E35">
    <cfRule type="cellIs" dxfId="1584" priority="61" operator="equal">
      <formula>"xxx"</formula>
    </cfRule>
  </conditionalFormatting>
  <conditionalFormatting sqref="E35:E38">
    <cfRule type="expression" dxfId="1583" priority="62">
      <formula>#REF!=1</formula>
    </cfRule>
  </conditionalFormatting>
  <conditionalFormatting sqref="E31:E33">
    <cfRule type="cellIs" dxfId="1582" priority="63" operator="equal">
      <formula>"xxx"</formula>
    </cfRule>
    <cfRule type="expression" dxfId="1581" priority="64">
      <formula>#REF!=1</formula>
    </cfRule>
  </conditionalFormatting>
  <conditionalFormatting sqref="E24:E29">
    <cfRule type="cellIs" dxfId="1580" priority="65" operator="equal">
      <formula>"xxx"</formula>
    </cfRule>
  </conditionalFormatting>
  <conditionalFormatting sqref="E13:E29">
    <cfRule type="expression" dxfId="1579" priority="66">
      <formula>#REF!=1</formula>
    </cfRule>
  </conditionalFormatting>
  <conditionalFormatting sqref="E11:G12 E16:E22">
    <cfRule type="cellIs" dxfId="1578" priority="67" operator="equal">
      <formula>"xxx"</formula>
    </cfRule>
  </conditionalFormatting>
  <conditionalFormatting sqref="E11:G12">
    <cfRule type="expression" dxfId="1577" priority="68">
      <formula>#REF!=1</formula>
    </cfRule>
  </conditionalFormatting>
  <conditionalFormatting sqref="I39">
    <cfRule type="expression" dxfId="1576" priority="69">
      <formula>K39=1</formula>
    </cfRule>
  </conditionalFormatting>
  <conditionalFormatting sqref="F25:G26 F27:F28 F29:G29">
    <cfRule type="cellIs" dxfId="1575" priority="70" operator="equal">
      <formula>"xxx"</formula>
    </cfRule>
  </conditionalFormatting>
  <conditionalFormatting sqref="B36">
    <cfRule type="cellIs" dxfId="1574" priority="71" operator="equal">
      <formula>"xxx"</formula>
    </cfRule>
    <cfRule type="expression" dxfId="1573" priority="72">
      <formula>#REF!=1</formula>
    </cfRule>
    <cfRule type="expression" dxfId="1572" priority="73">
      <formula>H36=1</formula>
    </cfRule>
  </conditionalFormatting>
  <conditionalFormatting sqref="B36:B39">
    <cfRule type="containsText" dxfId="1571" priority="74" operator="containsText" text="total estimated">
      <formula>NOT(ISERROR(SEARCH("total estimated",B36)))</formula>
    </cfRule>
    <cfRule type="containsText" dxfId="1570" priority="75" operator="containsText" text="SUB-TOTAL">
      <formula>NOT(ISERROR(SEARCH("SUB-TOTAL",B36)))</formula>
    </cfRule>
    <cfRule type="containsText" dxfId="1569" priority="76" operator="containsText" text="to be carried to">
      <formula>NOT(ISERROR(SEARCH("to be carried to",B36)))</formula>
    </cfRule>
  </conditionalFormatting>
  <conditionalFormatting sqref="A36">
    <cfRule type="expression" dxfId="1568" priority="77">
      <formula>H36=1</formula>
    </cfRule>
  </conditionalFormatting>
  <conditionalFormatting sqref="A36:B38">
    <cfRule type="expression" dxfId="1567" priority="78">
      <formula>RIGHT($A36,3)=".00"</formula>
    </cfRule>
  </conditionalFormatting>
  <conditionalFormatting sqref="C8:C39 H8:H11 H16:K21 I8:K15 I22:K29 I31:K36">
    <cfRule type="cellIs" dxfId="1566" priority="79" operator="equal">
      <formula>"xxx"</formula>
    </cfRule>
  </conditionalFormatting>
  <conditionalFormatting sqref="F37:F38">
    <cfRule type="expression" dxfId="1565" priority="80">
      <formula>#REF!=1</formula>
    </cfRule>
  </conditionalFormatting>
  <conditionalFormatting sqref="C36:E36">
    <cfRule type="expression" dxfId="1564" priority="81">
      <formula>#REF!=1</formula>
    </cfRule>
  </conditionalFormatting>
  <conditionalFormatting sqref="D36:E36">
    <cfRule type="cellIs" dxfId="1563" priority="82" operator="equal">
      <formula>"xxx"</formula>
    </cfRule>
  </conditionalFormatting>
  <conditionalFormatting sqref="E36:E38">
    <cfRule type="containsText" dxfId="1562" priority="83" operator="containsText" text="xxx">
      <formula>NOT(ISERROR(SEARCH("xxx",E36)))</formula>
    </cfRule>
  </conditionalFormatting>
  <conditionalFormatting sqref="D37:D38">
    <cfRule type="expression" dxfId="1561" priority="84">
      <formula>#REF!=1</formula>
    </cfRule>
  </conditionalFormatting>
  <conditionalFormatting sqref="C37:C39">
    <cfRule type="expression" dxfId="1560" priority="85">
      <formula>#REF!=1</formula>
    </cfRule>
  </conditionalFormatting>
  <conditionalFormatting sqref="E23">
    <cfRule type="containsText" dxfId="1559" priority="86" operator="containsText" text="xxx">
      <formula>NOT(ISERROR(SEARCH("xxx",E23)))</formula>
    </cfRule>
  </conditionalFormatting>
  <conditionalFormatting sqref="E13:E15">
    <cfRule type="containsText" dxfId="1558" priority="87" operator="containsText" text="xxx">
      <formula>NOT(ISERROR(SEARCH("xxx",E13)))</formula>
    </cfRule>
  </conditionalFormatting>
  <conditionalFormatting sqref="D6:E7">
    <cfRule type="expression" dxfId="1557" priority="88">
      <formula>#REF!=1</formula>
    </cfRule>
  </conditionalFormatting>
  <conditionalFormatting sqref="C7:E7">
    <cfRule type="cellIs" dxfId="1556" priority="89" operator="equal">
      <formula>"xxx"</formula>
    </cfRule>
  </conditionalFormatting>
  <conditionalFormatting sqref="D30:K30">
    <cfRule type="cellIs" dxfId="1555" priority="90" operator="equal">
      <formula>"xxx"</formula>
    </cfRule>
    <cfRule type="expression" dxfId="1554" priority="91">
      <formula>#REF!=1</formula>
    </cfRule>
    <cfRule type="containsText" dxfId="1553" priority="92" operator="containsText" text="xxx">
      <formula>NOT(ISERROR(SEARCH("xxx",D30)))</formula>
    </cfRule>
  </conditionalFormatting>
  <conditionalFormatting sqref="F14:G14">
    <cfRule type="cellIs" dxfId="1552" priority="93" operator="equal">
      <formula>"xxx"</formula>
    </cfRule>
    <cfRule type="expression" dxfId="1551" priority="94">
      <formula>#REF!=1</formula>
    </cfRule>
  </conditionalFormatting>
  <conditionalFormatting sqref="F6:I7">
    <cfRule type="expression" dxfId="1550" priority="95">
      <formula>H6=1</formula>
    </cfRule>
  </conditionalFormatting>
  <conditionalFormatting sqref="J6:J7">
    <cfRule type="expression" dxfId="1549" priority="96">
      <formula>#REF!=1</formula>
    </cfRule>
  </conditionalFormatting>
  <conditionalFormatting sqref="I5">
    <cfRule type="expression" dxfId="1548" priority="97">
      <formula>K5=1</formula>
    </cfRule>
  </conditionalFormatting>
  <conditionalFormatting sqref="D10:F10 G37:K38">
    <cfRule type="containsText" dxfId="1547" priority="98" operator="containsText" text="xxx">
      <formula>NOT(ISERROR(SEARCH("xxx",D10)))</formula>
    </cfRule>
    <cfRule type="expression" dxfId="1546" priority="99">
      <formula>#REF!=1</formula>
    </cfRule>
  </conditionalFormatting>
  <conditionalFormatting sqref="I17:I21 K17:K21">
    <cfRule type="cellIs" dxfId="1545" priority="100" operator="equal">
      <formula>"xxx"</formula>
    </cfRule>
  </conditionalFormatting>
  <conditionalFormatting sqref="G13 G15">
    <cfRule type="containsText" dxfId="1544" priority="101" operator="containsText" text="xxx">
      <formula>NOT(ISERROR(SEARCH("xxx",G13)))</formula>
    </cfRule>
  </conditionalFormatting>
  <conditionalFormatting sqref="H13 H15">
    <cfRule type="cellIs" dxfId="1543" priority="102" operator="equal">
      <formula>"xxx"</formula>
    </cfRule>
  </conditionalFormatting>
  <conditionalFormatting sqref="H11 H13 H15:H21">
    <cfRule type="expression" dxfId="1542" priority="103">
      <formula>LEFT(B13,9)="SUB-TOTAL"</formula>
    </cfRule>
  </conditionalFormatting>
  <conditionalFormatting sqref="G8:G10">
    <cfRule type="containsText" dxfId="1541" priority="104" operator="containsText" text="xxx">
      <formula>NOT(ISERROR(SEARCH("xxx",G8)))</formula>
    </cfRule>
  </conditionalFormatting>
  <conditionalFormatting sqref="H8:H10">
    <cfRule type="expression" dxfId="1540" priority="105">
      <formula>LEFT(B8,9)="SUB-TOTAL"</formula>
    </cfRule>
  </conditionalFormatting>
  <conditionalFormatting sqref="F8:F9 F13 F15">
    <cfRule type="expression" dxfId="1539" priority="106">
      <formula>#REF!=1</formula>
    </cfRule>
  </conditionalFormatting>
  <conditionalFormatting sqref="G8:G10 G13 G15">
    <cfRule type="expression" dxfId="1538" priority="107">
      <formula>#REF!=1</formula>
    </cfRule>
  </conditionalFormatting>
  <conditionalFormatting sqref="F5">
    <cfRule type="expression" dxfId="1537" priority="108">
      <formula>#REF!=1</formula>
    </cfRule>
  </conditionalFormatting>
  <conditionalFormatting sqref="K6:K7">
    <cfRule type="expression" dxfId="1536" priority="109">
      <formula>#REF!=1</formula>
    </cfRule>
  </conditionalFormatting>
  <conditionalFormatting sqref="C2:C7">
    <cfRule type="expression" dxfId="1535" priority="110">
      <formula>#REF!=1</formula>
    </cfRule>
  </conditionalFormatting>
  <conditionalFormatting sqref="A39">
    <cfRule type="expression" dxfId="1534" priority="111">
      <formula>RIGHT($A39,3)=".00"</formula>
    </cfRule>
  </conditionalFormatting>
  <conditionalFormatting sqref="A2:A5">
    <cfRule type="expression" dxfId="1533" priority="112">
      <formula>#REF!=1</formula>
    </cfRule>
  </conditionalFormatting>
  <conditionalFormatting sqref="A6 B2:B6">
    <cfRule type="expression" dxfId="1532" priority="113">
      <formula>#REF!=1</formula>
    </cfRule>
  </conditionalFormatting>
  <conditionalFormatting sqref="A37:A39">
    <cfRule type="expression" dxfId="1531" priority="114">
      <formula>#REF!=1</formula>
    </cfRule>
  </conditionalFormatting>
  <conditionalFormatting sqref="E2:E5">
    <cfRule type="expression" dxfId="1530" priority="115">
      <formula>#REF!=1</formula>
    </cfRule>
  </conditionalFormatting>
  <conditionalFormatting sqref="B39">
    <cfRule type="expression" dxfId="1529" priority="116">
      <formula>F34=1</formula>
    </cfRule>
  </conditionalFormatting>
  <conditionalFormatting sqref="B7">
    <cfRule type="containsText" dxfId="1528" priority="117" operator="containsText" text="total estimated">
      <formula>NOT(ISERROR(SEARCH("total estimated",B7)))</formula>
    </cfRule>
    <cfRule type="containsText" dxfId="1527" priority="118" operator="containsText" text="SUB-TOTAL">
      <formula>NOT(ISERROR(SEARCH("SUB-TOTAL",B7)))</formula>
    </cfRule>
    <cfRule type="containsText" dxfId="1526" priority="119" operator="containsText" text="to be carried to">
      <formula>NOT(ISERROR(SEARCH("to be carried to",B7)))</formula>
    </cfRule>
    <cfRule type="expression" dxfId="1525" priority="120">
      <formula>#REF!=1</formula>
    </cfRule>
    <cfRule type="expression" dxfId="1524" priority="121">
      <formula>RIGHT($A7,3)=".00"</formula>
    </cfRule>
  </conditionalFormatting>
  <conditionalFormatting sqref="B37:B38">
    <cfRule type="expression" dxfId="1523" priority="122">
      <formula>#REF!=1</formula>
    </cfRule>
  </conditionalFormatting>
  <conditionalFormatting sqref="I8:K10 I31:K32">
    <cfRule type="expression" dxfId="1522" priority="123">
      <formula>LEFT(E8,9)="SUB-TOTAL"</formula>
    </cfRule>
  </conditionalFormatting>
  <conditionalFormatting sqref="I11:K21 I33:K36">
    <cfRule type="expression" dxfId="1521" priority="124">
      <formula>LEFT(E13,9)="SUB-TOTAL"</formula>
    </cfRule>
  </conditionalFormatting>
  <conditionalFormatting sqref="I21:K27 K16:K21">
    <cfRule type="expression" dxfId="1520" priority="125">
      <formula>LEFT(E19,9)="SUB-TOTAL"</formula>
    </cfRule>
  </conditionalFormatting>
  <pageMargins left="0.7" right="0.7" top="0.75" bottom="0.75" header="0.511811023622047" footer="0.511811023622047"/>
  <pageSetup paperSize="9" orientation="landscape"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20"/>
  <sheetViews>
    <sheetView zoomScaleNormal="100" workbookViewId="0">
      <selection activeCell="O18" sqref="O18"/>
    </sheetView>
  </sheetViews>
  <sheetFormatPr defaultColWidth="8.7109375" defaultRowHeight="12.75" x14ac:dyDescent="0.2"/>
  <cols>
    <col min="2" max="2" width="23.140625" style="15" customWidth="1"/>
    <col min="3" max="3" width="13.42578125" style="15" customWidth="1"/>
    <col min="8" max="8" width="10.5703125" style="15" customWidth="1"/>
    <col min="9" max="9" width="10.7109375" style="15" customWidth="1"/>
    <col min="10" max="10" width="9"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3.710937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311</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246</v>
      </c>
      <c r="B9" s="204" t="s">
        <v>212</v>
      </c>
      <c r="C9" s="93"/>
      <c r="D9" s="94"/>
      <c r="E9" s="205"/>
      <c r="F9" s="205"/>
      <c r="G9" s="207"/>
      <c r="H9" s="207"/>
      <c r="I9" s="207"/>
      <c r="J9" s="207"/>
      <c r="K9" s="207"/>
      <c r="L9" s="207"/>
    </row>
    <row r="10" spans="1:16" ht="51" customHeight="1" x14ac:dyDescent="0.2">
      <c r="A10" s="91"/>
      <c r="B10" s="208" t="s">
        <v>213</v>
      </c>
      <c r="C10" s="93"/>
      <c r="D10" s="207"/>
      <c r="E10" s="207"/>
      <c r="F10" s="207"/>
      <c r="G10" s="207"/>
      <c r="H10" s="207"/>
      <c r="I10" s="207"/>
      <c r="J10" s="207"/>
      <c r="K10" s="207"/>
      <c r="L10" s="207"/>
    </row>
    <row r="11" spans="1:16" ht="25.5" customHeight="1" x14ac:dyDescent="0.2">
      <c r="A11" s="203" t="s">
        <v>214</v>
      </c>
      <c r="B11" s="208" t="s">
        <v>215</v>
      </c>
      <c r="C11" s="93"/>
      <c r="D11" s="94"/>
      <c r="E11" s="205"/>
      <c r="F11" s="205"/>
      <c r="G11" s="207"/>
      <c r="H11" s="207"/>
      <c r="I11" s="207"/>
      <c r="J11" s="270"/>
      <c r="K11" s="270"/>
      <c r="L11" s="207"/>
    </row>
    <row r="12" spans="1:16" ht="25.5" customHeight="1" x14ac:dyDescent="0.2">
      <c r="A12" s="203" t="s">
        <v>216</v>
      </c>
      <c r="B12" s="208" t="s">
        <v>217</v>
      </c>
      <c r="C12" s="93">
        <v>39</v>
      </c>
      <c r="D12" s="94" t="s">
        <v>180</v>
      </c>
      <c r="E12" s="93">
        <v>250</v>
      </c>
      <c r="F12" s="93">
        <v>29</v>
      </c>
      <c r="G12" s="93">
        <f>C12-F12</f>
        <v>10</v>
      </c>
      <c r="H12" s="207">
        <f>F12+G12</f>
        <v>39</v>
      </c>
      <c r="I12" s="207">
        <f>E12*F12</f>
        <v>7250</v>
      </c>
      <c r="J12" s="270">
        <f>G12*E12</f>
        <v>2500</v>
      </c>
      <c r="K12" s="270">
        <f>I12+J12</f>
        <v>9750</v>
      </c>
      <c r="L12" s="210">
        <f>H12/C12</f>
        <v>1</v>
      </c>
      <c r="M12" s="168">
        <v>240</v>
      </c>
      <c r="N12" s="168">
        <v>10</v>
      </c>
      <c r="O12" s="168">
        <f>C12*(M12+N12)</f>
        <v>9750</v>
      </c>
      <c r="P12" s="168">
        <f>K12-O12</f>
        <v>0</v>
      </c>
    </row>
    <row r="13" spans="1:16" ht="25.5" customHeight="1" x14ac:dyDescent="0.2">
      <c r="A13" s="203" t="s">
        <v>218</v>
      </c>
      <c r="B13" s="208" t="s">
        <v>312</v>
      </c>
      <c r="C13" s="93"/>
      <c r="D13" s="94"/>
      <c r="E13" s="205"/>
      <c r="F13" s="93"/>
      <c r="G13" s="93"/>
      <c r="H13" s="207"/>
      <c r="I13" s="207"/>
      <c r="J13" s="270"/>
      <c r="K13" s="270"/>
      <c r="L13" s="207"/>
    </row>
    <row r="14" spans="1:16" ht="25.5" customHeight="1" x14ac:dyDescent="0.2">
      <c r="A14" s="203" t="s">
        <v>220</v>
      </c>
      <c r="B14" s="208" t="s">
        <v>313</v>
      </c>
      <c r="C14" s="93">
        <v>2</v>
      </c>
      <c r="D14" s="94" t="s">
        <v>180</v>
      </c>
      <c r="E14" s="93">
        <v>550</v>
      </c>
      <c r="F14" s="93">
        <v>1.3</v>
      </c>
      <c r="G14" s="93">
        <f>C14-F14</f>
        <v>0.7</v>
      </c>
      <c r="H14" s="207">
        <f>F14+G14</f>
        <v>2</v>
      </c>
      <c r="I14" s="207">
        <f>E14*F14</f>
        <v>715</v>
      </c>
      <c r="J14" s="270">
        <f>G14*E14</f>
        <v>385</v>
      </c>
      <c r="K14" s="270">
        <f>I14+J14</f>
        <v>1100</v>
      </c>
      <c r="L14" s="210">
        <f>H14/C14</f>
        <v>1</v>
      </c>
      <c r="M14" s="168">
        <v>500</v>
      </c>
      <c r="N14" s="168">
        <v>10</v>
      </c>
      <c r="O14" s="168">
        <f>C14*(M14+N14)</f>
        <v>1020</v>
      </c>
      <c r="P14" s="168">
        <f>K14-O14</f>
        <v>80</v>
      </c>
    </row>
    <row r="15" spans="1:16" ht="20.25" customHeight="1" x14ac:dyDescent="0.2">
      <c r="A15" s="203" t="s">
        <v>222</v>
      </c>
      <c r="B15" s="208" t="s">
        <v>223</v>
      </c>
      <c r="C15" s="93"/>
      <c r="D15" s="94"/>
      <c r="E15" s="205"/>
      <c r="F15" s="93"/>
      <c r="G15" s="93"/>
      <c r="H15" s="207"/>
      <c r="I15" s="207"/>
      <c r="J15" s="270"/>
      <c r="K15" s="270"/>
      <c r="L15" s="207"/>
      <c r="M15" s="168"/>
      <c r="N15" s="168"/>
      <c r="O15" s="168"/>
      <c r="P15" s="168"/>
    </row>
    <row r="16" spans="1:16" ht="39" customHeight="1" x14ac:dyDescent="0.2">
      <c r="A16" s="203" t="s">
        <v>224</v>
      </c>
      <c r="B16" s="208" t="s">
        <v>293</v>
      </c>
      <c r="C16" s="93">
        <v>8</v>
      </c>
      <c r="D16" s="94" t="s">
        <v>180</v>
      </c>
      <c r="E16" s="93">
        <v>500</v>
      </c>
      <c r="F16" s="93">
        <v>5.2</v>
      </c>
      <c r="G16" s="93">
        <f>C16-F16</f>
        <v>2.8</v>
      </c>
      <c r="H16" s="207">
        <f>F16+G16</f>
        <v>8</v>
      </c>
      <c r="I16" s="207">
        <f>E16*F16</f>
        <v>2600</v>
      </c>
      <c r="J16" s="270">
        <f>G16*E16</f>
        <v>1400</v>
      </c>
      <c r="K16" s="270">
        <f>I16+J16</f>
        <v>4000</v>
      </c>
      <c r="L16" s="210">
        <f>H16/C16</f>
        <v>1</v>
      </c>
      <c r="M16" s="168">
        <v>334</v>
      </c>
      <c r="N16" s="168">
        <v>10</v>
      </c>
      <c r="O16" s="168">
        <f>C16*(M16+N16)</f>
        <v>2752</v>
      </c>
      <c r="P16" s="168">
        <f>K16-O16</f>
        <v>1248</v>
      </c>
    </row>
    <row r="17" spans="1:16" ht="26.25" customHeight="1" x14ac:dyDescent="0.2">
      <c r="A17" s="211"/>
      <c r="B17" s="212" t="s">
        <v>142</v>
      </c>
      <c r="C17" s="213" t="s">
        <v>89</v>
      </c>
      <c r="D17" s="213" t="s">
        <v>89</v>
      </c>
      <c r="E17" s="214"/>
      <c r="F17" s="214"/>
      <c r="G17" s="215"/>
      <c r="H17" s="216"/>
      <c r="I17" s="272">
        <f>SUM(I9:I16)</f>
        <v>10565</v>
      </c>
      <c r="J17" s="272">
        <f>SUM(J9:J16)</f>
        <v>4285</v>
      </c>
      <c r="K17" s="272">
        <f>SUM(K9:K16)</f>
        <v>14850</v>
      </c>
      <c r="L17" s="217"/>
      <c r="M17" s="168"/>
      <c r="N17" s="168"/>
      <c r="O17" s="218">
        <f>SUM(O10:O16)</f>
        <v>13522</v>
      </c>
      <c r="P17" s="218">
        <f>SUM(P10:P16)</f>
        <v>1328</v>
      </c>
    </row>
    <row r="19" spans="1:16" ht="20.25" customHeight="1" x14ac:dyDescent="0.2">
      <c r="M19" s="168"/>
      <c r="N19" s="168"/>
      <c r="O19" s="168"/>
      <c r="P19" s="168"/>
    </row>
    <row r="20" spans="1:16" ht="20.25" customHeight="1" x14ac:dyDescent="0.2">
      <c r="M20" s="168"/>
      <c r="N20" s="168"/>
      <c r="O20" s="168"/>
      <c r="P20" s="168"/>
    </row>
  </sheetData>
  <mergeCells count="3">
    <mergeCell ref="C6:E6"/>
    <mergeCell ref="F6:H6"/>
    <mergeCell ref="I6:K6"/>
  </mergeCells>
  <conditionalFormatting sqref="N17">
    <cfRule type="expression" dxfId="1519" priority="2">
      <formula>#REF!=1</formula>
    </cfRule>
    <cfRule type="cellIs" dxfId="1518" priority="3" operator="equal">
      <formula>"xxx"</formula>
    </cfRule>
  </conditionalFormatting>
  <conditionalFormatting sqref="M17">
    <cfRule type="expression" dxfId="1517" priority="4">
      <formula>#REF!=1</formula>
    </cfRule>
    <cfRule type="cellIs" dxfId="1516" priority="5" operator="equal">
      <formula>"xxx"</formula>
    </cfRule>
  </conditionalFormatting>
  <conditionalFormatting sqref="O17:P17">
    <cfRule type="expression" dxfId="1515" priority="6">
      <formula>#REF!=1</formula>
    </cfRule>
    <cfRule type="cellIs" dxfId="1514" priority="7" operator="equal">
      <formula>"xxx"</formula>
    </cfRule>
  </conditionalFormatting>
  <conditionalFormatting sqref="P20">
    <cfRule type="expression" dxfId="1513" priority="8">
      <formula>#REF!=1</formula>
    </cfRule>
    <cfRule type="cellIs" dxfId="1512" priority="9" operator="equal">
      <formula>"xxx"</formula>
    </cfRule>
  </conditionalFormatting>
  <conditionalFormatting sqref="O20">
    <cfRule type="expression" dxfId="1511" priority="10">
      <formula>#REF!=1</formula>
    </cfRule>
    <cfRule type="cellIs" dxfId="1510" priority="11" operator="equal">
      <formula>"xxx"</formula>
    </cfRule>
  </conditionalFormatting>
  <conditionalFormatting sqref="N20">
    <cfRule type="expression" dxfId="1509" priority="12">
      <formula>#REF!=1</formula>
    </cfRule>
    <cfRule type="cellIs" dxfId="1508" priority="13" operator="equal">
      <formula>"xxx"</formula>
    </cfRule>
  </conditionalFormatting>
  <conditionalFormatting sqref="M20">
    <cfRule type="expression" dxfId="1507" priority="14">
      <formula>#REF!=1</formula>
    </cfRule>
    <cfRule type="cellIs" dxfId="1506" priority="15" operator="equal">
      <formula>"xxx"</formula>
    </cfRule>
  </conditionalFormatting>
  <conditionalFormatting sqref="O20:P20">
    <cfRule type="expression" dxfId="1505" priority="16">
      <formula>#REF!=1</formula>
    </cfRule>
    <cfRule type="cellIs" dxfId="1504" priority="17" operator="equal">
      <formula>"xxx"</formula>
    </cfRule>
  </conditionalFormatting>
  <conditionalFormatting sqref="P16 P19">
    <cfRule type="expression" dxfId="1503" priority="18">
      <formula>#REF!=1</formula>
    </cfRule>
    <cfRule type="cellIs" dxfId="1502" priority="19" operator="equal">
      <formula>"xxx"</formula>
    </cfRule>
  </conditionalFormatting>
  <conditionalFormatting sqref="O16 O19">
    <cfRule type="expression" dxfId="1501" priority="20">
      <formula>#REF!=1</formula>
    </cfRule>
    <cfRule type="cellIs" dxfId="1500" priority="21" operator="equal">
      <formula>"xxx"</formula>
    </cfRule>
  </conditionalFormatting>
  <conditionalFormatting sqref="N16 N19">
    <cfRule type="expression" dxfId="1499" priority="22">
      <formula>#REF!=1</formula>
    </cfRule>
    <cfRule type="cellIs" dxfId="1498" priority="23" operator="equal">
      <formula>"xxx"</formula>
    </cfRule>
  </conditionalFormatting>
  <conditionalFormatting sqref="M16 M19">
    <cfRule type="expression" dxfId="1497" priority="24">
      <formula>#REF!=1</formula>
    </cfRule>
    <cfRule type="cellIs" dxfId="1496" priority="25" operator="equal">
      <formula>"xxx"</formula>
    </cfRule>
  </conditionalFormatting>
  <conditionalFormatting sqref="P12">
    <cfRule type="expression" dxfId="1495" priority="26">
      <formula>#REF!=1</formula>
    </cfRule>
    <cfRule type="cellIs" dxfId="1494" priority="27" operator="equal">
      <formula>"xxx"</formula>
    </cfRule>
  </conditionalFormatting>
  <conditionalFormatting sqref="O12">
    <cfRule type="expression" dxfId="1493" priority="28">
      <formula>#REF!=1</formula>
    </cfRule>
    <cfRule type="cellIs" dxfId="1492" priority="29" operator="equal">
      <formula>"xxx"</formula>
    </cfRule>
  </conditionalFormatting>
  <conditionalFormatting sqref="N12">
    <cfRule type="expression" dxfId="1491" priority="30">
      <formula>#REF!=1</formula>
    </cfRule>
    <cfRule type="cellIs" dxfId="1490" priority="31" operator="equal">
      <formula>"xxx"</formula>
    </cfRule>
  </conditionalFormatting>
  <conditionalFormatting sqref="M12">
    <cfRule type="expression" dxfId="1489" priority="32">
      <formula>#REF!=1</formula>
    </cfRule>
    <cfRule type="cellIs" dxfId="1488" priority="33" operator="equal">
      <formula>"xxx"</formula>
    </cfRule>
  </conditionalFormatting>
  <conditionalFormatting sqref="P14:P15">
    <cfRule type="expression" dxfId="1487" priority="34">
      <formula>#REF!=1</formula>
    </cfRule>
    <cfRule type="cellIs" dxfId="1486" priority="35" operator="equal">
      <formula>"xxx"</formula>
    </cfRule>
  </conditionalFormatting>
  <conditionalFormatting sqref="O14:O15">
    <cfRule type="expression" dxfId="1485" priority="36">
      <formula>#REF!=1</formula>
    </cfRule>
    <cfRule type="cellIs" dxfId="1484" priority="37" operator="equal">
      <formula>"xxx"</formula>
    </cfRule>
  </conditionalFormatting>
  <conditionalFormatting sqref="N14">
    <cfRule type="expression" dxfId="1483" priority="38">
      <formula>#REF!=1</formula>
    </cfRule>
    <cfRule type="cellIs" dxfId="1482" priority="39" operator="equal">
      <formula>"xxx"</formula>
    </cfRule>
  </conditionalFormatting>
  <conditionalFormatting sqref="M15:N15">
    <cfRule type="expression" dxfId="1481" priority="40">
      <formula>#REF!=1</formula>
    </cfRule>
    <cfRule type="cellIs" dxfId="1480" priority="41" operator="equal">
      <formula>"xxx"</formula>
    </cfRule>
  </conditionalFormatting>
  <conditionalFormatting sqref="M14">
    <cfRule type="expression" dxfId="1479" priority="42">
      <formula>#REF!=1</formula>
    </cfRule>
    <cfRule type="cellIs" dxfId="1478" priority="43" operator="equal">
      <formula>"xxx"</formula>
    </cfRule>
  </conditionalFormatting>
  <conditionalFormatting sqref="C5">
    <cfRule type="expression" dxfId="1477" priority="44">
      <formula>#REF!=1</formula>
    </cfRule>
  </conditionalFormatting>
  <conditionalFormatting sqref="D10:F10">
    <cfRule type="cellIs" dxfId="1476" priority="45" operator="equal">
      <formula>"xxx"</formula>
    </cfRule>
    <cfRule type="expression" dxfId="1475" priority="46">
      <formula>LEFT(XFC10,9)="SUB-TOTAL"</formula>
    </cfRule>
    <cfRule type="expression" dxfId="1474" priority="47">
      <formula>#REF!=1</formula>
    </cfRule>
  </conditionalFormatting>
  <conditionalFormatting sqref="E8:F9 E11:F11">
    <cfRule type="containsText" dxfId="1473" priority="48" operator="containsText" text="xxx">
      <formula>NOT(ISERROR(SEARCH("xxx",E8)))</formula>
    </cfRule>
  </conditionalFormatting>
  <conditionalFormatting sqref="E14 E16">
    <cfRule type="cellIs" dxfId="1472" priority="49" operator="equal">
      <formula>"xxx"</formula>
    </cfRule>
  </conditionalFormatting>
  <conditionalFormatting sqref="E12:G16">
    <cfRule type="expression" dxfId="1471" priority="50">
      <formula>#REF!=1</formula>
    </cfRule>
  </conditionalFormatting>
  <conditionalFormatting sqref="E12">
    <cfRule type="cellIs" dxfId="1470" priority="51" operator="equal">
      <formula>"xxx"</formula>
    </cfRule>
  </conditionalFormatting>
  <conditionalFormatting sqref="E13 E15">
    <cfRule type="containsText" dxfId="1469" priority="52" operator="containsText" text="xxx">
      <formula>NOT(ISERROR(SEARCH("xxx",E13)))</formula>
    </cfRule>
  </conditionalFormatting>
  <conditionalFormatting sqref="B8:B17">
    <cfRule type="containsText" dxfId="1468" priority="53" operator="containsText" text="total estimated">
      <formula>NOT(ISERROR(SEARCH("total estimated",B8)))</formula>
    </cfRule>
    <cfRule type="containsText" dxfId="1467" priority="54" operator="containsText" text="SUB-TOTAL">
      <formula>NOT(ISERROR(SEARCH("SUB-TOTAL",B8)))</formula>
    </cfRule>
    <cfRule type="containsText" dxfId="1466" priority="55" operator="containsText" text="to be carried to">
      <formula>NOT(ISERROR(SEARCH("to be carried to",B8)))</formula>
    </cfRule>
  </conditionalFormatting>
  <conditionalFormatting sqref="C8:C16">
    <cfRule type="cellIs" dxfId="1465" priority="56" operator="equal">
      <formula>"xxx"</formula>
    </cfRule>
  </conditionalFormatting>
  <conditionalFormatting sqref="D9 D11:D16">
    <cfRule type="expression" dxfId="1464" priority="57">
      <formula>I9=1</formula>
    </cfRule>
  </conditionalFormatting>
  <conditionalFormatting sqref="C9:C16">
    <cfRule type="expression" dxfId="1463" priority="58">
      <formula>I9=1</formula>
    </cfRule>
  </conditionalFormatting>
  <conditionalFormatting sqref="B9:B16">
    <cfRule type="expression" dxfId="1462" priority="59">
      <formula>I9=1</formula>
    </cfRule>
  </conditionalFormatting>
  <conditionalFormatting sqref="E9">
    <cfRule type="expression" dxfId="1461" priority="60">
      <formula>I9=1</formula>
    </cfRule>
  </conditionalFormatting>
  <conditionalFormatting sqref="E11">
    <cfRule type="expression" dxfId="1460" priority="61">
      <formula>I11=1</formula>
    </cfRule>
  </conditionalFormatting>
  <conditionalFormatting sqref="A9:A16">
    <cfRule type="expression" dxfId="1459" priority="62">
      <formula>I9=1</formula>
    </cfRule>
  </conditionalFormatting>
  <conditionalFormatting sqref="A8:B17">
    <cfRule type="expression" dxfId="1458" priority="63">
      <formula>RIGHT($A8,3)=".00"</formula>
    </cfRule>
  </conditionalFormatting>
  <conditionalFormatting sqref="I17:K17">
    <cfRule type="cellIs" dxfId="1457" priority="64" operator="equal">
      <formula>"xxx"</formula>
    </cfRule>
  </conditionalFormatting>
  <conditionalFormatting sqref="H8:L17">
    <cfRule type="expression" dxfId="1456" priority="65">
      <formula>#REF!=1</formula>
    </cfRule>
  </conditionalFormatting>
  <conditionalFormatting sqref="C6">
    <cfRule type="expression" dxfId="1455" priority="66">
      <formula>#REF!=1</formula>
    </cfRule>
  </conditionalFormatting>
  <conditionalFormatting sqref="E5:E6">
    <cfRule type="expression" dxfId="1454" priority="67">
      <formula>#REF!=1</formula>
    </cfRule>
  </conditionalFormatting>
  <conditionalFormatting sqref="I6">
    <cfRule type="expression" dxfId="1453" priority="68">
      <formula>K6=1</formula>
    </cfRule>
  </conditionalFormatting>
  <conditionalFormatting sqref="F6">
    <cfRule type="expression" dxfId="1452" priority="69">
      <formula>#REF!=1</formula>
    </cfRule>
  </conditionalFormatting>
  <conditionalFormatting sqref="E17:F17">
    <cfRule type="expression" dxfId="1451" priority="70">
      <formula>#REF!=1</formula>
    </cfRule>
    <cfRule type="expression" dxfId="1450" priority="71">
      <formula>#REF!=1</formula>
    </cfRule>
    <cfRule type="containsText" dxfId="1449" priority="72" operator="containsText" text="xxx">
      <formula>NOT(ISERROR(SEARCH("xxx",E17)))</formula>
    </cfRule>
  </conditionalFormatting>
  <conditionalFormatting sqref="F12:G16">
    <cfRule type="cellIs" dxfId="1448" priority="73" operator="equal">
      <formula>"xxx"</formula>
    </cfRule>
  </conditionalFormatting>
  <conditionalFormatting sqref="C1:C4 C8 C17">
    <cfRule type="expression" dxfId="1447" priority="74">
      <formula>#REF!=1</formula>
    </cfRule>
  </conditionalFormatting>
  <conditionalFormatting sqref="C17">
    <cfRule type="expression" dxfId="1446" priority="75">
      <formula>G17=1</formula>
    </cfRule>
  </conditionalFormatting>
  <conditionalFormatting sqref="G9:G11">
    <cfRule type="cellIs" dxfId="1445" priority="76" operator="equal">
      <formula>"xxx"</formula>
    </cfRule>
    <cfRule type="expression" dxfId="1444" priority="77">
      <formula>LEFT(B9,9)="SUB-TOTAL"</formula>
    </cfRule>
  </conditionalFormatting>
  <conditionalFormatting sqref="A7">
    <cfRule type="expression" dxfId="1443" priority="78">
      <formula>G7=1</formula>
    </cfRule>
  </conditionalFormatting>
  <conditionalFormatting sqref="C17:G17">
    <cfRule type="cellIs" dxfId="1442" priority="79" operator="equal">
      <formula>"xxx"</formula>
    </cfRule>
  </conditionalFormatting>
  <conditionalFormatting sqref="D8">
    <cfRule type="expression" dxfId="1441" priority="80">
      <formula>#REF!=1</formula>
    </cfRule>
  </conditionalFormatting>
  <conditionalFormatting sqref="B1:B8 B17 C7:L7">
    <cfRule type="expression" dxfId="1440" priority="81">
      <formula>#REF!=1</formula>
    </cfRule>
  </conditionalFormatting>
  <conditionalFormatting sqref="F1:F4 F8:F9 F11">
    <cfRule type="expression" dxfId="1439" priority="82">
      <formula>#REF!=1</formula>
    </cfRule>
  </conditionalFormatting>
  <conditionalFormatting sqref="G1:G4 G8:G11">
    <cfRule type="expression" dxfId="1438" priority="83">
      <formula>#REF!=1</formula>
    </cfRule>
  </conditionalFormatting>
  <conditionalFormatting sqref="A1:A6 A8 A17 D17:G17">
    <cfRule type="expression" dxfId="1437" priority="84">
      <formula>#REF!=1</formula>
    </cfRule>
  </conditionalFormatting>
  <conditionalFormatting sqref="E1:E4 E8">
    <cfRule type="expression" dxfId="1436" priority="85">
      <formula>#REF!=1</formula>
    </cfRule>
  </conditionalFormatting>
  <pageMargins left="0.7" right="0.7" top="0.75" bottom="0.75" header="0.511811023622047" footer="0.511811023622047"/>
  <pageSetup paperSize="9" scale="65" orientation="portrait" horizontalDpi="300" verticalDpi="300"/>
  <colBreaks count="1" manualBreakCount="1">
    <brk id="12" max="1048575" man="1"/>
  </colBreaks>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Q45"/>
  <sheetViews>
    <sheetView topLeftCell="B14" zoomScale="57" zoomScaleNormal="57" workbookViewId="0">
      <selection activeCell="M22" sqref="M22"/>
    </sheetView>
  </sheetViews>
  <sheetFormatPr defaultColWidth="8.7109375" defaultRowHeight="18.75" x14ac:dyDescent="0.25"/>
  <cols>
    <col min="1" max="1" width="14.5703125" style="273" customWidth="1"/>
    <col min="2" max="2" width="67.140625" style="418" customWidth="1"/>
    <col min="3" max="10" width="19.140625" style="307" customWidth="1"/>
    <col min="11" max="11" width="19.140625" style="308" customWidth="1"/>
    <col min="12" max="12" width="18.7109375" style="15" customWidth="1"/>
    <col min="13" max="13" width="19" style="15" customWidth="1"/>
    <col min="14" max="14" width="19.7109375" style="15" customWidth="1"/>
    <col min="15" max="15" width="33.28515625" style="15" customWidth="1"/>
    <col min="16" max="16" width="19.42578125" style="15" customWidth="1"/>
    <col min="17" max="17" width="14.85546875" style="15" customWidth="1"/>
  </cols>
  <sheetData>
    <row r="1" spans="1:17" ht="18.75" customHeight="1" x14ac:dyDescent="0.25">
      <c r="A1" s="188"/>
      <c r="B1" s="415"/>
      <c r="C1" s="377"/>
      <c r="E1" s="378"/>
      <c r="F1" s="379"/>
      <c r="G1" s="380"/>
      <c r="H1" s="378"/>
      <c r="I1" s="381"/>
      <c r="J1" s="377"/>
    </row>
    <row r="2" spans="1:17" ht="18.75" customHeight="1" x14ac:dyDescent="0.25">
      <c r="A2" s="188"/>
      <c r="B2" s="415"/>
      <c r="C2" s="377"/>
      <c r="E2" s="378"/>
      <c r="F2" s="379"/>
      <c r="G2" s="380"/>
      <c r="H2" s="380"/>
      <c r="I2" s="742"/>
      <c r="J2" s="742"/>
    </row>
    <row r="3" spans="1:17" ht="23.25" customHeight="1" x14ac:dyDescent="0.25">
      <c r="A3" s="195"/>
      <c r="B3" s="415"/>
      <c r="C3" s="319" t="s">
        <v>314</v>
      </c>
      <c r="E3" s="378"/>
      <c r="F3" s="379"/>
      <c r="G3" s="380"/>
      <c r="H3" s="380"/>
    </row>
    <row r="4" spans="1:17" ht="15.75" customHeight="1" x14ac:dyDescent="0.2">
      <c r="A4" s="195" t="s">
        <v>209</v>
      </c>
      <c r="B4" s="415"/>
      <c r="C4" s="740" t="s">
        <v>157</v>
      </c>
      <c r="D4" s="740"/>
      <c r="E4" s="740"/>
      <c r="F4" s="740" t="s">
        <v>158</v>
      </c>
      <c r="G4" s="740"/>
      <c r="H4" s="740"/>
      <c r="I4" s="740" t="s">
        <v>159</v>
      </c>
      <c r="J4" s="740"/>
      <c r="K4" s="740"/>
    </row>
    <row r="5" spans="1:17" ht="82.5" customHeight="1" x14ac:dyDescent="0.2">
      <c r="A5" s="201" t="s">
        <v>79</v>
      </c>
      <c r="B5" s="81" t="s">
        <v>80</v>
      </c>
      <c r="C5" s="84" t="s">
        <v>160</v>
      </c>
      <c r="D5" s="84" t="s">
        <v>161</v>
      </c>
      <c r="E5" s="245" t="s">
        <v>162</v>
      </c>
      <c r="F5" s="84" t="s">
        <v>163</v>
      </c>
      <c r="G5" s="84" t="s">
        <v>164</v>
      </c>
      <c r="H5" s="84" t="s">
        <v>165</v>
      </c>
      <c r="I5" s="84" t="s">
        <v>166</v>
      </c>
      <c r="J5" s="84" t="s">
        <v>167</v>
      </c>
      <c r="K5" s="84" t="s">
        <v>168</v>
      </c>
      <c r="L5" s="334" t="s">
        <v>169</v>
      </c>
      <c r="M5" s="155" t="s">
        <v>170</v>
      </c>
      <c r="N5" s="155" t="s">
        <v>232</v>
      </c>
      <c r="O5" s="155" t="s">
        <v>171</v>
      </c>
      <c r="P5" s="155" t="s">
        <v>172</v>
      </c>
      <c r="Q5" s="155" t="s">
        <v>173</v>
      </c>
    </row>
    <row r="6" spans="1:17" ht="18.75" customHeight="1" x14ac:dyDescent="0.2">
      <c r="A6" s="91"/>
      <c r="B6" s="124" t="s">
        <v>233</v>
      </c>
      <c r="C6" s="101"/>
      <c r="D6" s="101"/>
      <c r="E6" s="292"/>
      <c r="F6" s="292"/>
      <c r="G6" s="292"/>
      <c r="H6" s="293"/>
      <c r="I6" s="294"/>
      <c r="J6" s="294"/>
      <c r="K6" s="294"/>
      <c r="L6" s="295"/>
    </row>
    <row r="7" spans="1:17" ht="37.5" customHeight="1" x14ac:dyDescent="0.2">
      <c r="A7" s="91" t="s">
        <v>211</v>
      </c>
      <c r="B7" s="124" t="s">
        <v>234</v>
      </c>
      <c r="C7" s="101"/>
      <c r="D7" s="101"/>
      <c r="E7" s="292"/>
      <c r="F7" s="292"/>
      <c r="G7" s="292"/>
      <c r="H7" s="293"/>
      <c r="I7" s="294"/>
      <c r="J7" s="294"/>
      <c r="K7" s="294"/>
      <c r="L7" s="296"/>
    </row>
    <row r="8" spans="1:17" ht="37.5" customHeight="1" x14ac:dyDescent="0.2">
      <c r="A8" s="91"/>
      <c r="B8" s="99" t="s">
        <v>235</v>
      </c>
      <c r="C8" s="101"/>
      <c r="D8" s="292"/>
      <c r="E8" s="292"/>
      <c r="F8" s="292"/>
      <c r="G8" s="292"/>
      <c r="H8" s="293"/>
      <c r="I8" s="294"/>
      <c r="J8" s="294"/>
      <c r="K8" s="294"/>
      <c r="L8" s="296"/>
    </row>
    <row r="9" spans="1:17" ht="18.75" customHeight="1" x14ac:dyDescent="0.2">
      <c r="A9" s="203" t="s">
        <v>214</v>
      </c>
      <c r="B9" s="99" t="s">
        <v>236</v>
      </c>
      <c r="C9" s="101"/>
      <c r="D9" s="101"/>
      <c r="E9" s="292"/>
      <c r="F9" s="292"/>
      <c r="G9" s="292"/>
      <c r="H9" s="293"/>
      <c r="I9" s="294"/>
      <c r="J9" s="294"/>
      <c r="K9" s="294"/>
      <c r="L9" s="296"/>
    </row>
    <row r="10" spans="1:17" ht="20.25" customHeight="1" x14ac:dyDescent="0.2">
      <c r="A10" s="203" t="s">
        <v>216</v>
      </c>
      <c r="B10" s="99" t="s">
        <v>237</v>
      </c>
      <c r="C10" s="101">
        <v>2</v>
      </c>
      <c r="D10" s="101" t="s">
        <v>180</v>
      </c>
      <c r="E10" s="101">
        <v>3686</v>
      </c>
      <c r="F10" s="101">
        <v>1.8</v>
      </c>
      <c r="G10" s="101">
        <f>C10-F10</f>
        <v>0.19999999999999996</v>
      </c>
      <c r="H10" s="294">
        <f>F10+G10</f>
        <v>2</v>
      </c>
      <c r="I10" s="294">
        <f>E10*F10</f>
        <v>6634.8</v>
      </c>
      <c r="J10" s="294">
        <f>G10*E10</f>
        <v>737.19999999999982</v>
      </c>
      <c r="K10" s="294">
        <f>I10+J10</f>
        <v>7372</v>
      </c>
      <c r="L10" s="296">
        <f>H10/C10</f>
        <v>1</v>
      </c>
      <c r="M10" s="168">
        <v>1250</v>
      </c>
      <c r="N10" s="168">
        <v>100</v>
      </c>
      <c r="O10" s="168">
        <v>300</v>
      </c>
      <c r="P10" s="168">
        <f>C10*(M10+N10+O10)</f>
        <v>3300</v>
      </c>
      <c r="Q10" s="168">
        <f>K10-P10</f>
        <v>4072</v>
      </c>
    </row>
    <row r="11" spans="1:17" ht="20.25" customHeight="1" x14ac:dyDescent="0.2">
      <c r="A11" s="203" t="s">
        <v>218</v>
      </c>
      <c r="B11" s="99" t="s">
        <v>238</v>
      </c>
      <c r="C11" s="101"/>
      <c r="D11" s="101"/>
      <c r="E11" s="292"/>
      <c r="F11" s="292"/>
      <c r="G11" s="292"/>
      <c r="H11" s="294"/>
      <c r="I11" s="294"/>
      <c r="J11" s="294"/>
      <c r="K11" s="294"/>
      <c r="L11" s="296"/>
      <c r="M11" s="168"/>
      <c r="N11" s="168"/>
      <c r="O11" s="168"/>
      <c r="P11" s="168"/>
      <c r="Q11" s="168"/>
    </row>
    <row r="12" spans="1:17" ht="20.25" customHeight="1" x14ac:dyDescent="0.2">
      <c r="A12" s="203" t="s">
        <v>220</v>
      </c>
      <c r="B12" s="99" t="s">
        <v>237</v>
      </c>
      <c r="C12" s="101">
        <v>1</v>
      </c>
      <c r="D12" s="101" t="s">
        <v>180</v>
      </c>
      <c r="E12" s="101">
        <v>5577.5</v>
      </c>
      <c r="F12" s="101">
        <v>0.9</v>
      </c>
      <c r="G12" s="101">
        <f>C12-F12</f>
        <v>9.9999999999999978E-2</v>
      </c>
      <c r="H12" s="294">
        <f>F12+G12</f>
        <v>1</v>
      </c>
      <c r="I12" s="294">
        <f>E12*F12</f>
        <v>5019.75</v>
      </c>
      <c r="J12" s="294">
        <f>G12*E12</f>
        <v>557.74999999999989</v>
      </c>
      <c r="K12" s="294">
        <f>I12+J12</f>
        <v>5577.5</v>
      </c>
      <c r="L12" s="296">
        <f>H12/C12</f>
        <v>1</v>
      </c>
      <c r="M12" s="168">
        <v>3830</v>
      </c>
      <c r="N12" s="168">
        <v>200</v>
      </c>
      <c r="O12" s="168">
        <v>100</v>
      </c>
      <c r="P12" s="168">
        <f>C12*(M12+N12+O12)</f>
        <v>4130</v>
      </c>
      <c r="Q12" s="168">
        <f>K12-P12</f>
        <v>1447.5</v>
      </c>
    </row>
    <row r="13" spans="1:17" ht="20.25" customHeight="1" x14ac:dyDescent="0.2">
      <c r="A13" s="203" t="s">
        <v>222</v>
      </c>
      <c r="B13" s="99" t="s">
        <v>239</v>
      </c>
      <c r="C13" s="101"/>
      <c r="D13" s="101"/>
      <c r="E13" s="292"/>
      <c r="F13" s="292"/>
      <c r="G13" s="292"/>
      <c r="H13" s="294"/>
      <c r="I13" s="294"/>
      <c r="J13" s="294"/>
      <c r="K13" s="294"/>
      <c r="L13" s="296"/>
      <c r="M13" s="168"/>
      <c r="N13" s="168"/>
      <c r="O13" s="168"/>
      <c r="P13" s="168"/>
      <c r="Q13" s="168"/>
    </row>
    <row r="14" spans="1:17" ht="20.25" customHeight="1" x14ac:dyDescent="0.2">
      <c r="A14" s="203" t="s">
        <v>224</v>
      </c>
      <c r="B14" s="99" t="s">
        <v>240</v>
      </c>
      <c r="C14" s="101">
        <v>2</v>
      </c>
      <c r="D14" s="101" t="s">
        <v>180</v>
      </c>
      <c r="E14" s="101">
        <v>5626</v>
      </c>
      <c r="F14" s="101">
        <v>1.79</v>
      </c>
      <c r="G14" s="101">
        <f>C14-F14</f>
        <v>0.20999999999999996</v>
      </c>
      <c r="H14" s="294">
        <f>F14+G14</f>
        <v>2</v>
      </c>
      <c r="I14" s="294">
        <f>E14*F14</f>
        <v>10070.540000000001</v>
      </c>
      <c r="J14" s="294">
        <f>G14*E14</f>
        <v>1181.4599999999998</v>
      </c>
      <c r="K14" s="294">
        <f>I14+J14</f>
        <v>11252</v>
      </c>
      <c r="L14" s="296">
        <f>H14/C14</f>
        <v>1</v>
      </c>
      <c r="M14" s="168">
        <v>3000</v>
      </c>
      <c r="N14" s="168">
        <v>150</v>
      </c>
      <c r="O14" s="168">
        <v>100</v>
      </c>
      <c r="P14" s="168">
        <f>C14*(M14+N14+O14)</f>
        <v>6500</v>
      </c>
      <c r="Q14" s="168">
        <f>K14-P14</f>
        <v>4752</v>
      </c>
    </row>
    <row r="15" spans="1:17" ht="20.25" customHeight="1" x14ac:dyDescent="0.2">
      <c r="A15" s="91" t="s">
        <v>241</v>
      </c>
      <c r="B15" s="124" t="s">
        <v>242</v>
      </c>
      <c r="C15" s="101"/>
      <c r="D15" s="101"/>
      <c r="E15" s="292"/>
      <c r="F15" s="292"/>
      <c r="G15" s="292"/>
      <c r="H15" s="294"/>
      <c r="I15" s="294"/>
      <c r="J15" s="294"/>
      <c r="K15" s="294"/>
      <c r="L15" s="296"/>
      <c r="M15" s="168"/>
      <c r="N15" s="168"/>
      <c r="O15" s="168"/>
      <c r="P15" s="168"/>
      <c r="Q15" s="168"/>
    </row>
    <row r="16" spans="1:17" ht="56.25" customHeight="1" x14ac:dyDescent="0.2">
      <c r="A16" s="91"/>
      <c r="B16" s="99" t="s">
        <v>243</v>
      </c>
      <c r="C16" s="101"/>
      <c r="D16" s="101"/>
      <c r="E16" s="292"/>
      <c r="F16" s="292"/>
      <c r="G16" s="292"/>
      <c r="H16" s="294"/>
      <c r="I16" s="294"/>
      <c r="J16" s="294"/>
      <c r="K16" s="294"/>
      <c r="L16" s="296"/>
      <c r="M16" s="168"/>
      <c r="N16" s="168"/>
      <c r="O16" s="168"/>
      <c r="P16" s="168"/>
      <c r="Q16" s="168"/>
    </row>
    <row r="17" spans="1:17" ht="37.5" customHeight="1" x14ac:dyDescent="0.2">
      <c r="A17" s="203" t="s">
        <v>214</v>
      </c>
      <c r="B17" s="99" t="s">
        <v>244</v>
      </c>
      <c r="C17" s="101"/>
      <c r="D17" s="101"/>
      <c r="E17" s="292"/>
      <c r="F17" s="292"/>
      <c r="G17" s="292"/>
      <c r="H17" s="294"/>
      <c r="I17" s="294"/>
      <c r="J17" s="294"/>
      <c r="K17" s="294"/>
      <c r="L17" s="296"/>
      <c r="M17" s="168"/>
      <c r="N17" s="168"/>
      <c r="O17" s="168"/>
      <c r="P17" s="168"/>
      <c r="Q17" s="168"/>
    </row>
    <row r="18" spans="1:17" ht="37.5" customHeight="1" x14ac:dyDescent="0.2">
      <c r="A18" s="203" t="s">
        <v>216</v>
      </c>
      <c r="B18" s="99" t="s">
        <v>245</v>
      </c>
      <c r="C18" s="101">
        <v>1</v>
      </c>
      <c r="D18" s="101" t="s">
        <v>180</v>
      </c>
      <c r="E18" s="101">
        <v>4462</v>
      </c>
      <c r="F18" s="101">
        <v>0.65</v>
      </c>
      <c r="G18" s="101">
        <f>C18-F18</f>
        <v>0.35</v>
      </c>
      <c r="H18" s="294">
        <f>F18+G18</f>
        <v>1</v>
      </c>
      <c r="I18" s="294">
        <f>E18*F18</f>
        <v>2900.3</v>
      </c>
      <c r="J18" s="294">
        <f>G18*E18</f>
        <v>1561.6999999999998</v>
      </c>
      <c r="K18" s="294">
        <f>I18+J18</f>
        <v>4462</v>
      </c>
      <c r="L18" s="296">
        <f>H18/C18</f>
        <v>1</v>
      </c>
      <c r="M18" s="168">
        <v>450</v>
      </c>
      <c r="N18" s="168">
        <v>150</v>
      </c>
      <c r="O18" s="168">
        <v>100</v>
      </c>
      <c r="P18" s="168">
        <f>C18*(M18+N18+O18)</f>
        <v>700</v>
      </c>
      <c r="Q18" s="168">
        <f>K18-P18</f>
        <v>3762</v>
      </c>
    </row>
    <row r="19" spans="1:17" ht="20.25" customHeight="1" x14ac:dyDescent="0.2">
      <c r="A19" s="91" t="s">
        <v>246</v>
      </c>
      <c r="B19" s="124" t="s">
        <v>247</v>
      </c>
      <c r="C19" s="101"/>
      <c r="D19" s="101"/>
      <c r="E19" s="292"/>
      <c r="F19" s="292"/>
      <c r="G19" s="292"/>
      <c r="H19" s="294"/>
      <c r="I19" s="294"/>
      <c r="J19" s="294"/>
      <c r="K19" s="294"/>
      <c r="L19" s="296"/>
      <c r="M19" s="168"/>
      <c r="N19" s="168"/>
      <c r="O19" s="168"/>
      <c r="P19" s="168"/>
      <c r="Q19" s="168"/>
    </row>
    <row r="20" spans="1:17" ht="20.25" customHeight="1" x14ac:dyDescent="0.2">
      <c r="A20" s="203" t="s">
        <v>214</v>
      </c>
      <c r="B20" s="99" t="s">
        <v>248</v>
      </c>
      <c r="C20" s="101"/>
      <c r="D20" s="101"/>
      <c r="E20" s="292"/>
      <c r="F20" s="292"/>
      <c r="G20" s="292"/>
      <c r="H20" s="294"/>
      <c r="I20" s="294"/>
      <c r="J20" s="294"/>
      <c r="K20" s="294"/>
      <c r="L20" s="296"/>
      <c r="M20" s="168"/>
      <c r="N20" s="168"/>
      <c r="O20" s="168"/>
      <c r="P20" s="168"/>
      <c r="Q20" s="168"/>
    </row>
    <row r="21" spans="1:17" ht="75" customHeight="1" x14ac:dyDescent="0.2">
      <c r="A21" s="203"/>
      <c r="B21" s="99" t="s">
        <v>249</v>
      </c>
      <c r="C21" s="101"/>
      <c r="D21" s="292"/>
      <c r="E21" s="292"/>
      <c r="F21" s="292"/>
      <c r="G21" s="292"/>
      <c r="H21" s="294"/>
      <c r="I21" s="294"/>
      <c r="J21" s="294"/>
      <c r="K21" s="294"/>
      <c r="L21" s="296"/>
      <c r="M21" s="168"/>
      <c r="N21" s="168"/>
      <c r="O21" s="168"/>
      <c r="P21" s="168"/>
      <c r="Q21" s="168"/>
    </row>
    <row r="22" spans="1:17" ht="20.25" customHeight="1" x14ac:dyDescent="0.2">
      <c r="A22" s="203" t="s">
        <v>216</v>
      </c>
      <c r="B22" s="99" t="s">
        <v>250</v>
      </c>
      <c r="C22" s="101">
        <v>1080</v>
      </c>
      <c r="D22" s="101" t="s">
        <v>199</v>
      </c>
      <c r="E22" s="101">
        <v>53.35</v>
      </c>
      <c r="F22" s="101">
        <v>972</v>
      </c>
      <c r="G22" s="101">
        <f t="shared" ref="G22:G29" si="0">C22-F22</f>
        <v>108</v>
      </c>
      <c r="H22" s="294">
        <f t="shared" ref="H22:H29" si="1">F22+G22</f>
        <v>1080</v>
      </c>
      <c r="I22" s="294">
        <f t="shared" ref="I22:I29" si="2">E22*F22</f>
        <v>51856.200000000004</v>
      </c>
      <c r="J22" s="294">
        <f t="shared" ref="J22:J29" si="3">G22*E22</f>
        <v>5761.8</v>
      </c>
      <c r="K22" s="294">
        <f t="shared" ref="K22:K29" si="4">I22+J22</f>
        <v>57618.000000000007</v>
      </c>
      <c r="L22" s="296">
        <f t="shared" ref="L22:L29" si="5">(H22/C22)</f>
        <v>1</v>
      </c>
      <c r="M22" s="168">
        <v>15</v>
      </c>
      <c r="N22" s="168">
        <v>7.5</v>
      </c>
      <c r="O22" s="168">
        <v>0</v>
      </c>
      <c r="P22" s="168">
        <f t="shared" ref="P22:P29" si="6">C22*(M22+N22+O22)</f>
        <v>24300</v>
      </c>
      <c r="Q22" s="168">
        <f t="shared" ref="Q22:Q29" si="7">K22-P22</f>
        <v>33318.000000000007</v>
      </c>
    </row>
    <row r="23" spans="1:17" ht="20.25" customHeight="1" x14ac:dyDescent="0.2">
      <c r="A23" s="203" t="s">
        <v>251</v>
      </c>
      <c r="B23" s="99" t="s">
        <v>252</v>
      </c>
      <c r="C23" s="101">
        <v>325</v>
      </c>
      <c r="D23" s="101" t="s">
        <v>199</v>
      </c>
      <c r="E23" s="101">
        <v>63.05</v>
      </c>
      <c r="F23" s="101">
        <v>292.5</v>
      </c>
      <c r="G23" s="101">
        <f t="shared" si="0"/>
        <v>32.5</v>
      </c>
      <c r="H23" s="294">
        <f t="shared" si="1"/>
        <v>325</v>
      </c>
      <c r="I23" s="294">
        <f t="shared" si="2"/>
        <v>18442.125</v>
      </c>
      <c r="J23" s="294">
        <f t="shared" si="3"/>
        <v>2049.125</v>
      </c>
      <c r="K23" s="294">
        <f t="shared" si="4"/>
        <v>20491.25</v>
      </c>
      <c r="L23" s="296">
        <f t="shared" si="5"/>
        <v>1</v>
      </c>
      <c r="M23" s="168">
        <v>20</v>
      </c>
      <c r="N23" s="168">
        <v>10</v>
      </c>
      <c r="O23" s="168">
        <v>0</v>
      </c>
      <c r="P23" s="168">
        <f t="shared" si="6"/>
        <v>9750</v>
      </c>
      <c r="Q23" s="168">
        <f t="shared" si="7"/>
        <v>10741.25</v>
      </c>
    </row>
    <row r="24" spans="1:17" ht="20.25" customHeight="1" x14ac:dyDescent="0.2">
      <c r="A24" s="203" t="s">
        <v>253</v>
      </c>
      <c r="B24" s="99" t="s">
        <v>254</v>
      </c>
      <c r="C24" s="101">
        <v>130</v>
      </c>
      <c r="D24" s="101" t="s">
        <v>199</v>
      </c>
      <c r="E24" s="101">
        <v>77.599999999999994</v>
      </c>
      <c r="F24" s="101">
        <v>117</v>
      </c>
      <c r="G24" s="101">
        <f t="shared" si="0"/>
        <v>13</v>
      </c>
      <c r="H24" s="294">
        <f t="shared" si="1"/>
        <v>130</v>
      </c>
      <c r="I24" s="294">
        <f t="shared" si="2"/>
        <v>9079.1999999999989</v>
      </c>
      <c r="J24" s="294">
        <f t="shared" si="3"/>
        <v>1008.8</v>
      </c>
      <c r="K24" s="294">
        <f t="shared" si="4"/>
        <v>10087.999999999998</v>
      </c>
      <c r="L24" s="296">
        <f t="shared" si="5"/>
        <v>1</v>
      </c>
      <c r="M24" s="168">
        <v>24</v>
      </c>
      <c r="N24" s="168">
        <v>12</v>
      </c>
      <c r="O24" s="168">
        <v>0</v>
      </c>
      <c r="P24" s="168">
        <f t="shared" si="6"/>
        <v>4680</v>
      </c>
      <c r="Q24" s="168">
        <f t="shared" si="7"/>
        <v>5407.9999999999982</v>
      </c>
    </row>
    <row r="25" spans="1:17" ht="20.25" customHeight="1" x14ac:dyDescent="0.2">
      <c r="A25" s="203" t="s">
        <v>255</v>
      </c>
      <c r="B25" s="99" t="s">
        <v>256</v>
      </c>
      <c r="C25" s="101">
        <v>60</v>
      </c>
      <c r="D25" s="101" t="s">
        <v>199</v>
      </c>
      <c r="E25" s="101">
        <v>95.06</v>
      </c>
      <c r="F25" s="101">
        <v>54</v>
      </c>
      <c r="G25" s="101">
        <f t="shared" si="0"/>
        <v>6</v>
      </c>
      <c r="H25" s="294">
        <f t="shared" si="1"/>
        <v>60</v>
      </c>
      <c r="I25" s="294">
        <f t="shared" si="2"/>
        <v>5133.24</v>
      </c>
      <c r="J25" s="294">
        <f t="shared" si="3"/>
        <v>570.36</v>
      </c>
      <c r="K25" s="294">
        <f t="shared" si="4"/>
        <v>5703.5999999999995</v>
      </c>
      <c r="L25" s="296">
        <f t="shared" si="5"/>
        <v>1</v>
      </c>
      <c r="M25" s="168">
        <v>28</v>
      </c>
      <c r="N25" s="168">
        <v>14</v>
      </c>
      <c r="O25" s="168">
        <v>0</v>
      </c>
      <c r="P25" s="168">
        <f t="shared" si="6"/>
        <v>2520</v>
      </c>
      <c r="Q25" s="168">
        <f t="shared" si="7"/>
        <v>3183.5999999999995</v>
      </c>
    </row>
    <row r="26" spans="1:17" ht="20.25" customHeight="1" x14ac:dyDescent="0.2">
      <c r="A26" s="203" t="s">
        <v>257</v>
      </c>
      <c r="B26" s="99" t="s">
        <v>258</v>
      </c>
      <c r="C26" s="101">
        <v>130</v>
      </c>
      <c r="D26" s="101" t="s">
        <v>199</v>
      </c>
      <c r="E26" s="101">
        <v>169.75</v>
      </c>
      <c r="F26" s="101">
        <v>117</v>
      </c>
      <c r="G26" s="101">
        <f t="shared" si="0"/>
        <v>13</v>
      </c>
      <c r="H26" s="294">
        <f t="shared" si="1"/>
        <v>130</v>
      </c>
      <c r="I26" s="294">
        <f t="shared" si="2"/>
        <v>19860.75</v>
      </c>
      <c r="J26" s="294">
        <f t="shared" si="3"/>
        <v>2206.75</v>
      </c>
      <c r="K26" s="294">
        <f t="shared" si="4"/>
        <v>22067.5</v>
      </c>
      <c r="L26" s="296">
        <f t="shared" si="5"/>
        <v>1</v>
      </c>
      <c r="M26" s="168">
        <v>30</v>
      </c>
      <c r="N26" s="168">
        <v>15</v>
      </c>
      <c r="O26" s="168">
        <v>0</v>
      </c>
      <c r="P26" s="168">
        <f t="shared" si="6"/>
        <v>5850</v>
      </c>
      <c r="Q26" s="168">
        <f t="shared" si="7"/>
        <v>16217.5</v>
      </c>
    </row>
    <row r="27" spans="1:17" ht="20.25" customHeight="1" x14ac:dyDescent="0.2">
      <c r="A27" s="203" t="s">
        <v>259</v>
      </c>
      <c r="B27" s="99" t="s">
        <v>260</v>
      </c>
      <c r="C27" s="101">
        <v>40</v>
      </c>
      <c r="D27" s="101" t="s">
        <v>199</v>
      </c>
      <c r="E27" s="101">
        <v>190.12</v>
      </c>
      <c r="F27" s="101">
        <v>36</v>
      </c>
      <c r="G27" s="101">
        <f t="shared" si="0"/>
        <v>4</v>
      </c>
      <c r="H27" s="294">
        <f t="shared" si="1"/>
        <v>40</v>
      </c>
      <c r="I27" s="294">
        <f t="shared" si="2"/>
        <v>6844.32</v>
      </c>
      <c r="J27" s="294">
        <f t="shared" si="3"/>
        <v>760.48</v>
      </c>
      <c r="K27" s="294">
        <f t="shared" si="4"/>
        <v>7604.7999999999993</v>
      </c>
      <c r="L27" s="296">
        <f t="shared" si="5"/>
        <v>1</v>
      </c>
      <c r="M27" s="168">
        <v>35</v>
      </c>
      <c r="N27" s="168">
        <v>25</v>
      </c>
      <c r="O27" s="168">
        <v>0</v>
      </c>
      <c r="P27" s="168">
        <f t="shared" si="6"/>
        <v>2400</v>
      </c>
      <c r="Q27" s="168">
        <f t="shared" si="7"/>
        <v>5204.7999999999993</v>
      </c>
    </row>
    <row r="28" spans="1:17" ht="20.25" customHeight="1" x14ac:dyDescent="0.2">
      <c r="A28" s="203" t="s">
        <v>261</v>
      </c>
      <c r="B28" s="99" t="s">
        <v>240</v>
      </c>
      <c r="C28" s="101">
        <v>80</v>
      </c>
      <c r="D28" s="101" t="s">
        <v>199</v>
      </c>
      <c r="E28" s="101">
        <v>237.65</v>
      </c>
      <c r="F28" s="101">
        <v>72</v>
      </c>
      <c r="G28" s="101">
        <f t="shared" si="0"/>
        <v>8</v>
      </c>
      <c r="H28" s="294">
        <f t="shared" si="1"/>
        <v>80</v>
      </c>
      <c r="I28" s="294">
        <f t="shared" si="2"/>
        <v>17110.8</v>
      </c>
      <c r="J28" s="294">
        <f t="shared" si="3"/>
        <v>1901.2</v>
      </c>
      <c r="K28" s="294">
        <f t="shared" si="4"/>
        <v>19012</v>
      </c>
      <c r="L28" s="296">
        <f t="shared" si="5"/>
        <v>1</v>
      </c>
      <c r="M28" s="168">
        <v>90</v>
      </c>
      <c r="N28" s="168">
        <v>60</v>
      </c>
      <c r="O28" s="168">
        <v>0</v>
      </c>
      <c r="P28" s="168">
        <f t="shared" si="6"/>
        <v>12000</v>
      </c>
      <c r="Q28" s="168">
        <f t="shared" si="7"/>
        <v>7012</v>
      </c>
    </row>
    <row r="29" spans="1:17" ht="20.25" customHeight="1" x14ac:dyDescent="0.2">
      <c r="A29" s="203" t="s">
        <v>262</v>
      </c>
      <c r="B29" s="99" t="s">
        <v>237</v>
      </c>
      <c r="C29" s="101">
        <v>20</v>
      </c>
      <c r="D29" s="101" t="s">
        <v>199</v>
      </c>
      <c r="E29" s="101">
        <v>344.35</v>
      </c>
      <c r="F29" s="101">
        <v>18.024999999999999</v>
      </c>
      <c r="G29" s="101">
        <f t="shared" si="0"/>
        <v>1.9750000000000014</v>
      </c>
      <c r="H29" s="294">
        <f t="shared" si="1"/>
        <v>20</v>
      </c>
      <c r="I29" s="294">
        <f t="shared" si="2"/>
        <v>6206.9087499999996</v>
      </c>
      <c r="J29" s="294">
        <f t="shared" si="3"/>
        <v>680.09125000000051</v>
      </c>
      <c r="K29" s="294">
        <f t="shared" si="4"/>
        <v>6887</v>
      </c>
      <c r="L29" s="296">
        <f t="shared" si="5"/>
        <v>1</v>
      </c>
      <c r="M29" s="168">
        <v>170</v>
      </c>
      <c r="N29" s="168">
        <v>90</v>
      </c>
      <c r="O29" s="168">
        <v>0</v>
      </c>
      <c r="P29" s="168">
        <f t="shared" si="6"/>
        <v>5200</v>
      </c>
      <c r="Q29" s="168">
        <f t="shared" si="7"/>
        <v>1687</v>
      </c>
    </row>
    <row r="30" spans="1:17" ht="20.25" customHeight="1" x14ac:dyDescent="0.2">
      <c r="A30" s="203" t="s">
        <v>218</v>
      </c>
      <c r="B30" s="99" t="s">
        <v>263</v>
      </c>
      <c r="C30" s="101"/>
      <c r="D30" s="101"/>
      <c r="E30" s="292"/>
      <c r="F30" s="292"/>
      <c r="G30" s="292"/>
      <c r="H30" s="294"/>
      <c r="I30" s="294"/>
      <c r="J30" s="294"/>
      <c r="K30" s="294"/>
      <c r="L30" s="296"/>
      <c r="M30" s="168"/>
      <c r="N30" s="168"/>
      <c r="O30" s="168"/>
      <c r="P30" s="168"/>
      <c r="Q30" s="168"/>
    </row>
    <row r="31" spans="1:17" ht="75" customHeight="1" x14ac:dyDescent="0.2">
      <c r="A31" s="203"/>
      <c r="B31" s="99" t="s">
        <v>264</v>
      </c>
      <c r="C31" s="101"/>
      <c r="D31" s="292"/>
      <c r="E31" s="292"/>
      <c r="F31" s="292"/>
      <c r="G31" s="292"/>
      <c r="H31" s="294"/>
      <c r="I31" s="294"/>
      <c r="J31" s="294"/>
      <c r="K31" s="294"/>
      <c r="L31" s="296"/>
      <c r="M31" s="168"/>
      <c r="N31" s="168"/>
      <c r="O31" s="168"/>
      <c r="P31" s="168"/>
      <c r="Q31" s="168"/>
    </row>
    <row r="32" spans="1:17" ht="20.25" customHeight="1" x14ac:dyDescent="0.2">
      <c r="A32" s="203" t="s">
        <v>220</v>
      </c>
      <c r="B32" s="99" t="s">
        <v>315</v>
      </c>
      <c r="C32" s="101">
        <v>212</v>
      </c>
      <c r="D32" s="101" t="s">
        <v>180</v>
      </c>
      <c r="E32" s="101">
        <v>63.05</v>
      </c>
      <c r="F32" s="101">
        <v>169.6</v>
      </c>
      <c r="G32" s="101">
        <f>C32-F32</f>
        <v>42.400000000000006</v>
      </c>
      <c r="H32" s="294">
        <f>F32+G32</f>
        <v>212</v>
      </c>
      <c r="I32" s="294">
        <f>E32*F32</f>
        <v>10693.279999999999</v>
      </c>
      <c r="J32" s="294">
        <f>G32*E32</f>
        <v>2673.32</v>
      </c>
      <c r="K32" s="294">
        <f>I32+J32</f>
        <v>13366.599999999999</v>
      </c>
      <c r="L32" s="296">
        <f>H32/C32</f>
        <v>1</v>
      </c>
      <c r="M32" s="168">
        <v>25</v>
      </c>
      <c r="N32" s="168">
        <v>5</v>
      </c>
      <c r="O32" s="168">
        <v>100</v>
      </c>
      <c r="P32" s="168">
        <f>C32*(M32+N32+O32)</f>
        <v>27560</v>
      </c>
      <c r="Q32" s="168">
        <f>K32-P32</f>
        <v>-14193.400000000001</v>
      </c>
    </row>
    <row r="33" spans="1:17" ht="20.25" customHeight="1" x14ac:dyDescent="0.2">
      <c r="A33" s="203" t="s">
        <v>266</v>
      </c>
      <c r="B33" s="99" t="s">
        <v>316</v>
      </c>
      <c r="C33" s="101">
        <v>70</v>
      </c>
      <c r="D33" s="101" t="s">
        <v>180</v>
      </c>
      <c r="E33" s="101">
        <v>33.950000000000003</v>
      </c>
      <c r="F33" s="101">
        <v>56</v>
      </c>
      <c r="G33" s="101">
        <f>C33-F33</f>
        <v>14</v>
      </c>
      <c r="H33" s="294">
        <f>F33+G33</f>
        <v>70</v>
      </c>
      <c r="I33" s="294">
        <f>E33*F33</f>
        <v>1901.2000000000003</v>
      </c>
      <c r="J33" s="294">
        <f>G33*E33</f>
        <v>475.30000000000007</v>
      </c>
      <c r="K33" s="294">
        <f>I33+J33</f>
        <v>2376.5000000000005</v>
      </c>
      <c r="L33" s="296">
        <f>H33/C33</f>
        <v>1</v>
      </c>
      <c r="M33" s="168">
        <v>19</v>
      </c>
      <c r="N33" s="168">
        <v>5</v>
      </c>
      <c r="O33" s="168">
        <v>100</v>
      </c>
      <c r="P33" s="168">
        <f>C33*(M33+N33+O33)</f>
        <v>8680</v>
      </c>
      <c r="Q33" s="168">
        <f>K33-P33</f>
        <v>-6303.5</v>
      </c>
    </row>
    <row r="34" spans="1:17" ht="20.25" customHeight="1" x14ac:dyDescent="0.2">
      <c r="A34" s="203" t="s">
        <v>268</v>
      </c>
      <c r="B34" s="99" t="s">
        <v>317</v>
      </c>
      <c r="C34" s="101">
        <v>36</v>
      </c>
      <c r="D34" s="101" t="s">
        <v>180</v>
      </c>
      <c r="E34" s="101">
        <v>72.75</v>
      </c>
      <c r="F34" s="101">
        <v>23.4</v>
      </c>
      <c r="G34" s="101">
        <f>C34-F34</f>
        <v>12.600000000000001</v>
      </c>
      <c r="H34" s="294">
        <f>F34+G34</f>
        <v>36</v>
      </c>
      <c r="I34" s="294">
        <f>E34*F34</f>
        <v>1702.35</v>
      </c>
      <c r="J34" s="294">
        <f>G34*E34</f>
        <v>916.65000000000009</v>
      </c>
      <c r="K34" s="294">
        <f>I34+J34</f>
        <v>2619</v>
      </c>
      <c r="L34" s="296">
        <f>H34/C34</f>
        <v>1</v>
      </c>
      <c r="M34" s="168">
        <v>59</v>
      </c>
      <c r="N34" s="168">
        <v>5</v>
      </c>
      <c r="O34" s="168">
        <v>100</v>
      </c>
      <c r="P34" s="168">
        <f>C34*(M34+N34+O34)</f>
        <v>5904</v>
      </c>
      <c r="Q34" s="168">
        <f>K34-P34</f>
        <v>-3285</v>
      </c>
    </row>
    <row r="35" spans="1:17" ht="20.25" customHeight="1" x14ac:dyDescent="0.2">
      <c r="A35" s="203" t="s">
        <v>318</v>
      </c>
      <c r="B35" s="99" t="s">
        <v>319</v>
      </c>
      <c r="C35" s="101">
        <v>7</v>
      </c>
      <c r="D35" s="101" t="s">
        <v>180</v>
      </c>
      <c r="E35" s="101">
        <v>145.5</v>
      </c>
      <c r="F35" s="298">
        <v>5.6</v>
      </c>
      <c r="G35" s="101">
        <f>C35-F35</f>
        <v>1.4000000000000004</v>
      </c>
      <c r="H35" s="294">
        <f>F35+G35</f>
        <v>7</v>
      </c>
      <c r="I35" s="294">
        <f>E35*F35</f>
        <v>814.8</v>
      </c>
      <c r="J35" s="294">
        <f>G35*E35</f>
        <v>203.70000000000005</v>
      </c>
      <c r="K35" s="294">
        <f>I35+J35</f>
        <v>1018.5</v>
      </c>
      <c r="L35" s="296">
        <f>H35/C35</f>
        <v>1</v>
      </c>
      <c r="M35" s="168"/>
      <c r="N35" s="168"/>
      <c r="O35" s="168"/>
      <c r="P35" s="168"/>
      <c r="Q35" s="168"/>
    </row>
    <row r="36" spans="1:17" ht="20.25" customHeight="1" x14ac:dyDescent="0.2">
      <c r="A36" s="91" t="s">
        <v>270</v>
      </c>
      <c r="B36" s="124" t="s">
        <v>271</v>
      </c>
      <c r="C36" s="101"/>
      <c r="D36" s="292"/>
      <c r="E36" s="292"/>
      <c r="F36" s="292"/>
      <c r="G36" s="292"/>
      <c r="H36" s="294"/>
      <c r="I36" s="294"/>
      <c r="J36" s="294"/>
      <c r="K36" s="294"/>
      <c r="L36" s="294"/>
      <c r="M36" s="168"/>
      <c r="N36" s="168"/>
      <c r="O36" s="168"/>
      <c r="P36" s="168"/>
      <c r="Q36" s="168"/>
    </row>
    <row r="37" spans="1:17" ht="20.25" customHeight="1" x14ac:dyDescent="0.2">
      <c r="A37" s="203" t="s">
        <v>214</v>
      </c>
      <c r="B37" s="99" t="s">
        <v>272</v>
      </c>
      <c r="C37" s="101"/>
      <c r="D37" s="292"/>
      <c r="E37" s="292"/>
      <c r="F37" s="292"/>
      <c r="G37" s="292"/>
      <c r="H37" s="294"/>
      <c r="I37" s="294"/>
      <c r="J37" s="294"/>
      <c r="K37" s="294"/>
      <c r="L37" s="294"/>
      <c r="M37" s="168"/>
      <c r="N37" s="168"/>
      <c r="O37" s="168"/>
      <c r="P37" s="168"/>
      <c r="Q37" s="168"/>
    </row>
    <row r="38" spans="1:17" ht="131.25" customHeight="1" x14ac:dyDescent="0.2">
      <c r="A38" s="203"/>
      <c r="B38" s="99" t="s">
        <v>273</v>
      </c>
      <c r="C38" s="101"/>
      <c r="D38" s="101"/>
      <c r="E38" s="101"/>
      <c r="F38" s="101"/>
      <c r="G38" s="101"/>
      <c r="H38" s="294"/>
      <c r="I38" s="294"/>
      <c r="J38" s="294"/>
      <c r="K38" s="294"/>
      <c r="L38" s="294"/>
    </row>
    <row r="39" spans="1:17" ht="18.75" customHeight="1" x14ac:dyDescent="0.2">
      <c r="A39" s="203"/>
      <c r="B39" s="99"/>
      <c r="C39" s="101"/>
      <c r="D39" s="101"/>
      <c r="E39" s="101"/>
      <c r="F39" s="101"/>
      <c r="G39" s="101"/>
      <c r="H39" s="294"/>
      <c r="I39" s="294"/>
      <c r="J39" s="294"/>
      <c r="K39" s="294"/>
      <c r="L39" s="294"/>
    </row>
    <row r="40" spans="1:17" ht="20.25" customHeight="1" x14ac:dyDescent="0.2">
      <c r="A40" s="203" t="s">
        <v>216</v>
      </c>
      <c r="B40" s="99" t="s">
        <v>274</v>
      </c>
      <c r="C40" s="101">
        <v>8</v>
      </c>
      <c r="D40" s="101" t="s">
        <v>180</v>
      </c>
      <c r="E40" s="101">
        <v>4704.5</v>
      </c>
      <c r="F40" s="101">
        <v>5.2</v>
      </c>
      <c r="G40" s="101">
        <f>C40-F40</f>
        <v>2.8</v>
      </c>
      <c r="H40" s="294">
        <f>F40+G40</f>
        <v>8</v>
      </c>
      <c r="I40" s="294">
        <f>E40*F40</f>
        <v>24463.4</v>
      </c>
      <c r="J40" s="294">
        <f>G40*E40</f>
        <v>13172.599999999999</v>
      </c>
      <c r="K40" s="294">
        <f>I40+J40</f>
        <v>37636</v>
      </c>
      <c r="L40" s="296">
        <f>H40/C40</f>
        <v>1</v>
      </c>
      <c r="M40" s="168">
        <v>4200</v>
      </c>
      <c r="N40" s="168">
        <v>250</v>
      </c>
      <c r="O40" s="168">
        <v>400</v>
      </c>
      <c r="P40" s="168">
        <f>C40*(M40+N40+O40)</f>
        <v>38800</v>
      </c>
      <c r="Q40" s="168">
        <f>K40-P40</f>
        <v>-1164</v>
      </c>
    </row>
    <row r="41" spans="1:17" ht="20.25" customHeight="1" x14ac:dyDescent="0.2">
      <c r="A41" s="203"/>
      <c r="B41" s="99"/>
      <c r="C41" s="101"/>
      <c r="D41" s="101"/>
      <c r="E41" s="101"/>
      <c r="F41" s="299"/>
      <c r="G41" s="299"/>
      <c r="H41" s="299"/>
      <c r="I41" s="300">
        <f>SUM(I10:I40)</f>
        <v>198733.96375</v>
      </c>
      <c r="J41" s="300">
        <f>SUM(J10:J40)</f>
        <v>36418.286250000005</v>
      </c>
      <c r="K41" s="300">
        <f>SUM(K10:K40)</f>
        <v>235152.25</v>
      </c>
      <c r="L41" s="306"/>
      <c r="M41" s="168"/>
      <c r="N41" s="168"/>
      <c r="O41" s="168"/>
      <c r="P41" s="231">
        <f>SUM(P9:P40)</f>
        <v>162274</v>
      </c>
      <c r="Q41" s="231">
        <f>SUM(Q9:Q40)</f>
        <v>71859.75</v>
      </c>
    </row>
    <row r="42" spans="1:17" ht="18.75" customHeight="1" x14ac:dyDescent="0.25">
      <c r="A42" s="203"/>
      <c r="B42" s="99" t="s">
        <v>101</v>
      </c>
      <c r="C42" s="101" t="s">
        <v>89</v>
      </c>
      <c r="D42" s="101" t="s">
        <v>89</v>
      </c>
      <c r="E42" s="292"/>
      <c r="F42" s="305"/>
      <c r="G42" s="305"/>
      <c r="H42" s="306"/>
    </row>
    <row r="43" spans="1:17" ht="18.75" customHeight="1" x14ac:dyDescent="0.25">
      <c r="A43" s="302"/>
      <c r="B43" s="385" t="s">
        <v>205</v>
      </c>
      <c r="C43" s="304"/>
      <c r="D43" s="304"/>
      <c r="E43" s="305"/>
      <c r="F43" s="305"/>
      <c r="G43" s="305"/>
      <c r="H43" s="306"/>
    </row>
    <row r="45" spans="1:17" ht="22.5" customHeight="1" x14ac:dyDescent="0.2">
      <c r="B45" s="419" t="s">
        <v>206</v>
      </c>
      <c r="C45" s="743" t="s">
        <v>207</v>
      </c>
      <c r="D45" s="743"/>
      <c r="E45" s="743"/>
      <c r="F45" s="743"/>
      <c r="G45" s="386"/>
      <c r="H45" s="386"/>
      <c r="I45" s="737" t="s">
        <v>208</v>
      </c>
      <c r="J45" s="737"/>
      <c r="K45" s="737"/>
    </row>
  </sheetData>
  <mergeCells count="6">
    <mergeCell ref="I2:J2"/>
    <mergeCell ref="C4:E4"/>
    <mergeCell ref="F4:H4"/>
    <mergeCell ref="I4:K4"/>
    <mergeCell ref="C45:F45"/>
    <mergeCell ref="I45:K45"/>
  </mergeCells>
  <conditionalFormatting sqref="P40:Q40">
    <cfRule type="cellIs" dxfId="1435" priority="2" operator="equal">
      <formula>"xxx"</formula>
    </cfRule>
    <cfRule type="expression" dxfId="1434" priority="3">
      <formula>#REF!=1</formula>
    </cfRule>
    <cfRule type="expression" dxfId="1433" priority="4">
      <formula>#REF!=1</formula>
    </cfRule>
    <cfRule type="cellIs" dxfId="1432" priority="5" operator="equal">
      <formula>"xxx"</formula>
    </cfRule>
  </conditionalFormatting>
  <conditionalFormatting sqref="M40">
    <cfRule type="expression" dxfId="1431" priority="6">
      <formula>#REF!=1</formula>
    </cfRule>
    <cfRule type="cellIs" dxfId="1430" priority="7" operator="equal">
      <formula>"xxx"</formula>
    </cfRule>
  </conditionalFormatting>
  <conditionalFormatting sqref="M40:O40">
    <cfRule type="expression" dxfId="1429" priority="8">
      <formula>#REF!=1</formula>
    </cfRule>
    <cfRule type="cellIs" dxfId="1428" priority="9" operator="equal">
      <formula>"xxx"</formula>
    </cfRule>
  </conditionalFormatting>
  <conditionalFormatting sqref="P41:Q41">
    <cfRule type="cellIs" dxfId="1427" priority="10" operator="equal">
      <formula>"xxx"</formula>
    </cfRule>
    <cfRule type="expression" dxfId="1426" priority="11">
      <formula>#REF!=1</formula>
    </cfRule>
  </conditionalFormatting>
  <conditionalFormatting sqref="P32:Q34">
    <cfRule type="cellIs" dxfId="1425" priority="12" operator="equal">
      <formula>"xxx"</formula>
    </cfRule>
    <cfRule type="expression" dxfId="1424" priority="13">
      <formula>#REF!=1</formula>
    </cfRule>
  </conditionalFormatting>
  <conditionalFormatting sqref="P18:Q18 P22:Q29">
    <cfRule type="cellIs" dxfId="1423" priority="14" operator="equal">
      <formula>"xxx"</formula>
    </cfRule>
    <cfRule type="expression" dxfId="1422" priority="15">
      <formula>#REF!=1</formula>
    </cfRule>
  </conditionalFormatting>
  <conditionalFormatting sqref="P18:Q18">
    <cfRule type="cellIs" dxfId="1421" priority="16" operator="equal">
      <formula>"xxx"</formula>
    </cfRule>
    <cfRule type="expression" dxfId="1420" priority="17">
      <formula>#REF!=1</formula>
    </cfRule>
  </conditionalFormatting>
  <conditionalFormatting sqref="M11:M37 M41">
    <cfRule type="expression" dxfId="1419" priority="18">
      <formula>#REF!=1</formula>
    </cfRule>
    <cfRule type="cellIs" dxfId="1418" priority="19" operator="equal">
      <formula>"xxx"</formula>
    </cfRule>
  </conditionalFormatting>
  <conditionalFormatting sqref="O10">
    <cfRule type="expression" dxfId="1417" priority="20">
      <formula>#REF!=1</formula>
    </cfRule>
    <cfRule type="cellIs" dxfId="1416" priority="21" operator="equal">
      <formula>"xxx"</formula>
    </cfRule>
  </conditionalFormatting>
  <conditionalFormatting sqref="N13:O13">
    <cfRule type="expression" dxfId="1415" priority="22">
      <formula>#REF!=1</formula>
    </cfRule>
    <cfRule type="cellIs" dxfId="1414" priority="23" operator="equal">
      <formula>"xxx"</formula>
    </cfRule>
  </conditionalFormatting>
  <conditionalFormatting sqref="M10:Q37 M41:O41">
    <cfRule type="expression" dxfId="1413" priority="24">
      <formula>#REF!=1</formula>
    </cfRule>
    <cfRule type="cellIs" dxfId="1412" priority="25" operator="equal">
      <formula>"xxx"</formula>
    </cfRule>
  </conditionalFormatting>
  <conditionalFormatting sqref="P10:Q14">
    <cfRule type="cellIs" dxfId="1411" priority="26" operator="equal">
      <formula>"xxx"</formula>
    </cfRule>
    <cfRule type="expression" dxfId="1410" priority="27">
      <formula>#REF!=1</formula>
    </cfRule>
  </conditionalFormatting>
  <conditionalFormatting sqref="G40">
    <cfRule type="expression" dxfId="1409" priority="28">
      <formula>#REF!=1</formula>
    </cfRule>
    <cfRule type="cellIs" dxfId="1408" priority="29" operator="equal">
      <formula>"xxx"</formula>
    </cfRule>
  </conditionalFormatting>
  <conditionalFormatting sqref="G32:G35">
    <cfRule type="expression" dxfId="1407" priority="30">
      <formula>#REF!=1</formula>
    </cfRule>
    <cfRule type="cellIs" dxfId="1406" priority="31" operator="equal">
      <formula>"xxx"</formula>
    </cfRule>
  </conditionalFormatting>
  <conditionalFormatting sqref="G22:G29">
    <cfRule type="expression" dxfId="1405" priority="32">
      <formula>#REF!=1</formula>
    </cfRule>
    <cfRule type="expression" dxfId="1404" priority="33">
      <formula>#REF!=1</formula>
    </cfRule>
  </conditionalFormatting>
  <conditionalFormatting sqref="G18">
    <cfRule type="expression" dxfId="1403" priority="34">
      <formula>#REF!=1</formula>
    </cfRule>
    <cfRule type="expression" dxfId="1402" priority="35">
      <formula>#REF!=1</formula>
    </cfRule>
  </conditionalFormatting>
  <conditionalFormatting sqref="E38:G39 E40:F40">
    <cfRule type="expression" dxfId="1401" priority="36">
      <formula>#REF!=1</formula>
    </cfRule>
  </conditionalFormatting>
  <conditionalFormatting sqref="E40:F40">
    <cfRule type="cellIs" dxfId="1400" priority="37" operator="equal">
      <formula>"xxx"</formula>
    </cfRule>
  </conditionalFormatting>
  <conditionalFormatting sqref="F10:G10 F12:G12 F14:G14">
    <cfRule type="expression" dxfId="1399" priority="38">
      <formula>#REF!=1</formula>
    </cfRule>
  </conditionalFormatting>
  <conditionalFormatting sqref="L35:L41">
    <cfRule type="expression" dxfId="1398" priority="39">
      <formula>#REF!=1</formula>
    </cfRule>
    <cfRule type="expression" dxfId="1397" priority="40">
      <formula>LEFT(H35,9)="SUB-TOTAL"</formula>
    </cfRule>
  </conditionalFormatting>
  <conditionalFormatting sqref="L7:L41">
    <cfRule type="cellIs" dxfId="1396" priority="41" operator="equal">
      <formula>"xxx"</formula>
    </cfRule>
  </conditionalFormatting>
  <conditionalFormatting sqref="I45">
    <cfRule type="expression" dxfId="1395" priority="42">
      <formula>K45=1</formula>
    </cfRule>
  </conditionalFormatting>
  <conditionalFormatting sqref="D22:E30">
    <cfRule type="expression" dxfId="1394" priority="43">
      <formula>#REF!=1</formula>
    </cfRule>
  </conditionalFormatting>
  <conditionalFormatting sqref="C43:C2285">
    <cfRule type="cellIs" dxfId="1393" priority="44" operator="equal">
      <formula>"xxx"</formula>
    </cfRule>
  </conditionalFormatting>
  <conditionalFormatting sqref="C44:C1048576">
    <cfRule type="expression" dxfId="1392" priority="45">
      <formula>K44=1</formula>
    </cfRule>
  </conditionalFormatting>
  <conditionalFormatting sqref="H45">
    <cfRule type="expression" dxfId="1391" priority="46">
      <formula>K45=1</formula>
    </cfRule>
  </conditionalFormatting>
  <conditionalFormatting sqref="G45">
    <cfRule type="expression" dxfId="1390" priority="47">
      <formula>L45=1</formula>
    </cfRule>
  </conditionalFormatting>
  <conditionalFormatting sqref="G45:H45">
    <cfRule type="containsText" dxfId="1389" priority="48" operator="containsText" text="xxx">
      <formula>NOT(ISERROR(SEARCH("xxx",G45)))</formula>
    </cfRule>
  </conditionalFormatting>
  <conditionalFormatting sqref="B45">
    <cfRule type="expression" dxfId="1388" priority="49">
      <formula>L45=1</formula>
    </cfRule>
  </conditionalFormatting>
  <conditionalFormatting sqref="B40:B2285">
    <cfRule type="containsText" dxfId="1387" priority="50" operator="containsText" text="total estimated">
      <formula>NOT(ISERROR(SEARCH("total estimated",B40)))</formula>
    </cfRule>
    <cfRule type="containsText" dxfId="1386" priority="51" operator="containsText" text="SUB-TOTAL">
      <formula>NOT(ISERROR(SEARCH("SUB-TOTAL",B40)))</formula>
    </cfRule>
  </conditionalFormatting>
  <conditionalFormatting sqref="B40:B81">
    <cfRule type="containsText" dxfId="1385" priority="52" operator="containsText" text="to be carried to">
      <formula>NOT(ISERROR(SEARCH("to be carried to",B40)))</formula>
    </cfRule>
  </conditionalFormatting>
  <conditionalFormatting sqref="F5:I5">
    <cfRule type="expression" dxfId="1384" priority="53">
      <formula>H5=1</formula>
    </cfRule>
  </conditionalFormatting>
  <conditionalFormatting sqref="J5">
    <cfRule type="expression" dxfId="1383" priority="54">
      <formula>#REF!=1</formula>
    </cfRule>
  </conditionalFormatting>
  <conditionalFormatting sqref="I3:I4 I46:I1048576">
    <cfRule type="expression" dxfId="1382" priority="55">
      <formula>K3=1</formula>
    </cfRule>
  </conditionalFormatting>
  <conditionalFormatting sqref="E4">
    <cfRule type="expression" dxfId="1381" priority="56">
      <formula>J4=1</formula>
    </cfRule>
  </conditionalFormatting>
  <conditionalFormatting sqref="D5:E5">
    <cfRule type="expression" dxfId="1380" priority="57">
      <formula>#REF!=1</formula>
    </cfRule>
  </conditionalFormatting>
  <conditionalFormatting sqref="C1:C8">
    <cfRule type="expression" dxfId="1379" priority="58">
      <formula>#REF!=1</formula>
    </cfRule>
  </conditionalFormatting>
  <conditionalFormatting sqref="I42">
    <cfRule type="expression" dxfId="1378" priority="59">
      <formula>K42=1</formula>
    </cfRule>
  </conditionalFormatting>
  <conditionalFormatting sqref="H40:K40 I6:K39">
    <cfRule type="expression" dxfId="1377" priority="60">
      <formula>#REF!=1</formula>
    </cfRule>
  </conditionalFormatting>
  <conditionalFormatting sqref="F4">
    <cfRule type="expression" dxfId="1376" priority="61">
      <formula>#REF!=1</formula>
    </cfRule>
  </conditionalFormatting>
  <conditionalFormatting sqref="K5">
    <cfRule type="expression" dxfId="1375" priority="62">
      <formula>#REF!=1</formula>
    </cfRule>
  </conditionalFormatting>
  <conditionalFormatting sqref="D8:F8 D21:F21 D31:F31">
    <cfRule type="containsText" dxfId="1374" priority="63" operator="containsText" text="xxx">
      <formula>NOT(ISERROR(SEARCH("xxx",D8)))</formula>
    </cfRule>
    <cfRule type="expression" dxfId="1373" priority="64">
      <formula>#REF!=1</formula>
    </cfRule>
  </conditionalFormatting>
  <conditionalFormatting sqref="D36:E37">
    <cfRule type="cellIs" dxfId="1372" priority="65" operator="equal">
      <formula>"xxx"</formula>
    </cfRule>
  </conditionalFormatting>
  <conditionalFormatting sqref="E41:K41">
    <cfRule type="cellIs" dxfId="1371" priority="66" operator="equal">
      <formula>"xxx"</formula>
    </cfRule>
    <cfRule type="expression" dxfId="1370" priority="67">
      <formula>#REF!=1</formula>
    </cfRule>
  </conditionalFormatting>
  <conditionalFormatting sqref="F18:G18">
    <cfRule type="expression" dxfId="1369" priority="68">
      <formula>#REF!=1</formula>
    </cfRule>
  </conditionalFormatting>
  <conditionalFormatting sqref="F36:G36">
    <cfRule type="containsText" dxfId="1368" priority="69" operator="containsText" text="xxx">
      <formula>NOT(ISERROR(SEARCH("xxx",F36)))</formula>
    </cfRule>
  </conditionalFormatting>
  <conditionalFormatting sqref="F36">
    <cfRule type="expression" dxfId="1367" priority="70">
      <formula>#REF!=1</formula>
    </cfRule>
  </conditionalFormatting>
  <conditionalFormatting sqref="F37:G39">
    <cfRule type="cellIs" dxfId="1366" priority="71" operator="equal">
      <formula>"xxx"</formula>
    </cfRule>
  </conditionalFormatting>
  <conditionalFormatting sqref="D32:F35 F22:G29">
    <cfRule type="expression" dxfId="1365" priority="72">
      <formula>#REF!=1</formula>
    </cfRule>
  </conditionalFormatting>
  <conditionalFormatting sqref="E32:F35">
    <cfRule type="cellIs" dxfId="1364" priority="73" operator="equal">
      <formula>"xxx"</formula>
    </cfRule>
  </conditionalFormatting>
  <conditionalFormatting sqref="F35">
    <cfRule type="expression" dxfId="1363" priority="74">
      <formula>#REF!=1</formula>
    </cfRule>
  </conditionalFormatting>
  <conditionalFormatting sqref="H6:H9">
    <cfRule type="cellIs" dxfId="1362" priority="75" operator="equal">
      <formula>"xxx"</formula>
    </cfRule>
  </conditionalFormatting>
  <conditionalFormatting sqref="G11 G13 G15:G17 G30:G31">
    <cfRule type="containsText" dxfId="1361" priority="76" operator="containsText" text="xxx">
      <formula>NOT(ISERROR(SEARCH("xxx",G11)))</formula>
    </cfRule>
  </conditionalFormatting>
  <conditionalFormatting sqref="H11 H13 H15:H17">
    <cfRule type="cellIs" dxfId="1360" priority="77" operator="equal">
      <formula>"xxx"</formula>
    </cfRule>
    <cfRule type="expression" dxfId="1359" priority="78">
      <formula>LEFT(B11,9)="SUB-TOTAL"</formula>
    </cfRule>
  </conditionalFormatting>
  <conditionalFormatting sqref="G6:G8">
    <cfRule type="containsText" dxfId="1358" priority="79" operator="containsText" text="xxx">
      <formula>NOT(ISERROR(SEARCH("xxx",G6)))</formula>
    </cfRule>
  </conditionalFormatting>
  <conditionalFormatting sqref="H19:H21">
    <cfRule type="cellIs" dxfId="1357" priority="80" operator="equal">
      <formula>"xxx"</formula>
    </cfRule>
  </conditionalFormatting>
  <conditionalFormatting sqref="H6:H8 H19:H21">
    <cfRule type="expression" dxfId="1356" priority="81">
      <formula>LEFT(B6,9)="SUB-TOTAL"</formula>
    </cfRule>
  </conditionalFormatting>
  <conditionalFormatting sqref="G19:G21">
    <cfRule type="containsText" dxfId="1355" priority="82" operator="containsText" text="xxx">
      <formula>NOT(ISERROR(SEARCH("xxx",G19)))</formula>
    </cfRule>
  </conditionalFormatting>
  <conditionalFormatting sqref="D6:F7 F11 F13 F15:F17 F19:F20 F30">
    <cfRule type="expression" dxfId="1354" priority="83">
      <formula>#REF!=1</formula>
    </cfRule>
  </conditionalFormatting>
  <conditionalFormatting sqref="G6:G8 G11 G13 G15:G17 G19:G21 G30:G31 G36">
    <cfRule type="expression" dxfId="1353" priority="84">
      <formula>#REF!=1</formula>
    </cfRule>
  </conditionalFormatting>
  <conditionalFormatting sqref="H6:H8 H10:H39">
    <cfRule type="expression" dxfId="1352" priority="85">
      <formula>#REF!=1</formula>
    </cfRule>
  </conditionalFormatting>
  <conditionalFormatting sqref="J42:J44">
    <cfRule type="expression" dxfId="1351" priority="86">
      <formula>K42=1</formula>
    </cfRule>
    <cfRule type="containsText" dxfId="1350" priority="87" operator="containsText" text="xxx">
      <formula>NOT(ISERROR(SEARCH("xxx",J42)))</formula>
    </cfRule>
  </conditionalFormatting>
  <conditionalFormatting sqref="E6:E7 E44:H44 E46:H499">
    <cfRule type="containsText" dxfId="1349" priority="88" operator="containsText" text="xxx">
      <formula>NOT(ISERROR(SEARCH("xxx",E6)))</formula>
    </cfRule>
  </conditionalFormatting>
  <conditionalFormatting sqref="E19:E20">
    <cfRule type="containsText" dxfId="1348" priority="89" operator="containsText" text="xxx">
      <formula>NOT(ISERROR(SEARCH("xxx",E19)))</formula>
    </cfRule>
  </conditionalFormatting>
  <conditionalFormatting sqref="E30">
    <cfRule type="containsText" dxfId="1347" priority="90" operator="containsText" text="xxx">
      <formula>NOT(ISERROR(SEARCH("xxx",E30)))</formula>
    </cfRule>
  </conditionalFormatting>
  <conditionalFormatting sqref="C38:E39">
    <cfRule type="cellIs" dxfId="1346" priority="91" operator="equal">
      <formula>"xxx"</formula>
    </cfRule>
  </conditionalFormatting>
  <conditionalFormatting sqref="E10:E20">
    <cfRule type="expression" dxfId="1345" priority="92">
      <formula>#REF!=1</formula>
    </cfRule>
  </conditionalFormatting>
  <conditionalFormatting sqref="E11 E13 E15:E17">
    <cfRule type="containsText" dxfId="1344" priority="93" operator="containsText" text="xxx">
      <formula>NOT(ISERROR(SEARCH("xxx",E11)))</formula>
    </cfRule>
  </conditionalFormatting>
  <conditionalFormatting sqref="B40:B41">
    <cfRule type="expression" dxfId="1343" priority="94">
      <formula>RIGHT($A40,3)=".00"</formula>
    </cfRule>
  </conditionalFormatting>
  <conditionalFormatting sqref="C42:F43">
    <cfRule type="expression" dxfId="1342" priority="95">
      <formula>#REF!=1</formula>
    </cfRule>
  </conditionalFormatting>
  <conditionalFormatting sqref="C42:E42">
    <cfRule type="cellIs" dxfId="1341" priority="96" operator="equal">
      <formula>"xxx"</formula>
    </cfRule>
  </conditionalFormatting>
  <conditionalFormatting sqref="C6:C37 C40:C41 E10:G10 E12:G12 E14:G14 E18:G18 E22:G29">
    <cfRule type="cellIs" dxfId="1340" priority="97" operator="equal">
      <formula>"xxx"</formula>
    </cfRule>
  </conditionalFormatting>
  <conditionalFormatting sqref="A11:B35">
    <cfRule type="expression" dxfId="1339" priority="98">
      <formula>RIGHT($A11,3)=".00"</formula>
    </cfRule>
  </conditionalFormatting>
  <conditionalFormatting sqref="B10">
    <cfRule type="expression" dxfId="1338" priority="99">
      <formula>RIGHT($A10,3)=".00"</formula>
    </cfRule>
  </conditionalFormatting>
  <conditionalFormatting sqref="A42:B43">
    <cfRule type="expression" dxfId="1337" priority="100">
      <formula>RIGHT($A42,3)=".00"</formula>
    </cfRule>
  </conditionalFormatting>
  <conditionalFormatting sqref="B6:B8">
    <cfRule type="containsText" dxfId="1336" priority="101" operator="containsText" text="total estimated">
      <formula>NOT(ISERROR(SEARCH("total estimated",B6)))</formula>
    </cfRule>
    <cfRule type="containsText" dxfId="1335" priority="102" operator="containsText" text="SUB-TOTAL">
      <formula>NOT(ISERROR(SEARCH("SUB-TOTAL",B6)))</formula>
    </cfRule>
    <cfRule type="containsText" dxfId="1334" priority="103" operator="containsText" text="to be carried to">
      <formula>NOT(ISERROR(SEARCH("to be carried to",B6)))</formula>
    </cfRule>
  </conditionalFormatting>
  <conditionalFormatting sqref="I43:I44">
    <cfRule type="expression" dxfId="1333" priority="104">
      <formula>K43=1</formula>
    </cfRule>
  </conditionalFormatting>
  <conditionalFormatting sqref="A6:B8">
    <cfRule type="expression" dxfId="1332" priority="105">
      <formula>RIGHT($A6,3)=".00"</formula>
    </cfRule>
  </conditionalFormatting>
  <conditionalFormatting sqref="A5">
    <cfRule type="expression" dxfId="1331" priority="106">
      <formula>H5=1</formula>
    </cfRule>
  </conditionalFormatting>
  <conditionalFormatting sqref="D44 D46:D1048576">
    <cfRule type="expression" dxfId="1330" priority="107">
      <formula>K44=1</formula>
    </cfRule>
  </conditionalFormatting>
  <conditionalFormatting sqref="J1 J3 J46:J1048576">
    <cfRule type="expression" dxfId="1329" priority="108">
      <formula>K1=1</formula>
    </cfRule>
  </conditionalFormatting>
  <conditionalFormatting sqref="E44:H44 E46:H1048576">
    <cfRule type="expression" dxfId="1328" priority="109">
      <formula>H44=1</formula>
    </cfRule>
  </conditionalFormatting>
  <conditionalFormatting sqref="J3 J46:J2285">
    <cfRule type="containsText" dxfId="1327" priority="110" operator="containsText" text="xxx">
      <formula>NOT(ISERROR(SEARCH("xxx",J3)))</formula>
    </cfRule>
  </conditionalFormatting>
  <conditionalFormatting sqref="B44 B46:B1048576">
    <cfRule type="expression" dxfId="1326" priority="111">
      <formula>K44=1</formula>
    </cfRule>
  </conditionalFormatting>
  <conditionalFormatting sqref="A44:A2285">
    <cfRule type="expression" dxfId="1325" priority="112">
      <formula>RIGHT($A44,3)=".00"</formula>
    </cfRule>
  </conditionalFormatting>
  <conditionalFormatting sqref="A44:A1048576">
    <cfRule type="expression" dxfId="1324" priority="113">
      <formula>K44=1</formula>
    </cfRule>
  </conditionalFormatting>
  <conditionalFormatting sqref="A1:A4 A6:A8 A11:A35 A42:A43">
    <cfRule type="expression" dxfId="1323" priority="114">
      <formula>#REF!=1</formula>
    </cfRule>
  </conditionalFormatting>
  <conditionalFormatting sqref="B1:B8 B40:B43">
    <cfRule type="expression" dxfId="1322" priority="115">
      <formula>#REF!=1</formula>
    </cfRule>
  </conditionalFormatting>
  <conditionalFormatting sqref="B10:B35">
    <cfRule type="containsText" dxfId="1321" priority="116" operator="containsText" text="total estimated">
      <formula>NOT(ISERROR(SEARCH("total estimated",B10)))</formula>
    </cfRule>
    <cfRule type="containsText" dxfId="1320" priority="117" operator="containsText" text="SUB-TOTAL">
      <formula>NOT(ISERROR(SEARCH("SUB-TOTAL",B10)))</formula>
    </cfRule>
    <cfRule type="containsText" dxfId="1319" priority="118" operator="containsText" text="to be carried to">
      <formula>NOT(ISERROR(SEARCH("to be carried to",B10)))</formula>
    </cfRule>
    <cfRule type="expression" dxfId="1318" priority="119">
      <formula>#REF!=1</formula>
    </cfRule>
  </conditionalFormatting>
  <conditionalFormatting sqref="C10:C35">
    <cfRule type="expression" dxfId="1317" priority="120">
      <formula>#REF!=1</formula>
    </cfRule>
  </conditionalFormatting>
  <conditionalFormatting sqref="D11:D20">
    <cfRule type="expression" dxfId="1316" priority="121">
      <formula>#REF!=1</formula>
    </cfRule>
  </conditionalFormatting>
  <conditionalFormatting sqref="E1:E3">
    <cfRule type="expression" dxfId="1315" priority="122">
      <formula>#REF!=1</formula>
    </cfRule>
  </conditionalFormatting>
  <conditionalFormatting sqref="E43">
    <cfRule type="containsText" dxfId="1314" priority="123" operator="containsText" text="xxx">
      <formula>NOT(ISERROR(SEARCH("xxx",E43)))</formula>
    </cfRule>
  </conditionalFormatting>
  <conditionalFormatting sqref="G1:G3">
    <cfRule type="expression" dxfId="1313" priority="124">
      <formula>#REF!=1</formula>
    </cfRule>
  </conditionalFormatting>
  <conditionalFormatting sqref="G42:G43">
    <cfRule type="expression" dxfId="1312" priority="125">
      <formula>#REF!=1</formula>
    </cfRule>
    <cfRule type="containsText" dxfId="1311" priority="126" operator="containsText" text="xxx">
      <formula>NOT(ISERROR(SEARCH("xxx",G42)))</formula>
    </cfRule>
  </conditionalFormatting>
  <conditionalFormatting sqref="H1:H3">
    <cfRule type="expression" dxfId="1310" priority="127">
      <formula>#REF!=1</formula>
    </cfRule>
  </conditionalFormatting>
  <conditionalFormatting sqref="H42:H43">
    <cfRule type="cellIs" dxfId="1309" priority="128" operator="equal">
      <formula>"xxx"</formula>
    </cfRule>
    <cfRule type="expression" dxfId="1308" priority="129">
      <formula>LEFT(B42,9)="SUB-TOTAL"</formula>
    </cfRule>
    <cfRule type="expression" dxfId="1307" priority="130">
      <formula>#REF!=1</formula>
    </cfRule>
  </conditionalFormatting>
  <conditionalFormatting sqref="I6:K40">
    <cfRule type="cellIs" dxfId="1306" priority="131" operator="equal">
      <formula>"xxx"</formula>
    </cfRule>
    <cfRule type="expression" dxfId="1305" priority="132">
      <formula>LEFT(E6,9)="SUB-TOTAL"</formula>
    </cfRule>
  </conditionalFormatting>
  <pageMargins left="0.45" right="0.45" top="0.75" bottom="0.75" header="0.511811023622047" footer="0.511811023622047"/>
  <pageSetup paperSize="9" orientation="landscape" horizontalDpi="300" verticalDpi="30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41"/>
  <sheetViews>
    <sheetView topLeftCell="A10" zoomScale="40" zoomScaleNormal="40" workbookViewId="0">
      <selection activeCell="M5" sqref="M5"/>
    </sheetView>
  </sheetViews>
  <sheetFormatPr defaultColWidth="8.7109375" defaultRowHeight="18" x14ac:dyDescent="0.25"/>
  <cols>
    <col min="1" max="1" width="36" style="15" customWidth="1"/>
    <col min="2" max="2" width="93.28515625" style="105" customWidth="1"/>
    <col min="3" max="3" width="37.140625" style="387" customWidth="1"/>
    <col min="4" max="4" width="19.5703125" style="387" customWidth="1"/>
    <col min="5" max="5" width="36.42578125" style="387" customWidth="1"/>
    <col min="6" max="6" width="33.28515625" style="387" customWidth="1"/>
    <col min="7" max="7" width="28.28515625" style="387" customWidth="1"/>
    <col min="8" max="8" width="30.7109375" style="387" customWidth="1"/>
    <col min="9" max="9" width="28.5703125" style="308" customWidth="1"/>
    <col min="10" max="10" width="27.140625" style="308" customWidth="1"/>
    <col min="11" max="11" width="28" style="308" customWidth="1"/>
    <col min="12" max="12" width="27.5703125" style="15" customWidth="1"/>
    <col min="13" max="13" width="29" style="15" customWidth="1"/>
    <col min="14" max="14" width="50.28515625" style="15" customWidth="1"/>
    <col min="15" max="15" width="29.85546875" style="15" customWidth="1"/>
    <col min="16" max="16" width="22.85546875" style="15" customWidth="1"/>
  </cols>
  <sheetData>
    <row r="1" spans="1:16" ht="30.75" customHeight="1" x14ac:dyDescent="0.4">
      <c r="A1" s="450"/>
      <c r="B1" s="451"/>
      <c r="C1" s="452"/>
      <c r="D1" s="452"/>
      <c r="E1" s="453"/>
      <c r="F1" s="453"/>
      <c r="G1" s="454"/>
      <c r="H1" s="455"/>
      <c r="I1" s="456"/>
      <c r="J1" s="456"/>
      <c r="K1" s="456"/>
      <c r="L1" s="457"/>
    </row>
    <row r="2" spans="1:16" ht="30.75" customHeight="1" x14ac:dyDescent="0.4">
      <c r="A2" s="450"/>
      <c r="B2" s="451"/>
      <c r="C2" s="452"/>
      <c r="D2" s="452"/>
      <c r="E2" s="453"/>
      <c r="F2" s="453"/>
      <c r="G2" s="453"/>
      <c r="H2" s="455"/>
      <c r="I2" s="456"/>
      <c r="J2" s="456"/>
      <c r="K2" s="456"/>
      <c r="L2" s="457"/>
    </row>
    <row r="3" spans="1:16" ht="37.5" customHeight="1" x14ac:dyDescent="0.4">
      <c r="A3" s="458"/>
      <c r="B3" s="451"/>
      <c r="C3" s="459" t="s">
        <v>120</v>
      </c>
      <c r="D3" s="460"/>
      <c r="E3" s="461"/>
      <c r="F3" s="462"/>
      <c r="G3" s="463"/>
      <c r="H3" s="455"/>
      <c r="I3" s="456"/>
      <c r="J3" s="456"/>
      <c r="K3" s="456"/>
      <c r="L3" s="457"/>
    </row>
    <row r="4" spans="1:16" ht="22.5" customHeight="1" x14ac:dyDescent="0.2">
      <c r="A4" s="464"/>
      <c r="B4" s="451"/>
      <c r="C4" s="745" t="s">
        <v>157</v>
      </c>
      <c r="D4" s="745"/>
      <c r="E4" s="745"/>
      <c r="F4" s="745" t="s">
        <v>158</v>
      </c>
      <c r="G4" s="745"/>
      <c r="H4" s="745"/>
      <c r="I4" s="745" t="s">
        <v>159</v>
      </c>
      <c r="J4" s="745"/>
      <c r="K4" s="745"/>
    </row>
    <row r="5" spans="1:16" ht="88.5" customHeight="1" x14ac:dyDescent="0.2">
      <c r="A5" s="466" t="s">
        <v>209</v>
      </c>
      <c r="B5" s="467" t="s">
        <v>80</v>
      </c>
      <c r="C5" s="465" t="s">
        <v>160</v>
      </c>
      <c r="D5" s="465" t="s">
        <v>161</v>
      </c>
      <c r="E5" s="468" t="s">
        <v>162</v>
      </c>
      <c r="F5" s="465" t="s">
        <v>163</v>
      </c>
      <c r="G5" s="465" t="s">
        <v>164</v>
      </c>
      <c r="H5" s="465" t="s">
        <v>165</v>
      </c>
      <c r="I5" s="465" t="s">
        <v>166</v>
      </c>
      <c r="J5" s="465" t="s">
        <v>167</v>
      </c>
      <c r="K5" s="465" t="s">
        <v>168</v>
      </c>
      <c r="L5" s="469" t="s">
        <v>169</v>
      </c>
      <c r="M5" s="469" t="s">
        <v>170</v>
      </c>
      <c r="N5" s="469" t="s">
        <v>171</v>
      </c>
      <c r="O5" s="469" t="s">
        <v>172</v>
      </c>
      <c r="P5" s="469" t="s">
        <v>173</v>
      </c>
    </row>
    <row r="6" spans="1:16" ht="61.5" customHeight="1" x14ac:dyDescent="0.2">
      <c r="A6" s="470" t="s">
        <v>79</v>
      </c>
      <c r="B6" s="471"/>
      <c r="C6" s="472"/>
      <c r="D6" s="472"/>
      <c r="E6" s="473"/>
      <c r="F6" s="472"/>
      <c r="G6" s="472"/>
      <c r="H6" s="472"/>
      <c r="I6" s="472"/>
      <c r="J6" s="472"/>
      <c r="K6" s="472"/>
      <c r="L6" s="474"/>
      <c r="M6" s="475"/>
      <c r="N6" s="475"/>
      <c r="O6" s="475"/>
      <c r="P6" s="475"/>
    </row>
    <row r="7" spans="1:16" ht="64.5" customHeight="1" x14ac:dyDescent="0.2">
      <c r="A7" s="476"/>
      <c r="B7" s="477" t="s">
        <v>174</v>
      </c>
      <c r="C7" s="478"/>
      <c r="D7" s="478"/>
      <c r="E7" s="479"/>
      <c r="F7" s="480"/>
      <c r="G7" s="480"/>
      <c r="H7" s="481"/>
      <c r="I7" s="475"/>
      <c r="J7" s="475"/>
      <c r="K7" s="475"/>
      <c r="L7" s="482"/>
      <c r="M7" s="475"/>
      <c r="N7" s="475"/>
      <c r="O7" s="475"/>
      <c r="P7" s="475"/>
    </row>
    <row r="8" spans="1:16" ht="42" customHeight="1" x14ac:dyDescent="0.2">
      <c r="A8" s="483" t="s">
        <v>241</v>
      </c>
      <c r="B8" s="477" t="s">
        <v>176</v>
      </c>
      <c r="C8" s="484"/>
      <c r="D8" s="484"/>
      <c r="E8" s="480"/>
      <c r="F8" s="480"/>
      <c r="G8" s="480"/>
      <c r="H8" s="481"/>
      <c r="I8" s="475"/>
      <c r="J8" s="475"/>
      <c r="K8" s="475"/>
      <c r="L8" s="482"/>
      <c r="M8" s="475"/>
      <c r="N8" s="475"/>
      <c r="O8" s="475"/>
      <c r="P8" s="475"/>
    </row>
    <row r="9" spans="1:16" ht="37.5" customHeight="1" x14ac:dyDescent="0.2">
      <c r="A9" s="485" t="s">
        <v>214</v>
      </c>
      <c r="B9" s="486" t="s">
        <v>177</v>
      </c>
      <c r="C9" s="484"/>
      <c r="D9" s="484"/>
      <c r="E9" s="480"/>
      <c r="F9" s="480"/>
      <c r="G9" s="480"/>
      <c r="H9" s="481"/>
      <c r="I9" s="475"/>
      <c r="J9" s="475"/>
      <c r="K9" s="475"/>
      <c r="L9" s="482"/>
      <c r="M9" s="475"/>
      <c r="N9" s="475"/>
      <c r="O9" s="475"/>
      <c r="P9" s="475"/>
    </row>
    <row r="10" spans="1:16" ht="66.75" customHeight="1" x14ac:dyDescent="0.2">
      <c r="A10" s="485"/>
      <c r="B10" s="486" t="s">
        <v>178</v>
      </c>
      <c r="C10" s="484"/>
      <c r="D10" s="484"/>
      <c r="E10" s="484"/>
      <c r="F10" s="484"/>
      <c r="G10" s="484"/>
      <c r="H10" s="475"/>
      <c r="I10" s="475"/>
      <c r="J10" s="475"/>
      <c r="K10" s="475"/>
      <c r="L10" s="482"/>
      <c r="M10" s="475"/>
      <c r="N10" s="475"/>
      <c r="O10" s="475"/>
      <c r="P10" s="475"/>
    </row>
    <row r="11" spans="1:16" ht="39" customHeight="1" x14ac:dyDescent="0.2">
      <c r="A11" s="485" t="s">
        <v>216</v>
      </c>
      <c r="B11" s="486" t="s">
        <v>278</v>
      </c>
      <c r="C11" s="484">
        <v>2</v>
      </c>
      <c r="D11" s="484" t="s">
        <v>180</v>
      </c>
      <c r="E11" s="484">
        <v>22795</v>
      </c>
      <c r="F11" s="484">
        <v>1.3</v>
      </c>
      <c r="G11" s="484">
        <f>C11-F11</f>
        <v>0.7</v>
      </c>
      <c r="H11" s="475">
        <f>F11+G11</f>
        <v>2</v>
      </c>
      <c r="I11" s="475">
        <f>E11*F11</f>
        <v>29633.5</v>
      </c>
      <c r="J11" s="475">
        <f>E11*G11</f>
        <v>15956.499999999998</v>
      </c>
      <c r="K11" s="475">
        <f>I11+J11</f>
        <v>45590</v>
      </c>
      <c r="L11" s="482">
        <f>H11/C11</f>
        <v>1</v>
      </c>
      <c r="M11" s="475">
        <v>16900</v>
      </c>
      <c r="N11" s="475">
        <v>80</v>
      </c>
      <c r="O11" s="475">
        <f>C11*(M11+N11)</f>
        <v>33960</v>
      </c>
      <c r="P11" s="475">
        <f>K11-O11</f>
        <v>11630</v>
      </c>
    </row>
    <row r="12" spans="1:16" ht="27.75" customHeight="1" x14ac:dyDescent="0.2">
      <c r="A12" s="485" t="s">
        <v>218</v>
      </c>
      <c r="B12" s="486" t="s">
        <v>181</v>
      </c>
      <c r="C12" s="484">
        <v>2</v>
      </c>
      <c r="D12" s="484" t="s">
        <v>180</v>
      </c>
      <c r="E12" s="484">
        <v>4365</v>
      </c>
      <c r="F12" s="484">
        <v>0</v>
      </c>
      <c r="G12" s="484">
        <f>C12-F12</f>
        <v>2</v>
      </c>
      <c r="H12" s="475">
        <f>F12+G12</f>
        <v>2</v>
      </c>
      <c r="I12" s="475">
        <f>E12*F12</f>
        <v>0</v>
      </c>
      <c r="J12" s="475">
        <f>E12*G12</f>
        <v>8730</v>
      </c>
      <c r="K12" s="475">
        <f>I12+J12</f>
        <v>8730</v>
      </c>
      <c r="L12" s="482">
        <f>H12/C12</f>
        <v>1</v>
      </c>
      <c r="M12" s="475">
        <v>0</v>
      </c>
      <c r="N12" s="475">
        <v>0</v>
      </c>
      <c r="O12" s="475">
        <f>C12*(M12+N12)</f>
        <v>0</v>
      </c>
      <c r="P12" s="475">
        <f>K12-O12</f>
        <v>8730</v>
      </c>
    </row>
    <row r="13" spans="1:16" ht="64.5" customHeight="1" x14ac:dyDescent="0.2">
      <c r="A13" s="485"/>
      <c r="B13" s="486" t="s">
        <v>182</v>
      </c>
      <c r="C13" s="484"/>
      <c r="D13" s="484"/>
      <c r="E13" s="480"/>
      <c r="F13" s="480"/>
      <c r="G13" s="480"/>
      <c r="H13" s="475"/>
      <c r="I13" s="475"/>
      <c r="J13" s="475"/>
      <c r="K13" s="475"/>
      <c r="L13" s="482"/>
      <c r="M13" s="475"/>
      <c r="N13" s="475"/>
      <c r="O13" s="475"/>
      <c r="P13" s="475"/>
    </row>
    <row r="14" spans="1:16" ht="33" customHeight="1" x14ac:dyDescent="0.2">
      <c r="A14" s="485" t="s">
        <v>222</v>
      </c>
      <c r="B14" s="486" t="s">
        <v>183</v>
      </c>
      <c r="C14" s="484"/>
      <c r="D14" s="484"/>
      <c r="E14" s="480"/>
      <c r="F14" s="484"/>
      <c r="G14" s="484"/>
      <c r="H14" s="475"/>
      <c r="I14" s="475"/>
      <c r="J14" s="475"/>
      <c r="K14" s="475"/>
      <c r="L14" s="482"/>
      <c r="M14" s="475"/>
      <c r="N14" s="475"/>
      <c r="O14" s="475"/>
      <c r="P14" s="475"/>
    </row>
    <row r="15" spans="1:16" ht="61.5" customHeight="1" x14ac:dyDescent="0.2">
      <c r="A15" s="485"/>
      <c r="B15" s="486" t="s">
        <v>184</v>
      </c>
      <c r="C15" s="484"/>
      <c r="D15" s="484"/>
      <c r="E15" s="480"/>
      <c r="F15" s="480"/>
      <c r="G15" s="480"/>
      <c r="H15" s="475"/>
      <c r="I15" s="475"/>
      <c r="J15" s="475"/>
      <c r="K15" s="475"/>
      <c r="L15" s="482"/>
      <c r="M15" s="475"/>
      <c r="N15" s="475"/>
      <c r="O15" s="475"/>
      <c r="P15" s="475"/>
    </row>
    <row r="16" spans="1:16" ht="36.75" customHeight="1" x14ac:dyDescent="0.2">
      <c r="A16" s="485" t="s">
        <v>224</v>
      </c>
      <c r="B16" s="486" t="s">
        <v>185</v>
      </c>
      <c r="C16" s="484">
        <v>229</v>
      </c>
      <c r="D16" s="484" t="s">
        <v>180</v>
      </c>
      <c r="E16" s="484">
        <v>339.5</v>
      </c>
      <c r="F16" s="484">
        <v>148.85</v>
      </c>
      <c r="G16" s="484">
        <f>C16-F16</f>
        <v>80.150000000000006</v>
      </c>
      <c r="H16" s="475">
        <f>F16+G16</f>
        <v>229</v>
      </c>
      <c r="I16" s="475">
        <f>E16*F16</f>
        <v>50534.574999999997</v>
      </c>
      <c r="J16" s="475">
        <f>E16*G16</f>
        <v>27210.925000000003</v>
      </c>
      <c r="K16" s="475">
        <f>I16+J16</f>
        <v>77745.5</v>
      </c>
      <c r="L16" s="482">
        <f>H16/C16</f>
        <v>1</v>
      </c>
      <c r="M16" s="475">
        <v>120</v>
      </c>
      <c r="N16" s="475">
        <v>80</v>
      </c>
      <c r="O16" s="475">
        <f>C16*(M16+N16)</f>
        <v>45800</v>
      </c>
      <c r="P16" s="475">
        <f>K16-O16</f>
        <v>31945.5</v>
      </c>
    </row>
    <row r="17" spans="1:16" ht="34.5" customHeight="1" x14ac:dyDescent="0.2">
      <c r="A17" s="485" t="s">
        <v>282</v>
      </c>
      <c r="B17" s="487" t="s">
        <v>306</v>
      </c>
      <c r="C17" s="484">
        <v>28</v>
      </c>
      <c r="D17" s="484" t="s">
        <v>180</v>
      </c>
      <c r="E17" s="484">
        <v>1746</v>
      </c>
      <c r="F17" s="484">
        <v>10.4</v>
      </c>
      <c r="G17" s="484">
        <f>C17-F17</f>
        <v>17.600000000000001</v>
      </c>
      <c r="H17" s="475">
        <f>F17+G17</f>
        <v>28</v>
      </c>
      <c r="I17" s="475">
        <f>E17*F17</f>
        <v>18158.400000000001</v>
      </c>
      <c r="J17" s="475">
        <f>E17*G17</f>
        <v>30729.600000000002</v>
      </c>
      <c r="K17" s="475">
        <f>I17+J17</f>
        <v>48888</v>
      </c>
      <c r="L17" s="482">
        <f>H17/C17</f>
        <v>1</v>
      </c>
      <c r="M17" s="475">
        <v>250</v>
      </c>
      <c r="N17" s="475">
        <v>80</v>
      </c>
      <c r="O17" s="475">
        <f>C17*(M17+N17)</f>
        <v>9240</v>
      </c>
      <c r="P17" s="475">
        <f>K17-O17</f>
        <v>39648</v>
      </c>
    </row>
    <row r="18" spans="1:16" ht="30.75" customHeight="1" x14ac:dyDescent="0.2">
      <c r="A18" s="485" t="s">
        <v>283</v>
      </c>
      <c r="B18" s="486" t="s">
        <v>186</v>
      </c>
      <c r="C18" s="484">
        <v>24</v>
      </c>
      <c r="D18" s="484" t="s">
        <v>180</v>
      </c>
      <c r="E18" s="484">
        <v>339.5</v>
      </c>
      <c r="F18" s="484">
        <v>8.4499999999999993</v>
      </c>
      <c r="G18" s="484">
        <f>C18-F18</f>
        <v>15.55</v>
      </c>
      <c r="H18" s="475">
        <f>F18+G18</f>
        <v>24</v>
      </c>
      <c r="I18" s="475">
        <f>E18*F18</f>
        <v>2868.7749999999996</v>
      </c>
      <c r="J18" s="475">
        <f>E18*G18</f>
        <v>5279.2250000000004</v>
      </c>
      <c r="K18" s="475">
        <f>I18+J18</f>
        <v>8148</v>
      </c>
      <c r="L18" s="482">
        <f>H18/C18</f>
        <v>1</v>
      </c>
      <c r="M18" s="475">
        <v>110</v>
      </c>
      <c r="N18" s="475">
        <v>80</v>
      </c>
      <c r="O18" s="475">
        <f>C18*(M18+N18)</f>
        <v>4560</v>
      </c>
      <c r="P18" s="475">
        <f>K18-O18</f>
        <v>3588</v>
      </c>
    </row>
    <row r="19" spans="1:16" ht="30.75" customHeight="1" x14ac:dyDescent="0.2">
      <c r="A19" s="485" t="s">
        <v>284</v>
      </c>
      <c r="B19" s="486" t="s">
        <v>187</v>
      </c>
      <c r="C19" s="484">
        <v>26</v>
      </c>
      <c r="D19" s="484" t="s">
        <v>180</v>
      </c>
      <c r="E19" s="484">
        <v>291</v>
      </c>
      <c r="F19" s="484">
        <v>16.899999999999999</v>
      </c>
      <c r="G19" s="484">
        <f>C19-F19</f>
        <v>9.1000000000000014</v>
      </c>
      <c r="H19" s="475">
        <f>F19+G19</f>
        <v>26</v>
      </c>
      <c r="I19" s="475">
        <f>E19*F19</f>
        <v>4917.8999999999996</v>
      </c>
      <c r="J19" s="475">
        <f>E19*G19</f>
        <v>2648.1000000000004</v>
      </c>
      <c r="K19" s="475">
        <f>I19+J19</f>
        <v>7566</v>
      </c>
      <c r="L19" s="482">
        <f>H19/C19</f>
        <v>1</v>
      </c>
      <c r="M19" s="475">
        <v>180</v>
      </c>
      <c r="N19" s="475">
        <v>80</v>
      </c>
      <c r="O19" s="475">
        <f>C19*(M19+N19)</f>
        <v>6760</v>
      </c>
      <c r="P19" s="475">
        <f>K19-O19</f>
        <v>806</v>
      </c>
    </row>
    <row r="20" spans="1:16" ht="43.5" customHeight="1" x14ac:dyDescent="0.2">
      <c r="A20" s="485" t="s">
        <v>308</v>
      </c>
      <c r="B20" s="486" t="s">
        <v>188</v>
      </c>
      <c r="C20" s="484">
        <v>5</v>
      </c>
      <c r="D20" s="484" t="s">
        <v>180</v>
      </c>
      <c r="E20" s="484">
        <v>339.5</v>
      </c>
      <c r="F20" s="484">
        <v>3.25</v>
      </c>
      <c r="G20" s="484">
        <f>C20-F20</f>
        <v>1.75</v>
      </c>
      <c r="H20" s="475">
        <f>F20+G20</f>
        <v>5</v>
      </c>
      <c r="I20" s="475">
        <f>E20*F20</f>
        <v>1103.375</v>
      </c>
      <c r="J20" s="475">
        <f>E20*G20</f>
        <v>594.125</v>
      </c>
      <c r="K20" s="475">
        <f>I20+J20</f>
        <v>1697.5</v>
      </c>
      <c r="L20" s="482">
        <f>H20/C20</f>
        <v>1</v>
      </c>
      <c r="M20" s="475">
        <v>250</v>
      </c>
      <c r="N20" s="475">
        <v>80</v>
      </c>
      <c r="O20" s="475">
        <f>C20*(M20+N20)</f>
        <v>1650</v>
      </c>
      <c r="P20" s="475">
        <f>K20-O20</f>
        <v>47.5</v>
      </c>
    </row>
    <row r="21" spans="1:16" ht="30.75" customHeight="1" x14ac:dyDescent="0.2">
      <c r="A21" s="485" t="s">
        <v>226</v>
      </c>
      <c r="B21" s="486" t="s">
        <v>189</v>
      </c>
      <c r="C21" s="484"/>
      <c r="D21" s="484"/>
      <c r="E21" s="484"/>
      <c r="F21" s="480"/>
      <c r="G21" s="480"/>
      <c r="H21" s="475"/>
      <c r="I21" s="475"/>
      <c r="J21" s="475"/>
      <c r="K21" s="475"/>
      <c r="L21" s="482"/>
      <c r="M21" s="475"/>
      <c r="N21" s="475"/>
      <c r="O21" s="475"/>
      <c r="P21" s="475"/>
    </row>
    <row r="22" spans="1:16" ht="63" customHeight="1" x14ac:dyDescent="0.2">
      <c r="A22" s="485"/>
      <c r="B22" s="486" t="s">
        <v>190</v>
      </c>
      <c r="C22" s="484"/>
      <c r="D22" s="484"/>
      <c r="E22" s="484"/>
      <c r="F22" s="484"/>
      <c r="G22" s="484"/>
      <c r="H22" s="475"/>
      <c r="I22" s="475"/>
      <c r="J22" s="475"/>
      <c r="K22" s="475"/>
      <c r="L22" s="482"/>
      <c r="M22" s="475"/>
      <c r="N22" s="475"/>
      <c r="O22" s="475"/>
      <c r="P22" s="475"/>
    </row>
    <row r="23" spans="1:16" ht="37.5" customHeight="1" x14ac:dyDescent="0.2">
      <c r="A23" s="485" t="s">
        <v>229</v>
      </c>
      <c r="B23" s="486" t="s">
        <v>191</v>
      </c>
      <c r="C23" s="484">
        <v>24</v>
      </c>
      <c r="D23" s="484" t="s">
        <v>180</v>
      </c>
      <c r="E23" s="484">
        <v>436.5</v>
      </c>
      <c r="F23" s="484">
        <v>15.6</v>
      </c>
      <c r="G23" s="484">
        <f>C23-F23</f>
        <v>8.4</v>
      </c>
      <c r="H23" s="475">
        <f>F23+G23</f>
        <v>24</v>
      </c>
      <c r="I23" s="475">
        <f>E23*F23</f>
        <v>6809.4</v>
      </c>
      <c r="J23" s="475">
        <f>E23*G23</f>
        <v>3666.6000000000004</v>
      </c>
      <c r="K23" s="475">
        <f>I23+J23</f>
        <v>10476</v>
      </c>
      <c r="L23" s="482">
        <f>H23/C23</f>
        <v>1</v>
      </c>
      <c r="M23" s="475">
        <v>140</v>
      </c>
      <c r="N23" s="475">
        <v>80</v>
      </c>
      <c r="O23" s="475">
        <f>C23*(M23+N23)</f>
        <v>5280</v>
      </c>
      <c r="P23" s="475">
        <f>K23-O23</f>
        <v>5196</v>
      </c>
    </row>
    <row r="24" spans="1:16" ht="34.5" customHeight="1" x14ac:dyDescent="0.2">
      <c r="A24" s="485" t="s">
        <v>285</v>
      </c>
      <c r="B24" s="486" t="s">
        <v>192</v>
      </c>
      <c r="C24" s="484"/>
      <c r="D24" s="484"/>
      <c r="E24" s="484"/>
      <c r="F24" s="484"/>
      <c r="G24" s="484"/>
      <c r="H24" s="475"/>
      <c r="I24" s="475"/>
      <c r="J24" s="475"/>
      <c r="K24" s="475"/>
      <c r="L24" s="482"/>
      <c r="M24" s="475"/>
      <c r="N24" s="475"/>
      <c r="O24" s="475"/>
      <c r="P24" s="475"/>
    </row>
    <row r="25" spans="1:16" ht="36" customHeight="1" x14ac:dyDescent="0.2">
      <c r="A25" s="485"/>
      <c r="B25" s="488" t="s">
        <v>193</v>
      </c>
      <c r="C25" s="484"/>
      <c r="D25" s="484"/>
      <c r="E25" s="484"/>
      <c r="F25" s="484"/>
      <c r="G25" s="484"/>
      <c r="H25" s="475"/>
      <c r="I25" s="475"/>
      <c r="J25" s="475"/>
      <c r="K25" s="475"/>
      <c r="L25" s="482"/>
      <c r="M25" s="475"/>
      <c r="N25" s="475"/>
      <c r="O25" s="475"/>
      <c r="P25" s="475"/>
    </row>
    <row r="26" spans="1:16" ht="64.5" customHeight="1" x14ac:dyDescent="0.2">
      <c r="A26" s="485" t="s">
        <v>286</v>
      </c>
      <c r="B26" s="486" t="s">
        <v>194</v>
      </c>
      <c r="C26" s="484">
        <v>28</v>
      </c>
      <c r="D26" s="484" t="s">
        <v>180</v>
      </c>
      <c r="E26" s="484">
        <v>388</v>
      </c>
      <c r="F26" s="484">
        <v>18.2</v>
      </c>
      <c r="G26" s="484">
        <f>C26-F26</f>
        <v>9.8000000000000007</v>
      </c>
      <c r="H26" s="475">
        <f>F26+G26</f>
        <v>28</v>
      </c>
      <c r="I26" s="475">
        <f>E26*F26</f>
        <v>7061.5999999999995</v>
      </c>
      <c r="J26" s="475">
        <f>E26*G26</f>
        <v>3802.4</v>
      </c>
      <c r="K26" s="475">
        <f>I26+J26</f>
        <v>10864</v>
      </c>
      <c r="L26" s="482">
        <f>H26/C26</f>
        <v>1</v>
      </c>
      <c r="M26" s="475">
        <v>212</v>
      </c>
      <c r="N26" s="475">
        <v>80</v>
      </c>
      <c r="O26" s="475">
        <f>C26*(M26+N26)</f>
        <v>8176</v>
      </c>
      <c r="P26" s="475">
        <f>K26-O26</f>
        <v>2688</v>
      </c>
    </row>
    <row r="27" spans="1:16" ht="64.5" customHeight="1" x14ac:dyDescent="0.2">
      <c r="A27" s="485" t="s">
        <v>287</v>
      </c>
      <c r="B27" s="486" t="s">
        <v>195</v>
      </c>
      <c r="C27" s="484">
        <v>23</v>
      </c>
      <c r="D27" s="484" t="s">
        <v>180</v>
      </c>
      <c r="E27" s="484">
        <v>436.5</v>
      </c>
      <c r="F27" s="484">
        <v>14.3</v>
      </c>
      <c r="G27" s="484">
        <f>C27-F27</f>
        <v>8.6999999999999993</v>
      </c>
      <c r="H27" s="475">
        <f>F27+G27</f>
        <v>23</v>
      </c>
      <c r="I27" s="475">
        <f>E27*F27</f>
        <v>6241.9500000000007</v>
      </c>
      <c r="J27" s="475">
        <f>E27*G27</f>
        <v>3797.5499999999997</v>
      </c>
      <c r="K27" s="475">
        <f>I27+J27</f>
        <v>10039.5</v>
      </c>
      <c r="L27" s="482">
        <f>H27/C27</f>
        <v>1</v>
      </c>
      <c r="M27" s="475">
        <v>250</v>
      </c>
      <c r="N27" s="475">
        <v>80</v>
      </c>
      <c r="O27" s="475">
        <f>C27*(M27+N27)</f>
        <v>7590</v>
      </c>
      <c r="P27" s="475">
        <f>K27-O27</f>
        <v>2449.5</v>
      </c>
    </row>
    <row r="28" spans="1:16" ht="60.75" customHeight="1" x14ac:dyDescent="0.2">
      <c r="A28" s="485" t="s">
        <v>288</v>
      </c>
      <c r="B28" s="486" t="s">
        <v>196</v>
      </c>
      <c r="C28" s="484"/>
      <c r="D28" s="484"/>
      <c r="E28" s="484"/>
      <c r="F28" s="484"/>
      <c r="G28" s="484"/>
      <c r="H28" s="475"/>
      <c r="I28" s="475"/>
      <c r="J28" s="475"/>
      <c r="K28" s="475"/>
      <c r="L28" s="482"/>
      <c r="M28" s="475"/>
      <c r="N28" s="475"/>
      <c r="O28" s="475"/>
      <c r="P28" s="475"/>
    </row>
    <row r="29" spans="1:16" ht="62.25" customHeight="1" x14ac:dyDescent="0.2">
      <c r="A29" s="485"/>
      <c r="B29" s="486" t="s">
        <v>197</v>
      </c>
      <c r="C29" s="484"/>
      <c r="D29" s="484"/>
      <c r="E29" s="484"/>
      <c r="F29" s="484"/>
      <c r="G29" s="484"/>
      <c r="H29" s="475"/>
      <c r="I29" s="475"/>
      <c r="J29" s="475"/>
      <c r="K29" s="475"/>
      <c r="L29" s="482"/>
      <c r="M29" s="475"/>
      <c r="N29" s="475"/>
      <c r="O29" s="475"/>
      <c r="P29" s="475"/>
    </row>
    <row r="30" spans="1:16" ht="92.25" customHeight="1" x14ac:dyDescent="0.2">
      <c r="A30" s="485" t="s">
        <v>289</v>
      </c>
      <c r="B30" s="486" t="s">
        <v>198</v>
      </c>
      <c r="C30" s="484">
        <v>2000</v>
      </c>
      <c r="D30" s="484" t="s">
        <v>199</v>
      </c>
      <c r="E30" s="484">
        <v>24.25</v>
      </c>
      <c r="F30" s="484">
        <v>1788</v>
      </c>
      <c r="G30" s="484">
        <f>C30-F30</f>
        <v>212</v>
      </c>
      <c r="H30" s="475">
        <f>F30+G30</f>
        <v>2000</v>
      </c>
      <c r="I30" s="475">
        <f>E30*F30</f>
        <v>43359</v>
      </c>
      <c r="J30" s="475">
        <f>E30*G30</f>
        <v>5141</v>
      </c>
      <c r="K30" s="475">
        <f>I30+J30</f>
        <v>48500</v>
      </c>
      <c r="L30" s="482">
        <f>H30/C30</f>
        <v>1</v>
      </c>
      <c r="M30" s="475">
        <v>8</v>
      </c>
      <c r="N30" s="475">
        <v>0</v>
      </c>
      <c r="O30" s="475">
        <f>C30*(M30+N30)</f>
        <v>16000</v>
      </c>
      <c r="P30" s="475">
        <f>K30-O30</f>
        <v>32500</v>
      </c>
    </row>
    <row r="31" spans="1:16" ht="60.75" customHeight="1" x14ac:dyDescent="0.2">
      <c r="A31" s="485" t="s">
        <v>290</v>
      </c>
      <c r="B31" s="486" t="s">
        <v>200</v>
      </c>
      <c r="C31" s="484">
        <v>800</v>
      </c>
      <c r="D31" s="484" t="s">
        <v>199</v>
      </c>
      <c r="E31" s="484">
        <v>24.25</v>
      </c>
      <c r="F31" s="484">
        <v>712</v>
      </c>
      <c r="G31" s="484">
        <f>C31-F31</f>
        <v>88</v>
      </c>
      <c r="H31" s="475">
        <f>F31+G31</f>
        <v>800</v>
      </c>
      <c r="I31" s="475">
        <f>E31*F31</f>
        <v>17266</v>
      </c>
      <c r="J31" s="475">
        <f>E31*G31</f>
        <v>2134</v>
      </c>
      <c r="K31" s="475">
        <f>I31+J31</f>
        <v>19400</v>
      </c>
      <c r="L31" s="482">
        <f>H31/C31</f>
        <v>1</v>
      </c>
      <c r="M31" s="475">
        <v>8</v>
      </c>
      <c r="N31" s="475">
        <v>0</v>
      </c>
      <c r="O31" s="475">
        <f>C31*(M31+N31)</f>
        <v>6400</v>
      </c>
      <c r="P31" s="475">
        <f>K31-O31</f>
        <v>13000</v>
      </c>
    </row>
    <row r="32" spans="1:16" ht="60.75" customHeight="1" x14ac:dyDescent="0.2">
      <c r="A32" s="485"/>
      <c r="B32" s="486"/>
      <c r="C32" s="484"/>
      <c r="D32" s="484"/>
      <c r="E32" s="484"/>
      <c r="F32" s="484"/>
      <c r="G32" s="484"/>
      <c r="H32" s="475"/>
      <c r="I32" s="475"/>
      <c r="J32" s="475"/>
      <c r="K32" s="475"/>
      <c r="L32" s="482"/>
      <c r="M32" s="475"/>
      <c r="N32" s="475"/>
      <c r="O32" s="475"/>
      <c r="P32" s="475"/>
    </row>
    <row r="33" spans="1:16" ht="33" customHeight="1" x14ac:dyDescent="0.2">
      <c r="A33" s="485" t="s">
        <v>291</v>
      </c>
      <c r="B33" s="486" t="s">
        <v>201</v>
      </c>
      <c r="C33" s="484"/>
      <c r="D33" s="484"/>
      <c r="E33" s="484"/>
      <c r="F33" s="484"/>
      <c r="G33" s="484"/>
      <c r="H33" s="475"/>
      <c r="I33" s="475"/>
      <c r="J33" s="475"/>
      <c r="K33" s="475"/>
      <c r="L33" s="482"/>
      <c r="M33" s="475"/>
      <c r="N33" s="475"/>
      <c r="O33" s="475"/>
      <c r="P33" s="475"/>
    </row>
    <row r="34" spans="1:16" ht="66.75" customHeight="1" x14ac:dyDescent="0.2">
      <c r="A34" s="485"/>
      <c r="B34" s="486" t="s">
        <v>202</v>
      </c>
      <c r="C34" s="484"/>
      <c r="D34" s="484"/>
      <c r="E34" s="480"/>
      <c r="F34" s="484"/>
      <c r="G34" s="484"/>
      <c r="H34" s="475"/>
      <c r="I34" s="475"/>
      <c r="J34" s="475"/>
      <c r="K34" s="475"/>
      <c r="L34" s="482"/>
      <c r="M34" s="168"/>
      <c r="N34" s="168"/>
      <c r="O34" s="489">
        <f>SUM(O9:O33)</f>
        <v>145416</v>
      </c>
      <c r="P34" s="489">
        <f>SUM(P9:P33)</f>
        <v>152228.5</v>
      </c>
    </row>
    <row r="35" spans="1:16" ht="32.25" customHeight="1" x14ac:dyDescent="0.2">
      <c r="A35" s="485" t="s">
        <v>292</v>
      </c>
      <c r="B35" s="486" t="s">
        <v>203</v>
      </c>
      <c r="C35" s="484">
        <v>0</v>
      </c>
      <c r="D35" s="484" t="s">
        <v>199</v>
      </c>
      <c r="E35" s="484">
        <v>24.25</v>
      </c>
      <c r="F35" s="484">
        <v>0</v>
      </c>
      <c r="G35" s="484">
        <v>0</v>
      </c>
      <c r="H35" s="475">
        <v>0</v>
      </c>
      <c r="I35" s="475">
        <f>E35*F35</f>
        <v>0</v>
      </c>
      <c r="J35" s="475">
        <f>E35*H35</f>
        <v>0</v>
      </c>
      <c r="K35" s="475">
        <v>0</v>
      </c>
      <c r="L35" s="482"/>
    </row>
    <row r="36" spans="1:16" ht="30.75" customHeight="1" x14ac:dyDescent="0.2">
      <c r="A36" s="490"/>
      <c r="B36" s="491" t="s">
        <v>121</v>
      </c>
      <c r="C36" s="489" t="s">
        <v>89</v>
      </c>
      <c r="D36" s="489" t="s">
        <v>89</v>
      </c>
      <c r="E36" s="489"/>
      <c r="F36" s="489"/>
      <c r="G36" s="489"/>
      <c r="H36" s="489"/>
      <c r="I36" s="489">
        <f>SUM(I10:I35)</f>
        <v>187954.47499999998</v>
      </c>
      <c r="J36" s="489">
        <f>SUM(J10:J35)</f>
        <v>109690.02500000002</v>
      </c>
      <c r="K36" s="489">
        <f>SUM(K11:K35)</f>
        <v>297644.5</v>
      </c>
      <c r="L36" s="489"/>
    </row>
    <row r="37" spans="1:16" ht="35.25" customHeight="1" x14ac:dyDescent="0.2">
      <c r="A37" s="492"/>
      <c r="B37" s="493" t="s">
        <v>205</v>
      </c>
      <c r="C37" s="494"/>
      <c r="D37" s="494"/>
      <c r="E37" s="494"/>
      <c r="F37" s="494"/>
      <c r="G37" s="494"/>
      <c r="H37" s="494"/>
      <c r="I37" s="494"/>
      <c r="J37" s="494"/>
      <c r="K37" s="494"/>
      <c r="L37" s="494"/>
    </row>
    <row r="38" spans="1:16" ht="30.75" customHeight="1" x14ac:dyDescent="0.4">
      <c r="A38" s="485"/>
      <c r="B38" s="495"/>
      <c r="C38" s="496"/>
      <c r="D38" s="496"/>
      <c r="E38" s="496"/>
      <c r="F38" s="496"/>
      <c r="G38" s="496"/>
      <c r="H38" s="496"/>
      <c r="I38" s="496"/>
      <c r="J38" s="496"/>
      <c r="K38" s="496"/>
      <c r="L38" s="457"/>
    </row>
    <row r="39" spans="1:16" ht="30.75" customHeight="1" x14ac:dyDescent="0.4">
      <c r="A39" s="485"/>
      <c r="B39" s="497" t="s">
        <v>206</v>
      </c>
      <c r="C39" s="746" t="s">
        <v>207</v>
      </c>
      <c r="D39" s="746"/>
      <c r="E39" s="746"/>
      <c r="F39" s="746"/>
      <c r="G39" s="498"/>
      <c r="H39" s="498"/>
      <c r="I39" s="746" t="s">
        <v>208</v>
      </c>
      <c r="J39" s="746"/>
      <c r="K39" s="746"/>
      <c r="L39" s="457"/>
    </row>
    <row r="41" spans="1:16" ht="18.75" customHeight="1" x14ac:dyDescent="0.25">
      <c r="L41" s="296"/>
    </row>
  </sheetData>
  <mergeCells count="5">
    <mergeCell ref="C4:E4"/>
    <mergeCell ref="F4:H4"/>
    <mergeCell ref="I4:K4"/>
    <mergeCell ref="C39:F39"/>
    <mergeCell ref="I39:K39"/>
  </mergeCells>
  <conditionalFormatting sqref="M6:P33">
    <cfRule type="cellIs" dxfId="1304" priority="2" operator="equal">
      <formula>"xxx"</formula>
    </cfRule>
    <cfRule type="expression" dxfId="1303" priority="3">
      <formula>#REF!=1</formula>
    </cfRule>
    <cfRule type="expression" dxfId="1302" priority="4">
      <formula>LEFT(I6,9)="SUB-TOTAL"</formula>
    </cfRule>
  </conditionalFormatting>
  <conditionalFormatting sqref="O34:P34">
    <cfRule type="containsText" dxfId="1301" priority="5" operator="containsText" text="xxx">
      <formula>NOT(ISERROR(SEARCH("xxx",O34)))</formula>
    </cfRule>
    <cfRule type="expression" dxfId="1300" priority="6">
      <formula>#REF!=1</formula>
    </cfRule>
  </conditionalFormatting>
  <conditionalFormatting sqref="G30:G32">
    <cfRule type="cellIs" dxfId="1299" priority="7" operator="equal">
      <formula>"xxx"</formula>
    </cfRule>
    <cfRule type="expression" dxfId="1298" priority="8">
      <formula>#REF!=1</formula>
    </cfRule>
  </conditionalFormatting>
  <conditionalFormatting sqref="G26:G27">
    <cfRule type="cellIs" dxfId="1297" priority="9" operator="equal">
      <formula>"xxx"</formula>
    </cfRule>
    <cfRule type="expression" dxfId="1296" priority="10">
      <formula>#REF!=1</formula>
    </cfRule>
  </conditionalFormatting>
  <conditionalFormatting sqref="G23">
    <cfRule type="cellIs" dxfId="1295" priority="11" operator="equal">
      <formula>"xxx"</formula>
    </cfRule>
    <cfRule type="expression" dxfId="1294" priority="12">
      <formula>#REF!=1</formula>
    </cfRule>
  </conditionalFormatting>
  <conditionalFormatting sqref="G16:G20">
    <cfRule type="expression" dxfId="1293" priority="13">
      <formula>#REF!=1</formula>
    </cfRule>
  </conditionalFormatting>
  <conditionalFormatting sqref="H12">
    <cfRule type="expression" dxfId="1292" priority="14">
      <formula>LEFT(B12,9)="SUB-TOTAL"</formula>
    </cfRule>
    <cfRule type="cellIs" dxfId="1291" priority="15" operator="equal">
      <formula>"xxx"</formula>
    </cfRule>
  </conditionalFormatting>
  <conditionalFormatting sqref="J11:J27">
    <cfRule type="expression" dxfId="1290" priority="16">
      <formula>#REF!=1</formula>
    </cfRule>
  </conditionalFormatting>
  <conditionalFormatting sqref="H10:H15">
    <cfRule type="expression" dxfId="1289" priority="17">
      <formula>#REF!=1</formula>
    </cfRule>
  </conditionalFormatting>
  <conditionalFormatting sqref="H11">
    <cfRule type="expression" dxfId="1288" priority="18">
      <formula>LEFT(B11,9)="SUB-TOTAL"</formula>
    </cfRule>
  </conditionalFormatting>
  <conditionalFormatting sqref="F22:G22 F23 F24:G25 F26:F27 F28:G29 F30:F32 F33:G35">
    <cfRule type="cellIs" dxfId="1287" priority="19" operator="equal">
      <formula>"xxx"</formula>
    </cfRule>
  </conditionalFormatting>
  <conditionalFormatting sqref="J30:J32 J35">
    <cfRule type="expression" dxfId="1286" priority="20">
      <formula>#REF!=1</formula>
    </cfRule>
  </conditionalFormatting>
  <conditionalFormatting sqref="J11:J12">
    <cfRule type="expression" dxfId="1285" priority="21">
      <formula>#REF!=1</formula>
    </cfRule>
  </conditionalFormatting>
  <conditionalFormatting sqref="E30:E35">
    <cfRule type="expression" dxfId="1284" priority="22">
      <formula>#REF!=1</formula>
    </cfRule>
    <cfRule type="cellIs" dxfId="1283" priority="23" operator="equal">
      <formula>"xxx"</formula>
    </cfRule>
  </conditionalFormatting>
  <conditionalFormatting sqref="I7:L35">
    <cfRule type="cellIs" dxfId="1282" priority="24" operator="equal">
      <formula>"xxx"</formula>
    </cfRule>
  </conditionalFormatting>
  <conditionalFormatting sqref="L41">
    <cfRule type="cellIs" dxfId="1281" priority="25" operator="equal">
      <formula>"xxx"</formula>
    </cfRule>
  </conditionalFormatting>
  <conditionalFormatting sqref="D5:E6">
    <cfRule type="expression" dxfId="1280" priority="26">
      <formula>#REF!=1</formula>
    </cfRule>
  </conditionalFormatting>
  <conditionalFormatting sqref="I38:I39">
    <cfRule type="expression" dxfId="1279" priority="27">
      <formula>K38=1</formula>
    </cfRule>
  </conditionalFormatting>
  <conditionalFormatting sqref="C37:L37">
    <cfRule type="expression" dxfId="1278" priority="28">
      <formula>"I=1"</formula>
    </cfRule>
    <cfRule type="expression" dxfId="1277" priority="29">
      <formula>i=1</formula>
    </cfRule>
  </conditionalFormatting>
  <conditionalFormatting sqref="I37:L37">
    <cfRule type="expression" dxfId="1276" priority="30">
      <formula>N37=1</formula>
    </cfRule>
  </conditionalFormatting>
  <conditionalFormatting sqref="D37:L37 E38:H38">
    <cfRule type="containsText" dxfId="1275" priority="31" operator="containsText" text="xxx">
      <formula>NOT(ISERROR(SEARCH("xxx",D37)))</formula>
    </cfRule>
  </conditionalFormatting>
  <conditionalFormatting sqref="C37:C39 M34:N34">
    <cfRule type="cellIs" dxfId="1274" priority="32" operator="equal">
      <formula>"xxx"</formula>
    </cfRule>
  </conditionalFormatting>
  <conditionalFormatting sqref="A37:B37">
    <cfRule type="expression" dxfId="1273" priority="33">
      <formula>RIGHT($A37,3)=".00"</formula>
    </cfRule>
  </conditionalFormatting>
  <conditionalFormatting sqref="F22:H22 F23 F24:H25 F26:F27 F28:H29 F30:F32 F33:H35 H23 H26:H27 H30:H32">
    <cfRule type="expression" dxfId="1272" priority="34">
      <formula>#REF!=1</formula>
    </cfRule>
  </conditionalFormatting>
  <conditionalFormatting sqref="F16:H20">
    <cfRule type="expression" dxfId="1271" priority="35">
      <formula>#REF!=1</formula>
    </cfRule>
  </conditionalFormatting>
  <conditionalFormatting sqref="D29:E29">
    <cfRule type="cellIs" dxfId="1270" priority="36" operator="equal">
      <formula>"xxx"</formula>
    </cfRule>
    <cfRule type="expression" dxfId="1269" priority="37">
      <formula>#REF!=1</formula>
    </cfRule>
  </conditionalFormatting>
  <conditionalFormatting sqref="E16:E28">
    <cfRule type="cellIs" dxfId="1268" priority="38" operator="equal">
      <formula>"xxx"</formula>
    </cfRule>
  </conditionalFormatting>
  <conditionalFormatting sqref="E11:E28">
    <cfRule type="expression" dxfId="1267" priority="39">
      <formula>#REF!=1</formula>
    </cfRule>
  </conditionalFormatting>
  <conditionalFormatting sqref="E23">
    <cfRule type="containsText" dxfId="1266" priority="40" operator="containsText" text="xxx">
      <formula>NOT(ISERROR(SEARCH("xxx",E23)))</formula>
    </cfRule>
  </conditionalFormatting>
  <conditionalFormatting sqref="E13:E15 G36:L36">
    <cfRule type="containsText" dxfId="1265" priority="41" operator="containsText" text="xxx">
      <formula>NOT(ISERROR(SEARCH("xxx",E13)))</formula>
    </cfRule>
  </conditionalFormatting>
  <conditionalFormatting sqref="C1:G2 C8:C9 C11:C35 E11:G12 F16:G20 H21">
    <cfRule type="cellIs" dxfId="1264" priority="42" operator="equal">
      <formula>"xxx"</formula>
    </cfRule>
  </conditionalFormatting>
  <conditionalFormatting sqref="F14:G14">
    <cfRule type="cellIs" dxfId="1263" priority="43" operator="equal">
      <formula>"xxx"</formula>
    </cfRule>
  </conditionalFormatting>
  <conditionalFormatting sqref="F11:G12 F14:G14">
    <cfRule type="expression" dxfId="1262" priority="44">
      <formula>#REF!=1</formula>
    </cfRule>
  </conditionalFormatting>
  <conditionalFormatting sqref="F21:G21">
    <cfRule type="containsText" dxfId="1261" priority="45" operator="containsText" text="xxx">
      <formula>NOT(ISERROR(SEARCH("xxx",F21)))</formula>
    </cfRule>
  </conditionalFormatting>
  <conditionalFormatting sqref="F21:G21 G36:L36">
    <cfRule type="expression" dxfId="1260" priority="46">
      <formula>#REF!=1</formula>
    </cfRule>
  </conditionalFormatting>
  <conditionalFormatting sqref="F5:I6">
    <cfRule type="expression" dxfId="1259" priority="47">
      <formula>H5=1</formula>
    </cfRule>
  </conditionalFormatting>
  <conditionalFormatting sqref="J5:J6">
    <cfRule type="expression" dxfId="1258" priority="48">
      <formula>#REF!=1</formula>
    </cfRule>
  </conditionalFormatting>
  <conditionalFormatting sqref="I4">
    <cfRule type="expression" dxfId="1257" priority="49">
      <formula>K4=1</formula>
    </cfRule>
  </conditionalFormatting>
  <conditionalFormatting sqref="F8">
    <cfRule type="containsText" dxfId="1256" priority="50" operator="containsText" text="xxx">
      <formula>NOT(ISERROR(SEARCH("xxx",F8)))</formula>
    </cfRule>
    <cfRule type="expression" dxfId="1255" priority="51">
      <formula>#REF!=1</formula>
    </cfRule>
  </conditionalFormatting>
  <conditionalFormatting sqref="C10:G10">
    <cfRule type="cellIs" dxfId="1254" priority="52" operator="equal">
      <formula>"xxx"</formula>
    </cfRule>
    <cfRule type="expression" dxfId="1253" priority="53">
      <formula>#REF!=1</formula>
    </cfRule>
  </conditionalFormatting>
  <conditionalFormatting sqref="G13 G15">
    <cfRule type="containsText" dxfId="1252" priority="54" operator="containsText" text="xxx">
      <formula>NOT(ISERROR(SEARCH("xxx",G13)))</formula>
    </cfRule>
  </conditionalFormatting>
  <conditionalFormatting sqref="H11 H13 H15:H17">
    <cfRule type="cellIs" dxfId="1251" priority="55" operator="equal">
      <formula>"xxx"</formula>
    </cfRule>
  </conditionalFormatting>
  <conditionalFormatting sqref="H7:H8 H13 H15:H17 H21">
    <cfRule type="expression" dxfId="1250" priority="56">
      <formula>LEFT(B7,9)="SUB-TOTAL"</formula>
    </cfRule>
  </conditionalFormatting>
  <conditionalFormatting sqref="F7 F13 F15">
    <cfRule type="expression" dxfId="1249" priority="57">
      <formula>#REF!=1</formula>
    </cfRule>
  </conditionalFormatting>
  <conditionalFormatting sqref="G7:G8 G13 G15">
    <cfRule type="expression" dxfId="1248" priority="58">
      <formula>#REF!=1</formula>
    </cfRule>
  </conditionalFormatting>
  <conditionalFormatting sqref="H21">
    <cfRule type="expression" dxfId="1247" priority="59">
      <formula>#REF!=1</formula>
    </cfRule>
  </conditionalFormatting>
  <conditionalFormatting sqref="F4">
    <cfRule type="expression" dxfId="1246" priority="60">
      <formula>#REF!=1</formula>
    </cfRule>
  </conditionalFormatting>
  <conditionalFormatting sqref="K5:K6">
    <cfRule type="expression" dxfId="1245" priority="61">
      <formula>#REF!=1</formula>
    </cfRule>
  </conditionalFormatting>
  <conditionalFormatting sqref="H7:H9">
    <cfRule type="cellIs" dxfId="1244" priority="62" operator="equal">
      <formula>"xxx"</formula>
    </cfRule>
  </conditionalFormatting>
  <conditionalFormatting sqref="G7:G8">
    <cfRule type="containsText" dxfId="1243" priority="63" operator="containsText" text="xxx">
      <formula>NOT(ISERROR(SEARCH("xxx",G7)))</formula>
    </cfRule>
  </conditionalFormatting>
  <conditionalFormatting sqref="H7:H8">
    <cfRule type="expression" dxfId="1242" priority="64">
      <formula>#REF!=1</formula>
    </cfRule>
  </conditionalFormatting>
  <conditionalFormatting sqref="C1:C6">
    <cfRule type="expression" dxfId="1241" priority="65">
      <formula>#REF!=1</formula>
    </cfRule>
  </conditionalFormatting>
  <conditionalFormatting sqref="B1:B6">
    <cfRule type="expression" dxfId="1240" priority="66">
      <formula>#REF!=1</formula>
    </cfRule>
  </conditionalFormatting>
  <conditionalFormatting sqref="C39">
    <cfRule type="expression" dxfId="1239" priority="67">
      <formula>K39=1</formula>
    </cfRule>
  </conditionalFormatting>
  <conditionalFormatting sqref="H39">
    <cfRule type="expression" dxfId="1238" priority="68">
      <formula>K39=1</formula>
    </cfRule>
  </conditionalFormatting>
  <conditionalFormatting sqref="G39">
    <cfRule type="expression" dxfId="1237" priority="69">
      <formula>L39=1</formula>
    </cfRule>
  </conditionalFormatting>
  <conditionalFormatting sqref="G39:H39">
    <cfRule type="containsText" dxfId="1236" priority="70" operator="containsText" text="xxx">
      <formula>NOT(ISERROR(SEARCH("xxx",G39)))</formula>
    </cfRule>
  </conditionalFormatting>
  <conditionalFormatting sqref="B39">
    <cfRule type="expression" dxfId="1235" priority="71">
      <formula>L39=1</formula>
    </cfRule>
  </conditionalFormatting>
  <conditionalFormatting sqref="B37:B39">
    <cfRule type="containsText" dxfId="1234" priority="72" operator="containsText" text="total estimated">
      <formula>NOT(ISERROR(SEARCH("total estimated",B37)))</formula>
    </cfRule>
    <cfRule type="containsText" dxfId="1233" priority="73" operator="containsText" text="SUB-TOTAL">
      <formula>NOT(ISERROR(SEARCH("SUB-TOTAL",B37)))</formula>
    </cfRule>
    <cfRule type="containsText" dxfId="1232" priority="74" operator="containsText" text="to be carried to">
      <formula>NOT(ISERROR(SEARCH("to be carried to",B37)))</formula>
    </cfRule>
  </conditionalFormatting>
  <conditionalFormatting sqref="E4">
    <cfRule type="expression" dxfId="1231" priority="75">
      <formula>J4=1</formula>
    </cfRule>
  </conditionalFormatting>
  <conditionalFormatting sqref="B37:B38">
    <cfRule type="expression" dxfId="1230" priority="76">
      <formula>#REF!=1</formula>
    </cfRule>
  </conditionalFormatting>
  <conditionalFormatting sqref="E38">
    <cfRule type="expression" dxfId="1229" priority="77">
      <formula>J38=1</formula>
    </cfRule>
  </conditionalFormatting>
  <conditionalFormatting sqref="F38:H38 J38:K38">
    <cfRule type="expression" dxfId="1228" priority="78">
      <formula>#REF!=1</formula>
    </cfRule>
  </conditionalFormatting>
  <conditionalFormatting sqref="B36:F36 C38:D38">
    <cfRule type="expression" dxfId="1227" priority="79">
      <formula>#REF!=1</formula>
    </cfRule>
  </conditionalFormatting>
  <conditionalFormatting sqref="A6">
    <cfRule type="expression" dxfId="1226" priority="80">
      <formula>H6=1</formula>
    </cfRule>
  </conditionalFormatting>
  <conditionalFormatting sqref="C1:C2">
    <cfRule type="expression" dxfId="1225" priority="81">
      <formula>H1=1</formula>
    </cfRule>
  </conditionalFormatting>
  <conditionalFormatting sqref="A1:A2 A4">
    <cfRule type="expression" dxfId="1224" priority="82">
      <formula>RIGHT($A1,3)=".00"</formula>
    </cfRule>
  </conditionalFormatting>
  <conditionalFormatting sqref="A1:A2 A4:A5">
    <cfRule type="expression" dxfId="1223" priority="83">
      <formula>#REF!=1</formula>
    </cfRule>
  </conditionalFormatting>
  <conditionalFormatting sqref="A3">
    <cfRule type="expression" dxfId="1222" priority="84">
      <formula>#REF!=1</formula>
    </cfRule>
    <cfRule type="containsText" dxfId="1221" priority="85" operator="containsText" text="total estimated">
      <formula>NOT(ISERROR(SEARCH("total estimated",A3)))</formula>
    </cfRule>
    <cfRule type="containsText" dxfId="1220" priority="86" operator="containsText" text="SUB-TOTAL">
      <formula>NOT(ISERROR(SEARCH("SUB-TOTAL",A3)))</formula>
    </cfRule>
    <cfRule type="containsText" dxfId="1219" priority="87" operator="containsText" text="to be carried to">
      <formula>NOT(ISERROR(SEARCH("to be carried to",A3)))</formula>
    </cfRule>
  </conditionalFormatting>
  <conditionalFormatting sqref="A37">
    <cfRule type="expression" dxfId="1218" priority="88">
      <formula>"I=1"</formula>
    </cfRule>
    <cfRule type="expression" dxfId="1217" priority="89">
      <formula>i=1</formula>
    </cfRule>
    <cfRule type="expression" dxfId="1216" priority="90">
      <formula>#REF!=1</formula>
    </cfRule>
  </conditionalFormatting>
  <conditionalFormatting sqref="C37:H37">
    <cfRule type="expression" dxfId="1215" priority="91">
      <formula>#REF!=1</formula>
    </cfRule>
  </conditionalFormatting>
  <conditionalFormatting sqref="D1:G2">
    <cfRule type="expression" dxfId="1214" priority="92">
      <formula>#REF!=1</formula>
    </cfRule>
  </conditionalFormatting>
  <conditionalFormatting sqref="E3 M34:N34">
    <cfRule type="expression" dxfId="1213" priority="93">
      <formula>#REF!=1</formula>
    </cfRule>
  </conditionalFormatting>
  <conditionalFormatting sqref="G3">
    <cfRule type="expression" dxfId="1212" priority="94">
      <formula>#REF!=1</formula>
    </cfRule>
  </conditionalFormatting>
  <conditionalFormatting sqref="H1:H3">
    <cfRule type="expression" dxfId="1211" priority="95">
      <formula>#REF!=1</formula>
    </cfRule>
  </conditionalFormatting>
  <conditionalFormatting sqref="I7:K35">
    <cfRule type="expression" dxfId="1210" priority="96">
      <formula>#REF!=1</formula>
    </cfRule>
    <cfRule type="expression" dxfId="1209" priority="97">
      <formula>LEFT(E7,9)="SUB-TOTAL"</formula>
    </cfRule>
  </conditionalFormatting>
  <pageMargins left="0.25" right="0.5" top="0.75" bottom="0.75" header="0.511811023622047" footer="0.511811023622047"/>
  <pageSetup paperSize="9" orientation="landscape"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22"/>
  <sheetViews>
    <sheetView topLeftCell="A7" zoomScaleNormal="100" workbookViewId="0">
      <selection activeCell="M7" sqref="M7"/>
    </sheetView>
  </sheetViews>
  <sheetFormatPr defaultColWidth="8.7109375" defaultRowHeight="12.75" x14ac:dyDescent="0.2"/>
  <cols>
    <col min="2" max="2" width="23.140625" style="15" customWidth="1"/>
    <col min="3" max="3" width="12.28515625" style="15" customWidth="1"/>
    <col min="8" max="8" width="10.5703125" style="15" customWidth="1"/>
    <col min="9" max="9" width="11" style="15" customWidth="1"/>
    <col min="10" max="10" width="11.28515625"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3.1406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102</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246</v>
      </c>
      <c r="B9" s="204" t="s">
        <v>212</v>
      </c>
      <c r="C9" s="93"/>
      <c r="D9" s="94"/>
      <c r="E9" s="205"/>
      <c r="F9" s="205"/>
      <c r="G9" s="207"/>
      <c r="H9" s="207"/>
      <c r="I9" s="207"/>
      <c r="J9" s="207"/>
      <c r="K9" s="207"/>
      <c r="L9" s="207"/>
    </row>
    <row r="10" spans="1:16" ht="51" customHeight="1" x14ac:dyDescent="0.2">
      <c r="A10" s="91"/>
      <c r="B10" s="208" t="s">
        <v>213</v>
      </c>
      <c r="C10" s="93"/>
      <c r="D10" s="205"/>
      <c r="E10" s="205"/>
      <c r="F10" s="205"/>
      <c r="G10" s="207"/>
      <c r="H10" s="207"/>
      <c r="I10" s="207"/>
      <c r="J10" s="207"/>
      <c r="K10" s="207"/>
      <c r="L10" s="207"/>
    </row>
    <row r="11" spans="1:16" ht="25.5" customHeight="1" x14ac:dyDescent="0.2">
      <c r="A11" s="203" t="s">
        <v>214</v>
      </c>
      <c r="B11" s="208" t="s">
        <v>215</v>
      </c>
      <c r="C11" s="93"/>
      <c r="D11" s="94"/>
      <c r="E11" s="205"/>
      <c r="F11" s="205"/>
      <c r="G11" s="207"/>
      <c r="H11" s="207"/>
      <c r="I11" s="207"/>
      <c r="J11" s="270"/>
      <c r="K11" s="270"/>
      <c r="L11" s="207"/>
    </row>
    <row r="12" spans="1:16" ht="25.5" customHeight="1" x14ac:dyDescent="0.2">
      <c r="A12" s="203" t="s">
        <v>216</v>
      </c>
      <c r="B12" s="208" t="s">
        <v>217</v>
      </c>
      <c r="C12" s="93">
        <v>102</v>
      </c>
      <c r="D12" s="94" t="s">
        <v>180</v>
      </c>
      <c r="E12" s="93">
        <v>250</v>
      </c>
      <c r="F12" s="93">
        <v>77</v>
      </c>
      <c r="G12" s="93">
        <f>C12-F12</f>
        <v>25</v>
      </c>
      <c r="H12" s="207">
        <f>F12+G12</f>
        <v>102</v>
      </c>
      <c r="I12" s="207">
        <f>E12*F12</f>
        <v>19250</v>
      </c>
      <c r="J12" s="270">
        <f>G12*E12</f>
        <v>6250</v>
      </c>
      <c r="K12" s="270">
        <f>I12+J12</f>
        <v>25500</v>
      </c>
      <c r="L12" s="210">
        <f>H12/C12</f>
        <v>1</v>
      </c>
      <c r="M12" s="168">
        <v>240</v>
      </c>
      <c r="N12" s="168">
        <v>10</v>
      </c>
      <c r="O12" s="168">
        <f>C12*(M12+N12)</f>
        <v>25500</v>
      </c>
      <c r="P12" s="168">
        <f>K12-O12</f>
        <v>0</v>
      </c>
    </row>
    <row r="13" spans="1:16" ht="25.5" customHeight="1" x14ac:dyDescent="0.2">
      <c r="A13" s="203" t="s">
        <v>218</v>
      </c>
      <c r="B13" s="208" t="s">
        <v>312</v>
      </c>
      <c r="C13" s="93"/>
      <c r="D13" s="94"/>
      <c r="E13" s="205"/>
      <c r="F13" s="93"/>
      <c r="G13" s="93"/>
      <c r="H13" s="207"/>
      <c r="I13" s="207"/>
      <c r="J13" s="270"/>
      <c r="K13" s="270"/>
      <c r="L13" s="207"/>
      <c r="P13" s="168"/>
    </row>
    <row r="14" spans="1:16" ht="25.5" customHeight="1" x14ac:dyDescent="0.2">
      <c r="A14" s="203" t="s">
        <v>220</v>
      </c>
      <c r="B14" s="208" t="s">
        <v>313</v>
      </c>
      <c r="C14" s="93">
        <v>7</v>
      </c>
      <c r="D14" s="94" t="s">
        <v>180</v>
      </c>
      <c r="E14" s="93">
        <v>350</v>
      </c>
      <c r="F14" s="93">
        <v>4.55</v>
      </c>
      <c r="G14" s="93">
        <f>C14-F14</f>
        <v>2.4500000000000002</v>
      </c>
      <c r="H14" s="207">
        <f>F14+G14</f>
        <v>7</v>
      </c>
      <c r="I14" s="207">
        <f>E14*F14</f>
        <v>1592.5</v>
      </c>
      <c r="J14" s="270">
        <f>G14*E14</f>
        <v>857.50000000000011</v>
      </c>
      <c r="K14" s="270">
        <f>I14+J14</f>
        <v>2450</v>
      </c>
      <c r="L14" s="210">
        <f>H14/C14</f>
        <v>1</v>
      </c>
      <c r="M14" s="168">
        <v>500</v>
      </c>
      <c r="N14" s="168">
        <v>10</v>
      </c>
      <c r="O14" s="168">
        <f>C14*(M14+N14)</f>
        <v>3570</v>
      </c>
      <c r="P14" s="168">
        <f>K14-O14</f>
        <v>-1120</v>
      </c>
    </row>
    <row r="15" spans="1:16" ht="25.5" customHeight="1" x14ac:dyDescent="0.2">
      <c r="A15" s="203" t="s">
        <v>222</v>
      </c>
      <c r="B15" s="208" t="s">
        <v>219</v>
      </c>
      <c r="C15" s="93"/>
      <c r="D15" s="94"/>
      <c r="E15" s="205"/>
      <c r="F15" s="93"/>
      <c r="G15" s="93"/>
      <c r="H15" s="207"/>
      <c r="I15" s="207"/>
      <c r="J15" s="270"/>
      <c r="K15" s="270"/>
      <c r="L15" s="207"/>
      <c r="M15" s="168"/>
      <c r="N15" s="168"/>
      <c r="O15" s="168"/>
      <c r="P15" s="168"/>
    </row>
    <row r="16" spans="1:16" ht="25.5" customHeight="1" x14ac:dyDescent="0.2">
      <c r="A16" s="203" t="s">
        <v>224</v>
      </c>
      <c r="B16" s="208" t="s">
        <v>221</v>
      </c>
      <c r="C16" s="93">
        <v>2</v>
      </c>
      <c r="D16" s="94" t="s">
        <v>180</v>
      </c>
      <c r="E16" s="93">
        <v>500</v>
      </c>
      <c r="F16" s="93">
        <v>1.3</v>
      </c>
      <c r="G16" s="93">
        <f>C16-F16</f>
        <v>0.7</v>
      </c>
      <c r="H16" s="207">
        <f>F16+G16</f>
        <v>2</v>
      </c>
      <c r="I16" s="207">
        <f>E16*F16</f>
        <v>650</v>
      </c>
      <c r="J16" s="270">
        <f>G16*E16</f>
        <v>350</v>
      </c>
      <c r="K16" s="270">
        <f>I16+J16</f>
        <v>1000</v>
      </c>
      <c r="L16" s="210">
        <f>H16/C16</f>
        <v>1</v>
      </c>
      <c r="M16" s="168">
        <v>320</v>
      </c>
      <c r="N16" s="168">
        <v>10</v>
      </c>
      <c r="O16" s="168">
        <f>C16*(M16+N16)</f>
        <v>660</v>
      </c>
      <c r="P16" s="168">
        <f>K16-O16</f>
        <v>340</v>
      </c>
    </row>
    <row r="17" spans="1:16" ht="20.25" customHeight="1" x14ac:dyDescent="0.2">
      <c r="A17" s="203" t="s">
        <v>226</v>
      </c>
      <c r="B17" s="208" t="s">
        <v>223</v>
      </c>
      <c r="C17" s="93"/>
      <c r="D17" s="94"/>
      <c r="E17" s="205"/>
      <c r="F17" s="93"/>
      <c r="G17" s="93"/>
      <c r="H17" s="207"/>
      <c r="I17" s="207"/>
      <c r="J17" s="270"/>
      <c r="K17" s="270"/>
      <c r="L17" s="207"/>
      <c r="P17" s="168"/>
    </row>
    <row r="18" spans="1:16" ht="38.25" customHeight="1" x14ac:dyDescent="0.2">
      <c r="A18" s="203" t="s">
        <v>229</v>
      </c>
      <c r="B18" s="208" t="s">
        <v>298</v>
      </c>
      <c r="C18" s="93">
        <v>13</v>
      </c>
      <c r="D18" s="94" t="s">
        <v>180</v>
      </c>
      <c r="E18" s="93">
        <v>500</v>
      </c>
      <c r="F18" s="93">
        <v>0</v>
      </c>
      <c r="G18" s="93">
        <f>C18-F18</f>
        <v>13</v>
      </c>
      <c r="H18" s="207">
        <f>F18+G18</f>
        <v>13</v>
      </c>
      <c r="I18" s="207">
        <v>0</v>
      </c>
      <c r="J18" s="270">
        <f>G18*E18</f>
        <v>6500</v>
      </c>
      <c r="K18" s="270">
        <f>I18+J18</f>
        <v>6500</v>
      </c>
      <c r="L18" s="210">
        <f>H18/C18</f>
        <v>1</v>
      </c>
      <c r="M18" s="168">
        <v>334</v>
      </c>
      <c r="N18" s="168">
        <v>10</v>
      </c>
      <c r="O18" s="168">
        <f>C18*(M18+N18)</f>
        <v>4472</v>
      </c>
      <c r="P18" s="168">
        <f>K18-O18</f>
        <v>2028</v>
      </c>
    </row>
    <row r="19" spans="1:16" ht="20.25" customHeight="1" x14ac:dyDescent="0.2">
      <c r="A19" s="203" t="s">
        <v>285</v>
      </c>
      <c r="B19" s="208" t="s">
        <v>227</v>
      </c>
      <c r="C19" s="93"/>
      <c r="D19" s="94"/>
      <c r="E19" s="205"/>
      <c r="F19" s="93"/>
      <c r="G19" s="93"/>
      <c r="H19" s="207"/>
      <c r="I19" s="207"/>
      <c r="J19" s="270"/>
      <c r="K19" s="270"/>
      <c r="L19" s="207"/>
      <c r="M19" s="168"/>
      <c r="N19" s="168"/>
      <c r="O19" s="168"/>
      <c r="P19" s="168"/>
    </row>
    <row r="20" spans="1:16" ht="81" customHeight="1" x14ac:dyDescent="0.2">
      <c r="A20" s="203"/>
      <c r="B20" s="208" t="s">
        <v>228</v>
      </c>
      <c r="C20" s="93"/>
      <c r="D20" s="94"/>
      <c r="E20" s="205"/>
      <c r="F20" s="93"/>
      <c r="G20" s="93"/>
      <c r="H20" s="207"/>
      <c r="I20" s="207"/>
      <c r="J20" s="270"/>
      <c r="K20" s="270"/>
      <c r="L20" s="207"/>
    </row>
    <row r="21" spans="1:16" ht="39" customHeight="1" x14ac:dyDescent="0.2">
      <c r="A21" s="203" t="s">
        <v>286</v>
      </c>
      <c r="B21" s="208" t="s">
        <v>230</v>
      </c>
      <c r="C21" s="93">
        <v>2</v>
      </c>
      <c r="D21" s="94" t="s">
        <v>180</v>
      </c>
      <c r="E21" s="93">
        <v>300</v>
      </c>
      <c r="F21" s="93">
        <v>0</v>
      </c>
      <c r="G21" s="93">
        <f>C21-F21</f>
        <v>2</v>
      </c>
      <c r="H21" s="207">
        <f>F21+G21</f>
        <v>2</v>
      </c>
      <c r="I21" s="207">
        <v>0</v>
      </c>
      <c r="J21" s="270">
        <f>G21*E21</f>
        <v>600</v>
      </c>
      <c r="K21" s="270">
        <f>I21+J21</f>
        <v>600</v>
      </c>
      <c r="L21" s="210">
        <f>H21/C21</f>
        <v>1</v>
      </c>
      <c r="M21" s="168">
        <v>16</v>
      </c>
      <c r="N21" s="168">
        <v>10</v>
      </c>
      <c r="O21" s="168">
        <f>C21*(M21+N21)</f>
        <v>52</v>
      </c>
      <c r="P21" s="168">
        <f>K21-O21</f>
        <v>548</v>
      </c>
    </row>
    <row r="22" spans="1:16" ht="26.25" customHeight="1" x14ac:dyDescent="0.2">
      <c r="A22" s="211"/>
      <c r="B22" s="212" t="s">
        <v>144</v>
      </c>
      <c r="C22" s="213" t="s">
        <v>89</v>
      </c>
      <c r="D22" s="213" t="s">
        <v>89</v>
      </c>
      <c r="E22" s="214"/>
      <c r="F22" s="214"/>
      <c r="G22" s="215"/>
      <c r="H22" s="216"/>
      <c r="I22" s="272">
        <f>SUM(I9:I21)</f>
        <v>21492.5</v>
      </c>
      <c r="J22" s="272">
        <f>SUM(J9:J21)</f>
        <v>14557.5</v>
      </c>
      <c r="K22" s="272">
        <f>SUM(K9:K21)</f>
        <v>36050</v>
      </c>
      <c r="L22" s="217"/>
      <c r="O22" s="218">
        <f>SUM(O10:O21)</f>
        <v>34254</v>
      </c>
      <c r="P22" s="218">
        <f>SUM(P10:P21)</f>
        <v>1796</v>
      </c>
    </row>
  </sheetData>
  <mergeCells count="3">
    <mergeCell ref="C6:E6"/>
    <mergeCell ref="F6:H6"/>
    <mergeCell ref="I6:K6"/>
  </mergeCells>
  <conditionalFormatting sqref="O21">
    <cfRule type="expression" dxfId="1208" priority="2">
      <formula>#REF!=1</formula>
    </cfRule>
    <cfRule type="cellIs" dxfId="1207" priority="3" operator="equal">
      <formula>"xxx"</formula>
    </cfRule>
  </conditionalFormatting>
  <conditionalFormatting sqref="O18">
    <cfRule type="expression" dxfId="1206" priority="4">
      <formula>#REF!=1</formula>
    </cfRule>
    <cfRule type="cellIs" dxfId="1205" priority="5" operator="equal">
      <formula>"xxx"</formula>
    </cfRule>
  </conditionalFormatting>
  <conditionalFormatting sqref="N18">
    <cfRule type="expression" dxfId="1204" priority="6">
      <formula>#REF!=1</formula>
    </cfRule>
    <cfRule type="cellIs" dxfId="1203" priority="7" operator="equal">
      <formula>"xxx"</formula>
    </cfRule>
  </conditionalFormatting>
  <conditionalFormatting sqref="M18">
    <cfRule type="expression" dxfId="1202" priority="8">
      <formula>#REF!=1</formula>
    </cfRule>
    <cfRule type="cellIs" dxfId="1201" priority="9" operator="equal">
      <formula>"xxx"</formula>
    </cfRule>
  </conditionalFormatting>
  <conditionalFormatting sqref="O22:P22">
    <cfRule type="expression" dxfId="1200" priority="10">
      <formula>#REF!=1</formula>
    </cfRule>
    <cfRule type="cellIs" dxfId="1199" priority="11" operator="equal">
      <formula>"xxx"</formula>
    </cfRule>
  </conditionalFormatting>
  <conditionalFormatting sqref="N21">
    <cfRule type="expression" dxfId="1198" priority="12">
      <formula>#REF!=1</formula>
    </cfRule>
    <cfRule type="cellIs" dxfId="1197" priority="13" operator="equal">
      <formula>"xxx"</formula>
    </cfRule>
  </conditionalFormatting>
  <conditionalFormatting sqref="M21">
    <cfRule type="expression" dxfId="1196" priority="14">
      <formula>#REF!=1</formula>
    </cfRule>
    <cfRule type="cellIs" dxfId="1195" priority="15" operator="equal">
      <formula>"xxx"</formula>
    </cfRule>
  </conditionalFormatting>
  <conditionalFormatting sqref="O16 O19">
    <cfRule type="expression" dxfId="1194" priority="16">
      <formula>#REF!=1</formula>
    </cfRule>
    <cfRule type="cellIs" dxfId="1193" priority="17" operator="equal">
      <formula>"xxx"</formula>
    </cfRule>
  </conditionalFormatting>
  <conditionalFormatting sqref="N16 N19">
    <cfRule type="expression" dxfId="1192" priority="18">
      <formula>#REF!=1</formula>
    </cfRule>
    <cfRule type="cellIs" dxfId="1191" priority="19" operator="equal">
      <formula>"xxx"</formula>
    </cfRule>
  </conditionalFormatting>
  <conditionalFormatting sqref="M16 M19">
    <cfRule type="expression" dxfId="1190" priority="20">
      <formula>#REF!=1</formula>
    </cfRule>
    <cfRule type="cellIs" dxfId="1189" priority="21" operator="equal">
      <formula>"xxx"</formula>
    </cfRule>
  </conditionalFormatting>
  <conditionalFormatting sqref="O12">
    <cfRule type="expression" dxfId="1188" priority="22">
      <formula>#REF!=1</formula>
    </cfRule>
    <cfRule type="cellIs" dxfId="1187" priority="23" operator="equal">
      <formula>"xxx"</formula>
    </cfRule>
  </conditionalFormatting>
  <conditionalFormatting sqref="N12">
    <cfRule type="expression" dxfId="1186" priority="24">
      <formula>#REF!=1</formula>
    </cfRule>
    <cfRule type="cellIs" dxfId="1185" priority="25" operator="equal">
      <formula>"xxx"</formula>
    </cfRule>
  </conditionalFormatting>
  <conditionalFormatting sqref="M12">
    <cfRule type="expression" dxfId="1184" priority="26">
      <formula>#REF!=1</formula>
    </cfRule>
    <cfRule type="cellIs" dxfId="1183" priority="27" operator="equal">
      <formula>"xxx"</formula>
    </cfRule>
  </conditionalFormatting>
  <conditionalFormatting sqref="O14:O15">
    <cfRule type="expression" dxfId="1182" priority="28">
      <formula>#REF!=1</formula>
    </cfRule>
    <cfRule type="cellIs" dxfId="1181" priority="29" operator="equal">
      <formula>"xxx"</formula>
    </cfRule>
  </conditionalFormatting>
  <conditionalFormatting sqref="N14">
    <cfRule type="expression" dxfId="1180" priority="30">
      <formula>#REF!=1</formula>
    </cfRule>
    <cfRule type="cellIs" dxfId="1179" priority="31" operator="equal">
      <formula>"xxx"</formula>
    </cfRule>
  </conditionalFormatting>
  <conditionalFormatting sqref="M15:N15">
    <cfRule type="expression" dxfId="1178" priority="32">
      <formula>#REF!=1</formula>
    </cfRule>
    <cfRule type="cellIs" dxfId="1177" priority="33" operator="equal">
      <formula>"xxx"</formula>
    </cfRule>
  </conditionalFormatting>
  <conditionalFormatting sqref="M14">
    <cfRule type="expression" dxfId="1176" priority="34">
      <formula>#REF!=1</formula>
    </cfRule>
    <cfRule type="cellIs" dxfId="1175" priority="35" operator="equal">
      <formula>"xxx"</formula>
    </cfRule>
  </conditionalFormatting>
  <conditionalFormatting sqref="C5">
    <cfRule type="expression" dxfId="1174" priority="36">
      <formula>#REF!=1</formula>
    </cfRule>
  </conditionalFormatting>
  <conditionalFormatting sqref="D10:E10">
    <cfRule type="containsText" dxfId="1173" priority="37" operator="containsText" text="xxx">
      <formula>NOT(ISERROR(SEARCH("xxx",D10)))</formula>
    </cfRule>
    <cfRule type="expression" dxfId="1172" priority="38">
      <formula>#REF!=1</formula>
    </cfRule>
  </conditionalFormatting>
  <conditionalFormatting sqref="E8:E9 E11">
    <cfRule type="containsText" dxfId="1171" priority="39" operator="containsText" text="xxx">
      <formula>NOT(ISERROR(SEARCH("xxx",E8)))</formula>
    </cfRule>
  </conditionalFormatting>
  <conditionalFormatting sqref="E21">
    <cfRule type="cellIs" dxfId="1170" priority="40" operator="equal">
      <formula>"xxx"</formula>
    </cfRule>
    <cfRule type="expression" dxfId="1169" priority="41">
      <formula>#REF!=1</formula>
    </cfRule>
  </conditionalFormatting>
  <conditionalFormatting sqref="E18">
    <cfRule type="cellIs" dxfId="1168" priority="42" operator="equal">
      <formula>"xxx"</formula>
    </cfRule>
    <cfRule type="expression" dxfId="1167" priority="43">
      <formula>#REF!=1</formula>
    </cfRule>
  </conditionalFormatting>
  <conditionalFormatting sqref="E14 E16">
    <cfRule type="cellIs" dxfId="1166" priority="44" operator="equal">
      <formula>"xxx"</formula>
    </cfRule>
  </conditionalFormatting>
  <conditionalFormatting sqref="E12:E16">
    <cfRule type="expression" dxfId="1165" priority="45">
      <formula>#REF!=1</formula>
    </cfRule>
  </conditionalFormatting>
  <conditionalFormatting sqref="E12">
    <cfRule type="cellIs" dxfId="1164" priority="46" operator="equal">
      <formula>"xxx"</formula>
    </cfRule>
  </conditionalFormatting>
  <conditionalFormatting sqref="E13 E15">
    <cfRule type="containsText" dxfId="1163" priority="47" operator="containsText" text="xxx">
      <formula>NOT(ISERROR(SEARCH("xxx",E13)))</formula>
    </cfRule>
  </conditionalFormatting>
  <conditionalFormatting sqref="C8:C21 P12:P19 P21">
    <cfRule type="cellIs" dxfId="1162" priority="48" operator="equal">
      <formula>"xxx"</formula>
    </cfRule>
  </conditionalFormatting>
  <conditionalFormatting sqref="B21:B22">
    <cfRule type="containsText" dxfId="1161" priority="49" operator="containsText" text="total estimated">
      <formula>NOT(ISERROR(SEARCH("total estimated",B21)))</formula>
    </cfRule>
    <cfRule type="containsText" dxfId="1160" priority="50" operator="containsText" text="SUB-TOTAL">
      <formula>NOT(ISERROR(SEARCH("SUB-TOTAL",B21)))</formula>
    </cfRule>
    <cfRule type="containsText" dxfId="1159" priority="51" operator="containsText" text="to be carried to">
      <formula>NOT(ISERROR(SEARCH("to be carried to",B21)))</formula>
    </cfRule>
  </conditionalFormatting>
  <conditionalFormatting sqref="B21">
    <cfRule type="expression" dxfId="1158" priority="52">
      <formula>I21=1</formula>
    </cfRule>
  </conditionalFormatting>
  <conditionalFormatting sqref="A21:B22">
    <cfRule type="expression" dxfId="1157" priority="53">
      <formula>RIGHT($A21,3)=".00"</formula>
    </cfRule>
  </conditionalFormatting>
  <conditionalFormatting sqref="C21">
    <cfRule type="expression" dxfId="1156" priority="54">
      <formula>I9=1</formula>
    </cfRule>
  </conditionalFormatting>
  <conditionalFormatting sqref="B18">
    <cfRule type="expression" dxfId="1155" priority="55">
      <formula>#REF!=1</formula>
    </cfRule>
  </conditionalFormatting>
  <conditionalFormatting sqref="C18">
    <cfRule type="expression" dxfId="1154" priority="56">
      <formula>#REF!=1</formula>
    </cfRule>
  </conditionalFormatting>
  <conditionalFormatting sqref="B17:B20">
    <cfRule type="containsText" dxfId="1153" priority="57" operator="containsText" text="total estimated">
      <formula>NOT(ISERROR(SEARCH("total estimated",B17)))</formula>
    </cfRule>
    <cfRule type="containsText" dxfId="1152" priority="58" operator="containsText" text="SUB-TOTAL">
      <formula>NOT(ISERROR(SEARCH("SUB-TOTAL",B17)))</formula>
    </cfRule>
    <cfRule type="containsText" dxfId="1151" priority="59" operator="containsText" text="to be carried to">
      <formula>NOT(ISERROR(SEARCH("to be carried to",B17)))</formula>
    </cfRule>
  </conditionalFormatting>
  <conditionalFormatting sqref="A18:B18">
    <cfRule type="expression" dxfId="1150" priority="60">
      <formula>RIGHT($A18,3)=".00"</formula>
    </cfRule>
  </conditionalFormatting>
  <conditionalFormatting sqref="B12">
    <cfRule type="expression" dxfId="1149" priority="61">
      <formula>#REF!=1</formula>
    </cfRule>
  </conditionalFormatting>
  <conditionalFormatting sqref="C12">
    <cfRule type="expression" dxfId="1148" priority="62">
      <formula>#REF!=1</formula>
    </cfRule>
  </conditionalFormatting>
  <conditionalFormatting sqref="B8:B12">
    <cfRule type="containsText" dxfId="1147" priority="63" operator="containsText" text="total estimated">
      <formula>NOT(ISERROR(SEARCH("total estimated",B8)))</formula>
    </cfRule>
    <cfRule type="containsText" dxfId="1146" priority="64" operator="containsText" text="SUB-TOTAL">
      <formula>NOT(ISERROR(SEARCH("SUB-TOTAL",B8)))</formula>
    </cfRule>
    <cfRule type="containsText" dxfId="1145" priority="65" operator="containsText" text="to be carried to">
      <formula>NOT(ISERROR(SEARCH("to be carried to",B8)))</formula>
    </cfRule>
  </conditionalFormatting>
  <conditionalFormatting sqref="A12:B12">
    <cfRule type="expression" dxfId="1144" priority="66">
      <formula>RIGHT($A12,3)=".00"</formula>
    </cfRule>
  </conditionalFormatting>
  <conditionalFormatting sqref="E17 E19:E20">
    <cfRule type="expression" dxfId="1143" priority="67">
      <formula>I17=1</formula>
    </cfRule>
    <cfRule type="containsText" dxfId="1142" priority="68" operator="containsText" text="xxx">
      <formula>NOT(ISERROR(SEARCH("xxx",E17)))</formula>
    </cfRule>
  </conditionalFormatting>
  <conditionalFormatting sqref="A15:A21">
    <cfRule type="expression" dxfId="1141" priority="69">
      <formula>I15=1</formula>
    </cfRule>
  </conditionalFormatting>
  <conditionalFormatting sqref="B15">
    <cfRule type="containsText" dxfId="1140" priority="70" operator="containsText" text="total estimated">
      <formula>NOT(ISERROR(SEARCH("total estimated",B15)))</formula>
    </cfRule>
    <cfRule type="containsText" dxfId="1139" priority="71" operator="containsText" text="SUB-TOTAL">
      <formula>NOT(ISERROR(SEARCH("SUB-TOTAL",B15)))</formula>
    </cfRule>
    <cfRule type="containsText" dxfId="1138" priority="72" operator="containsText" text="to be carried to">
      <formula>NOT(ISERROR(SEARCH("to be carried to",B15)))</formula>
    </cfRule>
  </conditionalFormatting>
  <conditionalFormatting sqref="B15 B17 B19:B20">
    <cfRule type="expression" dxfId="1137" priority="73">
      <formula>I15=1</formula>
    </cfRule>
  </conditionalFormatting>
  <conditionalFormatting sqref="C15 C17 C19:C20">
    <cfRule type="expression" dxfId="1136" priority="74">
      <formula>I15=1</formula>
    </cfRule>
  </conditionalFormatting>
  <conditionalFormatting sqref="D15:D21">
    <cfRule type="expression" dxfId="1135" priority="75">
      <formula>I15=1</formula>
    </cfRule>
  </conditionalFormatting>
  <conditionalFormatting sqref="A15:B15 A16 A17:B17 A19:B20">
    <cfRule type="expression" dxfId="1134" priority="76">
      <formula>RIGHT($A15,3)=".00"</formula>
    </cfRule>
  </conditionalFormatting>
  <conditionalFormatting sqref="E9 E11">
    <cfRule type="expression" dxfId="1133" priority="77">
      <formula>I9=1</formula>
    </cfRule>
  </conditionalFormatting>
  <conditionalFormatting sqref="A9:A12">
    <cfRule type="expression" dxfId="1132" priority="78">
      <formula>I9=1</formula>
    </cfRule>
  </conditionalFormatting>
  <conditionalFormatting sqref="B9:B11">
    <cfRule type="expression" dxfId="1131" priority="79">
      <formula>I9=1</formula>
    </cfRule>
  </conditionalFormatting>
  <conditionalFormatting sqref="C9:C11">
    <cfRule type="expression" dxfId="1130" priority="80">
      <formula>I9=1</formula>
    </cfRule>
  </conditionalFormatting>
  <conditionalFormatting sqref="D9 D11:D12">
    <cfRule type="expression" dxfId="1129" priority="81">
      <formula>I9=1</formula>
    </cfRule>
  </conditionalFormatting>
  <conditionalFormatting sqref="A8:B11">
    <cfRule type="expression" dxfId="1128" priority="82">
      <formula>RIGHT($A8,3)=".00"</formula>
    </cfRule>
  </conditionalFormatting>
  <conditionalFormatting sqref="I22:K22">
    <cfRule type="cellIs" dxfId="1127" priority="83" operator="equal">
      <formula>"xxx"</formula>
    </cfRule>
    <cfRule type="expression" dxfId="1126" priority="84">
      <formula>#REF!=1</formula>
    </cfRule>
  </conditionalFormatting>
  <conditionalFormatting sqref="H8:L21 H22 L22">
    <cfRule type="expression" dxfId="1125" priority="85">
      <formula>#REF!=1</formula>
    </cfRule>
  </conditionalFormatting>
  <conditionalFormatting sqref="C6">
    <cfRule type="expression" dxfId="1124" priority="86">
      <formula>#REF!=1</formula>
    </cfRule>
  </conditionalFormatting>
  <conditionalFormatting sqref="E5:E6">
    <cfRule type="expression" dxfId="1123" priority="87">
      <formula>#REF!=1</formula>
    </cfRule>
  </conditionalFormatting>
  <conditionalFormatting sqref="I6">
    <cfRule type="expression" dxfId="1122" priority="88">
      <formula>K6=1</formula>
    </cfRule>
  </conditionalFormatting>
  <conditionalFormatting sqref="F6">
    <cfRule type="expression" dxfId="1121" priority="89">
      <formula>#REF!=1</formula>
    </cfRule>
  </conditionalFormatting>
  <conditionalFormatting sqref="E22:F22">
    <cfRule type="expression" dxfId="1120" priority="90">
      <formula>#REF!=1</formula>
    </cfRule>
    <cfRule type="expression" dxfId="1119" priority="91">
      <formula>#REF!=1</formula>
    </cfRule>
    <cfRule type="expression" dxfId="1118" priority="92">
      <formula>#REF!=1</formula>
    </cfRule>
    <cfRule type="containsText" dxfId="1117" priority="93" operator="containsText" text="xxx">
      <formula>NOT(ISERROR(SEARCH("xxx",E22)))</formula>
    </cfRule>
  </conditionalFormatting>
  <conditionalFormatting sqref="F12:G21">
    <cfRule type="cellIs" dxfId="1116" priority="94" operator="equal">
      <formula>"xxx"</formula>
    </cfRule>
    <cfRule type="expression" dxfId="1115" priority="95">
      <formula>#REF!=1</formula>
    </cfRule>
  </conditionalFormatting>
  <conditionalFormatting sqref="C1:C4 C8 C22">
    <cfRule type="expression" dxfId="1114" priority="96">
      <formula>#REF!=1</formula>
    </cfRule>
  </conditionalFormatting>
  <conditionalFormatting sqref="C22">
    <cfRule type="expression" dxfId="1113" priority="97">
      <formula>G22=1</formula>
    </cfRule>
    <cfRule type="expression" dxfId="1112" priority="98">
      <formula>#REF!=1</formula>
    </cfRule>
  </conditionalFormatting>
  <conditionalFormatting sqref="F8:F11">
    <cfRule type="containsText" dxfId="1111" priority="99" operator="containsText" text="xxx">
      <formula>NOT(ISERROR(SEARCH("xxx",F8)))</formula>
    </cfRule>
  </conditionalFormatting>
  <conditionalFormatting sqref="G9:G11">
    <cfRule type="cellIs" dxfId="1110" priority="100" operator="equal">
      <formula>"xxx"</formula>
    </cfRule>
    <cfRule type="expression" dxfId="1109" priority="101">
      <formula>LEFT(B9,9)="SUB-TOTAL"</formula>
    </cfRule>
  </conditionalFormatting>
  <conditionalFormatting sqref="A7">
    <cfRule type="expression" dxfId="1108" priority="102">
      <formula>G7=1</formula>
    </cfRule>
  </conditionalFormatting>
  <conditionalFormatting sqref="C22:G22">
    <cfRule type="cellIs" dxfId="1107" priority="103" operator="equal">
      <formula>"xxx"</formula>
    </cfRule>
  </conditionalFormatting>
  <conditionalFormatting sqref="D8 P12:P19 P21">
    <cfRule type="expression" dxfId="1106" priority="104">
      <formula>#REF!=1</formula>
    </cfRule>
  </conditionalFormatting>
  <conditionalFormatting sqref="B1:B8 B22 C7:L7">
    <cfRule type="expression" dxfId="1105" priority="105">
      <formula>#REF!=1</formula>
    </cfRule>
  </conditionalFormatting>
  <conditionalFormatting sqref="F1:F4 F8:F11">
    <cfRule type="expression" dxfId="1104" priority="106">
      <formula>#REF!=1</formula>
    </cfRule>
  </conditionalFormatting>
  <conditionalFormatting sqref="G1:G4 G8:G11">
    <cfRule type="expression" dxfId="1103" priority="107">
      <formula>#REF!=1</formula>
    </cfRule>
  </conditionalFormatting>
  <conditionalFormatting sqref="A1:A6 A8 A22 D22:G22">
    <cfRule type="expression" dxfId="1102" priority="108">
      <formula>#REF!=1</formula>
    </cfRule>
  </conditionalFormatting>
  <conditionalFormatting sqref="E1:E4 E8">
    <cfRule type="expression" dxfId="1101" priority="109">
      <formula>#REF!=1</formula>
    </cfRule>
  </conditionalFormatting>
  <pageMargins left="0.7" right="0.7" top="0.75" bottom="0.75" header="0.511811023622047" footer="0.511811023622047"/>
  <pageSetup paperSize="9" scale="66" orientation="portrait" horizontalDpi="300" verticalDpi="300"/>
  <colBreaks count="1" manualBreakCount="1">
    <brk id="12" max="1048575" man="1"/>
  </colBreaks>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R48"/>
  <sheetViews>
    <sheetView topLeftCell="A22" zoomScale="64" zoomScaleNormal="64" workbookViewId="0">
      <selection activeCell="M5" sqref="M5"/>
    </sheetView>
  </sheetViews>
  <sheetFormatPr defaultColWidth="8.7109375" defaultRowHeight="18.75" x14ac:dyDescent="0.25"/>
  <cols>
    <col min="1" max="1" width="15.85546875" style="273" customWidth="1"/>
    <col min="2" max="2" width="63.7109375" style="418" customWidth="1"/>
    <col min="3" max="3" width="25.28515625" style="307" customWidth="1"/>
    <col min="4" max="4" width="19.7109375" style="307" customWidth="1"/>
    <col min="5" max="5" width="24" style="307" customWidth="1"/>
    <col min="6" max="10" width="19.7109375" style="307" customWidth="1"/>
    <col min="11" max="11" width="19.7109375" style="308" customWidth="1"/>
    <col min="12" max="12" width="22.7109375" style="15" customWidth="1"/>
    <col min="13" max="13" width="20.42578125" style="15" customWidth="1"/>
    <col min="14" max="14" width="20.85546875" style="15" customWidth="1"/>
    <col min="15" max="15" width="35.85546875" style="15" customWidth="1"/>
    <col min="16" max="16" width="20.28515625" style="15" customWidth="1"/>
    <col min="17" max="17" width="16" style="15" customWidth="1"/>
  </cols>
  <sheetData>
    <row r="1" spans="1:17" ht="18.75" customHeight="1" x14ac:dyDescent="0.25">
      <c r="A1" s="413"/>
      <c r="B1" s="415"/>
      <c r="C1" s="377"/>
      <c r="E1" s="378"/>
      <c r="F1" s="379"/>
      <c r="G1" s="380"/>
      <c r="H1" s="378"/>
      <c r="I1" s="381"/>
      <c r="J1" s="377"/>
    </row>
    <row r="2" spans="1:17" ht="18.75" customHeight="1" x14ac:dyDescent="0.25">
      <c r="A2" s="414"/>
      <c r="B2" s="415"/>
      <c r="C2" s="377"/>
      <c r="E2" s="378"/>
      <c r="F2" s="379"/>
      <c r="G2" s="380"/>
      <c r="H2" s="380"/>
      <c r="I2" s="742"/>
      <c r="J2" s="742"/>
    </row>
    <row r="3" spans="1:17" ht="20.25" customHeight="1" x14ac:dyDescent="0.25">
      <c r="A3" s="413"/>
      <c r="B3" s="415"/>
      <c r="C3" s="499" t="s">
        <v>102</v>
      </c>
      <c r="E3" s="378"/>
      <c r="F3" s="379"/>
      <c r="G3" s="380"/>
      <c r="H3" s="380"/>
    </row>
    <row r="4" spans="1:17" ht="15.75" customHeight="1" x14ac:dyDescent="0.2">
      <c r="A4" s="413" t="s">
        <v>209</v>
      </c>
      <c r="B4" s="415"/>
      <c r="C4" s="740" t="s">
        <v>157</v>
      </c>
      <c r="D4" s="740"/>
      <c r="E4" s="740"/>
      <c r="F4" s="740" t="s">
        <v>158</v>
      </c>
      <c r="G4" s="740"/>
      <c r="H4" s="740"/>
      <c r="I4" s="740" t="s">
        <v>159</v>
      </c>
      <c r="J4" s="740"/>
      <c r="K4" s="740"/>
    </row>
    <row r="5" spans="1:17" ht="99.75" customHeight="1" x14ac:dyDescent="0.2">
      <c r="A5" s="80" t="s">
        <v>79</v>
      </c>
      <c r="B5" s="81" t="s">
        <v>80</v>
      </c>
      <c r="C5" s="84" t="s">
        <v>160</v>
      </c>
      <c r="D5" s="84" t="s">
        <v>161</v>
      </c>
      <c r="E5" s="245" t="s">
        <v>162</v>
      </c>
      <c r="F5" s="84" t="s">
        <v>163</v>
      </c>
      <c r="G5" s="84" t="s">
        <v>164</v>
      </c>
      <c r="H5" s="84" t="s">
        <v>165</v>
      </c>
      <c r="I5" s="84" t="s">
        <v>166</v>
      </c>
      <c r="J5" s="84" t="s">
        <v>167</v>
      </c>
      <c r="K5" s="84" t="s">
        <v>168</v>
      </c>
      <c r="L5" s="84" t="s">
        <v>169</v>
      </c>
      <c r="M5" s="155" t="s">
        <v>170</v>
      </c>
      <c r="N5" s="155" t="s">
        <v>232</v>
      </c>
      <c r="O5" s="155" t="s">
        <v>171</v>
      </c>
      <c r="P5" s="155" t="s">
        <v>172</v>
      </c>
      <c r="Q5" s="155" t="s">
        <v>173</v>
      </c>
    </row>
    <row r="6" spans="1:17" ht="18.75" customHeight="1" x14ac:dyDescent="0.2">
      <c r="A6" s="98"/>
      <c r="B6" s="124" t="s">
        <v>233</v>
      </c>
      <c r="C6" s="101"/>
      <c r="D6" s="101"/>
      <c r="E6" s="292"/>
      <c r="F6" s="292"/>
      <c r="G6" s="292"/>
      <c r="H6" s="293"/>
      <c r="I6" s="294"/>
      <c r="J6" s="294"/>
      <c r="K6" s="294"/>
      <c r="L6" s="295"/>
    </row>
    <row r="7" spans="1:17" ht="37.5" customHeight="1" x14ac:dyDescent="0.2">
      <c r="A7" s="98" t="s">
        <v>211</v>
      </c>
      <c r="B7" s="124" t="s">
        <v>234</v>
      </c>
      <c r="C7" s="101"/>
      <c r="D7" s="101"/>
      <c r="E7" s="292"/>
      <c r="F7" s="292"/>
      <c r="G7" s="292"/>
      <c r="H7" s="293"/>
      <c r="I7" s="294"/>
      <c r="J7" s="294"/>
      <c r="K7" s="294"/>
      <c r="L7" s="296"/>
    </row>
    <row r="8" spans="1:17" ht="37.5" customHeight="1" x14ac:dyDescent="0.2">
      <c r="A8" s="98"/>
      <c r="B8" s="99" t="s">
        <v>235</v>
      </c>
      <c r="C8" s="101"/>
      <c r="D8" s="292"/>
      <c r="E8" s="292"/>
      <c r="F8" s="292"/>
      <c r="G8" s="292"/>
      <c r="H8" s="293"/>
      <c r="I8" s="294"/>
      <c r="J8" s="294"/>
      <c r="K8" s="294"/>
      <c r="L8" s="296"/>
    </row>
    <row r="9" spans="1:17" ht="18.75" customHeight="1" x14ac:dyDescent="0.2">
      <c r="A9" s="123" t="s">
        <v>214</v>
      </c>
      <c r="B9" s="99" t="s">
        <v>236</v>
      </c>
      <c r="C9" s="101"/>
      <c r="D9" s="101"/>
      <c r="E9" s="292"/>
      <c r="F9" s="292"/>
      <c r="G9" s="292"/>
      <c r="H9" s="293"/>
      <c r="I9" s="294"/>
      <c r="J9" s="294"/>
      <c r="K9" s="294"/>
      <c r="L9" s="296"/>
    </row>
    <row r="10" spans="1:17" ht="20.25" customHeight="1" x14ac:dyDescent="0.2">
      <c r="A10" s="123" t="s">
        <v>216</v>
      </c>
      <c r="B10" s="99" t="s">
        <v>237</v>
      </c>
      <c r="C10" s="101">
        <v>2</v>
      </c>
      <c r="D10" s="101" t="s">
        <v>180</v>
      </c>
      <c r="E10" s="101">
        <v>3800</v>
      </c>
      <c r="F10" s="101">
        <v>1.3</v>
      </c>
      <c r="G10" s="101">
        <f>C10-F10</f>
        <v>0.7</v>
      </c>
      <c r="H10" s="294">
        <f>F10+G10</f>
        <v>2</v>
      </c>
      <c r="I10" s="294">
        <f>E10*F10</f>
        <v>4940</v>
      </c>
      <c r="J10" s="294">
        <f>G10*E10</f>
        <v>2660</v>
      </c>
      <c r="K10" s="294">
        <f>I10+J10</f>
        <v>7600</v>
      </c>
      <c r="L10" s="296">
        <f>H10/C10</f>
        <v>1</v>
      </c>
      <c r="M10" s="168">
        <v>1250</v>
      </c>
      <c r="N10" s="168">
        <v>100</v>
      </c>
      <c r="O10" s="168">
        <v>300</v>
      </c>
      <c r="P10" s="168">
        <f>C10*(M10+N10+O10)</f>
        <v>3300</v>
      </c>
      <c r="Q10" s="168">
        <f>K10-P10</f>
        <v>4300</v>
      </c>
    </row>
    <row r="11" spans="1:17" ht="20.25" customHeight="1" x14ac:dyDescent="0.2">
      <c r="A11" s="123" t="s">
        <v>218</v>
      </c>
      <c r="B11" s="99" t="s">
        <v>238</v>
      </c>
      <c r="C11" s="101"/>
      <c r="D11" s="101"/>
      <c r="E11" s="292"/>
      <c r="F11" s="292"/>
      <c r="G11" s="292"/>
      <c r="H11" s="294"/>
      <c r="I11" s="294"/>
      <c r="J11" s="294"/>
      <c r="K11" s="294"/>
      <c r="L11" s="296"/>
      <c r="M11" s="168"/>
      <c r="N11" s="168"/>
      <c r="O11" s="168"/>
      <c r="P11" s="168"/>
      <c r="Q11" s="168"/>
    </row>
    <row r="12" spans="1:17" ht="20.25" customHeight="1" x14ac:dyDescent="0.2">
      <c r="A12" s="123" t="s">
        <v>220</v>
      </c>
      <c r="B12" s="99" t="s">
        <v>237</v>
      </c>
      <c r="C12" s="101">
        <v>4</v>
      </c>
      <c r="D12" s="101" t="s">
        <v>180</v>
      </c>
      <c r="E12" s="101">
        <v>5750</v>
      </c>
      <c r="F12" s="101">
        <v>2.6</v>
      </c>
      <c r="G12" s="101">
        <f>C12-F12</f>
        <v>1.4</v>
      </c>
      <c r="H12" s="294">
        <f>F12+G12</f>
        <v>4</v>
      </c>
      <c r="I12" s="294">
        <f>E12*F12</f>
        <v>14950</v>
      </c>
      <c r="J12" s="294">
        <f>G12*E12</f>
        <v>8049.9999999999991</v>
      </c>
      <c r="K12" s="294">
        <f>I12+J12</f>
        <v>23000</v>
      </c>
      <c r="L12" s="296">
        <f>H12/C12</f>
        <v>1</v>
      </c>
      <c r="M12" s="168">
        <v>3830</v>
      </c>
      <c r="N12" s="168">
        <v>200</v>
      </c>
      <c r="O12" s="168">
        <v>100</v>
      </c>
      <c r="P12" s="168">
        <f>C12*(M12+N12+O12)</f>
        <v>16520</v>
      </c>
      <c r="Q12" s="168">
        <f>K12-P12</f>
        <v>6480</v>
      </c>
    </row>
    <row r="13" spans="1:17" ht="20.25" customHeight="1" x14ac:dyDescent="0.2">
      <c r="A13" s="123" t="s">
        <v>222</v>
      </c>
      <c r="B13" s="99" t="s">
        <v>239</v>
      </c>
      <c r="C13" s="101"/>
      <c r="D13" s="101"/>
      <c r="E13" s="292"/>
      <c r="F13" s="292"/>
      <c r="G13" s="292"/>
      <c r="H13" s="294"/>
      <c r="I13" s="294"/>
      <c r="J13" s="294"/>
      <c r="K13" s="294"/>
      <c r="L13" s="296"/>
      <c r="M13" s="168"/>
      <c r="N13" s="168"/>
      <c r="O13" s="168"/>
      <c r="P13" s="168"/>
      <c r="Q13" s="168"/>
    </row>
    <row r="14" spans="1:17" ht="20.25" customHeight="1" x14ac:dyDescent="0.2">
      <c r="A14" s="123" t="s">
        <v>224</v>
      </c>
      <c r="B14" s="99" t="s">
        <v>240</v>
      </c>
      <c r="C14" s="101">
        <v>8</v>
      </c>
      <c r="D14" s="101" t="s">
        <v>180</v>
      </c>
      <c r="E14" s="101">
        <v>5800</v>
      </c>
      <c r="F14" s="101">
        <v>5.16</v>
      </c>
      <c r="G14" s="101">
        <f>C14-F14</f>
        <v>2.84</v>
      </c>
      <c r="H14" s="294">
        <f>F14+G14</f>
        <v>8</v>
      </c>
      <c r="I14" s="294">
        <f>E14*F14</f>
        <v>29928</v>
      </c>
      <c r="J14" s="294">
        <f>G14*E14</f>
        <v>16472</v>
      </c>
      <c r="K14" s="294">
        <f>I14+J14</f>
        <v>46400</v>
      </c>
      <c r="L14" s="296">
        <f>H14/C14</f>
        <v>1</v>
      </c>
      <c r="M14" s="168">
        <v>3000</v>
      </c>
      <c r="N14" s="168">
        <v>150</v>
      </c>
      <c r="O14" s="168">
        <v>100</v>
      </c>
      <c r="P14" s="168">
        <f>C14*(M14+N14+O14)</f>
        <v>26000</v>
      </c>
      <c r="Q14" s="168">
        <f>K14-P14</f>
        <v>20400</v>
      </c>
    </row>
    <row r="15" spans="1:17" ht="20.25" customHeight="1" x14ac:dyDescent="0.2">
      <c r="A15" s="98" t="s">
        <v>241</v>
      </c>
      <c r="B15" s="124" t="s">
        <v>242</v>
      </c>
      <c r="C15" s="101"/>
      <c r="D15" s="101"/>
      <c r="E15" s="292"/>
      <c r="F15" s="292"/>
      <c r="G15" s="292"/>
      <c r="H15" s="294"/>
      <c r="I15" s="294"/>
      <c r="J15" s="294"/>
      <c r="K15" s="294"/>
      <c r="L15" s="296"/>
      <c r="M15" s="168"/>
      <c r="N15" s="168"/>
      <c r="O15" s="168"/>
      <c r="P15" s="168"/>
      <c r="Q15" s="168"/>
    </row>
    <row r="16" spans="1:17" ht="56.25" customHeight="1" x14ac:dyDescent="0.2">
      <c r="A16" s="98"/>
      <c r="B16" s="99" t="s">
        <v>243</v>
      </c>
      <c r="C16" s="101"/>
      <c r="D16" s="101"/>
      <c r="E16" s="292"/>
      <c r="F16" s="292"/>
      <c r="G16" s="292"/>
      <c r="H16" s="294"/>
      <c r="I16" s="294"/>
      <c r="J16" s="294"/>
      <c r="K16" s="294"/>
      <c r="L16" s="296"/>
      <c r="M16" s="168"/>
      <c r="N16" s="168"/>
      <c r="O16" s="168"/>
      <c r="P16" s="168"/>
      <c r="Q16" s="168"/>
    </row>
    <row r="17" spans="1:18" ht="37.5" customHeight="1" x14ac:dyDescent="0.2">
      <c r="A17" s="123" t="s">
        <v>214</v>
      </c>
      <c r="B17" s="99" t="s">
        <v>244</v>
      </c>
      <c r="C17" s="101"/>
      <c r="D17" s="101"/>
      <c r="E17" s="292"/>
      <c r="F17" s="292"/>
      <c r="G17" s="292"/>
      <c r="H17" s="294"/>
      <c r="I17" s="294"/>
      <c r="J17" s="294"/>
      <c r="K17" s="294"/>
      <c r="L17" s="296"/>
      <c r="M17" s="168"/>
      <c r="N17" s="168"/>
      <c r="O17" s="168"/>
      <c r="P17" s="168"/>
      <c r="Q17" s="168"/>
    </row>
    <row r="18" spans="1:18" ht="37.5" customHeight="1" x14ac:dyDescent="0.2">
      <c r="A18" s="123" t="s">
        <v>216</v>
      </c>
      <c r="B18" s="99" t="s">
        <v>245</v>
      </c>
      <c r="C18" s="101">
        <v>4</v>
      </c>
      <c r="D18" s="101" t="s">
        <v>180</v>
      </c>
      <c r="E18" s="101">
        <v>4600</v>
      </c>
      <c r="F18" s="101">
        <v>2.6</v>
      </c>
      <c r="G18" s="101">
        <f>C18-F18</f>
        <v>1.4</v>
      </c>
      <c r="H18" s="294">
        <f>F18+G18</f>
        <v>4</v>
      </c>
      <c r="I18" s="294">
        <f>E18*F18</f>
        <v>11960</v>
      </c>
      <c r="J18" s="294">
        <f>G18*E18</f>
        <v>6440</v>
      </c>
      <c r="K18" s="294">
        <f>I18+J18</f>
        <v>18400</v>
      </c>
      <c r="L18" s="296">
        <f>H18/C18</f>
        <v>1</v>
      </c>
      <c r="M18" s="168">
        <v>450</v>
      </c>
      <c r="N18" s="168">
        <v>150</v>
      </c>
      <c r="O18" s="168">
        <v>100</v>
      </c>
      <c r="P18" s="168">
        <f>C18*(M18+N18+O18)</f>
        <v>2800</v>
      </c>
      <c r="Q18" s="168">
        <f>K18-P18</f>
        <v>15600</v>
      </c>
    </row>
    <row r="19" spans="1:18" ht="20.25" customHeight="1" x14ac:dyDescent="0.2">
      <c r="A19" s="98" t="s">
        <v>246</v>
      </c>
      <c r="B19" s="124" t="s">
        <v>247</v>
      </c>
      <c r="C19" s="101"/>
      <c r="D19" s="101"/>
      <c r="E19" s="292"/>
      <c r="F19" s="292"/>
      <c r="G19" s="292"/>
      <c r="H19" s="294"/>
      <c r="I19" s="294"/>
      <c r="J19" s="294"/>
      <c r="K19" s="294"/>
      <c r="L19" s="296"/>
      <c r="M19" s="168"/>
      <c r="N19" s="168"/>
      <c r="O19" s="168"/>
      <c r="P19" s="168"/>
      <c r="Q19" s="168"/>
    </row>
    <row r="20" spans="1:18" ht="20.25" customHeight="1" x14ac:dyDescent="0.2">
      <c r="A20" s="123" t="s">
        <v>214</v>
      </c>
      <c r="B20" s="99" t="s">
        <v>248</v>
      </c>
      <c r="C20" s="101"/>
      <c r="D20" s="101"/>
      <c r="E20" s="292"/>
      <c r="F20" s="292"/>
      <c r="G20" s="292"/>
      <c r="H20" s="294"/>
      <c r="I20" s="294"/>
      <c r="J20" s="294"/>
      <c r="K20" s="294"/>
      <c r="L20" s="296"/>
      <c r="M20" s="168"/>
      <c r="N20" s="168"/>
      <c r="O20" s="168"/>
      <c r="P20" s="168"/>
      <c r="Q20" s="168"/>
    </row>
    <row r="21" spans="1:18" ht="75" customHeight="1" x14ac:dyDescent="0.2">
      <c r="A21" s="123"/>
      <c r="B21" s="99" t="s">
        <v>249</v>
      </c>
      <c r="C21" s="101"/>
      <c r="D21" s="292"/>
      <c r="E21" s="292"/>
      <c r="F21" s="292"/>
      <c r="G21" s="292"/>
      <c r="H21" s="294"/>
      <c r="I21" s="294"/>
      <c r="J21" s="294"/>
      <c r="K21" s="294"/>
      <c r="L21" s="296"/>
      <c r="M21" s="168"/>
      <c r="N21" s="168"/>
      <c r="O21" s="168"/>
      <c r="P21" s="168"/>
      <c r="Q21" s="168"/>
    </row>
    <row r="22" spans="1:18" ht="20.25" customHeight="1" x14ac:dyDescent="0.2">
      <c r="A22" s="123" t="s">
        <v>216</v>
      </c>
      <c r="B22" s="99" t="s">
        <v>250</v>
      </c>
      <c r="C22" s="101">
        <v>2100</v>
      </c>
      <c r="D22" s="101" t="s">
        <v>199</v>
      </c>
      <c r="E22" s="101">
        <v>53.35</v>
      </c>
      <c r="F22" s="101">
        <v>1779.75</v>
      </c>
      <c r="G22" s="101">
        <f t="shared" ref="G22:G29" si="0">C22-F22</f>
        <v>320.25</v>
      </c>
      <c r="H22" s="294">
        <f t="shared" ref="H22:H29" si="1">F22+G22</f>
        <v>2100</v>
      </c>
      <c r="I22" s="294">
        <f t="shared" ref="I22:I29" si="2">E22*F22</f>
        <v>94949.662500000006</v>
      </c>
      <c r="J22" s="294">
        <f t="shared" ref="J22:J29" si="3">G22*E22</f>
        <v>17085.337500000001</v>
      </c>
      <c r="K22" s="294">
        <f t="shared" ref="K22:K29" si="4">I22+J22</f>
        <v>112035</v>
      </c>
      <c r="L22" s="296">
        <f t="shared" ref="L22:L29" si="5">(H22/C22)</f>
        <v>1</v>
      </c>
      <c r="M22" s="168">
        <v>15</v>
      </c>
      <c r="N22" s="168">
        <v>7.5</v>
      </c>
      <c r="O22" s="168">
        <v>0</v>
      </c>
      <c r="P22" s="168">
        <f t="shared" ref="P22:P29" si="6">C22*(M22+N22+O22)</f>
        <v>47250</v>
      </c>
      <c r="Q22" s="168">
        <f t="shared" ref="Q22:Q29" si="7">K22-P22</f>
        <v>64785</v>
      </c>
      <c r="R22" s="296"/>
    </row>
    <row r="23" spans="1:18" ht="20.25" customHeight="1" x14ac:dyDescent="0.2">
      <c r="A23" s="123" t="s">
        <v>251</v>
      </c>
      <c r="B23" s="99" t="s">
        <v>252</v>
      </c>
      <c r="C23" s="101">
        <v>535</v>
      </c>
      <c r="D23" s="101" t="s">
        <v>199</v>
      </c>
      <c r="E23" s="101">
        <v>63.05</v>
      </c>
      <c r="F23" s="101">
        <v>453.41250000000002</v>
      </c>
      <c r="G23" s="101">
        <f t="shared" si="0"/>
        <v>81.587499999999977</v>
      </c>
      <c r="H23" s="294">
        <f t="shared" si="1"/>
        <v>535</v>
      </c>
      <c r="I23" s="294">
        <f t="shared" si="2"/>
        <v>28587.658125000002</v>
      </c>
      <c r="J23" s="294">
        <f t="shared" si="3"/>
        <v>5144.0918749999983</v>
      </c>
      <c r="K23" s="294">
        <f t="shared" si="4"/>
        <v>33731.75</v>
      </c>
      <c r="L23" s="296">
        <f t="shared" si="5"/>
        <v>1</v>
      </c>
      <c r="M23" s="168">
        <v>20</v>
      </c>
      <c r="N23" s="168">
        <v>10</v>
      </c>
      <c r="O23" s="168">
        <v>0</v>
      </c>
      <c r="P23" s="168">
        <f t="shared" si="6"/>
        <v>16050</v>
      </c>
      <c r="Q23" s="168">
        <f t="shared" si="7"/>
        <v>17681.75</v>
      </c>
      <c r="R23" s="296"/>
    </row>
    <row r="24" spans="1:18" ht="20.25" customHeight="1" x14ac:dyDescent="0.2">
      <c r="A24" s="123" t="s">
        <v>253</v>
      </c>
      <c r="B24" s="99" t="s">
        <v>254</v>
      </c>
      <c r="C24" s="101">
        <v>285</v>
      </c>
      <c r="D24" s="101" t="s">
        <v>199</v>
      </c>
      <c r="E24" s="101">
        <v>77.599999999999994</v>
      </c>
      <c r="F24" s="101">
        <v>241.53749999999999</v>
      </c>
      <c r="G24" s="101">
        <f t="shared" si="0"/>
        <v>43.462500000000006</v>
      </c>
      <c r="H24" s="294">
        <f t="shared" si="1"/>
        <v>285</v>
      </c>
      <c r="I24" s="294">
        <f t="shared" si="2"/>
        <v>18743.309999999998</v>
      </c>
      <c r="J24" s="294">
        <f t="shared" si="3"/>
        <v>3372.69</v>
      </c>
      <c r="K24" s="294">
        <f t="shared" si="4"/>
        <v>22115.999999999996</v>
      </c>
      <c r="L24" s="296">
        <f t="shared" si="5"/>
        <v>1</v>
      </c>
      <c r="M24" s="168">
        <v>24</v>
      </c>
      <c r="N24" s="168">
        <v>12</v>
      </c>
      <c r="O24" s="168">
        <v>0</v>
      </c>
      <c r="P24" s="168">
        <f t="shared" si="6"/>
        <v>10260</v>
      </c>
      <c r="Q24" s="168">
        <f t="shared" si="7"/>
        <v>11855.999999999996</v>
      </c>
      <c r="R24" s="296"/>
    </row>
    <row r="25" spans="1:18" ht="20.25" customHeight="1" x14ac:dyDescent="0.2">
      <c r="A25" s="123" t="s">
        <v>255</v>
      </c>
      <c r="B25" s="99" t="s">
        <v>256</v>
      </c>
      <c r="C25" s="101">
        <v>110</v>
      </c>
      <c r="D25" s="101" t="s">
        <v>199</v>
      </c>
      <c r="E25" s="101">
        <v>95.06</v>
      </c>
      <c r="F25" s="101">
        <v>93.224999999999994</v>
      </c>
      <c r="G25" s="101">
        <f t="shared" si="0"/>
        <v>16.775000000000006</v>
      </c>
      <c r="H25" s="294">
        <f t="shared" si="1"/>
        <v>110</v>
      </c>
      <c r="I25" s="294">
        <f t="shared" si="2"/>
        <v>8861.968499999999</v>
      </c>
      <c r="J25" s="294">
        <f t="shared" si="3"/>
        <v>1594.6315000000006</v>
      </c>
      <c r="K25" s="294">
        <f t="shared" si="4"/>
        <v>10456.6</v>
      </c>
      <c r="L25" s="296">
        <f t="shared" si="5"/>
        <v>1</v>
      </c>
      <c r="M25" s="168">
        <v>28</v>
      </c>
      <c r="N25" s="168">
        <v>14</v>
      </c>
      <c r="O25" s="168">
        <v>0</v>
      </c>
      <c r="P25" s="168">
        <f t="shared" si="6"/>
        <v>4620</v>
      </c>
      <c r="Q25" s="168">
        <f t="shared" si="7"/>
        <v>5836.6</v>
      </c>
      <c r="R25" s="296"/>
    </row>
    <row r="26" spans="1:18" ht="20.25" customHeight="1" x14ac:dyDescent="0.2">
      <c r="A26" s="123" t="s">
        <v>257</v>
      </c>
      <c r="B26" s="99" t="s">
        <v>258</v>
      </c>
      <c r="C26" s="101">
        <v>130</v>
      </c>
      <c r="D26" s="101" t="s">
        <v>199</v>
      </c>
      <c r="E26" s="101">
        <v>169.75</v>
      </c>
      <c r="F26" s="101">
        <v>110.175</v>
      </c>
      <c r="G26" s="101">
        <f t="shared" si="0"/>
        <v>19.825000000000003</v>
      </c>
      <c r="H26" s="294">
        <f t="shared" si="1"/>
        <v>130</v>
      </c>
      <c r="I26" s="294">
        <f t="shared" si="2"/>
        <v>18702.206249999999</v>
      </c>
      <c r="J26" s="294">
        <f t="shared" si="3"/>
        <v>3365.2937500000003</v>
      </c>
      <c r="K26" s="294">
        <f t="shared" si="4"/>
        <v>22067.5</v>
      </c>
      <c r="L26" s="296">
        <f t="shared" si="5"/>
        <v>1</v>
      </c>
      <c r="M26" s="168">
        <v>30</v>
      </c>
      <c r="N26" s="168">
        <v>15</v>
      </c>
      <c r="O26" s="168">
        <v>0</v>
      </c>
      <c r="P26" s="168">
        <f t="shared" si="6"/>
        <v>5850</v>
      </c>
      <c r="Q26" s="168">
        <f t="shared" si="7"/>
        <v>16217.5</v>
      </c>
      <c r="R26" s="296"/>
    </row>
    <row r="27" spans="1:18" ht="20.25" customHeight="1" x14ac:dyDescent="0.2">
      <c r="A27" s="123" t="s">
        <v>259</v>
      </c>
      <c r="B27" s="99" t="s">
        <v>260</v>
      </c>
      <c r="C27" s="101">
        <v>200</v>
      </c>
      <c r="D27" s="101" t="s">
        <v>199</v>
      </c>
      <c r="E27" s="101">
        <v>190.12</v>
      </c>
      <c r="F27" s="101">
        <v>169.5</v>
      </c>
      <c r="G27" s="101">
        <f t="shared" si="0"/>
        <v>30.5</v>
      </c>
      <c r="H27" s="294">
        <f t="shared" si="1"/>
        <v>200</v>
      </c>
      <c r="I27" s="294">
        <f t="shared" si="2"/>
        <v>32225.34</v>
      </c>
      <c r="J27" s="294">
        <f t="shared" si="3"/>
        <v>5798.66</v>
      </c>
      <c r="K27" s="294">
        <f t="shared" si="4"/>
        <v>38024</v>
      </c>
      <c r="L27" s="296">
        <f t="shared" si="5"/>
        <v>1</v>
      </c>
      <c r="M27" s="168">
        <v>35</v>
      </c>
      <c r="N27" s="168">
        <v>25</v>
      </c>
      <c r="O27" s="168">
        <v>0</v>
      </c>
      <c r="P27" s="168">
        <f t="shared" si="6"/>
        <v>12000</v>
      </c>
      <c r="Q27" s="168">
        <f t="shared" si="7"/>
        <v>26024</v>
      </c>
      <c r="R27" s="296"/>
    </row>
    <row r="28" spans="1:18" ht="20.25" customHeight="1" x14ac:dyDescent="0.2">
      <c r="A28" s="123" t="s">
        <v>261</v>
      </c>
      <c r="B28" s="99" t="s">
        <v>240</v>
      </c>
      <c r="C28" s="101">
        <v>180</v>
      </c>
      <c r="D28" s="101" t="s">
        <v>199</v>
      </c>
      <c r="E28" s="101">
        <v>237.65</v>
      </c>
      <c r="F28" s="101">
        <v>152.55000000000001</v>
      </c>
      <c r="G28" s="101">
        <f t="shared" si="0"/>
        <v>27.449999999999989</v>
      </c>
      <c r="H28" s="294">
        <f t="shared" si="1"/>
        <v>180</v>
      </c>
      <c r="I28" s="294">
        <f t="shared" si="2"/>
        <v>36253.507500000007</v>
      </c>
      <c r="J28" s="294">
        <f t="shared" si="3"/>
        <v>6523.4924999999976</v>
      </c>
      <c r="K28" s="294">
        <f t="shared" si="4"/>
        <v>42777.000000000007</v>
      </c>
      <c r="L28" s="296">
        <f t="shared" si="5"/>
        <v>1</v>
      </c>
      <c r="M28" s="168">
        <v>90</v>
      </c>
      <c r="N28" s="168">
        <v>60</v>
      </c>
      <c r="O28" s="168">
        <v>0</v>
      </c>
      <c r="P28" s="168">
        <f t="shared" si="6"/>
        <v>27000</v>
      </c>
      <c r="Q28" s="168">
        <f t="shared" si="7"/>
        <v>15777.000000000007</v>
      </c>
      <c r="R28" s="296"/>
    </row>
    <row r="29" spans="1:18" ht="20.25" customHeight="1" x14ac:dyDescent="0.2">
      <c r="A29" s="123" t="s">
        <v>262</v>
      </c>
      <c r="B29" s="99" t="s">
        <v>237</v>
      </c>
      <c r="C29" s="101">
        <v>40</v>
      </c>
      <c r="D29" s="101" t="s">
        <v>199</v>
      </c>
      <c r="E29" s="101">
        <v>344.35</v>
      </c>
      <c r="F29" s="101">
        <v>33.950000000000003</v>
      </c>
      <c r="G29" s="101">
        <f t="shared" si="0"/>
        <v>6.0499999999999972</v>
      </c>
      <c r="H29" s="294">
        <f t="shared" si="1"/>
        <v>40</v>
      </c>
      <c r="I29" s="294">
        <f t="shared" si="2"/>
        <v>11690.682500000003</v>
      </c>
      <c r="J29" s="294">
        <f t="shared" si="3"/>
        <v>2083.3174999999992</v>
      </c>
      <c r="K29" s="294">
        <f t="shared" si="4"/>
        <v>13774.000000000002</v>
      </c>
      <c r="L29" s="296">
        <f t="shared" si="5"/>
        <v>1</v>
      </c>
      <c r="M29" s="168">
        <v>170</v>
      </c>
      <c r="N29" s="168">
        <v>90</v>
      </c>
      <c r="O29" s="168">
        <v>0</v>
      </c>
      <c r="P29" s="168">
        <f t="shared" si="6"/>
        <v>10400</v>
      </c>
      <c r="Q29" s="168">
        <f t="shared" si="7"/>
        <v>3374.0000000000018</v>
      </c>
      <c r="R29" s="296"/>
    </row>
    <row r="30" spans="1:18" ht="20.25" customHeight="1" x14ac:dyDescent="0.2">
      <c r="A30" s="123" t="s">
        <v>218</v>
      </c>
      <c r="B30" s="99" t="s">
        <v>263</v>
      </c>
      <c r="C30" s="101"/>
      <c r="D30" s="101"/>
      <c r="E30" s="292"/>
      <c r="F30" s="292"/>
      <c r="G30" s="292"/>
      <c r="H30" s="294"/>
      <c r="I30" s="294"/>
      <c r="J30" s="294"/>
      <c r="K30" s="294"/>
      <c r="L30" s="296"/>
      <c r="M30" s="168"/>
      <c r="N30" s="168"/>
      <c r="O30" s="168"/>
      <c r="P30" s="168"/>
      <c r="Q30" s="168"/>
    </row>
    <row r="31" spans="1:18" ht="75" customHeight="1" x14ac:dyDescent="0.2">
      <c r="A31" s="123"/>
      <c r="B31" s="99" t="s">
        <v>264</v>
      </c>
      <c r="C31" s="101"/>
      <c r="D31" s="292"/>
      <c r="E31" s="292"/>
      <c r="F31" s="292"/>
      <c r="G31" s="292"/>
      <c r="H31" s="294"/>
      <c r="I31" s="294"/>
      <c r="J31" s="294"/>
      <c r="K31" s="294"/>
      <c r="L31" s="296"/>
      <c r="M31" s="168"/>
      <c r="N31" s="168"/>
      <c r="O31" s="168"/>
      <c r="P31" s="168"/>
      <c r="Q31" s="168"/>
    </row>
    <row r="32" spans="1:18" ht="20.25" customHeight="1" x14ac:dyDescent="0.2">
      <c r="A32" s="123" t="s">
        <v>220</v>
      </c>
      <c r="B32" s="99" t="s">
        <v>265</v>
      </c>
      <c r="C32" s="101">
        <v>644</v>
      </c>
      <c r="D32" s="101" t="s">
        <v>180</v>
      </c>
      <c r="E32" s="101">
        <v>65</v>
      </c>
      <c r="F32" s="101">
        <v>396.78</v>
      </c>
      <c r="G32" s="101">
        <f>C32-F32</f>
        <v>247.22000000000003</v>
      </c>
      <c r="H32" s="294">
        <f>F32+G32</f>
        <v>644</v>
      </c>
      <c r="I32" s="294">
        <f>E32*F32</f>
        <v>25790.699999999997</v>
      </c>
      <c r="J32" s="294">
        <f>G32*E32</f>
        <v>16069.300000000001</v>
      </c>
      <c r="K32" s="294">
        <f>I32+J32</f>
        <v>41860</v>
      </c>
      <c r="L32" s="296">
        <f>H32/C32</f>
        <v>1</v>
      </c>
      <c r="M32" s="168">
        <v>25</v>
      </c>
      <c r="N32" s="168">
        <v>5</v>
      </c>
      <c r="O32" s="168">
        <v>100</v>
      </c>
      <c r="P32" s="168">
        <f>C32*(M32+N32+O32)</f>
        <v>83720</v>
      </c>
      <c r="Q32" s="168">
        <f>K32-P32</f>
        <v>-41860</v>
      </c>
    </row>
    <row r="33" spans="1:17" ht="20.25" customHeight="1" x14ac:dyDescent="0.2">
      <c r="A33" s="123" t="s">
        <v>266</v>
      </c>
      <c r="B33" s="99" t="s">
        <v>267</v>
      </c>
      <c r="C33" s="101">
        <v>209</v>
      </c>
      <c r="D33" s="101" t="s">
        <v>180</v>
      </c>
      <c r="E33" s="101">
        <v>35</v>
      </c>
      <c r="F33" s="101">
        <v>95.88</v>
      </c>
      <c r="G33" s="101">
        <f>C33-F33</f>
        <v>113.12</v>
      </c>
      <c r="H33" s="294">
        <f>F33+G33</f>
        <v>209</v>
      </c>
      <c r="I33" s="294">
        <f>E33*F33</f>
        <v>3355.7999999999997</v>
      </c>
      <c r="J33" s="294">
        <f>G33*E33</f>
        <v>3959.2000000000003</v>
      </c>
      <c r="K33" s="294">
        <f>I33+J33</f>
        <v>7315</v>
      </c>
      <c r="L33" s="296">
        <f>H33/C33</f>
        <v>1</v>
      </c>
      <c r="M33" s="168">
        <v>19</v>
      </c>
      <c r="N33" s="168">
        <v>5</v>
      </c>
      <c r="O33" s="168">
        <v>100</v>
      </c>
      <c r="P33" s="168">
        <f>C33*(M33+N33+O33)</f>
        <v>25916</v>
      </c>
      <c r="Q33" s="168">
        <f>K33-P33</f>
        <v>-18601</v>
      </c>
    </row>
    <row r="34" spans="1:17" ht="20.25" customHeight="1" x14ac:dyDescent="0.2">
      <c r="A34" s="123" t="s">
        <v>268</v>
      </c>
      <c r="B34" s="99" t="s">
        <v>269</v>
      </c>
      <c r="C34" s="101">
        <v>26</v>
      </c>
      <c r="D34" s="101" t="s">
        <v>180</v>
      </c>
      <c r="E34" s="101">
        <v>75</v>
      </c>
      <c r="F34" s="101">
        <v>19.175000000000001</v>
      </c>
      <c r="G34" s="101">
        <f>C34-F34</f>
        <v>6.8249999999999993</v>
      </c>
      <c r="H34" s="294">
        <f>F34+G34</f>
        <v>26</v>
      </c>
      <c r="I34" s="294">
        <f>E34*F34</f>
        <v>1438.125</v>
      </c>
      <c r="J34" s="294">
        <f>G34*E34</f>
        <v>511.87499999999994</v>
      </c>
      <c r="K34" s="294">
        <f>I34+J34</f>
        <v>1950</v>
      </c>
      <c r="L34" s="296">
        <f>H34/C34</f>
        <v>1</v>
      </c>
      <c r="M34" s="168">
        <v>59</v>
      </c>
      <c r="N34" s="168">
        <v>5</v>
      </c>
      <c r="O34" s="168">
        <v>100</v>
      </c>
      <c r="P34" s="168">
        <f>C34*(M34+N34+O34)</f>
        <v>4264</v>
      </c>
      <c r="Q34" s="168">
        <f>K34-P34</f>
        <v>-2314</v>
      </c>
    </row>
    <row r="35" spans="1:17" ht="20.25" customHeight="1" x14ac:dyDescent="0.2">
      <c r="A35" s="123" t="s">
        <v>318</v>
      </c>
      <c r="B35" s="99" t="s">
        <v>320</v>
      </c>
      <c r="C35" s="101">
        <v>35</v>
      </c>
      <c r="D35" s="101" t="s">
        <v>180</v>
      </c>
      <c r="E35" s="101">
        <v>80</v>
      </c>
      <c r="F35" s="298">
        <v>22.75</v>
      </c>
      <c r="G35" s="101">
        <f>C35-F35</f>
        <v>12.25</v>
      </c>
      <c r="H35" s="294">
        <f>F35+G35</f>
        <v>35</v>
      </c>
      <c r="I35" s="294">
        <f>E35*F35</f>
        <v>1820</v>
      </c>
      <c r="J35" s="294">
        <f>G35*E35</f>
        <v>980</v>
      </c>
      <c r="K35" s="294">
        <f>I35+J35</f>
        <v>2800</v>
      </c>
      <c r="L35" s="296">
        <f>H35/C35</f>
        <v>1</v>
      </c>
      <c r="M35" s="168"/>
      <c r="N35" s="168"/>
      <c r="O35" s="168"/>
      <c r="P35" s="168"/>
      <c r="Q35" s="168"/>
    </row>
    <row r="36" spans="1:17" ht="20.25" customHeight="1" x14ac:dyDescent="0.3">
      <c r="A36" s="98" t="s">
        <v>270</v>
      </c>
      <c r="B36" s="500" t="s">
        <v>321</v>
      </c>
      <c r="C36" s="101"/>
      <c r="D36" s="101"/>
      <c r="E36" s="298"/>
      <c r="F36" s="292"/>
      <c r="G36" s="292"/>
      <c r="H36" s="294"/>
      <c r="I36" s="294"/>
      <c r="J36" s="294"/>
      <c r="K36" s="294"/>
      <c r="L36" s="294"/>
      <c r="M36" s="168"/>
      <c r="N36" s="168"/>
      <c r="O36" s="168"/>
      <c r="P36" s="168"/>
      <c r="Q36" s="168"/>
    </row>
    <row r="37" spans="1:17" ht="187.5" customHeight="1" x14ac:dyDescent="0.3">
      <c r="A37" s="98"/>
      <c r="B37" s="501" t="s">
        <v>322</v>
      </c>
      <c r="C37" s="101"/>
      <c r="D37" s="101"/>
      <c r="E37" s="292"/>
      <c r="F37" s="292"/>
      <c r="G37" s="292"/>
      <c r="H37" s="294"/>
      <c r="I37" s="294"/>
      <c r="J37" s="294"/>
      <c r="K37" s="294"/>
      <c r="L37" s="294"/>
      <c r="M37" s="168"/>
      <c r="N37" s="168"/>
      <c r="O37" s="168"/>
      <c r="P37" s="168"/>
      <c r="Q37" s="168"/>
    </row>
    <row r="38" spans="1:17" ht="20.25" customHeight="1" x14ac:dyDescent="0.3">
      <c r="A38" s="123" t="s">
        <v>216</v>
      </c>
      <c r="B38" s="502" t="s">
        <v>323</v>
      </c>
      <c r="C38" s="101">
        <v>7</v>
      </c>
      <c r="D38" s="101" t="s">
        <v>324</v>
      </c>
      <c r="E38" s="101">
        <v>18500</v>
      </c>
      <c r="F38" s="101">
        <v>0</v>
      </c>
      <c r="G38" s="101">
        <f>C38-F38</f>
        <v>7</v>
      </c>
      <c r="H38" s="294">
        <f>F38+G38</f>
        <v>7</v>
      </c>
      <c r="I38" s="294">
        <f>E38*F38</f>
        <v>0</v>
      </c>
      <c r="J38" s="294">
        <f>G38*E38</f>
        <v>129500</v>
      </c>
      <c r="K38" s="294">
        <f>I38+J38</f>
        <v>129500</v>
      </c>
      <c r="L38" s="296">
        <f>H38/C38</f>
        <v>1</v>
      </c>
      <c r="M38" s="15">
        <v>0</v>
      </c>
      <c r="P38" s="168">
        <f>C38*(M38+N38+O38)</f>
        <v>0</v>
      </c>
      <c r="Q38" s="168">
        <f>K38-P38</f>
        <v>129500</v>
      </c>
    </row>
    <row r="39" spans="1:17" ht="20.25" customHeight="1" x14ac:dyDescent="0.3">
      <c r="A39" s="123" t="s">
        <v>251</v>
      </c>
      <c r="B39" s="502" t="s">
        <v>325</v>
      </c>
      <c r="C39" s="101">
        <v>7</v>
      </c>
      <c r="D39" s="101" t="s">
        <v>324</v>
      </c>
      <c r="E39" s="101">
        <v>2500</v>
      </c>
      <c r="F39" s="101">
        <v>0</v>
      </c>
      <c r="G39" s="101">
        <f>C39-F39</f>
        <v>7</v>
      </c>
      <c r="H39" s="294">
        <f>F39+G39</f>
        <v>7</v>
      </c>
      <c r="I39" s="294">
        <f>E39*F39</f>
        <v>0</v>
      </c>
      <c r="J39" s="294">
        <f>G39*E39</f>
        <v>17500</v>
      </c>
      <c r="K39" s="294">
        <f>I39+J39</f>
        <v>17500</v>
      </c>
      <c r="L39" s="296">
        <f>H39/C39</f>
        <v>1</v>
      </c>
      <c r="M39" s="15">
        <v>0</v>
      </c>
      <c r="P39" s="168">
        <f>C39*(M39+N39+O39)</f>
        <v>0</v>
      </c>
      <c r="Q39" s="168">
        <f>K39-P39</f>
        <v>17500</v>
      </c>
    </row>
    <row r="40" spans="1:17" ht="20.25" customHeight="1" x14ac:dyDescent="0.3">
      <c r="A40" s="123" t="s">
        <v>253</v>
      </c>
      <c r="B40" s="502" t="s">
        <v>326</v>
      </c>
      <c r="C40" s="101">
        <v>7</v>
      </c>
      <c r="D40" s="101" t="s">
        <v>324</v>
      </c>
      <c r="E40" s="101">
        <v>4000</v>
      </c>
      <c r="F40" s="101">
        <v>0</v>
      </c>
      <c r="G40" s="101">
        <f>C40-F40</f>
        <v>7</v>
      </c>
      <c r="H40" s="294">
        <f>F40+G40</f>
        <v>7</v>
      </c>
      <c r="I40" s="294">
        <f>E40*F40</f>
        <v>0</v>
      </c>
      <c r="J40" s="294">
        <f>G40*E40</f>
        <v>28000</v>
      </c>
      <c r="K40" s="294">
        <f>I40+J40</f>
        <v>28000</v>
      </c>
      <c r="L40" s="296">
        <f>H40/C40</f>
        <v>1</v>
      </c>
      <c r="M40" s="15">
        <v>0</v>
      </c>
      <c r="P40" s="168">
        <f>C40*(M40+N40+O40)</f>
        <v>0</v>
      </c>
      <c r="Q40" s="168">
        <f>K40-P40</f>
        <v>28000</v>
      </c>
    </row>
    <row r="41" spans="1:17" ht="18.75" customHeight="1" x14ac:dyDescent="0.2">
      <c r="A41" s="98" t="s">
        <v>270</v>
      </c>
      <c r="B41" s="124" t="s">
        <v>271</v>
      </c>
      <c r="C41" s="101"/>
      <c r="D41" s="101"/>
      <c r="E41" s="298"/>
      <c r="F41" s="298"/>
      <c r="G41" s="292"/>
      <c r="H41" s="294"/>
      <c r="J41" s="294"/>
      <c r="K41" s="294"/>
      <c r="L41" s="294"/>
    </row>
    <row r="42" spans="1:17" ht="18.75" customHeight="1" x14ac:dyDescent="0.2">
      <c r="A42" s="123" t="s">
        <v>214</v>
      </c>
      <c r="B42" s="99" t="s">
        <v>272</v>
      </c>
      <c r="C42" s="101"/>
      <c r="D42" s="292"/>
      <c r="E42" s="292"/>
      <c r="F42" s="292"/>
      <c r="G42" s="292"/>
      <c r="H42" s="294"/>
      <c r="J42" s="294"/>
      <c r="K42" s="294"/>
      <c r="L42" s="294"/>
    </row>
    <row r="43" spans="1:17" ht="150" customHeight="1" x14ac:dyDescent="0.2">
      <c r="A43" s="123"/>
      <c r="B43" s="99" t="s">
        <v>273</v>
      </c>
      <c r="C43" s="101"/>
      <c r="D43" s="101"/>
      <c r="E43" s="292"/>
      <c r="F43" s="292"/>
      <c r="G43" s="292"/>
      <c r="H43" s="292"/>
      <c r="J43" s="294"/>
      <c r="K43" s="294"/>
      <c r="L43" s="294"/>
    </row>
    <row r="44" spans="1:17" ht="20.25" customHeight="1" x14ac:dyDescent="0.2">
      <c r="A44" s="123" t="s">
        <v>216</v>
      </c>
      <c r="B44" s="99" t="s">
        <v>274</v>
      </c>
      <c r="C44" s="101">
        <v>24</v>
      </c>
      <c r="D44" s="101" t="s">
        <v>180</v>
      </c>
      <c r="E44" s="101">
        <v>4850</v>
      </c>
      <c r="F44" s="101">
        <v>17.39</v>
      </c>
      <c r="G44" s="101">
        <f>C44-F44</f>
        <v>6.6099999999999994</v>
      </c>
      <c r="H44" s="294">
        <f>F44+G44</f>
        <v>24</v>
      </c>
      <c r="I44" s="294">
        <f>E44*F44</f>
        <v>84341.5</v>
      </c>
      <c r="J44" s="294">
        <f>G44*E44</f>
        <v>32058.499999999996</v>
      </c>
      <c r="K44" s="294">
        <f>I44+J44</f>
        <v>116400</v>
      </c>
      <c r="L44" s="296">
        <f>H44/C44</f>
        <v>1</v>
      </c>
      <c r="M44" s="168">
        <v>4200</v>
      </c>
      <c r="N44" s="168">
        <v>250</v>
      </c>
      <c r="O44" s="168">
        <v>400</v>
      </c>
      <c r="P44" s="168">
        <f>C44*(M44+N44+O44)</f>
        <v>116400</v>
      </c>
      <c r="Q44" s="168">
        <f>K44-P44</f>
        <v>0</v>
      </c>
    </row>
    <row r="45" spans="1:17" ht="20.25" customHeight="1" x14ac:dyDescent="0.2">
      <c r="A45" s="123"/>
      <c r="B45" s="99" t="s">
        <v>103</v>
      </c>
      <c r="C45" s="126" t="s">
        <v>89</v>
      </c>
      <c r="D45" s="126" t="s">
        <v>89</v>
      </c>
      <c r="E45" s="416"/>
      <c r="F45" s="292"/>
      <c r="G45" s="292"/>
      <c r="H45" s="294"/>
      <c r="I45" s="300">
        <f>SUM(I9:I44)</f>
        <v>428538.46037499997</v>
      </c>
      <c r="J45" s="300">
        <f>SUM(J9:J44)</f>
        <v>307168.38962500001</v>
      </c>
      <c r="K45" s="300">
        <f>SUM(K9:K44)</f>
        <v>735706.85</v>
      </c>
      <c r="L45" s="300"/>
      <c r="M45" s="168"/>
      <c r="N45" s="168"/>
      <c r="O45" s="168"/>
      <c r="P45" s="231">
        <f>SUM(P9:P44)</f>
        <v>412350</v>
      </c>
      <c r="Q45" s="231">
        <f>SUM(Q9:Q44)</f>
        <v>320556.84999999998</v>
      </c>
    </row>
    <row r="46" spans="1:17" ht="37.5" customHeight="1" x14ac:dyDescent="0.2">
      <c r="A46" s="129"/>
      <c r="B46" s="385" t="s">
        <v>205</v>
      </c>
      <c r="C46" s="304"/>
      <c r="D46" s="304"/>
      <c r="E46" s="305"/>
      <c r="F46" s="305"/>
      <c r="G46" s="305"/>
      <c r="H46" s="306"/>
      <c r="I46" s="306"/>
      <c r="J46" s="306"/>
      <c r="K46" s="306"/>
      <c r="L46" s="306"/>
    </row>
    <row r="47" spans="1:17" ht="18.75" customHeight="1" x14ac:dyDescent="0.25">
      <c r="A47" s="417"/>
    </row>
    <row r="48" spans="1:17" ht="18.75" customHeight="1" x14ac:dyDescent="0.2">
      <c r="A48" s="417"/>
      <c r="B48" s="419" t="s">
        <v>206</v>
      </c>
      <c r="C48" s="743" t="s">
        <v>207</v>
      </c>
      <c r="D48" s="743"/>
      <c r="E48" s="743"/>
      <c r="F48" s="743"/>
      <c r="G48" s="386"/>
      <c r="H48" s="386"/>
      <c r="I48" s="743" t="s">
        <v>208</v>
      </c>
      <c r="J48" s="743"/>
      <c r="K48" s="386"/>
    </row>
  </sheetData>
  <mergeCells count="6">
    <mergeCell ref="I2:J2"/>
    <mergeCell ref="C4:E4"/>
    <mergeCell ref="F4:H4"/>
    <mergeCell ref="I4:K4"/>
    <mergeCell ref="C48:F48"/>
    <mergeCell ref="I48:J48"/>
  </mergeCells>
  <conditionalFormatting sqref="P44:Q44">
    <cfRule type="cellIs" dxfId="1100" priority="2" operator="equal">
      <formula>"xxx"</formula>
    </cfRule>
    <cfRule type="expression" dxfId="1099" priority="3">
      <formula>#REF!=1</formula>
    </cfRule>
    <cfRule type="expression" dxfId="1098" priority="4">
      <formula>#REF!=1</formula>
    </cfRule>
    <cfRule type="cellIs" dxfId="1097" priority="5" operator="equal">
      <formula>"xxx"</formula>
    </cfRule>
  </conditionalFormatting>
  <conditionalFormatting sqref="P38:Q40">
    <cfRule type="cellIs" dxfId="1096" priority="6" operator="equal">
      <formula>"xxx"</formula>
    </cfRule>
    <cfRule type="expression" dxfId="1095" priority="7">
      <formula>#REF!=1</formula>
    </cfRule>
    <cfRule type="expression" dxfId="1094" priority="8">
      <formula>#REF!=1</formula>
    </cfRule>
    <cfRule type="cellIs" dxfId="1093" priority="9" operator="equal">
      <formula>"xxx"</formula>
    </cfRule>
  </conditionalFormatting>
  <conditionalFormatting sqref="M44">
    <cfRule type="expression" dxfId="1092" priority="10">
      <formula>#REF!=1</formula>
    </cfRule>
    <cfRule type="cellIs" dxfId="1091" priority="11" operator="equal">
      <formula>"xxx"</formula>
    </cfRule>
  </conditionalFormatting>
  <conditionalFormatting sqref="M44:O44">
    <cfRule type="expression" dxfId="1090" priority="12">
      <formula>#REF!=1</formula>
    </cfRule>
    <cfRule type="cellIs" dxfId="1089" priority="13" operator="equal">
      <formula>"xxx"</formula>
    </cfRule>
  </conditionalFormatting>
  <conditionalFormatting sqref="P45:Q45">
    <cfRule type="cellIs" dxfId="1088" priority="14" operator="equal">
      <formula>"xxx"</formula>
    </cfRule>
    <cfRule type="expression" dxfId="1087" priority="15">
      <formula>#REF!=1</formula>
    </cfRule>
  </conditionalFormatting>
  <conditionalFormatting sqref="P32:Q34">
    <cfRule type="cellIs" dxfId="1086" priority="16" operator="equal">
      <formula>"xxx"</formula>
    </cfRule>
    <cfRule type="expression" dxfId="1085" priority="17">
      <formula>#REF!=1</formula>
    </cfRule>
  </conditionalFormatting>
  <conditionalFormatting sqref="P18:Q18 P22:Q29">
    <cfRule type="cellIs" dxfId="1084" priority="18" operator="equal">
      <formula>"xxx"</formula>
    </cfRule>
    <cfRule type="expression" dxfId="1083" priority="19">
      <formula>#REF!=1</formula>
    </cfRule>
  </conditionalFormatting>
  <conditionalFormatting sqref="P18:Q18">
    <cfRule type="cellIs" dxfId="1082" priority="20" operator="equal">
      <formula>"xxx"</formula>
    </cfRule>
    <cfRule type="expression" dxfId="1081" priority="21">
      <formula>#REF!=1</formula>
    </cfRule>
  </conditionalFormatting>
  <conditionalFormatting sqref="M11:M37 M45">
    <cfRule type="expression" dxfId="1080" priority="22">
      <formula>#REF!=1</formula>
    </cfRule>
    <cfRule type="cellIs" dxfId="1079" priority="23" operator="equal">
      <formula>"xxx"</formula>
    </cfRule>
  </conditionalFormatting>
  <conditionalFormatting sqref="O10">
    <cfRule type="expression" dxfId="1078" priority="24">
      <formula>#REF!=1</formula>
    </cfRule>
    <cfRule type="cellIs" dxfId="1077" priority="25" operator="equal">
      <formula>"xxx"</formula>
    </cfRule>
  </conditionalFormatting>
  <conditionalFormatting sqref="N13:O13">
    <cfRule type="expression" dxfId="1076" priority="26">
      <formula>#REF!=1</formula>
    </cfRule>
    <cfRule type="cellIs" dxfId="1075" priority="27" operator="equal">
      <formula>"xxx"</formula>
    </cfRule>
  </conditionalFormatting>
  <conditionalFormatting sqref="M10:Q37 M45:O45">
    <cfRule type="expression" dxfId="1074" priority="28">
      <formula>#REF!=1</formula>
    </cfRule>
    <cfRule type="cellIs" dxfId="1073" priority="29" operator="equal">
      <formula>"xxx"</formula>
    </cfRule>
  </conditionalFormatting>
  <conditionalFormatting sqref="P10:Q14">
    <cfRule type="cellIs" dxfId="1072" priority="30" operator="equal">
      <formula>"xxx"</formula>
    </cfRule>
    <cfRule type="expression" dxfId="1071" priority="31">
      <formula>#REF!=1</formula>
    </cfRule>
  </conditionalFormatting>
  <conditionalFormatting sqref="R22:R29">
    <cfRule type="cellIs" dxfId="1070" priority="32" operator="equal">
      <formula>"xxx"</formula>
    </cfRule>
  </conditionalFormatting>
  <conditionalFormatting sqref="G44">
    <cfRule type="expression" dxfId="1069" priority="33">
      <formula>#REF!=1</formula>
    </cfRule>
    <cfRule type="cellIs" dxfId="1068" priority="34" operator="equal">
      <formula>"xxx"</formula>
    </cfRule>
  </conditionalFormatting>
  <conditionalFormatting sqref="G38:G40">
    <cfRule type="expression" dxfId="1067" priority="35">
      <formula>#REF!=1</formula>
    </cfRule>
    <cfRule type="cellIs" dxfId="1066" priority="36" operator="equal">
      <formula>"xxx"</formula>
    </cfRule>
  </conditionalFormatting>
  <conditionalFormatting sqref="G32:G35">
    <cfRule type="expression" dxfId="1065" priority="37">
      <formula>#REF!=1</formula>
    </cfRule>
    <cfRule type="cellIs" dxfId="1064" priority="38" operator="equal">
      <formula>"xxx"</formula>
    </cfRule>
  </conditionalFormatting>
  <conditionalFormatting sqref="G22:G29">
    <cfRule type="expression" dxfId="1063" priority="39">
      <formula>#REF!=1</formula>
    </cfRule>
    <cfRule type="expression" dxfId="1062" priority="40">
      <formula>#REF!=1</formula>
    </cfRule>
  </conditionalFormatting>
  <conditionalFormatting sqref="G18">
    <cfRule type="expression" dxfId="1061" priority="41">
      <formula>#REF!=1</formula>
    </cfRule>
    <cfRule type="expression" dxfId="1060" priority="42">
      <formula>#REF!=1</formula>
    </cfRule>
  </conditionalFormatting>
  <conditionalFormatting sqref="G14">
    <cfRule type="expression" dxfId="1059" priority="43">
      <formula>#REF!=1</formula>
    </cfRule>
    <cfRule type="expression" dxfId="1058" priority="44">
      <formula>#REF!=1</formula>
    </cfRule>
    <cfRule type="expression" dxfId="1057" priority="45">
      <formula>#REF!=1</formula>
    </cfRule>
  </conditionalFormatting>
  <conditionalFormatting sqref="G12">
    <cfRule type="expression" dxfId="1056" priority="46">
      <formula>#REF!=1</formula>
    </cfRule>
    <cfRule type="expression" dxfId="1055" priority="47">
      <formula>#REF!=1</formula>
    </cfRule>
    <cfRule type="expression" dxfId="1054" priority="48">
      <formula>#REF!=1</formula>
    </cfRule>
  </conditionalFormatting>
  <conditionalFormatting sqref="G23:G24">
    <cfRule type="expression" dxfId="1053" priority="49">
      <formula>#REF!=1</formula>
    </cfRule>
    <cfRule type="expression" dxfId="1052" priority="50">
      <formula>#REF!=1</formula>
    </cfRule>
    <cfRule type="expression" dxfId="1051" priority="51">
      <formula>#REF!=1</formula>
    </cfRule>
    <cfRule type="expression" dxfId="1050" priority="52">
      <formula>#REF!=1</formula>
    </cfRule>
  </conditionalFormatting>
  <conditionalFormatting sqref="G25:G29">
    <cfRule type="expression" dxfId="1049" priority="53">
      <formula>#REF!=1</formula>
    </cfRule>
    <cfRule type="expression" dxfId="1048" priority="54">
      <formula>#REF!=1</formula>
    </cfRule>
    <cfRule type="expression" dxfId="1047" priority="55">
      <formula>#REF!=1</formula>
    </cfRule>
    <cfRule type="expression" dxfId="1046" priority="56">
      <formula>#REF!=1</formula>
    </cfRule>
  </conditionalFormatting>
  <conditionalFormatting sqref="G22">
    <cfRule type="expression" dxfId="1045" priority="57">
      <formula>#REF!=1</formula>
    </cfRule>
    <cfRule type="expression" dxfId="1044" priority="58">
      <formula>#REF!=1</formula>
    </cfRule>
    <cfRule type="expression" dxfId="1043" priority="59">
      <formula>#REF!=1</formula>
    </cfRule>
    <cfRule type="expression" dxfId="1042" priority="60">
      <formula>#REF!=1</formula>
    </cfRule>
  </conditionalFormatting>
  <conditionalFormatting sqref="F14:G14">
    <cfRule type="expression" dxfId="1041" priority="61">
      <formula>#REF!=1</formula>
    </cfRule>
  </conditionalFormatting>
  <conditionalFormatting sqref="E44:F44 H44:K44">
    <cfRule type="expression" dxfId="1040" priority="62">
      <formula>#REF!=1</formula>
    </cfRule>
  </conditionalFormatting>
  <conditionalFormatting sqref="E44:F44">
    <cfRule type="cellIs" dxfId="1039" priority="63" operator="equal">
      <formula>"xxx"</formula>
    </cfRule>
  </conditionalFormatting>
  <conditionalFormatting sqref="F18:G18">
    <cfRule type="expression" dxfId="1038" priority="64">
      <formula>#REF!=1</formula>
    </cfRule>
  </conditionalFormatting>
  <conditionalFormatting sqref="G12 G14">
    <cfRule type="expression" dxfId="1037" priority="65">
      <formula>#REF!=1</formula>
    </cfRule>
  </conditionalFormatting>
  <conditionalFormatting sqref="K44">
    <cfRule type="cellIs" dxfId="1036" priority="66" operator="equal">
      <formula>"xxx"</formula>
    </cfRule>
  </conditionalFormatting>
  <conditionalFormatting sqref="I44">
    <cfRule type="cellIs" dxfId="1035" priority="67" operator="equal">
      <formula>"xxx"</formula>
    </cfRule>
  </conditionalFormatting>
  <conditionalFormatting sqref="E32:F35">
    <cfRule type="cellIs" dxfId="1034" priority="68" operator="equal">
      <formula>"xxx"</formula>
    </cfRule>
  </conditionalFormatting>
  <conditionalFormatting sqref="L7:L44">
    <cfRule type="cellIs" dxfId="1033" priority="69" operator="equal">
      <formula>"xxx"</formula>
    </cfRule>
  </conditionalFormatting>
  <conditionalFormatting sqref="J41:K44">
    <cfRule type="cellIs" dxfId="1032" priority="70" operator="equal">
      <formula>"xxx"</formula>
    </cfRule>
  </conditionalFormatting>
  <conditionalFormatting sqref="I6:K40 I44:K44">
    <cfRule type="expression" dxfId="1031" priority="71">
      <formula>LEFT(E6,9)="SUB-TOTAL"</formula>
    </cfRule>
  </conditionalFormatting>
  <conditionalFormatting sqref="E36:E40">
    <cfRule type="cellIs" dxfId="1030" priority="72" operator="equal">
      <formula>"xxx"</formula>
    </cfRule>
  </conditionalFormatting>
  <conditionalFormatting sqref="E38:E40">
    <cfRule type="expression" dxfId="1029" priority="73">
      <formula>#REF!=1</formula>
    </cfRule>
  </conditionalFormatting>
  <conditionalFormatting sqref="E32:E36">
    <cfRule type="expression" dxfId="1028" priority="74">
      <formula>#REF!=1</formula>
    </cfRule>
  </conditionalFormatting>
  <conditionalFormatting sqref="D22:E30">
    <cfRule type="expression" dxfId="1027" priority="75">
      <formula>#REF!=1</formula>
    </cfRule>
  </conditionalFormatting>
  <conditionalFormatting sqref="J41:L43">
    <cfRule type="expression" dxfId="1026" priority="76">
      <formula>LEFT(F41,9)="SUB-TOTAL"</formula>
    </cfRule>
    <cfRule type="expression" dxfId="1025" priority="77">
      <formula>#REF!=1</formula>
    </cfRule>
  </conditionalFormatting>
  <conditionalFormatting sqref="L35:L37">
    <cfRule type="expression" dxfId="1024" priority="78">
      <formula>LEFT(G35,9)="SUB-TOTAL"</formula>
    </cfRule>
    <cfRule type="expression" dxfId="1023" priority="79">
      <formula>#REF!=1</formula>
    </cfRule>
  </conditionalFormatting>
  <conditionalFormatting sqref="C46:C2283">
    <cfRule type="cellIs" dxfId="1022" priority="80" operator="equal">
      <formula>"xxx"</formula>
    </cfRule>
  </conditionalFormatting>
  <conditionalFormatting sqref="C47 C49:C1048576">
    <cfRule type="expression" dxfId="1021" priority="81">
      <formula>K47=1</formula>
    </cfRule>
  </conditionalFormatting>
  <conditionalFormatting sqref="G48:H48">
    <cfRule type="containsText" dxfId="1020" priority="82" operator="containsText" text="xxx">
      <formula>NOT(ISERROR(SEARCH("xxx",G48)))</formula>
    </cfRule>
    <cfRule type="expression" dxfId="1019" priority="83">
      <formula>#REF!=1</formula>
    </cfRule>
  </conditionalFormatting>
  <conditionalFormatting sqref="B48:B2283">
    <cfRule type="containsText" dxfId="1018" priority="84" operator="containsText" text="total estimated">
      <formula>NOT(ISERROR(SEARCH("total estimated",B48)))</formula>
    </cfRule>
    <cfRule type="containsText" dxfId="1017" priority="85" operator="containsText" text="SUB-TOTAL">
      <formula>NOT(ISERROR(SEARCH("SUB-TOTAL",B48)))</formula>
    </cfRule>
  </conditionalFormatting>
  <conditionalFormatting sqref="B48:B79">
    <cfRule type="containsText" dxfId="1016" priority="86" operator="containsText" text="to be carried to">
      <formula>NOT(ISERROR(SEARCH("to be carried to",B48)))</formula>
    </cfRule>
  </conditionalFormatting>
  <conditionalFormatting sqref="F5:I5">
    <cfRule type="expression" dxfId="1015" priority="87">
      <formula>H5=1</formula>
    </cfRule>
  </conditionalFormatting>
  <conditionalFormatting sqref="J5">
    <cfRule type="expression" dxfId="1014" priority="88">
      <formula>#REF!=1</formula>
    </cfRule>
  </conditionalFormatting>
  <conditionalFormatting sqref="I3:I4 I49:I1048576">
    <cfRule type="expression" dxfId="1013" priority="89">
      <formula>K3=1</formula>
    </cfRule>
  </conditionalFormatting>
  <conditionalFormatting sqref="E4">
    <cfRule type="expression" dxfId="1012" priority="90">
      <formula>J4=1</formula>
    </cfRule>
  </conditionalFormatting>
  <conditionalFormatting sqref="D5:E5">
    <cfRule type="expression" dxfId="1011" priority="91">
      <formula>#REF!=1</formula>
    </cfRule>
  </conditionalFormatting>
  <conditionalFormatting sqref="C1:C8">
    <cfRule type="expression" dxfId="1010" priority="92">
      <formula>#REF!=1</formula>
    </cfRule>
  </conditionalFormatting>
  <conditionalFormatting sqref="I48">
    <cfRule type="expression" dxfId="1009" priority="93">
      <formula>K48=1</formula>
    </cfRule>
  </conditionalFormatting>
  <conditionalFormatting sqref="F4">
    <cfRule type="expression" dxfId="1008" priority="94">
      <formula>#REF!=1</formula>
    </cfRule>
  </conditionalFormatting>
  <conditionalFormatting sqref="K5:L5">
    <cfRule type="expression" dxfId="1007" priority="95">
      <formula>#REF!=1</formula>
    </cfRule>
  </conditionalFormatting>
  <conditionalFormatting sqref="D8:F8 D21:F21 D31:F31">
    <cfRule type="containsText" dxfId="1006" priority="96" operator="containsText" text="xxx">
      <formula>NOT(ISERROR(SEARCH("xxx",D8)))</formula>
    </cfRule>
    <cfRule type="expression" dxfId="1005" priority="97">
      <formula>#REF!=1</formula>
    </cfRule>
  </conditionalFormatting>
  <conditionalFormatting sqref="I45:L45">
    <cfRule type="expression" dxfId="1004" priority="98">
      <formula>#REF!=1</formula>
    </cfRule>
    <cfRule type="cellIs" dxfId="1003" priority="99" operator="equal">
      <formula>"xxx"</formula>
    </cfRule>
  </conditionalFormatting>
  <conditionalFormatting sqref="F12:G12">
    <cfRule type="expression" dxfId="1002" priority="100">
      <formula>#REF!=1</formula>
    </cfRule>
  </conditionalFormatting>
  <conditionalFormatting sqref="F36:G36">
    <cfRule type="containsText" dxfId="1001" priority="101" operator="containsText" text="xxx">
      <formula>NOT(ISERROR(SEARCH("xxx",F36)))</formula>
    </cfRule>
    <cfRule type="expression" dxfId="1000" priority="102">
      <formula>#REF!=1</formula>
    </cfRule>
  </conditionalFormatting>
  <conditionalFormatting sqref="F38:F40 H38">
    <cfRule type="cellIs" dxfId="999" priority="103" operator="equal">
      <formula>"xxx"</formula>
    </cfRule>
  </conditionalFormatting>
  <conditionalFormatting sqref="F22:G29 F32:F35 F38:F40 H38">
    <cfRule type="expression" dxfId="998" priority="104">
      <formula>#REF!=1</formula>
    </cfRule>
  </conditionalFormatting>
  <conditionalFormatting sqref="F10:G10">
    <cfRule type="expression" dxfId="997" priority="105">
      <formula>#REF!=1</formula>
    </cfRule>
  </conditionalFormatting>
  <conditionalFormatting sqref="F37:G37">
    <cfRule type="cellIs" dxfId="996" priority="106" operator="equal">
      <formula>"xxx"</formula>
    </cfRule>
  </conditionalFormatting>
  <conditionalFormatting sqref="H6:H9 I6:K40">
    <cfRule type="cellIs" dxfId="995" priority="107" operator="equal">
      <formula>"xxx"</formula>
    </cfRule>
  </conditionalFormatting>
  <conditionalFormatting sqref="G11 G13 G15:G17 G30:G31">
    <cfRule type="containsText" dxfId="994" priority="108" operator="containsText" text="xxx">
      <formula>NOT(ISERROR(SEARCH("xxx",G11)))</formula>
    </cfRule>
  </conditionalFormatting>
  <conditionalFormatting sqref="H11 H13 H15:H17">
    <cfRule type="cellIs" dxfId="993" priority="109" operator="equal">
      <formula>"xxx"</formula>
    </cfRule>
    <cfRule type="expression" dxfId="992" priority="110">
      <formula>LEFT(B11,9)="SUB-TOTAL"</formula>
    </cfRule>
  </conditionalFormatting>
  <conditionalFormatting sqref="G6:G8">
    <cfRule type="containsText" dxfId="991" priority="111" operator="containsText" text="xxx">
      <formula>NOT(ISERROR(SEARCH("xxx",G6)))</formula>
    </cfRule>
  </conditionalFormatting>
  <conditionalFormatting sqref="H19:H21">
    <cfRule type="cellIs" dxfId="990" priority="112" operator="equal">
      <formula>"xxx"</formula>
    </cfRule>
  </conditionalFormatting>
  <conditionalFormatting sqref="H6:H8 H19:H21">
    <cfRule type="expression" dxfId="989" priority="113">
      <formula>LEFT(B6,9)="SUB-TOTAL"</formula>
    </cfRule>
  </conditionalFormatting>
  <conditionalFormatting sqref="G19:G21">
    <cfRule type="containsText" dxfId="988" priority="114" operator="containsText" text="xxx">
      <formula>NOT(ISERROR(SEARCH("xxx",G19)))</formula>
    </cfRule>
  </conditionalFormatting>
  <conditionalFormatting sqref="D6:F7 F11 F13 F15:F17 F19:F20 F30">
    <cfRule type="expression" dxfId="987" priority="115">
      <formula>#REF!=1</formula>
    </cfRule>
  </conditionalFormatting>
  <conditionalFormatting sqref="G6:G8 G11 G13 G15:G17 G19:G21 G30:G31">
    <cfRule type="expression" dxfId="986" priority="116">
      <formula>#REF!=1</formula>
    </cfRule>
  </conditionalFormatting>
  <conditionalFormatting sqref="H6:H8 H10:H40 I6:K40">
    <cfRule type="expression" dxfId="985" priority="117">
      <formula>#REF!=1</formula>
    </cfRule>
  </conditionalFormatting>
  <conditionalFormatting sqref="E19:E20">
    <cfRule type="containsText" dxfId="984" priority="118" operator="containsText" text="xxx">
      <formula>NOT(ISERROR(SEARCH("xxx",E19)))</formula>
    </cfRule>
  </conditionalFormatting>
  <conditionalFormatting sqref="E6:E7 E47:H47 E49:H497">
    <cfRule type="containsText" dxfId="983" priority="119" operator="containsText" text="xxx">
      <formula>NOT(ISERROR(SEARCH("xxx",E6)))</formula>
    </cfRule>
  </conditionalFormatting>
  <conditionalFormatting sqref="E30">
    <cfRule type="containsText" dxfId="982" priority="120" operator="containsText" text="xxx">
      <formula>NOT(ISERROR(SEARCH("xxx",E30)))</formula>
    </cfRule>
  </conditionalFormatting>
  <conditionalFormatting sqref="E10:E20">
    <cfRule type="expression" dxfId="981" priority="121">
      <formula>#REF!=1</formula>
    </cfRule>
  </conditionalFormatting>
  <conditionalFormatting sqref="E11 E13 E15:E17">
    <cfRule type="containsText" dxfId="980" priority="122" operator="containsText" text="xxx">
      <formula>NOT(ISERROR(SEARCH("xxx",E11)))</formula>
    </cfRule>
  </conditionalFormatting>
  <conditionalFormatting sqref="B44">
    <cfRule type="expression" dxfId="979" priority="123">
      <formula>RIGHT($A44,3)=".00"</formula>
    </cfRule>
  </conditionalFormatting>
  <conditionalFormatting sqref="C45:G45">
    <cfRule type="expression" dxfId="978" priority="124">
      <formula>#REF!=1</formula>
    </cfRule>
  </conditionalFormatting>
  <conditionalFormatting sqref="C6:C42 C43:H43 C44 C45:G45 E10:G10 E12:G12 E14:G14 E18:G18 E22:G29">
    <cfRule type="cellIs" dxfId="977" priority="125" operator="equal">
      <formula>"xxx"</formula>
    </cfRule>
  </conditionalFormatting>
  <conditionalFormatting sqref="A45:B45">
    <cfRule type="expression" dxfId="976" priority="126">
      <formula>RIGHT($A45,3)=".00"</formula>
    </cfRule>
  </conditionalFormatting>
  <conditionalFormatting sqref="A32:A40">
    <cfRule type="expression" dxfId="975" priority="127">
      <formula>RIGHT($A32,3)=".00"</formula>
    </cfRule>
  </conditionalFormatting>
  <conditionalFormatting sqref="B11:B35">
    <cfRule type="containsText" dxfId="974" priority="128" operator="containsText" text="total estimated">
      <formula>NOT(ISERROR(SEARCH("total estimated",B11)))</formula>
    </cfRule>
    <cfRule type="containsText" dxfId="973" priority="129" operator="containsText" text="SUB-TOTAL">
      <formula>NOT(ISERROR(SEARCH("SUB-TOTAL",B11)))</formula>
    </cfRule>
    <cfRule type="containsText" dxfId="972" priority="130" operator="containsText" text="to be carried to">
      <formula>NOT(ISERROR(SEARCH("to be carried to",B11)))</formula>
    </cfRule>
    <cfRule type="expression" dxfId="971" priority="131">
      <formula>#REF!=1</formula>
    </cfRule>
  </conditionalFormatting>
  <conditionalFormatting sqref="B32:B35">
    <cfRule type="expression" dxfId="970" priority="132">
      <formula>RIGHT($A32,3)=".00"</formula>
    </cfRule>
  </conditionalFormatting>
  <conditionalFormatting sqref="A11:B31">
    <cfRule type="expression" dxfId="969" priority="133">
      <formula>RIGHT($A11,3)=".00"</formula>
    </cfRule>
  </conditionalFormatting>
  <conditionalFormatting sqref="C11:C31">
    <cfRule type="expression" dxfId="968" priority="134">
      <formula>#REF!=1</formula>
    </cfRule>
  </conditionalFormatting>
  <conditionalFormatting sqref="B6:B8">
    <cfRule type="containsText" dxfId="967" priority="135" operator="containsText" text="total estimated">
      <formula>NOT(ISERROR(SEARCH("total estimated",B6)))</formula>
    </cfRule>
    <cfRule type="containsText" dxfId="966" priority="136" operator="containsText" text="SUB-TOTAL">
      <formula>NOT(ISERROR(SEARCH("SUB-TOTAL",B6)))</formula>
    </cfRule>
    <cfRule type="containsText" dxfId="965" priority="137" operator="containsText" text="to be carried to">
      <formula>NOT(ISERROR(SEARCH("to be carried to",B6)))</formula>
    </cfRule>
  </conditionalFormatting>
  <conditionalFormatting sqref="I47">
    <cfRule type="expression" dxfId="964" priority="138">
      <formula>K47=1</formula>
    </cfRule>
  </conditionalFormatting>
  <conditionalFormatting sqref="A5">
    <cfRule type="expression" dxfId="963" priority="139">
      <formula>H5=1</formula>
    </cfRule>
  </conditionalFormatting>
  <conditionalFormatting sqref="A6:B8">
    <cfRule type="expression" dxfId="962" priority="140">
      <formula>RIGHT($A6,3)=".00"</formula>
    </cfRule>
  </conditionalFormatting>
  <conditionalFormatting sqref="B46">
    <cfRule type="expression" dxfId="961" priority="141">
      <formula>#REF!=1</formula>
    </cfRule>
  </conditionalFormatting>
  <conditionalFormatting sqref="G46">
    <cfRule type="expression" dxfId="960" priority="142">
      <formula>#REF!=1</formula>
    </cfRule>
    <cfRule type="containsText" dxfId="959" priority="143" operator="containsText" text="xxx">
      <formula>NOT(ISERROR(SEARCH("xxx",G46)))</formula>
    </cfRule>
  </conditionalFormatting>
  <conditionalFormatting sqref="E46">
    <cfRule type="containsText" dxfId="958" priority="144" operator="containsText" text="xxx">
      <formula>NOT(ISERROR(SEARCH("xxx",E46)))</formula>
    </cfRule>
  </conditionalFormatting>
  <conditionalFormatting sqref="B44:B47">
    <cfRule type="containsText" dxfId="957" priority="145" operator="containsText" text="total estimated">
      <formula>NOT(ISERROR(SEARCH("total estimated",B44)))</formula>
    </cfRule>
    <cfRule type="containsText" dxfId="956" priority="146" operator="containsText" text="SUB-TOTAL">
      <formula>NOT(ISERROR(SEARCH("SUB-TOTAL",B44)))</formula>
    </cfRule>
    <cfRule type="containsText" dxfId="955" priority="147" operator="containsText" text="to be carried to">
      <formula>NOT(ISERROR(SEARCH("to be carried to",B44)))</formula>
    </cfRule>
  </conditionalFormatting>
  <conditionalFormatting sqref="A45:A46 C46:F46">
    <cfRule type="expression" dxfId="954" priority="148">
      <formula>#REF!=1</formula>
    </cfRule>
  </conditionalFormatting>
  <conditionalFormatting sqref="A46:B46">
    <cfRule type="expression" dxfId="953" priority="149">
      <formula>RIGHT($A46,3)=".00"</formula>
    </cfRule>
  </conditionalFormatting>
  <conditionalFormatting sqref="D47 D49:D1048576">
    <cfRule type="expression" dxfId="952" priority="150">
      <formula>K47=1</formula>
    </cfRule>
  </conditionalFormatting>
  <conditionalFormatting sqref="J1 J3 J47 J49:J1048576">
    <cfRule type="expression" dxfId="951" priority="151">
      <formula>K1=1</formula>
    </cfRule>
  </conditionalFormatting>
  <conditionalFormatting sqref="I41:I43">
    <cfRule type="expression" dxfId="950" priority="152">
      <formula>K41=1</formula>
    </cfRule>
  </conditionalFormatting>
  <conditionalFormatting sqref="E47:H47 E49:H1048576">
    <cfRule type="expression" dxfId="949" priority="153">
      <formula>H47=1</formula>
    </cfRule>
  </conditionalFormatting>
  <conditionalFormatting sqref="J3 J47 J49:J2283">
    <cfRule type="containsText" dxfId="948" priority="154" operator="containsText" text="xxx">
      <formula>NOT(ISERROR(SEARCH("xxx",J3)))</formula>
    </cfRule>
  </conditionalFormatting>
  <conditionalFormatting sqref="B47 B49:B1048576">
    <cfRule type="expression" dxfId="947" priority="155">
      <formula>K47=1</formula>
    </cfRule>
  </conditionalFormatting>
  <conditionalFormatting sqref="A47:A2283">
    <cfRule type="expression" dxfId="946" priority="156">
      <formula>RIGHT($A47,3)=".00"</formula>
    </cfRule>
  </conditionalFormatting>
  <conditionalFormatting sqref="A47 A49:A1048576">
    <cfRule type="expression" dxfId="945" priority="157">
      <formula>K47=1</formula>
    </cfRule>
  </conditionalFormatting>
  <conditionalFormatting sqref="H46:L46">
    <cfRule type="cellIs" dxfId="944" priority="158" operator="equal">
      <formula>"xxx"</formula>
    </cfRule>
    <cfRule type="expression" dxfId="943" priority="159">
      <formula>#REF!=1</formula>
    </cfRule>
  </conditionalFormatting>
  <conditionalFormatting sqref="H46">
    <cfRule type="expression" dxfId="942" priority="160">
      <formula>LEFT(B46,9)="SUB-TOTAL"</formula>
    </cfRule>
  </conditionalFormatting>
  <conditionalFormatting sqref="A48">
    <cfRule type="expression" dxfId="941" priority="161">
      <formula>#REF!=1</formula>
    </cfRule>
  </conditionalFormatting>
  <conditionalFormatting sqref="B48">
    <cfRule type="expression" dxfId="940" priority="162">
      <formula>#REF!=1</formula>
    </cfRule>
  </conditionalFormatting>
  <conditionalFormatting sqref="C48">
    <cfRule type="expression" dxfId="939" priority="163">
      <formula>#REF!=1</formula>
    </cfRule>
  </conditionalFormatting>
  <conditionalFormatting sqref="C32:D40 D11:D20">
    <cfRule type="expression" dxfId="938" priority="164">
      <formula>#REF!=1</formula>
    </cfRule>
  </conditionalFormatting>
  <conditionalFormatting sqref="A1:A4 A6:A8 A11:A40">
    <cfRule type="expression" dxfId="937" priority="165">
      <formula>#REF!=1</formula>
    </cfRule>
  </conditionalFormatting>
  <conditionalFormatting sqref="B1:B8">
    <cfRule type="expression" dxfId="936" priority="166">
      <formula>#REF!=1</formula>
    </cfRule>
  </conditionalFormatting>
  <conditionalFormatting sqref="B44:B45">
    <cfRule type="expression" dxfId="935" priority="167">
      <formula>#REF!=1</formula>
    </cfRule>
  </conditionalFormatting>
  <conditionalFormatting sqref="E1:E3">
    <cfRule type="expression" dxfId="934" priority="168">
      <formula>#REF!=1</formula>
    </cfRule>
  </conditionalFormatting>
  <conditionalFormatting sqref="F40">
    <cfRule type="expression" dxfId="933" priority="169">
      <formula>#REF!=1</formula>
    </cfRule>
  </conditionalFormatting>
  <conditionalFormatting sqref="G1:G3">
    <cfRule type="expression" dxfId="932" priority="170">
      <formula>#REF!=1</formula>
    </cfRule>
  </conditionalFormatting>
  <conditionalFormatting sqref="H1:H3">
    <cfRule type="expression" dxfId="931" priority="171">
      <formula>#REF!=1</formula>
    </cfRule>
  </conditionalFormatting>
  <conditionalFormatting sqref="I46:L46">
    <cfRule type="expression" dxfId="930" priority="172">
      <formula>LEFT(E46,9)="SUB-TOTAL"</formula>
    </cfRule>
  </conditionalFormatting>
  <pageMargins left="0.7" right="0.7" top="0.75" bottom="0.75" header="0.511811023622047" footer="0.511811023622047"/>
  <pageSetup paperSize="9" orientation="landscape" horizontalDpi="300" verticalDpi="30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Q21"/>
  <sheetViews>
    <sheetView zoomScale="71" zoomScaleNormal="71" workbookViewId="0">
      <selection activeCell="N13" sqref="N13"/>
    </sheetView>
  </sheetViews>
  <sheetFormatPr defaultColWidth="8.7109375" defaultRowHeight="18" x14ac:dyDescent="0.25"/>
  <cols>
    <col min="2" max="2" width="41.7109375" style="15" customWidth="1"/>
    <col min="3" max="3" width="16" style="387" customWidth="1"/>
    <col min="4" max="4" width="15.28515625" style="387" customWidth="1"/>
    <col min="5" max="5" width="17.7109375" style="387" customWidth="1"/>
    <col min="6" max="6" width="22.7109375" style="387" customWidth="1"/>
    <col min="7" max="8" width="20.140625" style="387" customWidth="1"/>
    <col min="9" max="9" width="19.28515625" style="387" customWidth="1"/>
    <col min="10" max="11" width="12.42578125" style="308" customWidth="1"/>
    <col min="12" max="12" width="15" style="308" customWidth="1"/>
    <col min="13" max="13" width="18.140625" style="15" customWidth="1"/>
    <col min="14" max="14" width="14.28515625" style="15" customWidth="1"/>
    <col min="15" max="15" width="9" style="15" customWidth="1"/>
    <col min="16" max="16" width="12.28515625" style="15" customWidth="1"/>
    <col min="17" max="17" width="12.5703125" style="15" customWidth="1"/>
  </cols>
  <sheetData>
    <row r="1" spans="1:17" ht="18.75" customHeight="1" x14ac:dyDescent="0.25">
      <c r="A1" s="273"/>
      <c r="B1" s="268"/>
      <c r="C1" s="307"/>
      <c r="D1" s="307"/>
      <c r="E1" s="307"/>
      <c r="F1" s="307"/>
    </row>
    <row r="2" spans="1:17" ht="18.75" customHeight="1" x14ac:dyDescent="0.25">
      <c r="A2" s="359"/>
      <c r="B2" s="189"/>
      <c r="C2" s="377"/>
      <c r="D2" s="307"/>
      <c r="E2" s="378"/>
      <c r="F2" s="378"/>
    </row>
    <row r="3" spans="1:17" ht="18.75" customHeight="1" x14ac:dyDescent="0.25">
      <c r="A3" s="359"/>
      <c r="B3" s="189"/>
      <c r="C3" s="377"/>
      <c r="D3" s="307"/>
      <c r="E3" s="378"/>
      <c r="F3" s="378"/>
    </row>
    <row r="4" spans="1:17" ht="15.75" customHeight="1" x14ac:dyDescent="0.2">
      <c r="A4" s="361"/>
      <c r="B4" s="189"/>
      <c r="C4" s="76"/>
      <c r="D4" s="72"/>
      <c r="E4" s="242"/>
      <c r="F4" s="242"/>
      <c r="G4" s="309"/>
      <c r="H4" s="309"/>
      <c r="I4" s="309"/>
      <c r="J4" s="240"/>
      <c r="K4" s="240"/>
      <c r="L4" s="240"/>
    </row>
    <row r="5" spans="1:17" ht="15.75" customHeight="1" x14ac:dyDescent="0.2">
      <c r="A5" s="361" t="s">
        <v>209</v>
      </c>
      <c r="B5" s="189"/>
      <c r="C5" s="734" t="s">
        <v>157</v>
      </c>
      <c r="D5" s="734"/>
      <c r="E5" s="734"/>
      <c r="F5" s="503"/>
      <c r="G5" s="734" t="s">
        <v>158</v>
      </c>
      <c r="H5" s="734"/>
      <c r="I5" s="734"/>
      <c r="J5" s="734" t="s">
        <v>159</v>
      </c>
      <c r="K5" s="734"/>
      <c r="L5" s="734"/>
      <c r="M5" s="504" t="s">
        <v>169</v>
      </c>
    </row>
    <row r="6" spans="1:17" ht="47.25" customHeight="1" x14ac:dyDescent="0.2">
      <c r="A6" s="202" t="s">
        <v>79</v>
      </c>
      <c r="B6" s="202" t="s">
        <v>80</v>
      </c>
      <c r="C6" s="199" t="s">
        <v>160</v>
      </c>
      <c r="D6" s="199" t="s">
        <v>161</v>
      </c>
      <c r="E6" s="505" t="s">
        <v>162</v>
      </c>
      <c r="F6" s="505" t="s">
        <v>327</v>
      </c>
      <c r="G6" s="199" t="s">
        <v>163</v>
      </c>
      <c r="H6" s="199" t="s">
        <v>164</v>
      </c>
      <c r="I6" s="199" t="s">
        <v>165</v>
      </c>
      <c r="J6" s="199" t="s">
        <v>166</v>
      </c>
      <c r="K6" s="199" t="s">
        <v>167</v>
      </c>
      <c r="L6" s="199" t="s">
        <v>168</v>
      </c>
      <c r="M6" s="506"/>
      <c r="N6" s="199" t="s">
        <v>170</v>
      </c>
      <c r="O6" s="199" t="s">
        <v>171</v>
      </c>
      <c r="P6" s="199" t="s">
        <v>172</v>
      </c>
      <c r="Q6" s="199" t="s">
        <v>173</v>
      </c>
    </row>
    <row r="7" spans="1:17" ht="26.25" customHeight="1" x14ac:dyDescent="0.2">
      <c r="A7" s="507"/>
      <c r="B7" s="204" t="s">
        <v>174</v>
      </c>
      <c r="C7" s="508"/>
      <c r="D7" s="508"/>
      <c r="E7" s="509"/>
      <c r="F7" s="509"/>
      <c r="G7" s="352"/>
      <c r="H7" s="352"/>
      <c r="I7" s="352"/>
      <c r="J7" s="352"/>
      <c r="K7" s="352"/>
      <c r="L7" s="352"/>
      <c r="M7" s="295"/>
      <c r="N7" s="475"/>
      <c r="O7" s="475"/>
      <c r="P7" s="475"/>
      <c r="Q7" s="475"/>
    </row>
    <row r="8" spans="1:17" ht="17.25" customHeight="1" x14ac:dyDescent="0.2">
      <c r="A8" s="91" t="s">
        <v>241</v>
      </c>
      <c r="B8" s="204" t="s">
        <v>176</v>
      </c>
      <c r="C8" s="101"/>
      <c r="D8" s="101"/>
      <c r="E8" s="292"/>
      <c r="F8" s="292"/>
      <c r="G8" s="292"/>
      <c r="H8" s="292"/>
      <c r="I8" s="293"/>
      <c r="J8" s="294"/>
      <c r="K8" s="294"/>
      <c r="L8" s="294"/>
      <c r="M8" s="296"/>
      <c r="N8" s="475"/>
      <c r="O8" s="475"/>
      <c r="P8" s="475"/>
      <c r="Q8" s="475"/>
    </row>
    <row r="9" spans="1:17" ht="12" customHeight="1" x14ac:dyDescent="0.2">
      <c r="A9" s="203" t="s">
        <v>214</v>
      </c>
      <c r="B9" s="208" t="s">
        <v>183</v>
      </c>
      <c r="C9" s="101"/>
      <c r="D9" s="101"/>
      <c r="E9" s="292"/>
      <c r="F9" s="292"/>
      <c r="G9" s="292"/>
      <c r="H9" s="292"/>
      <c r="I9" s="293"/>
      <c r="J9" s="294"/>
      <c r="K9" s="294"/>
      <c r="L9" s="294"/>
      <c r="M9" s="296"/>
      <c r="N9" s="475"/>
      <c r="O9" s="475"/>
      <c r="P9" s="475"/>
      <c r="Q9" s="475"/>
    </row>
    <row r="10" spans="1:17" ht="103.5" customHeight="1" x14ac:dyDescent="0.2">
      <c r="A10" s="203"/>
      <c r="B10" s="208" t="s">
        <v>184</v>
      </c>
      <c r="C10" s="101"/>
      <c r="D10" s="292"/>
      <c r="E10" s="292"/>
      <c r="F10" s="292"/>
      <c r="G10" s="292"/>
      <c r="H10" s="292"/>
      <c r="I10" s="293"/>
      <c r="J10" s="294"/>
      <c r="K10" s="294"/>
      <c r="L10" s="294"/>
      <c r="M10" s="296"/>
      <c r="N10" s="475"/>
      <c r="O10" s="475"/>
      <c r="P10" s="475"/>
      <c r="Q10" s="475"/>
    </row>
    <row r="11" spans="1:17" ht="29.25" customHeight="1" x14ac:dyDescent="0.2">
      <c r="A11" s="203" t="s">
        <v>216</v>
      </c>
      <c r="B11" s="208" t="s">
        <v>328</v>
      </c>
      <c r="C11" s="101">
        <v>2</v>
      </c>
      <c r="D11" s="101" t="s">
        <v>180</v>
      </c>
      <c r="E11" s="101">
        <v>339.5</v>
      </c>
      <c r="F11" s="101">
        <f>E11*0.9</f>
        <v>305.55</v>
      </c>
      <c r="G11" s="101">
        <v>0</v>
      </c>
      <c r="H11" s="101">
        <v>2</v>
      </c>
      <c r="I11" s="294">
        <f>G11+H11</f>
        <v>2</v>
      </c>
      <c r="J11" s="294">
        <v>0</v>
      </c>
      <c r="K11" s="294">
        <f>H11*E11</f>
        <v>679</v>
      </c>
      <c r="L11" s="294">
        <f>J11+K11</f>
        <v>679</v>
      </c>
      <c r="M11" s="296">
        <f>I11/C11</f>
        <v>1</v>
      </c>
      <c r="N11" s="294">
        <v>120</v>
      </c>
      <c r="O11" s="294">
        <v>80</v>
      </c>
      <c r="P11" s="294">
        <f>C11*(N11+O11)</f>
        <v>400</v>
      </c>
      <c r="Q11" s="294">
        <f>L11-P11</f>
        <v>279</v>
      </c>
    </row>
    <row r="12" spans="1:17" ht="18.75" customHeight="1" x14ac:dyDescent="0.2">
      <c r="A12" s="203" t="s">
        <v>251</v>
      </c>
      <c r="B12" s="510" t="s">
        <v>188</v>
      </c>
      <c r="C12" s="101">
        <v>1</v>
      </c>
      <c r="D12" s="101" t="s">
        <v>180</v>
      </c>
      <c r="E12" s="101">
        <v>291</v>
      </c>
      <c r="F12" s="101">
        <f>E12*0.9</f>
        <v>261.90000000000003</v>
      </c>
      <c r="G12" s="101">
        <v>0</v>
      </c>
      <c r="H12" s="101">
        <v>1</v>
      </c>
      <c r="I12" s="294">
        <f>G12+H12</f>
        <v>1</v>
      </c>
      <c r="J12" s="294">
        <v>0</v>
      </c>
      <c r="K12" s="294">
        <f>H12*E12</f>
        <v>291</v>
      </c>
      <c r="L12" s="294">
        <f>J12+K12</f>
        <v>291</v>
      </c>
      <c r="M12" s="296">
        <f>I12/C12</f>
        <v>1</v>
      </c>
      <c r="N12" s="294">
        <v>160</v>
      </c>
      <c r="O12" s="294">
        <v>80</v>
      </c>
      <c r="P12" s="294">
        <f>C12*(N12+O12)</f>
        <v>240</v>
      </c>
      <c r="Q12" s="294">
        <f>L12-P12</f>
        <v>51</v>
      </c>
    </row>
    <row r="13" spans="1:17" ht="39.75" customHeight="1" x14ac:dyDescent="0.2">
      <c r="A13" s="203" t="s">
        <v>218</v>
      </c>
      <c r="B13" s="208" t="s">
        <v>196</v>
      </c>
      <c r="C13" s="101"/>
      <c r="D13" s="101"/>
      <c r="E13" s="292">
        <v>0</v>
      </c>
      <c r="F13" s="292"/>
      <c r="G13" s="292"/>
      <c r="H13" s="292"/>
      <c r="I13" s="294"/>
      <c r="J13" s="294"/>
      <c r="K13" s="294"/>
      <c r="L13" s="294"/>
      <c r="M13" s="296"/>
      <c r="N13" s="294"/>
      <c r="O13" s="294"/>
      <c r="P13" s="294"/>
      <c r="Q13" s="294"/>
    </row>
    <row r="14" spans="1:17" ht="66" customHeight="1" x14ac:dyDescent="0.2">
      <c r="A14" s="203"/>
      <c r="B14" s="208" t="s">
        <v>197</v>
      </c>
      <c r="C14" s="101"/>
      <c r="D14" s="292"/>
      <c r="E14" s="292"/>
      <c r="F14" s="292"/>
      <c r="G14" s="292"/>
      <c r="H14" s="101"/>
      <c r="I14" s="294"/>
      <c r="J14" s="294"/>
      <c r="K14" s="294"/>
      <c r="L14" s="294"/>
      <c r="M14" s="296"/>
      <c r="N14" s="294"/>
      <c r="O14" s="294"/>
      <c r="P14" s="294"/>
      <c r="Q14" s="294"/>
    </row>
    <row r="15" spans="1:17" ht="42" customHeight="1" x14ac:dyDescent="0.2">
      <c r="A15" s="203" t="s">
        <v>220</v>
      </c>
      <c r="B15" s="208" t="s">
        <v>200</v>
      </c>
      <c r="C15" s="101">
        <v>80</v>
      </c>
      <c r="D15" s="101" t="s">
        <v>199</v>
      </c>
      <c r="E15" s="101">
        <v>24.25</v>
      </c>
      <c r="F15" s="101">
        <f>E15*0.9</f>
        <v>21.824999999999999</v>
      </c>
      <c r="G15" s="101">
        <v>0</v>
      </c>
      <c r="H15" s="101">
        <v>80</v>
      </c>
      <c r="I15" s="294">
        <f>G15+H15</f>
        <v>80</v>
      </c>
      <c r="J15" s="294">
        <f>G15*E15</f>
        <v>0</v>
      </c>
      <c r="K15" s="294">
        <f>H15*E15</f>
        <v>1940</v>
      </c>
      <c r="L15" s="294">
        <f>J15+K15</f>
        <v>1940</v>
      </c>
      <c r="M15" s="296">
        <f>I15/C15</f>
        <v>1</v>
      </c>
      <c r="N15" s="294">
        <v>8</v>
      </c>
      <c r="O15" s="294">
        <v>0</v>
      </c>
      <c r="P15" s="294">
        <f>C15*(N15+O15)</f>
        <v>640</v>
      </c>
      <c r="Q15" s="294">
        <f>L15-P15</f>
        <v>1300</v>
      </c>
    </row>
    <row r="16" spans="1:17" ht="29.25" customHeight="1" x14ac:dyDescent="0.2">
      <c r="A16" s="203" t="s">
        <v>222</v>
      </c>
      <c r="B16" s="208" t="s">
        <v>201</v>
      </c>
      <c r="C16" s="101"/>
      <c r="D16" s="101"/>
      <c r="E16" s="292"/>
      <c r="F16" s="292"/>
      <c r="G16" s="101"/>
      <c r="H16" s="101"/>
      <c r="I16" s="294"/>
      <c r="J16" s="294"/>
      <c r="K16" s="294"/>
      <c r="L16" s="294"/>
      <c r="M16" s="296"/>
      <c r="N16" s="294"/>
      <c r="O16" s="294"/>
      <c r="P16" s="294"/>
      <c r="Q16" s="294"/>
    </row>
    <row r="17" spans="1:17" ht="76.5" customHeight="1" x14ac:dyDescent="0.2">
      <c r="A17" s="203"/>
      <c r="B17" s="208" t="s">
        <v>202</v>
      </c>
      <c r="C17" s="101"/>
      <c r="D17" s="101"/>
      <c r="E17" s="292"/>
      <c r="F17" s="292"/>
      <c r="G17" s="101"/>
      <c r="H17" s="101"/>
      <c r="I17" s="294"/>
      <c r="J17" s="294"/>
      <c r="K17" s="294"/>
      <c r="L17" s="294"/>
      <c r="M17" s="296"/>
      <c r="N17" s="294"/>
      <c r="O17" s="294"/>
      <c r="P17" s="294"/>
      <c r="Q17" s="294"/>
    </row>
    <row r="18" spans="1:17" ht="21" customHeight="1" x14ac:dyDescent="0.2">
      <c r="A18" s="203" t="s">
        <v>224</v>
      </c>
      <c r="B18" s="208" t="s">
        <v>203</v>
      </c>
      <c r="C18" s="101">
        <v>0</v>
      </c>
      <c r="D18" s="101" t="s">
        <v>199</v>
      </c>
      <c r="E18" s="101">
        <v>24.25</v>
      </c>
      <c r="F18" s="101">
        <f>E18*0.9</f>
        <v>21.824999999999999</v>
      </c>
      <c r="G18" s="101">
        <v>0</v>
      </c>
      <c r="H18" s="101">
        <v>0</v>
      </c>
      <c r="I18" s="294">
        <v>0</v>
      </c>
      <c r="J18" s="294">
        <v>0</v>
      </c>
      <c r="K18" s="294">
        <v>0</v>
      </c>
      <c r="L18" s="294">
        <f>J18+K18</f>
        <v>0</v>
      </c>
      <c r="M18" s="296"/>
      <c r="N18" s="294"/>
      <c r="O18" s="294"/>
      <c r="P18" s="294"/>
      <c r="Q18" s="294"/>
    </row>
    <row r="19" spans="1:17" ht="18" customHeight="1" x14ac:dyDescent="0.2">
      <c r="A19" s="94"/>
      <c r="B19" s="354" t="s">
        <v>125</v>
      </c>
      <c r="C19" s="373" t="s">
        <v>89</v>
      </c>
      <c r="D19" s="373" t="s">
        <v>89</v>
      </c>
      <c r="E19" s="298"/>
      <c r="F19" s="298"/>
      <c r="G19" s="101"/>
      <c r="H19" s="101"/>
      <c r="I19" s="294"/>
      <c r="J19" s="294">
        <v>0</v>
      </c>
      <c r="K19" s="294">
        <f>SUM(K11:K18)</f>
        <v>2910</v>
      </c>
      <c r="L19" s="294">
        <f>SUM(L11:L18)</f>
        <v>2910</v>
      </c>
      <c r="M19" s="296"/>
      <c r="N19" s="294"/>
      <c r="O19" s="294"/>
      <c r="P19" s="294">
        <f>SUM(P11:P18)</f>
        <v>1280</v>
      </c>
      <c r="Q19" s="294">
        <f>SUM(Q11:Q18)</f>
        <v>1630</v>
      </c>
    </row>
    <row r="20" spans="1:17" ht="21" customHeight="1" x14ac:dyDescent="0.2">
      <c r="A20" s="302"/>
      <c r="B20" s="303" t="s">
        <v>205</v>
      </c>
      <c r="C20" s="304"/>
      <c r="D20" s="304"/>
      <c r="E20" s="304"/>
      <c r="F20" s="304"/>
      <c r="G20" s="304"/>
      <c r="H20" s="304"/>
      <c r="I20" s="304"/>
      <c r="J20" s="304"/>
      <c r="K20" s="304"/>
      <c r="L20" s="304"/>
      <c r="M20" s="304"/>
      <c r="N20" s="294"/>
      <c r="O20" s="294"/>
      <c r="P20" s="294"/>
      <c r="Q20" s="294"/>
    </row>
    <row r="21" spans="1:17" ht="22.5" customHeight="1" x14ac:dyDescent="0.25">
      <c r="A21" s="273"/>
      <c r="B21" s="265" t="s">
        <v>206</v>
      </c>
      <c r="C21" s="743" t="s">
        <v>207</v>
      </c>
      <c r="D21" s="743"/>
      <c r="E21" s="743"/>
      <c r="F21" s="386"/>
      <c r="J21" s="737" t="s">
        <v>208</v>
      </c>
      <c r="K21" s="737"/>
      <c r="L21" s="737"/>
    </row>
  </sheetData>
  <mergeCells count="5">
    <mergeCell ref="C5:E5"/>
    <mergeCell ref="G5:I5"/>
    <mergeCell ref="J5:L5"/>
    <mergeCell ref="C21:E21"/>
    <mergeCell ref="J21:L21"/>
  </mergeCells>
  <conditionalFormatting sqref="P19:Q19">
    <cfRule type="expression" dxfId="929" priority="2">
      <formula>LEFT(#REF!,9)="SUB-TOTAL"</formula>
    </cfRule>
    <cfRule type="expression" dxfId="928" priority="3">
      <formula>#REF!=1</formula>
    </cfRule>
    <cfRule type="cellIs" dxfId="927" priority="4" operator="equal">
      <formula>"xxx"</formula>
    </cfRule>
  </conditionalFormatting>
  <conditionalFormatting sqref="N11:Q18 N19:O19 N20:Q20">
    <cfRule type="expression" dxfId="926" priority="5">
      <formula>#REF!=1</formula>
    </cfRule>
    <cfRule type="cellIs" dxfId="925" priority="6" operator="equal">
      <formula>"xxx"</formula>
    </cfRule>
    <cfRule type="expression" dxfId="924" priority="7">
      <formula>LEFT(I11,9)="SUB-TOTAL"</formula>
    </cfRule>
  </conditionalFormatting>
  <conditionalFormatting sqref="N6:Q6">
    <cfRule type="expression" dxfId="923" priority="8">
      <formula>#REF!=1</formula>
    </cfRule>
  </conditionalFormatting>
  <conditionalFormatting sqref="N7:Q10">
    <cfRule type="cellIs" dxfId="922" priority="9" operator="equal">
      <formula>"xxx"</formula>
    </cfRule>
    <cfRule type="expression" dxfId="921" priority="10">
      <formula>#REF!=1</formula>
    </cfRule>
    <cfRule type="expression" dxfId="920" priority="11">
      <formula>LEFT(J7,9)="SUB-TOTAL"</formula>
    </cfRule>
  </conditionalFormatting>
  <conditionalFormatting sqref="H15">
    <cfRule type="cellIs" dxfId="919" priority="12" operator="equal">
      <formula>"xxx"</formula>
    </cfRule>
    <cfRule type="expression" dxfId="918" priority="13">
      <formula>#REF!=1</formula>
    </cfRule>
  </conditionalFormatting>
  <conditionalFormatting sqref="E15:F15 E18:F18">
    <cfRule type="cellIs" dxfId="917" priority="14" operator="equal">
      <formula>"xxx"</formula>
    </cfRule>
  </conditionalFormatting>
  <conditionalFormatting sqref="D15:G15 D16:H18">
    <cfRule type="expression" dxfId="916" priority="15">
      <formula>#REF!=1</formula>
    </cfRule>
  </conditionalFormatting>
  <conditionalFormatting sqref="E2:F6">
    <cfRule type="expression" dxfId="915" priority="16">
      <formula>#REF!=1</formula>
    </cfRule>
  </conditionalFormatting>
  <conditionalFormatting sqref="M8:M19">
    <cfRule type="cellIs" dxfId="914" priority="17" operator="equal">
      <formula>"xxx"</formula>
    </cfRule>
  </conditionalFormatting>
  <conditionalFormatting sqref="J21">
    <cfRule type="expression" dxfId="913" priority="18">
      <formula>L21=1</formula>
    </cfRule>
  </conditionalFormatting>
  <conditionalFormatting sqref="E11:H12">
    <cfRule type="cellIs" dxfId="912" priority="19" operator="equal">
      <formula>"xxx"</formula>
    </cfRule>
  </conditionalFormatting>
  <conditionalFormatting sqref="D11:H12">
    <cfRule type="expression" dxfId="911" priority="20">
      <formula>#REF!=1</formula>
    </cfRule>
  </conditionalFormatting>
  <conditionalFormatting sqref="G15 G16:H18">
    <cfRule type="cellIs" dxfId="910" priority="21" operator="equal">
      <formula>"xxx"</formula>
    </cfRule>
  </conditionalFormatting>
  <conditionalFormatting sqref="J19:L19">
    <cfRule type="expression" dxfId="909" priority="22">
      <formula>LEFT(#REF!,9)="SUB-TOTAL"</formula>
    </cfRule>
  </conditionalFormatting>
  <conditionalFormatting sqref="D14:G14">
    <cfRule type="containsText" dxfId="908" priority="23" operator="containsText" text="xxx">
      <formula>NOT(ISERROR(SEARCH("xxx",D14)))</formula>
    </cfRule>
    <cfRule type="expression" dxfId="907" priority="24">
      <formula>#REF!=1</formula>
    </cfRule>
  </conditionalFormatting>
  <conditionalFormatting sqref="D10:G10">
    <cfRule type="containsText" dxfId="906" priority="25" operator="containsText" text="xxx">
      <formula>NOT(ISERROR(SEARCH("xxx",D10)))</formula>
    </cfRule>
    <cfRule type="expression" dxfId="905" priority="26">
      <formula>#REF!=1</formula>
    </cfRule>
  </conditionalFormatting>
  <conditionalFormatting sqref="D8:G9">
    <cfRule type="expression" dxfId="904" priority="27">
      <formula>#REF!=1</formula>
    </cfRule>
  </conditionalFormatting>
  <conditionalFormatting sqref="A8:A18">
    <cfRule type="expression" dxfId="903" priority="28">
      <formula>#REF!=1</formula>
    </cfRule>
  </conditionalFormatting>
  <conditionalFormatting sqref="A16:B18">
    <cfRule type="expression" dxfId="902" priority="29">
      <formula>RIGHT(#REF!,3)=".00"</formula>
    </cfRule>
  </conditionalFormatting>
  <conditionalFormatting sqref="B13:B18">
    <cfRule type="containsText" dxfId="901" priority="30" operator="containsText" text="total estimated">
      <formula>NOT(ISERROR(SEARCH("total estimated",B13)))</formula>
    </cfRule>
    <cfRule type="containsText" dxfId="900" priority="31" operator="containsText" text="SUB-TOTAL">
      <formula>NOT(ISERROR(SEARCH("SUB-TOTAL",B13)))</formula>
    </cfRule>
    <cfRule type="containsText" dxfId="899" priority="32" operator="containsText" text="to be carried to">
      <formula>NOT(ISERROR(SEARCH("to be carried to",B13)))</formula>
    </cfRule>
    <cfRule type="expression" dxfId="898" priority="33">
      <formula>#REF!=1</formula>
    </cfRule>
  </conditionalFormatting>
  <conditionalFormatting sqref="D13:G13">
    <cfRule type="expression" dxfId="897" priority="34">
      <formula>#REF!=1</formula>
    </cfRule>
  </conditionalFormatting>
  <conditionalFormatting sqref="E13:F13">
    <cfRule type="containsText" dxfId="896" priority="35" operator="containsText" text="xxx">
      <formula>NOT(ISERROR(SEARCH("xxx",E13)))</formula>
    </cfRule>
  </conditionalFormatting>
  <conditionalFormatting sqref="A13:B15">
    <cfRule type="expression" dxfId="895" priority="36">
      <formula>RIGHT(#REF!,3)=".00"</formula>
    </cfRule>
  </conditionalFormatting>
  <conditionalFormatting sqref="B8:B11">
    <cfRule type="containsText" dxfId="894" priority="37" operator="containsText" text="total estimated">
      <formula>NOT(ISERROR(SEARCH("total estimated",B8)))</formula>
    </cfRule>
    <cfRule type="containsText" dxfId="893" priority="38" operator="containsText" text="SUB-TOTAL">
      <formula>NOT(ISERROR(SEARCH("SUB-TOTAL",B8)))</formula>
    </cfRule>
    <cfRule type="containsText" dxfId="892" priority="39" operator="containsText" text="to be carried to">
      <formula>NOT(ISERROR(SEARCH("to be carried to",B8)))</formula>
    </cfRule>
  </conditionalFormatting>
  <conditionalFormatting sqref="B9:B11">
    <cfRule type="expression" dxfId="891" priority="40">
      <formula>#REF!=1</formula>
    </cfRule>
  </conditionalFormatting>
  <conditionalFormatting sqref="A8:B11 A12">
    <cfRule type="expression" dxfId="890" priority="41">
      <formula>RIGHT(#REF!,3)=".00"</formula>
    </cfRule>
  </conditionalFormatting>
  <conditionalFormatting sqref="B12 E8:F9">
    <cfRule type="containsText" dxfId="889" priority="42" operator="containsText" text="xxx">
      <formula>NOT(ISERROR(SEARCH("xxx",B8)))</formula>
    </cfRule>
  </conditionalFormatting>
  <conditionalFormatting sqref="C8:C18">
    <cfRule type="expression" dxfId="888" priority="43">
      <formula>#REF!=1</formula>
    </cfRule>
  </conditionalFormatting>
  <conditionalFormatting sqref="B12 I8:L19">
    <cfRule type="expression" dxfId="887" priority="44">
      <formula>#REF!=1</formula>
    </cfRule>
  </conditionalFormatting>
  <conditionalFormatting sqref="E16:F17">
    <cfRule type="containsText" dxfId="886" priority="45" operator="containsText" text="xxx">
      <formula>NOT(ISERROR(SEARCH("xxx",E16)))</formula>
    </cfRule>
  </conditionalFormatting>
  <conditionalFormatting sqref="B8">
    <cfRule type="expression" dxfId="885" priority="46">
      <formula>#REF!=1</formula>
    </cfRule>
  </conditionalFormatting>
  <conditionalFormatting sqref="C19:H19 J11:L19">
    <cfRule type="cellIs" dxfId="884" priority="47" operator="equal">
      <formula>"xxx"</formula>
    </cfRule>
  </conditionalFormatting>
  <conditionalFormatting sqref="C19:H19">
    <cfRule type="expression" dxfId="883" priority="48">
      <formula>#REF!=1</formula>
    </cfRule>
  </conditionalFormatting>
  <conditionalFormatting sqref="A19:A21">
    <cfRule type="expression" dxfId="882" priority="49">
      <formula>RIGHT($A19,3)=".00"</formula>
    </cfRule>
  </conditionalFormatting>
  <conditionalFormatting sqref="C8:C18 I8:L10">
    <cfRule type="cellIs" dxfId="881" priority="50" operator="equal">
      <formula>"xxx"</formula>
    </cfRule>
  </conditionalFormatting>
  <conditionalFormatting sqref="B20:B21">
    <cfRule type="containsText" dxfId="880" priority="51" operator="containsText" text="total estimated">
      <formula>NOT(ISERROR(SEARCH("total estimated",B20)))</formula>
    </cfRule>
    <cfRule type="containsText" dxfId="879" priority="52" operator="containsText" text="SUB-TOTAL">
      <formula>NOT(ISERROR(SEARCH("SUB-TOTAL",B20)))</formula>
    </cfRule>
    <cfRule type="containsText" dxfId="878" priority="53" operator="containsText" text="to be carried to">
      <formula>NOT(ISERROR(SEARCH("to be carried to",B20)))</formula>
    </cfRule>
    <cfRule type="expression" dxfId="877" priority="54">
      <formula>#REF!=1</formula>
    </cfRule>
  </conditionalFormatting>
  <conditionalFormatting sqref="C20:M20">
    <cfRule type="expression" dxfId="876" priority="55">
      <formula>"I=1"</formula>
    </cfRule>
    <cfRule type="expression" dxfId="875" priority="56">
      <formula>i=1</formula>
    </cfRule>
  </conditionalFormatting>
  <conditionalFormatting sqref="J20:M20">
    <cfRule type="expression" dxfId="874" priority="57">
      <formula>O20=1</formula>
    </cfRule>
  </conditionalFormatting>
  <conditionalFormatting sqref="D20:M20">
    <cfRule type="containsText" dxfId="873" priority="58" operator="containsText" text="xxx">
      <formula>NOT(ISERROR(SEARCH("xxx",D20)))</formula>
    </cfRule>
  </conditionalFormatting>
  <conditionalFormatting sqref="C20:C21">
    <cfRule type="cellIs" dxfId="872" priority="59" operator="equal">
      <formula>"xxx"</formula>
    </cfRule>
  </conditionalFormatting>
  <conditionalFormatting sqref="H14">
    <cfRule type="cellIs" dxfId="871" priority="60" operator="equal">
      <formula>"xxx"</formula>
    </cfRule>
    <cfRule type="expression" dxfId="870" priority="61">
      <formula>#REF!=1</formula>
    </cfRule>
  </conditionalFormatting>
  <conditionalFormatting sqref="G6:J7">
    <cfRule type="expression" dxfId="869" priority="62">
      <formula>I6=1</formula>
    </cfRule>
  </conditionalFormatting>
  <conditionalFormatting sqref="K6:K7">
    <cfRule type="expression" dxfId="868" priority="63">
      <formula>#REF!=1</formula>
    </cfRule>
  </conditionalFormatting>
  <conditionalFormatting sqref="J5">
    <cfRule type="expression" dxfId="867" priority="64">
      <formula>L5=1</formula>
    </cfRule>
  </conditionalFormatting>
  <conditionalFormatting sqref="H13">
    <cfRule type="containsText" dxfId="866" priority="65" operator="containsText" text="xxx">
      <formula>NOT(ISERROR(SEARCH("xxx",H13)))</formula>
    </cfRule>
  </conditionalFormatting>
  <conditionalFormatting sqref="I13 I16">
    <cfRule type="cellIs" dxfId="865" priority="66" operator="equal">
      <formula>"xxx"</formula>
    </cfRule>
    <cfRule type="expression" dxfId="864" priority="67">
      <formula>LEFT(B15,9)="SUB-TOTAL"</formula>
    </cfRule>
  </conditionalFormatting>
  <conditionalFormatting sqref="H8:H10">
    <cfRule type="containsText" dxfId="863" priority="68" operator="containsText" text="xxx">
      <formula>NOT(ISERROR(SEARCH("xxx",H8)))</formula>
    </cfRule>
  </conditionalFormatting>
  <conditionalFormatting sqref="I8:I10">
    <cfRule type="expression" dxfId="862" priority="69">
      <formula>LEFT(B8,9)="SUB-TOTAL"</formula>
    </cfRule>
  </conditionalFormatting>
  <conditionalFormatting sqref="H8:H10 H13">
    <cfRule type="expression" dxfId="861" priority="70">
      <formula>#REF!=1</formula>
    </cfRule>
  </conditionalFormatting>
  <conditionalFormatting sqref="G5">
    <cfRule type="expression" dxfId="860" priority="71">
      <formula>#REF!=1</formula>
    </cfRule>
  </conditionalFormatting>
  <conditionalFormatting sqref="L6:L7">
    <cfRule type="expression" dxfId="859" priority="72">
      <formula>#REF!=1</formula>
    </cfRule>
  </conditionalFormatting>
  <conditionalFormatting sqref="D6">
    <cfRule type="expression" dxfId="858" priority="73">
      <formula>#REF!=1</formula>
    </cfRule>
  </conditionalFormatting>
  <conditionalFormatting sqref="C2:C6">
    <cfRule type="expression" dxfId="857" priority="74">
      <formula>#REF!=1</formula>
    </cfRule>
  </conditionalFormatting>
  <conditionalFormatting sqref="A2:A5">
    <cfRule type="expression" dxfId="856" priority="75">
      <formula>#REF!=1</formula>
    </cfRule>
  </conditionalFormatting>
  <conditionalFormatting sqref="A6 B2:B6">
    <cfRule type="expression" dxfId="855" priority="76">
      <formula>#REF!=1</formula>
    </cfRule>
  </conditionalFormatting>
  <conditionalFormatting sqref="A21 C21">
    <cfRule type="expression" dxfId="854" priority="77">
      <formula>#REF!=1</formula>
    </cfRule>
  </conditionalFormatting>
  <conditionalFormatting sqref="A19:A20">
    <cfRule type="expression" dxfId="853" priority="78">
      <formula>"I=1"</formula>
    </cfRule>
    <cfRule type="expression" dxfId="852" priority="79">
      <formula>i=1</formula>
    </cfRule>
    <cfRule type="expression" dxfId="851" priority="80">
      <formula>#REF!=1</formula>
    </cfRule>
  </conditionalFormatting>
  <conditionalFormatting sqref="B20">
    <cfRule type="expression" dxfId="850" priority="81">
      <formula>RIGHT($A20,3)=".00"</formula>
    </cfRule>
  </conditionalFormatting>
  <conditionalFormatting sqref="C20:I20">
    <cfRule type="expression" dxfId="849" priority="82">
      <formula>#REF!=1</formula>
    </cfRule>
  </conditionalFormatting>
  <conditionalFormatting sqref="J13:L14 J16:L17">
    <cfRule type="expression" dxfId="848" priority="83">
      <formula>LEFT(E15,9)="SUB-TOTAL"</formula>
    </cfRule>
  </conditionalFormatting>
  <conditionalFormatting sqref="J8:L12 J15:L15 J18:L18">
    <cfRule type="expression" dxfId="847" priority="84">
      <formula>LEFT(E8,9)="SUB-TOTAL"</formula>
    </cfRule>
  </conditionalFormatting>
  <pageMargins left="0.25" right="0.5" top="0.75" bottom="0.75" header="0.511811023622047" footer="0.511811023622047"/>
  <pageSetup paperSize="9" orientation="landscape"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21"/>
  <sheetViews>
    <sheetView topLeftCell="A3" zoomScaleNormal="100" workbookViewId="0">
      <selection activeCell="M7" sqref="M7"/>
    </sheetView>
  </sheetViews>
  <sheetFormatPr defaultColWidth="8.7109375" defaultRowHeight="12.75" x14ac:dyDescent="0.2"/>
  <cols>
    <col min="2" max="2" width="23.140625" style="15" customWidth="1"/>
    <col min="3" max="3" width="12.28515625" style="15" customWidth="1"/>
    <col min="8" max="8" width="10.5703125" style="15" customWidth="1"/>
    <col min="10" max="10" width="10"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3.710937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329</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25.5" customHeight="1" x14ac:dyDescent="0.2">
      <c r="A10" s="203" t="s">
        <v>214</v>
      </c>
      <c r="B10" s="208" t="s">
        <v>215</v>
      </c>
      <c r="C10" s="93"/>
      <c r="D10" s="207"/>
      <c r="E10" s="207"/>
      <c r="F10" s="205"/>
      <c r="G10" s="207"/>
      <c r="H10" s="207"/>
      <c r="I10" s="207"/>
      <c r="J10" s="207"/>
      <c r="K10" s="207"/>
      <c r="L10" s="207"/>
    </row>
    <row r="11" spans="1:16" ht="51" customHeight="1" x14ac:dyDescent="0.2">
      <c r="A11" s="203"/>
      <c r="B11" s="208" t="s">
        <v>213</v>
      </c>
      <c r="C11" s="93"/>
      <c r="D11" s="207"/>
      <c r="E11" s="207"/>
      <c r="F11" s="205"/>
      <c r="G11" s="207"/>
      <c r="H11" s="207"/>
      <c r="I11" s="207"/>
      <c r="J11" s="270"/>
      <c r="K11" s="209"/>
      <c r="L11" s="207"/>
    </row>
    <row r="12" spans="1:16" ht="25.5" customHeight="1" x14ac:dyDescent="0.2">
      <c r="A12" s="203" t="s">
        <v>216</v>
      </c>
      <c r="B12" s="208" t="s">
        <v>330</v>
      </c>
      <c r="C12" s="93">
        <v>1</v>
      </c>
      <c r="D12" s="94" t="s">
        <v>180</v>
      </c>
      <c r="E12" s="93">
        <v>242.5</v>
      </c>
      <c r="F12" s="93">
        <v>0.75</v>
      </c>
      <c r="G12" s="288">
        <f>C12-F12</f>
        <v>0.25</v>
      </c>
      <c r="H12" s="288">
        <f>F12+G12</f>
        <v>1</v>
      </c>
      <c r="I12" s="207">
        <f>E12*F12</f>
        <v>181.875</v>
      </c>
      <c r="J12" s="270">
        <f>G12*E12</f>
        <v>60.625</v>
      </c>
      <c r="K12" s="209">
        <f>I12+J12</f>
        <v>242.5</v>
      </c>
      <c r="L12" s="210">
        <f>H12/C12</f>
        <v>1</v>
      </c>
      <c r="M12" s="168">
        <v>240</v>
      </c>
      <c r="N12" s="168">
        <v>10</v>
      </c>
      <c r="O12" s="168">
        <f>C12*(M12+N12)</f>
        <v>250</v>
      </c>
      <c r="P12" s="168">
        <f>K12-O12</f>
        <v>-7.5</v>
      </c>
    </row>
    <row r="13" spans="1:16" ht="25.5" customHeight="1" x14ac:dyDescent="0.2">
      <c r="A13" s="203" t="s">
        <v>251</v>
      </c>
      <c r="B13" s="208" t="s">
        <v>331</v>
      </c>
      <c r="C13" s="93">
        <v>1</v>
      </c>
      <c r="D13" s="94" t="s">
        <v>180</v>
      </c>
      <c r="E13" s="93">
        <v>388</v>
      </c>
      <c r="F13" s="93">
        <v>0.65</v>
      </c>
      <c r="G13" s="288">
        <f>C13-F13</f>
        <v>0.35</v>
      </c>
      <c r="H13" s="288">
        <f>F13+G13</f>
        <v>1</v>
      </c>
      <c r="I13" s="207">
        <f>E13*F13</f>
        <v>252.20000000000002</v>
      </c>
      <c r="J13" s="270">
        <f>G13*E13</f>
        <v>135.79999999999998</v>
      </c>
      <c r="K13" s="209">
        <f>I13+J13</f>
        <v>388</v>
      </c>
      <c r="L13" s="210">
        <f>H13/C13</f>
        <v>1</v>
      </c>
      <c r="M13" s="168">
        <v>500</v>
      </c>
      <c r="N13" s="168">
        <v>10</v>
      </c>
      <c r="O13" s="168">
        <f>C13*(M13+N13)</f>
        <v>510</v>
      </c>
      <c r="P13" s="168">
        <f>K13-O13</f>
        <v>-122</v>
      </c>
    </row>
    <row r="14" spans="1:16" ht="20.25" customHeight="1" x14ac:dyDescent="0.2">
      <c r="A14" s="203" t="s">
        <v>218</v>
      </c>
      <c r="B14" s="208" t="s">
        <v>223</v>
      </c>
      <c r="C14" s="93"/>
      <c r="D14" s="94"/>
      <c r="E14" s="93"/>
      <c r="F14" s="93"/>
      <c r="G14" s="93"/>
      <c r="H14" s="207"/>
      <c r="I14" s="207"/>
      <c r="J14" s="270"/>
      <c r="K14" s="209"/>
      <c r="L14" s="210"/>
      <c r="O14" s="168"/>
      <c r="P14" s="168"/>
    </row>
    <row r="15" spans="1:16" ht="39" customHeight="1" x14ac:dyDescent="0.2">
      <c r="A15" s="203" t="s">
        <v>220</v>
      </c>
      <c r="B15" s="208" t="s">
        <v>332</v>
      </c>
      <c r="C15" s="511">
        <v>25</v>
      </c>
      <c r="D15" s="512" t="s">
        <v>180</v>
      </c>
      <c r="E15" s="511">
        <v>630.5</v>
      </c>
      <c r="F15" s="511">
        <v>8.4499999999999993</v>
      </c>
      <c r="G15" s="513">
        <f>C15-F15</f>
        <v>16.55</v>
      </c>
      <c r="H15" s="513">
        <f>F15+G15</f>
        <v>25</v>
      </c>
      <c r="I15" s="514">
        <f>E15*F15</f>
        <v>5327.7249999999995</v>
      </c>
      <c r="J15" s="515">
        <f>G15*E15</f>
        <v>10434.775</v>
      </c>
      <c r="K15" s="516">
        <f>I15+J15</f>
        <v>15762.5</v>
      </c>
      <c r="L15" s="517">
        <f>H15/C15</f>
        <v>1</v>
      </c>
      <c r="M15" s="168">
        <v>435</v>
      </c>
      <c r="N15" s="168">
        <v>10</v>
      </c>
      <c r="O15" s="168">
        <f>C15*(M15+N15)</f>
        <v>11125</v>
      </c>
      <c r="P15" s="168">
        <f>K15-O15</f>
        <v>4637.5</v>
      </c>
    </row>
    <row r="16" spans="1:16" ht="26.25" customHeight="1" x14ac:dyDescent="0.2">
      <c r="A16" s="211"/>
      <c r="B16" s="212" t="s">
        <v>148</v>
      </c>
      <c r="C16" s="213" t="s">
        <v>89</v>
      </c>
      <c r="D16" s="213" t="s">
        <v>89</v>
      </c>
      <c r="E16" s="214"/>
      <c r="F16" s="214"/>
      <c r="G16" s="215"/>
      <c r="H16" s="216"/>
      <c r="I16" s="518">
        <f>SUM(I9:I15)</f>
        <v>5761.7999999999993</v>
      </c>
      <c r="J16" s="272">
        <f>SUM(J9:J15)</f>
        <v>10631.199999999999</v>
      </c>
      <c r="K16" s="272">
        <f>SUM(K9:K15)</f>
        <v>16393</v>
      </c>
      <c r="L16" s="217"/>
      <c r="O16" s="218">
        <f>SUM(O10:O15)</f>
        <v>11885</v>
      </c>
      <c r="P16" s="218">
        <f>SUM(P10:P15)</f>
        <v>4508</v>
      </c>
    </row>
    <row r="17" spans="13:16" ht="20.25" customHeight="1" x14ac:dyDescent="0.2">
      <c r="P17" s="168"/>
    </row>
    <row r="18" spans="13:16" ht="20.25" customHeight="1" x14ac:dyDescent="0.2">
      <c r="M18" s="168"/>
      <c r="N18" s="168"/>
      <c r="O18" s="168"/>
      <c r="P18" s="168"/>
    </row>
    <row r="19" spans="13:16" ht="20.25" customHeight="1" x14ac:dyDescent="0.2">
      <c r="M19" s="168"/>
      <c r="N19" s="168"/>
      <c r="O19" s="168"/>
      <c r="P19" s="168"/>
    </row>
    <row r="21" spans="13:16" ht="20.25" customHeight="1" x14ac:dyDescent="0.2">
      <c r="M21" s="168"/>
      <c r="N21" s="168"/>
      <c r="O21" s="168"/>
      <c r="P21" s="168"/>
    </row>
  </sheetData>
  <mergeCells count="3">
    <mergeCell ref="C6:E6"/>
    <mergeCell ref="F6:H6"/>
    <mergeCell ref="I6:K6"/>
  </mergeCells>
  <conditionalFormatting sqref="O21">
    <cfRule type="expression" dxfId="846" priority="2">
      <formula>#REF!=1</formula>
    </cfRule>
    <cfRule type="cellIs" dxfId="845" priority="3" operator="equal">
      <formula>"xxx"</formula>
    </cfRule>
  </conditionalFormatting>
  <conditionalFormatting sqref="O18">
    <cfRule type="expression" dxfId="844" priority="4">
      <formula>#REF!=1</formula>
    </cfRule>
    <cfRule type="cellIs" dxfId="843" priority="5" operator="equal">
      <formula>"xxx"</formula>
    </cfRule>
  </conditionalFormatting>
  <conditionalFormatting sqref="N18">
    <cfRule type="expression" dxfId="842" priority="6">
      <formula>#REF!=1</formula>
    </cfRule>
    <cfRule type="cellIs" dxfId="841" priority="7" operator="equal">
      <formula>"xxx"</formula>
    </cfRule>
  </conditionalFormatting>
  <conditionalFormatting sqref="M18">
    <cfRule type="expression" dxfId="840" priority="8">
      <formula>#REF!=1</formula>
    </cfRule>
    <cfRule type="cellIs" dxfId="839" priority="9" operator="equal">
      <formula>"xxx"</formula>
    </cfRule>
  </conditionalFormatting>
  <conditionalFormatting sqref="O16:P16">
    <cfRule type="expression" dxfId="838" priority="10">
      <formula>#REF!=1</formula>
    </cfRule>
    <cfRule type="cellIs" dxfId="837" priority="11" operator="equal">
      <formula>"xxx"</formula>
    </cfRule>
  </conditionalFormatting>
  <conditionalFormatting sqref="N21">
    <cfRule type="expression" dxfId="836" priority="12">
      <formula>#REF!=1</formula>
    </cfRule>
    <cfRule type="cellIs" dxfId="835" priority="13" operator="equal">
      <formula>"xxx"</formula>
    </cfRule>
  </conditionalFormatting>
  <conditionalFormatting sqref="M21">
    <cfRule type="expression" dxfId="834" priority="14">
      <formula>#REF!=1</formula>
    </cfRule>
    <cfRule type="cellIs" dxfId="833" priority="15" operator="equal">
      <formula>"xxx"</formula>
    </cfRule>
  </conditionalFormatting>
  <conditionalFormatting sqref="O19">
    <cfRule type="expression" dxfId="832" priority="16">
      <formula>#REF!=1</formula>
    </cfRule>
    <cfRule type="cellIs" dxfId="831" priority="17" operator="equal">
      <formula>"xxx"</formula>
    </cfRule>
  </conditionalFormatting>
  <conditionalFormatting sqref="N15 N19">
    <cfRule type="expression" dxfId="830" priority="18">
      <formula>#REF!=1</formula>
    </cfRule>
    <cfRule type="cellIs" dxfId="829" priority="19" operator="equal">
      <formula>"xxx"</formula>
    </cfRule>
  </conditionalFormatting>
  <conditionalFormatting sqref="M15 M19">
    <cfRule type="expression" dxfId="828" priority="20">
      <formula>#REF!=1</formula>
    </cfRule>
    <cfRule type="cellIs" dxfId="827" priority="21" operator="equal">
      <formula>"xxx"</formula>
    </cfRule>
  </conditionalFormatting>
  <conditionalFormatting sqref="O12:O15">
    <cfRule type="expression" dxfId="826" priority="22">
      <formula>#REF!=1</formula>
    </cfRule>
    <cfRule type="cellIs" dxfId="825" priority="23" operator="equal">
      <formula>"xxx"</formula>
    </cfRule>
  </conditionalFormatting>
  <conditionalFormatting sqref="N12">
    <cfRule type="expression" dxfId="824" priority="24">
      <formula>#REF!=1</formula>
    </cfRule>
    <cfRule type="cellIs" dxfId="823" priority="25" operator="equal">
      <formula>"xxx"</formula>
    </cfRule>
  </conditionalFormatting>
  <conditionalFormatting sqref="M12">
    <cfRule type="expression" dxfId="822" priority="26">
      <formula>#REF!=1</formula>
    </cfRule>
    <cfRule type="cellIs" dxfId="821" priority="27" operator="equal">
      <formula>"xxx"</formula>
    </cfRule>
  </conditionalFormatting>
  <conditionalFormatting sqref="N13">
    <cfRule type="expression" dxfId="820" priority="28">
      <formula>#REF!=1</formula>
    </cfRule>
    <cfRule type="cellIs" dxfId="819" priority="29" operator="equal">
      <formula>"xxx"</formula>
    </cfRule>
  </conditionalFormatting>
  <conditionalFormatting sqref="M13">
    <cfRule type="expression" dxfId="818" priority="30">
      <formula>#REF!=1</formula>
    </cfRule>
    <cfRule type="cellIs" dxfId="817" priority="31" operator="equal">
      <formula>"xxx"</formula>
    </cfRule>
  </conditionalFormatting>
  <conditionalFormatting sqref="P21">
    <cfRule type="cellIs" dxfId="816" priority="32" operator="equal">
      <formula>"xxx"</formula>
    </cfRule>
    <cfRule type="expression" dxfId="815" priority="33">
      <formula>#REF!=1</formula>
    </cfRule>
  </conditionalFormatting>
  <conditionalFormatting sqref="H15">
    <cfRule type="cellIs" dxfId="814" priority="34" operator="equal">
      <formula>"xxx"</formula>
    </cfRule>
    <cfRule type="expression" dxfId="813" priority="35">
      <formula>#REF!=1</formula>
    </cfRule>
  </conditionalFormatting>
  <conditionalFormatting sqref="H12:H13">
    <cfRule type="cellIs" dxfId="812" priority="36" operator="equal">
      <formula>"xxx"</formula>
    </cfRule>
    <cfRule type="expression" dxfId="811" priority="37">
      <formula>#REF!=1</formula>
    </cfRule>
  </conditionalFormatting>
  <conditionalFormatting sqref="D10:E11">
    <cfRule type="cellIs" dxfId="810" priority="38" operator="equal">
      <formula>"xxx"</formula>
    </cfRule>
    <cfRule type="expression" dxfId="809" priority="39">
      <formula>LEFT(XFC10,9)="SUB-TOTAL"</formula>
    </cfRule>
    <cfRule type="expression" dxfId="808" priority="40">
      <formula>#REF!=1</formula>
    </cfRule>
  </conditionalFormatting>
  <conditionalFormatting sqref="E12:G15">
    <cfRule type="cellIs" dxfId="807" priority="41" operator="equal">
      <formula>"xxx"</formula>
    </cfRule>
    <cfRule type="expression" dxfId="806" priority="42">
      <formula>#REF!=1</formula>
    </cfRule>
  </conditionalFormatting>
  <conditionalFormatting sqref="B8:B16">
    <cfRule type="containsText" dxfId="805" priority="43" operator="containsText" text="total estimated">
      <formula>NOT(ISERROR(SEARCH("total estimated",B8)))</formula>
    </cfRule>
    <cfRule type="containsText" dxfId="804" priority="44" operator="containsText" text="SUB-TOTAL">
      <formula>NOT(ISERROR(SEARCH("SUB-TOTAL",B8)))</formula>
    </cfRule>
    <cfRule type="containsText" dxfId="803" priority="45" operator="containsText" text="to be carried to">
      <formula>NOT(ISERROR(SEARCH("to be carried to",B8)))</formula>
    </cfRule>
  </conditionalFormatting>
  <conditionalFormatting sqref="B11">
    <cfRule type="expression" dxfId="802" priority="46">
      <formula>I11=1</formula>
    </cfRule>
    <cfRule type="expression" dxfId="801" priority="47">
      <formula>RIGHT($A11,3)=".00"</formula>
    </cfRule>
  </conditionalFormatting>
  <conditionalFormatting sqref="D12:D15">
    <cfRule type="expression" dxfId="800" priority="48">
      <formula>I12=1</formula>
    </cfRule>
  </conditionalFormatting>
  <conditionalFormatting sqref="B12:B15">
    <cfRule type="expression" dxfId="799" priority="49">
      <formula>I12=1</formula>
    </cfRule>
  </conditionalFormatting>
  <conditionalFormatting sqref="E9">
    <cfRule type="expression" dxfId="798" priority="50">
      <formula>#REF!=1</formula>
    </cfRule>
  </conditionalFormatting>
  <conditionalFormatting sqref="D9">
    <cfRule type="expression" dxfId="797" priority="51">
      <formula>I9=1</formula>
    </cfRule>
  </conditionalFormatting>
  <conditionalFormatting sqref="C9:C15">
    <cfRule type="expression" dxfId="796" priority="52">
      <formula>I9=1</formula>
    </cfRule>
  </conditionalFormatting>
  <conditionalFormatting sqref="D9:E9 D12:D15">
    <cfRule type="containsText" dxfId="795" priority="53" operator="containsText" text="xxx">
      <formula>NOT(ISERROR(SEARCH("xxx",D9)))</formula>
    </cfRule>
  </conditionalFormatting>
  <conditionalFormatting sqref="C8:C15 P12:P15 P17:P19">
    <cfRule type="cellIs" dxfId="794" priority="54" operator="equal">
      <formula>"xxx"</formula>
    </cfRule>
  </conditionalFormatting>
  <conditionalFormatting sqref="B9:B10">
    <cfRule type="expression" dxfId="793" priority="55">
      <formula>I9=1</formula>
    </cfRule>
  </conditionalFormatting>
  <conditionalFormatting sqref="A9:E9 A10:C10 A11 A12:D15 C11">
    <cfRule type="expression" dxfId="792" priority="56">
      <formula>"I=1"</formula>
    </cfRule>
    <cfRule type="expression" dxfId="791" priority="57">
      <formula>i=1</formula>
    </cfRule>
  </conditionalFormatting>
  <conditionalFormatting sqref="A9:A15">
    <cfRule type="expression" dxfId="790" priority="58">
      <formula>I9=1</formula>
    </cfRule>
  </conditionalFormatting>
  <conditionalFormatting sqref="A8:B10 A11 A12:B16">
    <cfRule type="expression" dxfId="789" priority="59">
      <formula>RIGHT($A8,3)=".00"</formula>
    </cfRule>
  </conditionalFormatting>
  <conditionalFormatting sqref="C5">
    <cfRule type="expression" dxfId="788" priority="60">
      <formula>#REF!=1</formula>
    </cfRule>
  </conditionalFormatting>
  <conditionalFormatting sqref="I16:K16">
    <cfRule type="cellIs" dxfId="787" priority="61" operator="equal">
      <formula>"xxx"</formula>
    </cfRule>
    <cfRule type="expression" dxfId="786" priority="62">
      <formula>#REF!=1</formula>
    </cfRule>
  </conditionalFormatting>
  <conditionalFormatting sqref="H8:L11 H14:L14 H16 I12:L13 I15:L15 L16">
    <cfRule type="expression" dxfId="785" priority="63">
      <formula>#REF!=1</formula>
    </cfRule>
  </conditionalFormatting>
  <conditionalFormatting sqref="C6">
    <cfRule type="expression" dxfId="784" priority="64">
      <formula>#REF!=1</formula>
    </cfRule>
  </conditionalFormatting>
  <conditionalFormatting sqref="E5:E6">
    <cfRule type="expression" dxfId="783" priority="65">
      <formula>#REF!=1</formula>
    </cfRule>
  </conditionalFormatting>
  <conditionalFormatting sqref="I6">
    <cfRule type="expression" dxfId="782" priority="66">
      <formula>K6=1</formula>
    </cfRule>
  </conditionalFormatting>
  <conditionalFormatting sqref="F6">
    <cfRule type="expression" dxfId="781" priority="67">
      <formula>#REF!=1</formula>
    </cfRule>
  </conditionalFormatting>
  <conditionalFormatting sqref="E16:F16">
    <cfRule type="expression" dxfId="780" priority="68">
      <formula>#REF!=1</formula>
    </cfRule>
    <cfRule type="expression" dxfId="779" priority="69">
      <formula>#REF!=1</formula>
    </cfRule>
    <cfRule type="expression" dxfId="778" priority="70">
      <formula>#REF!=1</formula>
    </cfRule>
    <cfRule type="containsText" dxfId="777" priority="71" operator="containsText" text="xxx">
      <formula>NOT(ISERROR(SEARCH("xxx",E16)))</formula>
    </cfRule>
  </conditionalFormatting>
  <conditionalFormatting sqref="C1:C4 C8 C16">
    <cfRule type="expression" dxfId="776" priority="72">
      <formula>#REF!=1</formula>
    </cfRule>
  </conditionalFormatting>
  <conditionalFormatting sqref="C16">
    <cfRule type="expression" dxfId="775" priority="73">
      <formula>G16=1</formula>
    </cfRule>
    <cfRule type="expression" dxfId="774" priority="74">
      <formula>#REF!=1</formula>
    </cfRule>
  </conditionalFormatting>
  <conditionalFormatting sqref="F8:F11">
    <cfRule type="containsText" dxfId="773" priority="75" operator="containsText" text="xxx">
      <formula>NOT(ISERROR(SEARCH("xxx",F8)))</formula>
    </cfRule>
  </conditionalFormatting>
  <conditionalFormatting sqref="G9:G11">
    <cfRule type="cellIs" dxfId="772" priority="76" operator="equal">
      <formula>"xxx"</formula>
    </cfRule>
    <cfRule type="expression" dxfId="771" priority="77">
      <formula>LEFT(B9,9)="SUB-TOTAL"</formula>
    </cfRule>
  </conditionalFormatting>
  <conditionalFormatting sqref="A7">
    <cfRule type="expression" dxfId="770" priority="78">
      <formula>G7=1</formula>
    </cfRule>
  </conditionalFormatting>
  <conditionalFormatting sqref="E8">
    <cfRule type="containsText" dxfId="769" priority="79" operator="containsText" text="xxx">
      <formula>NOT(ISERROR(SEARCH("xxx",E8)))</formula>
    </cfRule>
  </conditionalFormatting>
  <conditionalFormatting sqref="C16:G16">
    <cfRule type="cellIs" dxfId="768" priority="80" operator="equal">
      <formula>"xxx"</formula>
    </cfRule>
  </conditionalFormatting>
  <conditionalFormatting sqref="D8 P12:P15 P17:P19">
    <cfRule type="expression" dxfId="767" priority="81">
      <formula>#REF!=1</formula>
    </cfRule>
  </conditionalFormatting>
  <conditionalFormatting sqref="B1:B8 B16 C7:L7">
    <cfRule type="expression" dxfId="766" priority="82">
      <formula>#REF!=1</formula>
    </cfRule>
  </conditionalFormatting>
  <conditionalFormatting sqref="F1:F4 F8:F11">
    <cfRule type="expression" dxfId="765" priority="83">
      <formula>#REF!=1</formula>
    </cfRule>
  </conditionalFormatting>
  <conditionalFormatting sqref="G1:G4 G8:G11">
    <cfRule type="expression" dxfId="764" priority="84">
      <formula>#REF!=1</formula>
    </cfRule>
  </conditionalFormatting>
  <conditionalFormatting sqref="A1:A6 A8 A16 D16:G16">
    <cfRule type="expression" dxfId="763" priority="85">
      <formula>#REF!=1</formula>
    </cfRule>
  </conditionalFormatting>
  <conditionalFormatting sqref="E1:E4 E8">
    <cfRule type="expression" dxfId="762" priority="86">
      <formula>#REF!=1</formula>
    </cfRule>
  </conditionalFormatting>
  <pageMargins left="0.7" right="0.7" top="0.75" bottom="0.75" header="0.511811023622047" footer="0.511811023622047"/>
  <pageSetup paperSize="9" scale="66" orientation="portrait" horizontalDpi="300" verticalDpi="300"/>
  <colBreaks count="1" manualBreakCount="1">
    <brk id="12" max="1048575" man="1"/>
  </colBreaks>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Q24"/>
  <sheetViews>
    <sheetView topLeftCell="B10" zoomScale="82" zoomScaleNormal="82" workbookViewId="0">
      <selection activeCell="Q29" sqref="Q29"/>
    </sheetView>
  </sheetViews>
  <sheetFormatPr defaultColWidth="8.7109375" defaultRowHeight="12.75" x14ac:dyDescent="0.2"/>
  <cols>
    <col min="2" max="2" width="47.140625" style="15" customWidth="1"/>
    <col min="3" max="9" width="16.85546875" style="140" customWidth="1"/>
    <col min="10" max="12" width="16.85546875" style="141" customWidth="1"/>
    <col min="13" max="13" width="21.140625" style="15" customWidth="1"/>
    <col min="16" max="16" width="10.42578125" style="15" customWidth="1"/>
    <col min="17" max="17" width="11.7109375" style="15" customWidth="1"/>
  </cols>
  <sheetData>
    <row r="1" spans="1:17" ht="12.75" customHeight="1" x14ac:dyDescent="0.2">
      <c r="A1" s="273"/>
      <c r="B1" s="268"/>
      <c r="C1" s="269"/>
      <c r="D1" s="269"/>
      <c r="E1" s="269"/>
      <c r="F1" s="269"/>
    </row>
    <row r="2" spans="1:17" ht="12.75" customHeight="1" x14ac:dyDescent="0.2">
      <c r="A2" s="359"/>
      <c r="B2" s="189"/>
      <c r="C2" s="280"/>
      <c r="D2" s="269"/>
      <c r="E2" s="281"/>
      <c r="F2" s="281"/>
    </row>
    <row r="3" spans="1:17" ht="12.75" customHeight="1" x14ac:dyDescent="0.2">
      <c r="A3" s="359"/>
      <c r="B3" s="189"/>
      <c r="C3" s="280"/>
      <c r="D3" s="269"/>
      <c r="E3" s="281"/>
      <c r="F3" s="281"/>
    </row>
    <row r="4" spans="1:17" ht="21" customHeight="1" x14ac:dyDescent="0.2">
      <c r="A4" s="361"/>
      <c r="B4" s="189"/>
      <c r="C4" s="280"/>
      <c r="D4" s="269"/>
      <c r="E4" s="281"/>
      <c r="F4" s="281"/>
    </row>
    <row r="5" spans="1:17" ht="24.75" customHeight="1" x14ac:dyDescent="0.2">
      <c r="A5" s="361" t="s">
        <v>209</v>
      </c>
      <c r="B5" s="189"/>
      <c r="C5" s="734" t="s">
        <v>157</v>
      </c>
      <c r="D5" s="734"/>
      <c r="E5" s="734"/>
      <c r="F5" s="503"/>
      <c r="G5" s="734" t="s">
        <v>158</v>
      </c>
      <c r="H5" s="734"/>
      <c r="I5" s="734"/>
      <c r="J5" s="734" t="s">
        <v>159</v>
      </c>
      <c r="K5" s="734"/>
      <c r="L5" s="734"/>
      <c r="M5" s="504" t="s">
        <v>169</v>
      </c>
    </row>
    <row r="6" spans="1:17" ht="106.5" customHeight="1" x14ac:dyDescent="0.2">
      <c r="A6" s="202" t="s">
        <v>79</v>
      </c>
      <c r="B6" s="202" t="s">
        <v>80</v>
      </c>
      <c r="C6" s="286" t="s">
        <v>160</v>
      </c>
      <c r="D6" s="286" t="s">
        <v>161</v>
      </c>
      <c r="E6" s="287" t="s">
        <v>162</v>
      </c>
      <c r="F6" s="505" t="s">
        <v>327</v>
      </c>
      <c r="G6" s="199" t="s">
        <v>163</v>
      </c>
      <c r="H6" s="199" t="s">
        <v>164</v>
      </c>
      <c r="I6" s="199" t="s">
        <v>165</v>
      </c>
      <c r="J6" s="199" t="s">
        <v>166</v>
      </c>
      <c r="K6" s="199" t="s">
        <v>167</v>
      </c>
      <c r="L6" s="199" t="s">
        <v>168</v>
      </c>
      <c r="M6" s="506"/>
      <c r="N6" s="199" t="s">
        <v>170</v>
      </c>
      <c r="O6" s="199" t="s">
        <v>171</v>
      </c>
      <c r="P6" s="199" t="s">
        <v>172</v>
      </c>
      <c r="Q6" s="199" t="s">
        <v>173</v>
      </c>
    </row>
    <row r="7" spans="1:17" ht="22.5" customHeight="1" x14ac:dyDescent="0.2">
      <c r="A7" s="507"/>
      <c r="B7" s="204" t="s">
        <v>174</v>
      </c>
      <c r="C7" s="373"/>
      <c r="D7" s="373"/>
      <c r="E7" s="298"/>
      <c r="F7" s="509"/>
      <c r="G7" s="519"/>
      <c r="H7" s="519"/>
      <c r="I7" s="519"/>
      <c r="J7" s="519"/>
      <c r="K7" s="519"/>
      <c r="L7" s="519"/>
      <c r="M7" s="295"/>
      <c r="N7" s="475"/>
      <c r="O7" s="475"/>
      <c r="P7" s="475"/>
      <c r="Q7" s="475"/>
    </row>
    <row r="8" spans="1:17" ht="15.75" customHeight="1" x14ac:dyDescent="0.2">
      <c r="A8" s="91" t="s">
        <v>241</v>
      </c>
      <c r="B8" s="204" t="s">
        <v>176</v>
      </c>
      <c r="C8" s="101"/>
      <c r="D8" s="101"/>
      <c r="E8" s="292"/>
      <c r="F8" s="292"/>
      <c r="G8" s="292"/>
      <c r="H8" s="292"/>
      <c r="I8" s="293"/>
      <c r="J8" s="294"/>
      <c r="K8" s="294"/>
      <c r="L8" s="294"/>
      <c r="M8" s="296"/>
      <c r="N8" s="475"/>
      <c r="O8" s="475"/>
      <c r="P8" s="475"/>
      <c r="Q8" s="475"/>
    </row>
    <row r="9" spans="1:17" ht="18" customHeight="1" x14ac:dyDescent="0.2">
      <c r="A9" s="203" t="s">
        <v>214</v>
      </c>
      <c r="B9" s="208" t="s">
        <v>183</v>
      </c>
      <c r="C9" s="101"/>
      <c r="D9" s="101"/>
      <c r="E9" s="292"/>
      <c r="F9" s="292"/>
      <c r="G9" s="292"/>
      <c r="H9" s="292"/>
      <c r="I9" s="293"/>
      <c r="J9" s="294"/>
      <c r="K9" s="294"/>
      <c r="L9" s="294"/>
      <c r="M9" s="296"/>
      <c r="N9" s="475"/>
      <c r="O9" s="475"/>
      <c r="P9" s="475"/>
      <c r="Q9" s="475"/>
    </row>
    <row r="10" spans="1:17" ht="76.5" customHeight="1" x14ac:dyDescent="0.2">
      <c r="A10" s="203"/>
      <c r="B10" s="208" t="s">
        <v>184</v>
      </c>
      <c r="C10" s="101"/>
      <c r="D10" s="101"/>
      <c r="E10" s="101"/>
      <c r="F10" s="292"/>
      <c r="G10" s="101"/>
      <c r="H10" s="292"/>
      <c r="I10" s="293"/>
      <c r="J10" s="294"/>
      <c r="K10" s="294"/>
      <c r="L10" s="294"/>
      <c r="M10" s="296"/>
      <c r="N10" s="475"/>
      <c r="O10" s="475"/>
      <c r="P10" s="475"/>
      <c r="Q10" s="475"/>
    </row>
    <row r="11" spans="1:17" ht="33" customHeight="1" x14ac:dyDescent="0.2">
      <c r="A11" s="203" t="s">
        <v>216</v>
      </c>
      <c r="B11" s="208" t="s">
        <v>328</v>
      </c>
      <c r="C11" s="101">
        <v>2</v>
      </c>
      <c r="D11" s="101" t="s">
        <v>180</v>
      </c>
      <c r="E11" s="101">
        <v>339.5</v>
      </c>
      <c r="F11" s="101">
        <f>E11*0.9</f>
        <v>305.55</v>
      </c>
      <c r="G11" s="101">
        <v>0</v>
      </c>
      <c r="H11" s="101">
        <v>2</v>
      </c>
      <c r="I11" s="294">
        <f>G11+H11</f>
        <v>2</v>
      </c>
      <c r="J11" s="294">
        <v>0</v>
      </c>
      <c r="K11" s="294">
        <f>H11*E11</f>
        <v>679</v>
      </c>
      <c r="L11" s="294">
        <f>J11+K11</f>
        <v>679</v>
      </c>
      <c r="M11" s="296">
        <f>I11/C11</f>
        <v>1</v>
      </c>
      <c r="N11" s="294">
        <v>120</v>
      </c>
      <c r="O11" s="294">
        <v>80</v>
      </c>
      <c r="P11" s="294">
        <f>C11*(N11+O11)</f>
        <v>400</v>
      </c>
      <c r="Q11" s="294">
        <f>L11-P11</f>
        <v>279</v>
      </c>
    </row>
    <row r="12" spans="1:17" ht="18.75" customHeight="1" x14ac:dyDescent="0.2">
      <c r="A12" s="203" t="s">
        <v>251</v>
      </c>
      <c r="B12" s="510" t="s">
        <v>188</v>
      </c>
      <c r="C12" s="101">
        <v>1</v>
      </c>
      <c r="D12" s="101" t="s">
        <v>180</v>
      </c>
      <c r="E12" s="101">
        <v>291</v>
      </c>
      <c r="F12" s="101">
        <f>E12*0.9</f>
        <v>261.90000000000003</v>
      </c>
      <c r="G12" s="101">
        <v>0</v>
      </c>
      <c r="H12" s="101">
        <v>1</v>
      </c>
      <c r="I12" s="294">
        <f>G12+H12</f>
        <v>1</v>
      </c>
      <c r="J12" s="294">
        <v>0</v>
      </c>
      <c r="K12" s="294">
        <f>H12*E12</f>
        <v>291</v>
      </c>
      <c r="L12" s="294">
        <f>J12+K12</f>
        <v>291</v>
      </c>
      <c r="M12" s="296">
        <f>I12/C12</f>
        <v>1</v>
      </c>
      <c r="N12" s="294">
        <v>160</v>
      </c>
      <c r="O12" s="294">
        <v>80</v>
      </c>
      <c r="P12" s="294">
        <f>C12*(N12+O12)</f>
        <v>240</v>
      </c>
      <c r="Q12" s="294">
        <f>L12-P12</f>
        <v>51</v>
      </c>
    </row>
    <row r="13" spans="1:17" ht="18.75" customHeight="1" x14ac:dyDescent="0.2">
      <c r="A13" s="203" t="s">
        <v>218</v>
      </c>
      <c r="B13" s="208" t="s">
        <v>189</v>
      </c>
      <c r="C13" s="101"/>
      <c r="D13" s="101"/>
      <c r="E13" s="292"/>
      <c r="F13" s="292"/>
      <c r="G13" s="292"/>
      <c r="H13" s="292"/>
      <c r="I13" s="294"/>
      <c r="J13" s="294"/>
      <c r="K13" s="294"/>
      <c r="L13" s="294"/>
      <c r="M13" s="296"/>
      <c r="N13" s="294"/>
      <c r="O13" s="294"/>
      <c r="P13" s="294"/>
      <c r="Q13" s="294"/>
    </row>
    <row r="14" spans="1:17" ht="66" customHeight="1" x14ac:dyDescent="0.2">
      <c r="A14" s="203"/>
      <c r="B14" s="208" t="s">
        <v>190</v>
      </c>
      <c r="C14" s="101"/>
      <c r="D14" s="101"/>
      <c r="E14" s="292"/>
      <c r="F14" s="292"/>
      <c r="G14" s="292"/>
      <c r="H14" s="101"/>
      <c r="I14" s="294"/>
      <c r="J14" s="294"/>
      <c r="K14" s="294"/>
      <c r="L14" s="294"/>
      <c r="M14" s="296"/>
      <c r="N14" s="294"/>
      <c r="O14" s="294"/>
      <c r="P14" s="294"/>
      <c r="Q14" s="294"/>
    </row>
    <row r="15" spans="1:17" ht="28.5" customHeight="1" x14ac:dyDescent="0.2">
      <c r="A15" s="203" t="s">
        <v>220</v>
      </c>
      <c r="B15" s="208" t="s">
        <v>191</v>
      </c>
      <c r="C15" s="101">
        <v>2</v>
      </c>
      <c r="D15" s="101" t="s">
        <v>180</v>
      </c>
      <c r="E15" s="101">
        <v>4365</v>
      </c>
      <c r="F15" s="101">
        <f>E15*0.9</f>
        <v>3928.5</v>
      </c>
      <c r="G15" s="101">
        <v>0</v>
      </c>
      <c r="H15" s="101">
        <v>2</v>
      </c>
      <c r="I15" s="294">
        <f>G15+H15</f>
        <v>2</v>
      </c>
      <c r="J15" s="294">
        <v>0</v>
      </c>
      <c r="K15" s="294">
        <f>H15*E15</f>
        <v>8730</v>
      </c>
      <c r="L15" s="294">
        <f>J15+K15</f>
        <v>8730</v>
      </c>
      <c r="M15" s="296">
        <f>I15/C15</f>
        <v>1</v>
      </c>
      <c r="N15" s="294">
        <v>140</v>
      </c>
      <c r="O15" s="294">
        <v>0</v>
      </c>
      <c r="P15" s="294">
        <f>C15*(N15+O15)</f>
        <v>280</v>
      </c>
      <c r="Q15" s="294">
        <f>L15-P15</f>
        <v>8450</v>
      </c>
    </row>
    <row r="16" spans="1:17" ht="27" customHeight="1" x14ac:dyDescent="0.2">
      <c r="A16" s="203" t="s">
        <v>222</v>
      </c>
      <c r="B16" s="208" t="s">
        <v>196</v>
      </c>
      <c r="C16" s="101"/>
      <c r="D16" s="101"/>
      <c r="E16" s="292"/>
      <c r="F16" s="292"/>
      <c r="G16" s="101"/>
      <c r="H16" s="101"/>
      <c r="I16" s="294"/>
      <c r="J16" s="294"/>
      <c r="K16" s="294"/>
      <c r="L16" s="294"/>
      <c r="M16" s="296"/>
      <c r="N16" s="294"/>
      <c r="O16" s="294"/>
      <c r="P16" s="294"/>
      <c r="Q16" s="294"/>
    </row>
    <row r="17" spans="1:17" ht="58.5" customHeight="1" x14ac:dyDescent="0.2">
      <c r="A17" s="203"/>
      <c r="B17" s="208" t="s">
        <v>197</v>
      </c>
      <c r="C17" s="101"/>
      <c r="D17" s="101"/>
      <c r="E17" s="101"/>
      <c r="F17" s="101"/>
      <c r="G17" s="101"/>
      <c r="H17" s="101"/>
      <c r="I17" s="294"/>
      <c r="J17" s="294"/>
      <c r="K17" s="294"/>
      <c r="L17" s="294"/>
      <c r="M17" s="296"/>
      <c r="N17" s="294"/>
      <c r="O17" s="294"/>
      <c r="P17" s="294"/>
      <c r="Q17" s="294"/>
    </row>
    <row r="18" spans="1:17" ht="18" customHeight="1" x14ac:dyDescent="0.2">
      <c r="A18" s="203" t="s">
        <v>224</v>
      </c>
      <c r="B18" s="208" t="s">
        <v>200</v>
      </c>
      <c r="C18" s="101">
        <v>80</v>
      </c>
      <c r="D18" s="101" t="s">
        <v>199</v>
      </c>
      <c r="E18" s="101">
        <v>24.25</v>
      </c>
      <c r="F18" s="101">
        <f>E18*0.9</f>
        <v>21.824999999999999</v>
      </c>
      <c r="G18" s="101">
        <v>0</v>
      </c>
      <c r="H18" s="101">
        <v>80</v>
      </c>
      <c r="I18" s="294">
        <f>G18+H18</f>
        <v>80</v>
      </c>
      <c r="J18" s="294">
        <f>G18*E18</f>
        <v>0</v>
      </c>
      <c r="K18" s="294">
        <f>H18*E18</f>
        <v>1940</v>
      </c>
      <c r="L18" s="294">
        <f>J18+K18</f>
        <v>1940</v>
      </c>
      <c r="M18" s="296">
        <f>I18/C18</f>
        <v>1</v>
      </c>
      <c r="N18" s="294">
        <v>8</v>
      </c>
      <c r="O18" s="294">
        <v>0</v>
      </c>
      <c r="P18" s="294">
        <f>C18*(N18+O18)</f>
        <v>640</v>
      </c>
      <c r="Q18" s="294">
        <f>L18-P18</f>
        <v>1300</v>
      </c>
    </row>
    <row r="19" spans="1:17" ht="17.25" customHeight="1" x14ac:dyDescent="0.2">
      <c r="A19" s="203" t="s">
        <v>226</v>
      </c>
      <c r="B19" s="208" t="s">
        <v>201</v>
      </c>
      <c r="C19" s="101"/>
      <c r="D19" s="101"/>
      <c r="E19" s="292"/>
      <c r="F19" s="292"/>
      <c r="G19" s="101"/>
      <c r="H19" s="101"/>
      <c r="I19" s="294"/>
      <c r="J19" s="294"/>
      <c r="K19" s="294"/>
      <c r="L19" s="294"/>
      <c r="M19" s="296"/>
      <c r="N19" s="294"/>
      <c r="O19" s="294"/>
    </row>
    <row r="20" spans="1:17" ht="29.25" customHeight="1" x14ac:dyDescent="0.2">
      <c r="A20" s="203"/>
      <c r="B20" s="208" t="s">
        <v>202</v>
      </c>
      <c r="C20" s="101"/>
      <c r="D20" s="101"/>
      <c r="E20" s="292"/>
      <c r="F20" s="292"/>
      <c r="G20" s="292"/>
      <c r="H20" s="292"/>
      <c r="I20" s="292"/>
      <c r="J20" s="292"/>
      <c r="K20" s="292"/>
      <c r="L20" s="292"/>
      <c r="M20" s="292"/>
    </row>
    <row r="21" spans="1:17" ht="18.75" customHeight="1" x14ac:dyDescent="0.2">
      <c r="A21" s="203" t="s">
        <v>229</v>
      </c>
      <c r="B21" s="208" t="s">
        <v>203</v>
      </c>
      <c r="C21" s="101">
        <v>0</v>
      </c>
      <c r="D21" s="101" t="s">
        <v>199</v>
      </c>
      <c r="E21" s="101">
        <v>24.25</v>
      </c>
      <c r="F21" s="101">
        <f>E21*0.9</f>
        <v>21.824999999999999</v>
      </c>
      <c r="G21" s="101">
        <v>0</v>
      </c>
      <c r="H21" s="101">
        <v>0</v>
      </c>
      <c r="I21" s="101">
        <v>0</v>
      </c>
      <c r="J21" s="101">
        <v>0</v>
      </c>
      <c r="K21" s="101">
        <v>0</v>
      </c>
      <c r="L21" s="101">
        <f>J21+K21</f>
        <v>0</v>
      </c>
      <c r="M21" s="101"/>
    </row>
    <row r="22" spans="1:17" ht="18.75" customHeight="1" x14ac:dyDescent="0.2">
      <c r="A22" s="94"/>
      <c r="B22" s="520" t="s">
        <v>126</v>
      </c>
      <c r="C22" s="305" t="s">
        <v>89</v>
      </c>
      <c r="D22" s="305" t="s">
        <v>89</v>
      </c>
      <c r="E22" s="305"/>
      <c r="F22" s="305"/>
      <c r="G22" s="305">
        <v>0</v>
      </c>
      <c r="H22" s="305"/>
      <c r="I22" s="305"/>
      <c r="J22" s="305">
        <f>SUM(J11:J21)</f>
        <v>0</v>
      </c>
      <c r="K22" s="305">
        <f>SUM(K11:K21)</f>
        <v>11640</v>
      </c>
      <c r="L22" s="305">
        <f>SUM(L11:L21)</f>
        <v>11640</v>
      </c>
      <c r="M22" s="305"/>
      <c r="P22" s="294">
        <f>SUM(P11:P18)</f>
        <v>1560</v>
      </c>
      <c r="Q22" s="294">
        <f>SUM(Q11:Q18)</f>
        <v>10080</v>
      </c>
    </row>
    <row r="23" spans="1:17" ht="12.75" customHeight="1" x14ac:dyDescent="0.2">
      <c r="A23" s="273"/>
      <c r="B23" s="303" t="s">
        <v>205</v>
      </c>
      <c r="C23" s="521"/>
      <c r="D23" s="521"/>
      <c r="E23" s="521"/>
      <c r="F23" s="521"/>
      <c r="G23" s="521"/>
      <c r="H23" s="521"/>
      <c r="I23" s="521"/>
      <c r="J23" s="521"/>
      <c r="K23" s="521"/>
      <c r="L23" s="521"/>
      <c r="M23" s="521"/>
    </row>
    <row r="24" spans="1:17" ht="22.5" customHeight="1" x14ac:dyDescent="0.2">
      <c r="A24" s="273"/>
      <c r="B24" s="265" t="s">
        <v>206</v>
      </c>
      <c r="C24" s="747" t="s">
        <v>207</v>
      </c>
      <c r="D24" s="747"/>
      <c r="E24" s="747"/>
      <c r="F24" s="747"/>
      <c r="G24" s="747"/>
      <c r="H24" s="266"/>
      <c r="I24" s="266"/>
      <c r="J24" s="737" t="s">
        <v>208</v>
      </c>
      <c r="K24" s="737"/>
      <c r="L24" s="737"/>
    </row>
  </sheetData>
  <mergeCells count="5">
    <mergeCell ref="C5:E5"/>
    <mergeCell ref="G5:I5"/>
    <mergeCell ref="J5:L5"/>
    <mergeCell ref="C24:G24"/>
    <mergeCell ref="J24:L24"/>
  </mergeCells>
  <conditionalFormatting sqref="P22:Q22">
    <cfRule type="expression" dxfId="761" priority="2">
      <formula>LEFT(#REF!,9)="SUB-TOTAL"</formula>
    </cfRule>
    <cfRule type="expression" dxfId="760" priority="3">
      <formula>#REF!=1</formula>
    </cfRule>
    <cfRule type="cellIs" dxfId="759" priority="4" operator="equal">
      <formula>"xxx"</formula>
    </cfRule>
  </conditionalFormatting>
  <conditionalFormatting sqref="N11:Q18 N19:O19">
    <cfRule type="expression" dxfId="758" priority="5">
      <formula>#REF!=1</formula>
    </cfRule>
    <cfRule type="cellIs" dxfId="757" priority="6" operator="equal">
      <formula>"xxx"</formula>
    </cfRule>
    <cfRule type="expression" dxfId="756" priority="7">
      <formula>LEFT(I11,9)="SUB-TOTAL"</formula>
    </cfRule>
  </conditionalFormatting>
  <conditionalFormatting sqref="N6:Q6">
    <cfRule type="expression" dxfId="755" priority="8">
      <formula>#REF!=1</formula>
    </cfRule>
  </conditionalFormatting>
  <conditionalFormatting sqref="N7:Q10">
    <cfRule type="cellIs" dxfId="754" priority="9" operator="equal">
      <formula>"xxx"</formula>
    </cfRule>
    <cfRule type="expression" dxfId="753" priority="10">
      <formula>#REF!=1</formula>
    </cfRule>
    <cfRule type="expression" dxfId="752" priority="11">
      <formula>LEFT(J7,9)="SUB-TOTAL"</formula>
    </cfRule>
  </conditionalFormatting>
  <conditionalFormatting sqref="K11">
    <cfRule type="expression" dxfId="751" priority="12">
      <formula>#REF!=1</formula>
    </cfRule>
    <cfRule type="expression" dxfId="750" priority="13">
      <formula>LEFT(F11,9)="SUB-TOTAL"</formula>
    </cfRule>
  </conditionalFormatting>
  <conditionalFormatting sqref="K12">
    <cfRule type="expression" dxfId="749" priority="14">
      <formula>#REF!=1</formula>
    </cfRule>
    <cfRule type="expression" dxfId="748" priority="15">
      <formula>LEFT(F12,9)="SUB-TOTAL"</formula>
    </cfRule>
  </conditionalFormatting>
  <conditionalFormatting sqref="K15">
    <cfRule type="expression" dxfId="747" priority="16">
      <formula>#REF!=1</formula>
    </cfRule>
    <cfRule type="expression" dxfId="746" priority="17">
      <formula>LEFT(F15,9)="SUB-TOTAL"</formula>
    </cfRule>
  </conditionalFormatting>
  <conditionalFormatting sqref="H18">
    <cfRule type="cellIs" dxfId="745" priority="18" operator="equal">
      <formula>"xxx"</formula>
    </cfRule>
    <cfRule type="expression" dxfId="744" priority="19">
      <formula>#REF!=1</formula>
    </cfRule>
  </conditionalFormatting>
  <conditionalFormatting sqref="H15">
    <cfRule type="cellIs" dxfId="743" priority="20" operator="equal">
      <formula>"xxx"</formula>
    </cfRule>
    <cfRule type="expression" dxfId="742" priority="21">
      <formula>#REF!=1</formula>
    </cfRule>
  </conditionalFormatting>
  <conditionalFormatting sqref="H12">
    <cfRule type="cellIs" dxfId="741" priority="22" operator="equal">
      <formula>"xxx"</formula>
    </cfRule>
    <cfRule type="expression" dxfId="740" priority="23">
      <formula>#REF!=1</formula>
    </cfRule>
  </conditionalFormatting>
  <conditionalFormatting sqref="H11">
    <cfRule type="cellIs" dxfId="739" priority="24" operator="equal">
      <formula>"xxx"</formula>
    </cfRule>
    <cfRule type="expression" dxfId="738" priority="25">
      <formula>#REF!=1</formula>
    </cfRule>
  </conditionalFormatting>
  <conditionalFormatting sqref="G18 G19:H19">
    <cfRule type="expression" dxfId="737" priority="26">
      <formula>#REF!=1</formula>
    </cfRule>
    <cfRule type="cellIs" dxfId="736" priority="27" operator="equal">
      <formula>"xxx"</formula>
    </cfRule>
  </conditionalFormatting>
  <conditionalFormatting sqref="M8:M18">
    <cfRule type="cellIs" dxfId="735" priority="28" operator="equal">
      <formula>"xxx"</formula>
    </cfRule>
  </conditionalFormatting>
  <conditionalFormatting sqref="I18:L18">
    <cfRule type="expression" dxfId="734" priority="29">
      <formula>#REF!=1</formula>
    </cfRule>
  </conditionalFormatting>
  <conditionalFormatting sqref="J11:L18">
    <cfRule type="cellIs" dxfId="733" priority="30" operator="equal">
      <formula>"xxx"</formula>
    </cfRule>
  </conditionalFormatting>
  <conditionalFormatting sqref="J18:L18">
    <cfRule type="expression" dxfId="732" priority="31">
      <formula>LEFT(E18,9)="SUB-TOTAL"</formula>
    </cfRule>
  </conditionalFormatting>
  <conditionalFormatting sqref="E21:M21">
    <cfRule type="cellIs" dxfId="731" priority="32" operator="equal">
      <formula>"xxx"</formula>
    </cfRule>
    <cfRule type="expression" dxfId="730" priority="33">
      <formula>#REF!=1</formula>
    </cfRule>
  </conditionalFormatting>
  <conditionalFormatting sqref="E15:G15 E18:F18">
    <cfRule type="cellIs" dxfId="729" priority="34" operator="equal">
      <formula>"xxx"</formula>
    </cfRule>
  </conditionalFormatting>
  <conditionalFormatting sqref="E15:F15 E18:F18">
    <cfRule type="expression" dxfId="728" priority="35">
      <formula>#REF!=1</formula>
    </cfRule>
  </conditionalFormatting>
  <conditionalFormatting sqref="E2:F6">
    <cfRule type="expression" dxfId="727" priority="36">
      <formula>#REF!=1</formula>
    </cfRule>
  </conditionalFormatting>
  <conditionalFormatting sqref="E11:G12">
    <cfRule type="cellIs" dxfId="726" priority="37" operator="equal">
      <formula>"xxx"</formula>
    </cfRule>
    <cfRule type="expression" dxfId="725" priority="38">
      <formula>#REF!=1</formula>
    </cfRule>
  </conditionalFormatting>
  <conditionalFormatting sqref="F10">
    <cfRule type="containsText" dxfId="724" priority="39" operator="containsText" text="xxx">
      <formula>NOT(ISERROR(SEARCH("xxx",F10)))</formula>
    </cfRule>
    <cfRule type="expression" dxfId="723" priority="40">
      <formula>#REF!=1</formula>
    </cfRule>
  </conditionalFormatting>
  <conditionalFormatting sqref="F8:G9">
    <cfRule type="expression" dxfId="722" priority="41">
      <formula>#REF!=1</formula>
    </cfRule>
  </conditionalFormatting>
  <conditionalFormatting sqref="F8:F9">
    <cfRule type="containsText" dxfId="721" priority="42" operator="containsText" text="xxx">
      <formula>NOT(ISERROR(SEARCH("xxx",F8)))</formula>
    </cfRule>
  </conditionalFormatting>
  <conditionalFormatting sqref="J19:M19">
    <cfRule type="cellIs" dxfId="720" priority="43" operator="equal">
      <formula>"xxx"</formula>
    </cfRule>
  </conditionalFormatting>
  <conditionalFormatting sqref="J24">
    <cfRule type="expression" dxfId="719" priority="44">
      <formula>L24=1</formula>
    </cfRule>
  </conditionalFormatting>
  <conditionalFormatting sqref="C23:M23">
    <cfRule type="expression" dxfId="718" priority="45">
      <formula>"I=1"</formula>
    </cfRule>
    <cfRule type="expression" dxfId="717" priority="46">
      <formula>i=1</formula>
    </cfRule>
  </conditionalFormatting>
  <conditionalFormatting sqref="J23:M23">
    <cfRule type="expression" dxfId="716" priority="47">
      <formula>O23=1</formula>
    </cfRule>
  </conditionalFormatting>
  <conditionalFormatting sqref="D23:M23">
    <cfRule type="containsText" dxfId="715" priority="48" operator="containsText" text="xxx">
      <formula>NOT(ISERROR(SEARCH("xxx",D23)))</formula>
    </cfRule>
  </conditionalFormatting>
  <conditionalFormatting sqref="C23:C24">
    <cfRule type="cellIs" dxfId="714" priority="49" operator="equal">
      <formula>"xxx"</formula>
    </cfRule>
  </conditionalFormatting>
  <conditionalFormatting sqref="D10:E10 G10">
    <cfRule type="cellIs" dxfId="713" priority="50" operator="equal">
      <formula>"xxx"</formula>
    </cfRule>
  </conditionalFormatting>
  <conditionalFormatting sqref="D10:E10 G10 I8:L17 I19:L19">
    <cfRule type="expression" dxfId="712" priority="51">
      <formula>#REF!=1</formula>
    </cfRule>
  </conditionalFormatting>
  <conditionalFormatting sqref="B22:G22">
    <cfRule type="expression" dxfId="711" priority="52">
      <formula>#REF!=1</formula>
    </cfRule>
  </conditionalFormatting>
  <conditionalFormatting sqref="C24">
    <cfRule type="expression" dxfId="710" priority="53">
      <formula>L24=1</formula>
    </cfRule>
  </conditionalFormatting>
  <conditionalFormatting sqref="I24">
    <cfRule type="expression" dxfId="709" priority="54">
      <formula>L24=1</formula>
    </cfRule>
  </conditionalFormatting>
  <conditionalFormatting sqref="H24">
    <cfRule type="expression" dxfId="708" priority="55">
      <formula>M24=1</formula>
    </cfRule>
  </conditionalFormatting>
  <conditionalFormatting sqref="H24:I24">
    <cfRule type="containsText" dxfId="707" priority="56" operator="containsText" text="xxx">
      <formula>NOT(ISERROR(SEARCH("xxx",H24)))</formula>
    </cfRule>
  </conditionalFormatting>
  <conditionalFormatting sqref="B24">
    <cfRule type="expression" dxfId="706" priority="57">
      <formula>M24=1</formula>
    </cfRule>
  </conditionalFormatting>
  <conditionalFormatting sqref="B23:B24">
    <cfRule type="containsText" dxfId="705" priority="58" operator="containsText" text="total estimated">
      <formula>NOT(ISERROR(SEARCH("total estimated",B23)))</formula>
    </cfRule>
    <cfRule type="containsText" dxfId="704" priority="59" operator="containsText" text="SUB-TOTAL">
      <formula>NOT(ISERROR(SEARCH("SUB-TOTAL",B23)))</formula>
    </cfRule>
    <cfRule type="containsText" dxfId="703" priority="60" operator="containsText" text="to be carried to">
      <formula>NOT(ISERROR(SEARCH("to be carried to",B23)))</formula>
    </cfRule>
  </conditionalFormatting>
  <conditionalFormatting sqref="C7:C21 I8:L10">
    <cfRule type="cellIs" dxfId="702" priority="61" operator="equal">
      <formula>"xxx"</formula>
    </cfRule>
  </conditionalFormatting>
  <conditionalFormatting sqref="D7:E7">
    <cfRule type="cellIs" dxfId="701" priority="62" operator="equal">
      <formula>"xxx"</formula>
    </cfRule>
  </conditionalFormatting>
  <conditionalFormatting sqref="G15 G16:H16">
    <cfRule type="expression" dxfId="700" priority="63">
      <formula>#REF!=1</formula>
    </cfRule>
  </conditionalFormatting>
  <conditionalFormatting sqref="J19:L19">
    <cfRule type="expression" dxfId="699" priority="64">
      <formula>LEFT(#REF!,9)="SUB-TOTAL"</formula>
    </cfRule>
  </conditionalFormatting>
  <conditionalFormatting sqref="G14 H22:M22">
    <cfRule type="containsText" dxfId="698" priority="65" operator="containsText" text="xxx">
      <formula>NOT(ISERROR(SEARCH("xxx",G14)))</formula>
    </cfRule>
    <cfRule type="expression" dxfId="697" priority="66">
      <formula>#REF!=1</formula>
    </cfRule>
  </conditionalFormatting>
  <conditionalFormatting sqref="D17:H17 G16:I16 H14">
    <cfRule type="cellIs" dxfId="696" priority="67" operator="equal">
      <formula>"xxx"</formula>
    </cfRule>
  </conditionalFormatting>
  <conditionalFormatting sqref="D17:H17 H14">
    <cfRule type="expression" dxfId="695" priority="68">
      <formula>#REF!=1</formula>
    </cfRule>
  </conditionalFormatting>
  <conditionalFormatting sqref="G6:J7">
    <cfRule type="expression" dxfId="694" priority="69">
      <formula>I6=1</formula>
    </cfRule>
  </conditionalFormatting>
  <conditionalFormatting sqref="K6:K7">
    <cfRule type="expression" dxfId="693" priority="70">
      <formula>#REF!=1</formula>
    </cfRule>
  </conditionalFormatting>
  <conditionalFormatting sqref="J5">
    <cfRule type="expression" dxfId="692" priority="71">
      <formula>L5=1</formula>
    </cfRule>
  </conditionalFormatting>
  <conditionalFormatting sqref="H13">
    <cfRule type="containsText" dxfId="691" priority="72" operator="containsText" text="xxx">
      <formula>NOT(ISERROR(SEARCH("xxx",H13)))</formula>
    </cfRule>
  </conditionalFormatting>
  <conditionalFormatting sqref="I13">
    <cfRule type="cellIs" dxfId="690" priority="73" operator="equal">
      <formula>"xxx"</formula>
    </cfRule>
  </conditionalFormatting>
  <conditionalFormatting sqref="I13 I16">
    <cfRule type="expression" dxfId="689" priority="74">
      <formula>LEFT(B15,9)="SUB-TOTAL"</formula>
    </cfRule>
  </conditionalFormatting>
  <conditionalFormatting sqref="H8:H10">
    <cfRule type="containsText" dxfId="688" priority="75" operator="containsText" text="xxx">
      <formula>NOT(ISERROR(SEARCH("xxx",H8)))</formula>
    </cfRule>
  </conditionalFormatting>
  <conditionalFormatting sqref="I8:I10">
    <cfRule type="expression" dxfId="687" priority="76">
      <formula>LEFT(B8,9)="SUB-TOTAL"</formula>
    </cfRule>
  </conditionalFormatting>
  <conditionalFormatting sqref="G13">
    <cfRule type="expression" dxfId="686" priority="77">
      <formula>#REF!=1</formula>
    </cfRule>
  </conditionalFormatting>
  <conditionalFormatting sqref="H8:H10 H13">
    <cfRule type="expression" dxfId="685" priority="78">
      <formula>#REF!=1</formula>
    </cfRule>
  </conditionalFormatting>
  <conditionalFormatting sqref="G5">
    <cfRule type="expression" dxfId="684" priority="79">
      <formula>#REF!=1</formula>
    </cfRule>
  </conditionalFormatting>
  <conditionalFormatting sqref="L6:L7">
    <cfRule type="expression" dxfId="683" priority="80">
      <formula>#REF!=1</formula>
    </cfRule>
  </conditionalFormatting>
  <conditionalFormatting sqref="D6">
    <cfRule type="expression" dxfId="682" priority="81">
      <formula>#REF!=1</formula>
    </cfRule>
  </conditionalFormatting>
  <conditionalFormatting sqref="C2:C6">
    <cfRule type="expression" dxfId="681" priority="82">
      <formula>#REF!=1</formula>
    </cfRule>
  </conditionalFormatting>
  <conditionalFormatting sqref="A23:A24">
    <cfRule type="expression" dxfId="680" priority="83">
      <formula>RIGHT($A23,3)=".00"</formula>
    </cfRule>
    <cfRule type="expression" dxfId="679" priority="84">
      <formula>#REF!=1</formula>
    </cfRule>
  </conditionalFormatting>
  <conditionalFormatting sqref="A2:A5">
    <cfRule type="expression" dxfId="678" priority="85">
      <formula>#REF!=1</formula>
    </cfRule>
  </conditionalFormatting>
  <conditionalFormatting sqref="A6 B2:B6">
    <cfRule type="expression" dxfId="677" priority="86">
      <formula>#REF!=1</formula>
    </cfRule>
  </conditionalFormatting>
  <conditionalFormatting sqref="B23">
    <cfRule type="expression" dxfId="676" priority="87">
      <formula>#REF!=1</formula>
    </cfRule>
    <cfRule type="expression" dxfId="675" priority="88">
      <formula>RIGHT($A23,3)=".00"</formula>
    </cfRule>
  </conditionalFormatting>
  <conditionalFormatting sqref="C23:I23">
    <cfRule type="expression" dxfId="674" priority="89">
      <formula>#REF!=1</formula>
    </cfRule>
  </conditionalFormatting>
  <conditionalFormatting sqref="J13:L14 J16:L17">
    <cfRule type="expression" dxfId="673" priority="90">
      <formula>LEFT(E15,9)="SUB-TOTAL"</formula>
    </cfRule>
  </conditionalFormatting>
  <conditionalFormatting sqref="J8:L12 J15:L15">
    <cfRule type="expression" dxfId="672" priority="91">
      <formula>LEFT(E8,9)="SUB-TOTAL"</formula>
    </cfRule>
  </conditionalFormatting>
  <pageMargins left="0.7" right="0.7" top="0.75" bottom="0.75" header="0.511811023622047" footer="0.511811023622047"/>
  <pageSetup paperSize="9" orientation="landscape"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5"/>
  <sheetViews>
    <sheetView topLeftCell="A5" zoomScaleNormal="100" workbookViewId="0">
      <selection activeCell="O26" sqref="O26"/>
    </sheetView>
  </sheetViews>
  <sheetFormatPr defaultColWidth="8.7109375" defaultRowHeight="12.75" x14ac:dyDescent="0.2"/>
  <cols>
    <col min="2" max="2" width="23.140625" style="15" customWidth="1"/>
    <col min="3" max="3" width="12.28515625" style="15" customWidth="1"/>
    <col min="8" max="8" width="10.5703125" style="15" customWidth="1"/>
    <col min="10" max="10" width="7.5703125"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0.8554687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333</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51" customHeight="1" x14ac:dyDescent="0.2">
      <c r="A10" s="91"/>
      <c r="B10" s="208" t="s">
        <v>213</v>
      </c>
      <c r="C10" s="93"/>
      <c r="D10" s="205"/>
      <c r="E10" s="205"/>
      <c r="F10" s="205"/>
      <c r="G10" s="207"/>
      <c r="H10" s="207"/>
      <c r="I10" s="207"/>
      <c r="J10" s="207"/>
      <c r="K10" s="207"/>
      <c r="L10" s="207"/>
    </row>
    <row r="11" spans="1:16" ht="25.5" customHeight="1" x14ac:dyDescent="0.2">
      <c r="A11" s="203" t="s">
        <v>214</v>
      </c>
      <c r="B11" s="208" t="s">
        <v>215</v>
      </c>
      <c r="C11" s="93"/>
      <c r="D11" s="94"/>
      <c r="E11" s="205"/>
      <c r="F11" s="205"/>
      <c r="G11" s="207"/>
      <c r="H11" s="207"/>
      <c r="I11" s="207"/>
      <c r="J11" s="270"/>
      <c r="K11" s="209"/>
      <c r="L11" s="207"/>
    </row>
    <row r="12" spans="1:16" ht="25.5" customHeight="1" x14ac:dyDescent="0.2">
      <c r="A12" s="203" t="s">
        <v>216</v>
      </c>
      <c r="B12" s="208" t="s">
        <v>217</v>
      </c>
      <c r="C12" s="93">
        <v>1</v>
      </c>
      <c r="D12" s="94" t="s">
        <v>180</v>
      </c>
      <c r="E12" s="93">
        <v>242.5</v>
      </c>
      <c r="F12" s="93">
        <v>0.75</v>
      </c>
      <c r="G12" s="288">
        <f>C12-F12</f>
        <v>0.25</v>
      </c>
      <c r="H12" s="288">
        <f>F12+G12</f>
        <v>1</v>
      </c>
      <c r="I12" s="207">
        <f>E12*F12</f>
        <v>181.875</v>
      </c>
      <c r="J12" s="270">
        <f>G12*E12</f>
        <v>60.625</v>
      </c>
      <c r="K12" s="209">
        <f>I12+J12</f>
        <v>242.5</v>
      </c>
      <c r="L12" s="210">
        <f>H12/C12</f>
        <v>1</v>
      </c>
      <c r="M12" s="168">
        <v>240</v>
      </c>
      <c r="N12" s="168">
        <v>10</v>
      </c>
      <c r="O12" s="168">
        <f>C12*(M12+N12)</f>
        <v>250</v>
      </c>
      <c r="P12" s="168">
        <f>K12-O12</f>
        <v>-7.5</v>
      </c>
    </row>
    <row r="13" spans="1:16" ht="12.75" customHeight="1" x14ac:dyDescent="0.2">
      <c r="A13" s="203" t="s">
        <v>218</v>
      </c>
      <c r="B13" s="208" t="s">
        <v>223</v>
      </c>
      <c r="C13" s="93"/>
      <c r="D13" s="94"/>
      <c r="E13" s="205"/>
      <c r="F13" s="93"/>
      <c r="G13" s="288"/>
      <c r="H13" s="288"/>
      <c r="I13" s="207"/>
      <c r="J13" s="270"/>
      <c r="K13" s="209"/>
      <c r="L13" s="210"/>
    </row>
    <row r="14" spans="1:16" ht="26.25" customHeight="1" x14ac:dyDescent="0.2">
      <c r="A14" s="203" t="s">
        <v>220</v>
      </c>
      <c r="B14" s="522" t="s">
        <v>331</v>
      </c>
      <c r="C14" s="511">
        <v>1</v>
      </c>
      <c r="D14" s="512" t="s">
        <v>180</v>
      </c>
      <c r="E14" s="511">
        <v>388</v>
      </c>
      <c r="F14" s="511">
        <v>0.65</v>
      </c>
      <c r="G14" s="513">
        <f>C14-F14</f>
        <v>0.35</v>
      </c>
      <c r="H14" s="513">
        <f>F14+G14</f>
        <v>1</v>
      </c>
      <c r="I14" s="514">
        <f>E14*F14</f>
        <v>252.20000000000002</v>
      </c>
      <c r="J14" s="515">
        <f>G14*E14</f>
        <v>135.79999999999998</v>
      </c>
      <c r="K14" s="516">
        <f>I14+J14</f>
        <v>388</v>
      </c>
      <c r="L14" s="517">
        <f>H14/C14</f>
        <v>1</v>
      </c>
      <c r="M14" s="168">
        <v>500</v>
      </c>
      <c r="N14" s="168">
        <v>10</v>
      </c>
      <c r="O14" s="168">
        <f>C14*(M14+N14)</f>
        <v>510</v>
      </c>
      <c r="P14" s="168">
        <f>K14-O14</f>
        <v>-122</v>
      </c>
    </row>
    <row r="15" spans="1:16" ht="26.25" customHeight="1" x14ac:dyDescent="0.2">
      <c r="A15" s="211"/>
      <c r="B15" s="212" t="s">
        <v>150</v>
      </c>
      <c r="C15" s="213" t="s">
        <v>89</v>
      </c>
      <c r="D15" s="213" t="s">
        <v>89</v>
      </c>
      <c r="E15" s="214"/>
      <c r="F15" s="214"/>
      <c r="G15" s="215"/>
      <c r="H15" s="216"/>
      <c r="I15" s="215">
        <f>SUM(I9:I14)</f>
        <v>434.07500000000005</v>
      </c>
      <c r="J15" s="272">
        <f>SUM(J9:J14)</f>
        <v>196.42499999999998</v>
      </c>
      <c r="K15" s="272">
        <f>SUM(K9:K14)</f>
        <v>630.5</v>
      </c>
      <c r="L15" s="217"/>
      <c r="O15" s="272">
        <f>SUM(O9:O14)</f>
        <v>760</v>
      </c>
      <c r="P15" s="272">
        <f>SUM(P9:P14)</f>
        <v>-129.5</v>
      </c>
    </row>
  </sheetData>
  <mergeCells count="3">
    <mergeCell ref="C6:E6"/>
    <mergeCell ref="F6:H6"/>
    <mergeCell ref="I6:K6"/>
  </mergeCells>
  <conditionalFormatting sqref="O15:P15">
    <cfRule type="cellIs" dxfId="671" priority="2" operator="equal">
      <formula>"xxx"</formula>
    </cfRule>
    <cfRule type="expression" dxfId="670" priority="3">
      <formula>#REF!=1</formula>
    </cfRule>
  </conditionalFormatting>
  <conditionalFormatting sqref="N12">
    <cfRule type="expression" dxfId="669" priority="4">
      <formula>#REF!=1</formula>
    </cfRule>
    <cfRule type="cellIs" dxfId="668" priority="5" operator="equal">
      <formula>"xxx"</formula>
    </cfRule>
  </conditionalFormatting>
  <conditionalFormatting sqref="M12">
    <cfRule type="expression" dxfId="667" priority="6">
      <formula>#REF!=1</formula>
    </cfRule>
    <cfRule type="cellIs" dxfId="666" priority="7" operator="equal">
      <formula>"xxx"</formula>
    </cfRule>
  </conditionalFormatting>
  <conditionalFormatting sqref="N14">
    <cfRule type="expression" dxfId="665" priority="8">
      <formula>#REF!=1</formula>
    </cfRule>
    <cfRule type="cellIs" dxfId="664" priority="9" operator="equal">
      <formula>"xxx"</formula>
    </cfRule>
  </conditionalFormatting>
  <conditionalFormatting sqref="M14">
    <cfRule type="expression" dxfId="663" priority="10">
      <formula>#REF!=1</formula>
    </cfRule>
    <cfRule type="cellIs" dxfId="662" priority="11" operator="equal">
      <formula>"xxx"</formula>
    </cfRule>
  </conditionalFormatting>
  <conditionalFormatting sqref="B14">
    <cfRule type="containsText" dxfId="661" priority="12" operator="containsText" text="to be carried to">
      <formula>NOT(ISERROR(SEARCH("to be carried to",B14)))</formula>
    </cfRule>
    <cfRule type="containsText" dxfId="660" priority="13" operator="containsText" text="total estimated">
      <formula>NOT(ISERROR(SEARCH("total estimated",B14)))</formula>
    </cfRule>
    <cfRule type="containsText" dxfId="659" priority="14" operator="containsText" text="SUB-TOTAL">
      <formula>NOT(ISERROR(SEARCH("SUB-TOTAL",B14)))</formula>
    </cfRule>
    <cfRule type="expression" dxfId="658" priority="15">
      <formula>#REF!=1</formula>
    </cfRule>
    <cfRule type="expression" dxfId="657" priority="16">
      <formula>RIGHT(#REF!,3)=".00"</formula>
    </cfRule>
    <cfRule type="expression" dxfId="656" priority="17">
      <formula>"I=1"</formula>
    </cfRule>
    <cfRule type="expression" dxfId="655" priority="18">
      <formula>i=1</formula>
    </cfRule>
  </conditionalFormatting>
  <conditionalFormatting sqref="G14">
    <cfRule type="cellIs" dxfId="654" priority="19" operator="equal">
      <formula>"xxx"</formula>
    </cfRule>
    <cfRule type="expression" dxfId="653" priority="20">
      <formula>#REF!=1</formula>
    </cfRule>
  </conditionalFormatting>
  <conditionalFormatting sqref="G12">
    <cfRule type="cellIs" dxfId="652" priority="21" operator="equal">
      <formula>"xxx"</formula>
    </cfRule>
    <cfRule type="expression" dxfId="651" priority="22">
      <formula>#REF!=1</formula>
    </cfRule>
  </conditionalFormatting>
  <conditionalFormatting sqref="D10:E10">
    <cfRule type="containsText" dxfId="650" priority="23" operator="containsText" text="xxx">
      <formula>NOT(ISERROR(SEARCH("xxx",D10)))</formula>
    </cfRule>
    <cfRule type="expression" dxfId="649" priority="24">
      <formula>#REF!=1</formula>
    </cfRule>
  </conditionalFormatting>
  <conditionalFormatting sqref="E8:E9 E11">
    <cfRule type="containsText" dxfId="648" priority="25" operator="containsText" text="xxx">
      <formula>NOT(ISERROR(SEARCH("xxx",E8)))</formula>
    </cfRule>
  </conditionalFormatting>
  <conditionalFormatting sqref="E14">
    <cfRule type="cellIs" dxfId="647" priority="26" operator="equal">
      <formula>"xxx"</formula>
    </cfRule>
  </conditionalFormatting>
  <conditionalFormatting sqref="E12:F12 E13:H13 E14:F14 H12 H14">
    <cfRule type="expression" dxfId="646" priority="27">
      <formula>#REF!=1</formula>
    </cfRule>
  </conditionalFormatting>
  <conditionalFormatting sqref="E12">
    <cfRule type="cellIs" dxfId="645" priority="28" operator="equal">
      <formula>"xxx"</formula>
    </cfRule>
  </conditionalFormatting>
  <conditionalFormatting sqref="E13">
    <cfRule type="containsText" dxfId="644" priority="29" operator="containsText" text="xxx">
      <formula>NOT(ISERROR(SEARCH("xxx",E13)))</formula>
    </cfRule>
  </conditionalFormatting>
  <conditionalFormatting sqref="C8:C14 O12:P12 O14:P14">
    <cfRule type="cellIs" dxfId="643" priority="30" operator="equal">
      <formula>"xxx"</formula>
    </cfRule>
  </conditionalFormatting>
  <conditionalFormatting sqref="C9:C13">
    <cfRule type="expression" dxfId="642" priority="31">
      <formula>I9=1</formula>
    </cfRule>
  </conditionalFormatting>
  <conditionalFormatting sqref="B12">
    <cfRule type="expression" dxfId="641" priority="32">
      <formula>"I=1"</formula>
    </cfRule>
    <cfRule type="expression" dxfId="640" priority="33">
      <formula>i=1</formula>
    </cfRule>
  </conditionalFormatting>
  <conditionalFormatting sqref="B9:B13">
    <cfRule type="expression" dxfId="639" priority="34">
      <formula>I9=1</formula>
    </cfRule>
  </conditionalFormatting>
  <conditionalFormatting sqref="B8:B13">
    <cfRule type="containsText" dxfId="638" priority="35" operator="containsText" text="to be carried to">
      <formula>NOT(ISERROR(SEARCH("to be carried to",B8)))</formula>
    </cfRule>
    <cfRule type="containsText" dxfId="637" priority="36" operator="containsText" text="total estimated">
      <formula>NOT(ISERROR(SEARCH("total estimated",B8)))</formula>
    </cfRule>
    <cfRule type="containsText" dxfId="636" priority="37" operator="containsText" text="SUB-TOTAL">
      <formula>NOT(ISERROR(SEARCH("SUB-TOTAL",B8)))</formula>
    </cfRule>
  </conditionalFormatting>
  <conditionalFormatting sqref="A8:B11 A12 A14">
    <cfRule type="expression" dxfId="635" priority="38">
      <formula>RIGHT($A8,3)=".00"</formula>
    </cfRule>
  </conditionalFormatting>
  <conditionalFormatting sqref="D9 D11:D14">
    <cfRule type="expression" dxfId="634" priority="39">
      <formula>I9=1</formula>
    </cfRule>
  </conditionalFormatting>
  <conditionalFormatting sqref="E9 E11">
    <cfRule type="expression" dxfId="633" priority="40">
      <formula>I9=1</formula>
    </cfRule>
  </conditionalFormatting>
  <conditionalFormatting sqref="A9:A14">
    <cfRule type="expression" dxfId="632" priority="41">
      <formula>I9=1</formula>
    </cfRule>
  </conditionalFormatting>
  <conditionalFormatting sqref="A13:B13">
    <cfRule type="expression" dxfId="631" priority="42">
      <formula>RIGHT($A13,3)=".00"</formula>
    </cfRule>
  </conditionalFormatting>
  <conditionalFormatting sqref="F12 F13:H13 F14 H12 H14">
    <cfRule type="cellIs" dxfId="630" priority="43" operator="equal">
      <formula>"xxx"</formula>
    </cfRule>
  </conditionalFormatting>
  <conditionalFormatting sqref="C5">
    <cfRule type="expression" dxfId="629" priority="44">
      <formula>#REF!=1</formula>
    </cfRule>
  </conditionalFormatting>
  <conditionalFormatting sqref="I15:K15">
    <cfRule type="cellIs" dxfId="628" priority="45" operator="equal">
      <formula>"xxx"</formula>
    </cfRule>
    <cfRule type="expression" dxfId="627" priority="46">
      <formula>#REF!=1</formula>
    </cfRule>
  </conditionalFormatting>
  <conditionalFormatting sqref="H8:L11 H15 I12:L14 L15">
    <cfRule type="expression" dxfId="626" priority="47">
      <formula>#REF!=1</formula>
    </cfRule>
  </conditionalFormatting>
  <conditionalFormatting sqref="C6">
    <cfRule type="expression" dxfId="625" priority="48">
      <formula>#REF!=1</formula>
    </cfRule>
  </conditionalFormatting>
  <conditionalFormatting sqref="E5:E6">
    <cfRule type="expression" dxfId="624" priority="49">
      <formula>#REF!=1</formula>
    </cfRule>
  </conditionalFormatting>
  <conditionalFormatting sqref="I6">
    <cfRule type="expression" dxfId="623" priority="50">
      <formula>K6=1</formula>
    </cfRule>
  </conditionalFormatting>
  <conditionalFormatting sqref="F6">
    <cfRule type="expression" dxfId="622" priority="51">
      <formula>#REF!=1</formula>
    </cfRule>
  </conditionalFormatting>
  <conditionalFormatting sqref="E15:F15">
    <cfRule type="expression" dxfId="621" priority="52">
      <formula>#REF!=1</formula>
    </cfRule>
    <cfRule type="expression" dxfId="620" priority="53">
      <formula>#REF!=1</formula>
    </cfRule>
    <cfRule type="expression" dxfId="619" priority="54">
      <formula>#REF!=1</formula>
    </cfRule>
    <cfRule type="containsText" dxfId="618" priority="55" operator="containsText" text="xxx">
      <formula>NOT(ISERROR(SEARCH("xxx",E15)))</formula>
    </cfRule>
  </conditionalFormatting>
  <conditionalFormatting sqref="C1:C4 C8 C15">
    <cfRule type="expression" dxfId="617" priority="56">
      <formula>#REF!=1</formula>
    </cfRule>
  </conditionalFormatting>
  <conditionalFormatting sqref="C15">
    <cfRule type="expression" dxfId="616" priority="57">
      <formula>G15=1</formula>
    </cfRule>
    <cfRule type="expression" dxfId="615" priority="58">
      <formula>#REF!=1</formula>
    </cfRule>
  </conditionalFormatting>
  <conditionalFormatting sqref="B15">
    <cfRule type="containsText" dxfId="614" priority="59" operator="containsText" text="total estimated">
      <formula>NOT(ISERROR(SEARCH("total estimated",B15)))</formula>
    </cfRule>
    <cfRule type="containsText" dxfId="613" priority="60" operator="containsText" text="SUB-TOTAL">
      <formula>NOT(ISERROR(SEARCH("SUB-TOTAL",B15)))</formula>
    </cfRule>
    <cfRule type="containsText" dxfId="612" priority="61" operator="containsText" text="to be carried to">
      <formula>NOT(ISERROR(SEARCH("to be carried to",B15)))</formula>
    </cfRule>
  </conditionalFormatting>
  <conditionalFormatting sqref="A15:B15">
    <cfRule type="expression" dxfId="611" priority="62">
      <formula>RIGHT($A15,3)=".00"</formula>
    </cfRule>
  </conditionalFormatting>
  <conditionalFormatting sqref="F8:F11">
    <cfRule type="containsText" dxfId="610" priority="63" operator="containsText" text="xxx">
      <formula>NOT(ISERROR(SEARCH("xxx",F8)))</formula>
    </cfRule>
  </conditionalFormatting>
  <conditionalFormatting sqref="G9:G11">
    <cfRule type="cellIs" dxfId="609" priority="64" operator="equal">
      <formula>"xxx"</formula>
    </cfRule>
    <cfRule type="expression" dxfId="608" priority="65">
      <formula>LEFT(B9,9)="SUB-TOTAL"</formula>
    </cfRule>
  </conditionalFormatting>
  <conditionalFormatting sqref="A7">
    <cfRule type="expression" dxfId="607" priority="66">
      <formula>G7=1</formula>
    </cfRule>
  </conditionalFormatting>
  <conditionalFormatting sqref="C15:G15">
    <cfRule type="cellIs" dxfId="606" priority="67" operator="equal">
      <formula>"xxx"</formula>
    </cfRule>
  </conditionalFormatting>
  <conditionalFormatting sqref="D8 O12:P12 O14:P14">
    <cfRule type="expression" dxfId="605" priority="68">
      <formula>#REF!=1</formula>
    </cfRule>
  </conditionalFormatting>
  <conditionalFormatting sqref="B1:B8 B15 C7:L7">
    <cfRule type="expression" dxfId="604" priority="69">
      <formula>#REF!=1</formula>
    </cfRule>
  </conditionalFormatting>
  <conditionalFormatting sqref="F1:F4 F8:F11">
    <cfRule type="expression" dxfId="603" priority="70">
      <formula>#REF!=1</formula>
    </cfRule>
  </conditionalFormatting>
  <conditionalFormatting sqref="G1:G4 G8:G11">
    <cfRule type="expression" dxfId="602" priority="71">
      <formula>#REF!=1</formula>
    </cfRule>
  </conditionalFormatting>
  <conditionalFormatting sqref="A1:A6 A8 A15 D15:G15">
    <cfRule type="expression" dxfId="601" priority="72">
      <formula>#REF!=1</formula>
    </cfRule>
  </conditionalFormatting>
  <conditionalFormatting sqref="E1:E4 E8">
    <cfRule type="expression" dxfId="600" priority="73">
      <formula>#REF!=1</formula>
    </cfRule>
  </conditionalFormatting>
  <pageMargins left="0.7" right="0.7" top="0.75" bottom="0.75" header="0.511811023622047" footer="0.511811023622047"/>
  <pageSetup paperSize="9" scale="67" orientation="portrait" horizontalDpi="300" verticalDpi="300"/>
  <colBreaks count="1" manualBreakCount="1">
    <brk id="12" max="1048575" man="1"/>
  </colBreak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P22"/>
  <sheetViews>
    <sheetView zoomScale="50" zoomScaleNormal="50" workbookViewId="0">
      <selection activeCell="O20" sqref="O20"/>
    </sheetView>
  </sheetViews>
  <sheetFormatPr defaultColWidth="8.7109375" defaultRowHeight="18" x14ac:dyDescent="0.25"/>
  <cols>
    <col min="1" max="1" width="61.7109375" style="105" customWidth="1"/>
    <col min="2" max="8" width="25.28515625" style="387" customWidth="1"/>
    <col min="9" max="11" width="25.28515625" style="308" customWidth="1"/>
    <col min="12" max="12" width="22.42578125" style="15" customWidth="1"/>
    <col min="13" max="13" width="14.42578125" style="15" customWidth="1"/>
    <col min="14" max="14" width="21" style="15" customWidth="1"/>
    <col min="15" max="15" width="20.7109375" style="15" customWidth="1"/>
    <col min="16" max="16" width="19.85546875" style="15" customWidth="1"/>
  </cols>
  <sheetData>
    <row r="1" spans="1:16" ht="18.75" customHeight="1" x14ac:dyDescent="0.25">
      <c r="A1" s="418"/>
      <c r="B1" s="307"/>
      <c r="C1" s="307"/>
      <c r="D1" s="307"/>
      <c r="E1" s="307"/>
    </row>
    <row r="2" spans="1:16" ht="18.75" customHeight="1" x14ac:dyDescent="0.25">
      <c r="A2" s="415"/>
      <c r="B2" s="377"/>
      <c r="C2" s="307"/>
      <c r="D2" s="378"/>
      <c r="E2" s="378"/>
    </row>
    <row r="3" spans="1:16" ht="18.75" customHeight="1" x14ac:dyDescent="0.25">
      <c r="A3" s="415"/>
      <c r="B3" s="377"/>
      <c r="C3" s="307"/>
      <c r="D3" s="378"/>
      <c r="E3" s="378"/>
    </row>
    <row r="4" spans="1:16" ht="18.75" customHeight="1" x14ac:dyDescent="0.25">
      <c r="A4" s="415"/>
      <c r="B4" s="377" t="s">
        <v>334</v>
      </c>
      <c r="C4" s="307"/>
      <c r="D4" s="378"/>
      <c r="E4" s="378"/>
    </row>
    <row r="5" spans="1:16" ht="18.75" customHeight="1" x14ac:dyDescent="0.2">
      <c r="A5" s="415"/>
      <c r="B5" s="740" t="s">
        <v>157</v>
      </c>
      <c r="C5" s="740"/>
      <c r="D5" s="740"/>
      <c r="E5" s="523"/>
      <c r="F5" s="740" t="s">
        <v>158</v>
      </c>
      <c r="G5" s="740"/>
      <c r="H5" s="740"/>
      <c r="I5" s="740" t="s">
        <v>159</v>
      </c>
      <c r="J5" s="740"/>
      <c r="K5" s="740"/>
    </row>
    <row r="6" spans="1:16" ht="47.25" customHeight="1" x14ac:dyDescent="0.2">
      <c r="A6" s="81" t="s">
        <v>80</v>
      </c>
      <c r="B6" s="84" t="s">
        <v>160</v>
      </c>
      <c r="C6" s="84" t="s">
        <v>161</v>
      </c>
      <c r="D6" s="245" t="s">
        <v>162</v>
      </c>
      <c r="E6" s="505" t="s">
        <v>327</v>
      </c>
      <c r="F6" s="84" t="s">
        <v>163</v>
      </c>
      <c r="G6" s="84" t="s">
        <v>164</v>
      </c>
      <c r="H6" s="84" t="s">
        <v>165</v>
      </c>
      <c r="I6" s="84" t="s">
        <v>166</v>
      </c>
      <c r="J6" s="84" t="s">
        <v>167</v>
      </c>
      <c r="K6" s="84" t="s">
        <v>168</v>
      </c>
      <c r="L6" s="506" t="s">
        <v>169</v>
      </c>
      <c r="M6" s="199" t="s">
        <v>170</v>
      </c>
      <c r="N6" s="199" t="s">
        <v>171</v>
      </c>
      <c r="O6" s="199" t="s">
        <v>172</v>
      </c>
      <c r="P6" s="199" t="s">
        <v>173</v>
      </c>
    </row>
    <row r="7" spans="1:16" ht="42.75" customHeight="1" x14ac:dyDescent="0.2">
      <c r="A7" s="124" t="s">
        <v>174</v>
      </c>
      <c r="B7" s="475"/>
      <c r="C7" s="475"/>
      <c r="D7" s="475"/>
      <c r="E7" s="475"/>
      <c r="F7" s="475"/>
      <c r="G7" s="475"/>
      <c r="H7" s="475"/>
      <c r="I7" s="475"/>
      <c r="J7" s="475"/>
      <c r="K7" s="475"/>
      <c r="L7" s="475"/>
      <c r="M7" s="475"/>
      <c r="N7" s="475"/>
      <c r="O7" s="475"/>
      <c r="P7" s="475"/>
    </row>
    <row r="8" spans="1:16" ht="33.75" customHeight="1" x14ac:dyDescent="0.2">
      <c r="A8" s="124" t="s">
        <v>176</v>
      </c>
      <c r="B8" s="475"/>
      <c r="C8" s="475"/>
      <c r="D8" s="475"/>
      <c r="E8" s="475"/>
      <c r="F8" s="475"/>
      <c r="G8" s="475"/>
      <c r="H8" s="475"/>
      <c r="I8" s="475"/>
      <c r="J8" s="475"/>
      <c r="K8" s="475"/>
      <c r="L8" s="475"/>
      <c r="M8" s="475"/>
      <c r="N8" s="475"/>
      <c r="O8" s="475"/>
      <c r="P8" s="475"/>
    </row>
    <row r="9" spans="1:16" ht="37.5" customHeight="1" x14ac:dyDescent="0.2">
      <c r="A9" s="99" t="s">
        <v>183</v>
      </c>
      <c r="B9" s="475"/>
      <c r="C9" s="475"/>
      <c r="D9" s="475"/>
      <c r="E9" s="475"/>
      <c r="F9" s="475"/>
      <c r="G9" s="475"/>
      <c r="H9" s="475"/>
      <c r="I9" s="475"/>
      <c r="J9" s="475"/>
      <c r="K9" s="475"/>
      <c r="L9" s="475"/>
      <c r="M9" s="475"/>
      <c r="N9" s="475"/>
      <c r="O9" s="475"/>
      <c r="P9" s="475"/>
    </row>
    <row r="10" spans="1:16" ht="99" customHeight="1" x14ac:dyDescent="0.2">
      <c r="A10" s="99" t="s">
        <v>184</v>
      </c>
      <c r="B10" s="475"/>
      <c r="C10" s="475"/>
      <c r="D10" s="475"/>
      <c r="E10" s="475"/>
      <c r="F10" s="475"/>
      <c r="G10" s="475"/>
      <c r="H10" s="475"/>
      <c r="I10" s="475"/>
      <c r="J10" s="475"/>
      <c r="K10" s="475"/>
      <c r="L10" s="475"/>
      <c r="M10" s="475"/>
      <c r="N10" s="475"/>
      <c r="O10" s="475"/>
      <c r="P10" s="475"/>
    </row>
    <row r="11" spans="1:16" ht="43.5" customHeight="1" x14ac:dyDescent="0.2">
      <c r="A11" s="99" t="s">
        <v>328</v>
      </c>
      <c r="B11" s="475">
        <v>2</v>
      </c>
      <c r="C11" s="475" t="s">
        <v>180</v>
      </c>
      <c r="D11" s="475">
        <v>339.5</v>
      </c>
      <c r="E11" s="475">
        <f>D11*0.9</f>
        <v>305.55</v>
      </c>
      <c r="F11" s="475">
        <v>0</v>
      </c>
      <c r="G11" s="101">
        <v>2</v>
      </c>
      <c r="H11" s="475">
        <f>F11+G11</f>
        <v>2</v>
      </c>
      <c r="I11" s="475">
        <v>0</v>
      </c>
      <c r="J11" s="475">
        <f>D11*G11</f>
        <v>679</v>
      </c>
      <c r="K11" s="475">
        <f>I11+J11</f>
        <v>679</v>
      </c>
      <c r="L11" s="475">
        <f>H11/B11</f>
        <v>1</v>
      </c>
      <c r="M11" s="475">
        <v>120</v>
      </c>
      <c r="N11" s="475">
        <v>80</v>
      </c>
      <c r="O11" s="475">
        <f>B11*(M11+N11)</f>
        <v>400</v>
      </c>
      <c r="P11" s="475">
        <f>K11-O11</f>
        <v>279</v>
      </c>
    </row>
    <row r="12" spans="1:16" ht="42" customHeight="1" x14ac:dyDescent="0.2">
      <c r="A12" s="524" t="s">
        <v>188</v>
      </c>
      <c r="B12" s="475">
        <v>1</v>
      </c>
      <c r="C12" s="475" t="s">
        <v>180</v>
      </c>
      <c r="D12" s="475">
        <v>291</v>
      </c>
      <c r="E12" s="475">
        <f>D12*0.9</f>
        <v>261.90000000000003</v>
      </c>
      <c r="F12" s="475">
        <v>0</v>
      </c>
      <c r="G12" s="101">
        <v>1</v>
      </c>
      <c r="H12" s="475">
        <f>F12+G12</f>
        <v>1</v>
      </c>
      <c r="I12" s="475">
        <v>0</v>
      </c>
      <c r="J12" s="475">
        <f>D12*G12</f>
        <v>291</v>
      </c>
      <c r="K12" s="475">
        <f>I12+J12</f>
        <v>291</v>
      </c>
      <c r="L12" s="475">
        <f>H12/B12</f>
        <v>1</v>
      </c>
      <c r="M12" s="475">
        <v>160</v>
      </c>
      <c r="N12" s="475">
        <v>80</v>
      </c>
      <c r="O12" s="475">
        <f>B12*(M12+N12)</f>
        <v>240</v>
      </c>
      <c r="P12" s="475">
        <f>K12-O12</f>
        <v>51</v>
      </c>
    </row>
    <row r="13" spans="1:16" ht="42" customHeight="1" x14ac:dyDescent="0.2">
      <c r="A13" s="99" t="s">
        <v>196</v>
      </c>
      <c r="B13" s="475"/>
      <c r="C13" s="475"/>
      <c r="D13" s="475"/>
      <c r="E13" s="475"/>
      <c r="F13" s="475"/>
      <c r="G13" s="475"/>
      <c r="H13" s="475"/>
      <c r="I13" s="475"/>
      <c r="J13" s="475"/>
      <c r="K13" s="475"/>
      <c r="L13" s="475"/>
      <c r="M13" s="475"/>
      <c r="N13" s="475"/>
      <c r="O13" s="475"/>
      <c r="P13" s="475"/>
    </row>
    <row r="14" spans="1:16" ht="84" customHeight="1" x14ac:dyDescent="0.2">
      <c r="A14" s="99" t="s">
        <v>197</v>
      </c>
      <c r="B14" s="475"/>
      <c r="C14" s="475"/>
      <c r="D14" s="475"/>
      <c r="E14" s="475"/>
      <c r="F14" s="475"/>
      <c r="G14" s="475"/>
      <c r="H14" s="475"/>
      <c r="I14" s="475"/>
      <c r="J14" s="475"/>
      <c r="K14" s="475"/>
      <c r="L14" s="475"/>
      <c r="M14" s="475"/>
      <c r="N14" s="475"/>
      <c r="O14" s="475"/>
      <c r="P14" s="475"/>
    </row>
    <row r="15" spans="1:16" ht="42.75" customHeight="1" x14ac:dyDescent="0.2">
      <c r="A15" s="99" t="s">
        <v>200</v>
      </c>
      <c r="B15" s="475">
        <v>80</v>
      </c>
      <c r="C15" s="475" t="s">
        <v>199</v>
      </c>
      <c r="D15" s="475">
        <v>24.25</v>
      </c>
      <c r="E15" s="475">
        <f>D15*0.9</f>
        <v>21.824999999999999</v>
      </c>
      <c r="F15" s="475">
        <v>0</v>
      </c>
      <c r="G15" s="101">
        <v>80</v>
      </c>
      <c r="H15" s="475">
        <f>F15+G15</f>
        <v>80</v>
      </c>
      <c r="I15" s="475">
        <f>E15*F15</f>
        <v>0</v>
      </c>
      <c r="J15" s="475">
        <f>D15*G15</f>
        <v>1940</v>
      </c>
      <c r="K15" s="475">
        <f>I15+J15</f>
        <v>1940</v>
      </c>
      <c r="L15" s="525">
        <f>H15/B15</f>
        <v>1</v>
      </c>
      <c r="M15" s="475">
        <v>8</v>
      </c>
      <c r="N15" s="475">
        <v>0</v>
      </c>
      <c r="O15" s="475">
        <f>B15*(M15+N15)</f>
        <v>640</v>
      </c>
      <c r="P15" s="475">
        <f>K15-O15</f>
        <v>1300</v>
      </c>
    </row>
    <row r="16" spans="1:16" ht="39" customHeight="1" x14ac:dyDescent="0.2">
      <c r="A16" s="99" t="s">
        <v>201</v>
      </c>
      <c r="B16" s="475"/>
      <c r="C16" s="475"/>
      <c r="D16" s="475"/>
      <c r="E16" s="475"/>
      <c r="F16" s="475"/>
      <c r="G16" s="475"/>
      <c r="H16" s="475"/>
      <c r="I16" s="475"/>
      <c r="J16" s="475"/>
      <c r="K16" s="475"/>
      <c r="L16" s="475"/>
      <c r="M16" s="475"/>
      <c r="N16" s="475"/>
      <c r="O16" s="475"/>
      <c r="P16" s="475"/>
    </row>
    <row r="17" spans="1:16" ht="99" customHeight="1" x14ac:dyDescent="0.2">
      <c r="A17" s="99" t="s">
        <v>202</v>
      </c>
      <c r="B17" s="475"/>
      <c r="C17" s="475"/>
      <c r="D17" s="475"/>
      <c r="E17" s="475"/>
      <c r="F17" s="475"/>
      <c r="G17" s="475"/>
      <c r="H17" s="475"/>
      <c r="I17" s="475"/>
      <c r="J17" s="475"/>
      <c r="K17" s="475"/>
      <c r="L17" s="475"/>
      <c r="M17" s="475"/>
      <c r="N17" s="475"/>
      <c r="O17" s="475"/>
      <c r="P17" s="475"/>
    </row>
    <row r="18" spans="1:16" ht="31.5" customHeight="1" x14ac:dyDescent="0.2">
      <c r="A18" s="99" t="s">
        <v>203</v>
      </c>
      <c r="B18" s="475">
        <v>0</v>
      </c>
      <c r="C18" s="475" t="s">
        <v>199</v>
      </c>
      <c r="D18" s="475">
        <v>24.25</v>
      </c>
      <c r="E18" s="475">
        <f>D18*0.9</f>
        <v>21.824999999999999</v>
      </c>
      <c r="F18" s="475">
        <v>0</v>
      </c>
      <c r="G18" s="475">
        <v>0</v>
      </c>
      <c r="H18" s="475">
        <v>0</v>
      </c>
      <c r="I18" s="475">
        <v>0</v>
      </c>
      <c r="J18" s="475">
        <v>0</v>
      </c>
      <c r="K18" s="475">
        <f>I18+J18</f>
        <v>0</v>
      </c>
      <c r="L18" s="475"/>
      <c r="M18" s="475">
        <v>0</v>
      </c>
      <c r="N18" s="475">
        <v>0</v>
      </c>
      <c r="O18" s="475">
        <f>B18*(M18+N18)</f>
        <v>0</v>
      </c>
      <c r="P18" s="475">
        <f>K18-O18</f>
        <v>0</v>
      </c>
    </row>
    <row r="19" spans="1:16" ht="39" customHeight="1" x14ac:dyDescent="0.2">
      <c r="A19" s="526" t="s">
        <v>128</v>
      </c>
      <c r="B19" s="475" t="s">
        <v>89</v>
      </c>
      <c r="C19" s="475" t="s">
        <v>89</v>
      </c>
      <c r="D19" s="475"/>
      <c r="E19" s="475"/>
      <c r="F19" s="475"/>
      <c r="G19" s="475"/>
      <c r="H19" s="475"/>
      <c r="I19" s="475">
        <v>0</v>
      </c>
      <c r="J19" s="475">
        <f>SUM(J11:J18)</f>
        <v>2910</v>
      </c>
      <c r="K19" s="475">
        <f>SUM(K11:K18)</f>
        <v>2910</v>
      </c>
      <c r="L19" s="475"/>
      <c r="M19" s="294"/>
      <c r="N19" s="294"/>
      <c r="O19" s="475">
        <f>SUM(O11:O18)</f>
        <v>1280</v>
      </c>
      <c r="P19" s="475">
        <f>SUM(P11:P18)</f>
        <v>1630</v>
      </c>
    </row>
    <row r="20" spans="1:16" ht="37.5" customHeight="1" x14ac:dyDescent="0.2">
      <c r="A20" s="385" t="s">
        <v>205</v>
      </c>
      <c r="B20" s="475"/>
      <c r="C20" s="475"/>
      <c r="D20" s="475"/>
      <c r="E20" s="475"/>
      <c r="F20" s="475"/>
      <c r="G20" s="475"/>
      <c r="H20" s="475"/>
      <c r="I20" s="475"/>
      <c r="J20" s="475"/>
      <c r="K20" s="475"/>
      <c r="L20" s="475"/>
    </row>
    <row r="21" spans="1:16" ht="18.75" customHeight="1" x14ac:dyDescent="0.2">
      <c r="A21" s="527"/>
      <c r="B21" s="104"/>
      <c r="C21" s="104"/>
      <c r="D21" s="104"/>
      <c r="E21" s="104"/>
      <c r="F21" s="104"/>
      <c r="G21" s="104"/>
      <c r="H21" s="104"/>
      <c r="I21" s="104"/>
      <c r="J21" s="104"/>
      <c r="K21" s="104"/>
    </row>
    <row r="22" spans="1:16" ht="22.5" customHeight="1" x14ac:dyDescent="0.2">
      <c r="A22" s="266" t="s">
        <v>206</v>
      </c>
      <c r="B22" s="266"/>
      <c r="C22" s="266"/>
      <c r="D22" s="737" t="s">
        <v>207</v>
      </c>
      <c r="E22" s="737"/>
      <c r="F22" s="737"/>
      <c r="G22" s="386"/>
      <c r="H22" s="386"/>
      <c r="I22" s="737" t="s">
        <v>208</v>
      </c>
      <c r="J22" s="737"/>
      <c r="K22" s="737"/>
    </row>
  </sheetData>
  <mergeCells count="5">
    <mergeCell ref="B5:D5"/>
    <mergeCell ref="F5:H5"/>
    <mergeCell ref="I5:K5"/>
    <mergeCell ref="D22:F22"/>
    <mergeCell ref="I22:K22"/>
  </mergeCells>
  <conditionalFormatting sqref="O19:P19">
    <cfRule type="expression" dxfId="599" priority="2">
      <formula>#REF!=1</formula>
    </cfRule>
    <cfRule type="cellIs" dxfId="598" priority="3" operator="equal">
      <formula>"xxx"</formula>
    </cfRule>
    <cfRule type="expression" dxfId="597" priority="4">
      <formula>LEFT(K22,9)="SUB-TOTAL"</formula>
    </cfRule>
    <cfRule type="cellIs" dxfId="596" priority="5" operator="equal">
      <formula>"xxx"</formula>
    </cfRule>
    <cfRule type="expression" dxfId="595" priority="6">
      <formula>#REF!=1</formula>
    </cfRule>
    <cfRule type="expression" dxfId="594" priority="7">
      <formula>LEFT(J22,9)="SUB-TOTAL"</formula>
    </cfRule>
  </conditionalFormatting>
  <conditionalFormatting sqref="M11:P18">
    <cfRule type="expression" dxfId="593" priority="8">
      <formula>#REF!=1</formula>
    </cfRule>
    <cfRule type="cellIs" dxfId="592" priority="9" operator="equal">
      <formula>"xxx"</formula>
    </cfRule>
    <cfRule type="expression" dxfId="591" priority="10">
      <formula>LEFT(I11,9)="SUB-TOTAL"</formula>
    </cfRule>
    <cfRule type="cellIs" dxfId="590" priority="11" operator="equal">
      <formula>"xxx"</formula>
    </cfRule>
    <cfRule type="expression" dxfId="589" priority="12">
      <formula>#REF!=1</formula>
    </cfRule>
    <cfRule type="expression" dxfId="588" priority="13">
      <formula>LEFT(H11,9)="SUB-TOTAL"</formula>
    </cfRule>
  </conditionalFormatting>
  <conditionalFormatting sqref="M19:N19">
    <cfRule type="expression" dxfId="587" priority="14">
      <formula>#REF!=1</formula>
    </cfRule>
    <cfRule type="cellIs" dxfId="586" priority="15" operator="equal">
      <formula>"xxx"</formula>
    </cfRule>
    <cfRule type="expression" dxfId="585" priority="16">
      <formula>LEFT(H19,9)="SUB-TOTAL"</formula>
    </cfRule>
  </conditionalFormatting>
  <conditionalFormatting sqref="M6:P6">
    <cfRule type="expression" dxfId="584" priority="17">
      <formula>#REF!=1</formula>
    </cfRule>
  </conditionalFormatting>
  <conditionalFormatting sqref="M7:P10">
    <cfRule type="cellIs" dxfId="583" priority="18" operator="equal">
      <formula>"xxx"</formula>
    </cfRule>
    <cfRule type="expression" dxfId="582" priority="19">
      <formula>#REF!=1</formula>
    </cfRule>
    <cfRule type="expression" dxfId="581" priority="20">
      <formula>LEFT(I7,9)="SUB-TOTAL"</formula>
    </cfRule>
  </conditionalFormatting>
  <conditionalFormatting sqref="G15">
    <cfRule type="cellIs" dxfId="580" priority="21" operator="equal">
      <formula>"xxx"</formula>
    </cfRule>
    <cfRule type="expression" dxfId="579" priority="22">
      <formula>#REF!=1</formula>
    </cfRule>
  </conditionalFormatting>
  <conditionalFormatting sqref="G12">
    <cfRule type="cellIs" dxfId="578" priority="23" operator="equal">
      <formula>"xxx"</formula>
    </cfRule>
    <cfRule type="expression" dxfId="577" priority="24">
      <formula>#REF!=1</formula>
    </cfRule>
  </conditionalFormatting>
  <conditionalFormatting sqref="G11">
    <cfRule type="cellIs" dxfId="576" priority="25" operator="equal">
      <formula>"xxx"</formula>
    </cfRule>
    <cfRule type="expression" dxfId="575" priority="26">
      <formula>#REF!=1</formula>
    </cfRule>
  </conditionalFormatting>
  <conditionalFormatting sqref="B7:L10 B11:F12 B13:L14 B15:F15 B16:L20 H11:L12 H15:L15 K11:L14">
    <cfRule type="expression" dxfId="574" priority="27">
      <formula>#REF!=1</formula>
    </cfRule>
    <cfRule type="cellIs" dxfId="573" priority="28" operator="equal">
      <formula>"xxx"</formula>
    </cfRule>
    <cfRule type="expression" dxfId="572" priority="29">
      <formula>LEFT(XFB7,9)="SUB-TOTAL"</formula>
    </cfRule>
  </conditionalFormatting>
  <conditionalFormatting sqref="K11:L14 L7:L19">
    <cfRule type="expression" dxfId="571" priority="30">
      <formula>#REF!=1</formula>
    </cfRule>
  </conditionalFormatting>
  <conditionalFormatting sqref="E6:E20">
    <cfRule type="expression" dxfId="570" priority="31">
      <formula>#REF!=1</formula>
    </cfRule>
  </conditionalFormatting>
  <conditionalFormatting sqref="E7:E20">
    <cfRule type="containsText" dxfId="569" priority="32" operator="containsText" text="xxx">
      <formula>NOT(ISERROR(SEARCH("xxx",E7)))</formula>
    </cfRule>
  </conditionalFormatting>
  <conditionalFormatting sqref="A22:B22">
    <cfRule type="expression" dxfId="568" priority="33">
      <formula>C22=1</formula>
    </cfRule>
  </conditionalFormatting>
  <conditionalFormatting sqref="I21:I22">
    <cfRule type="expression" dxfId="567" priority="34">
      <formula>K21=1</formula>
    </cfRule>
  </conditionalFormatting>
  <conditionalFormatting sqref="I19:K19">
    <cfRule type="containsText" dxfId="566" priority="35" operator="containsText" text="xxx">
      <formula>NOT(ISERROR(SEARCH("xxx",I19)))</formula>
    </cfRule>
    <cfRule type="expression" dxfId="565" priority="36">
      <formula>#REF!=1</formula>
    </cfRule>
  </conditionalFormatting>
  <conditionalFormatting sqref="G20:K20">
    <cfRule type="containsText" dxfId="564" priority="37" operator="containsText" text="xxx">
      <formula>NOT(ISERROR(SEARCH("xxx",G20)))</formula>
    </cfRule>
    <cfRule type="expression" dxfId="563" priority="38">
      <formula>#REF!=1</formula>
    </cfRule>
  </conditionalFormatting>
  <conditionalFormatting sqref="B20:D20 F20">
    <cfRule type="expression" dxfId="562" priority="39">
      <formula>#REF!=1</formula>
    </cfRule>
  </conditionalFormatting>
  <conditionalFormatting sqref="D10">
    <cfRule type="containsText" dxfId="561" priority="40" operator="containsText" text="xxx">
      <formula>NOT(ISERROR(SEARCH("xxx",D10)))</formula>
    </cfRule>
  </conditionalFormatting>
  <conditionalFormatting sqref="B8:D18">
    <cfRule type="expression" dxfId="560" priority="41">
      <formula>#REF!=1</formula>
    </cfRule>
  </conditionalFormatting>
  <conditionalFormatting sqref="D14 F14">
    <cfRule type="containsText" dxfId="559" priority="42" operator="containsText" text="xxx">
      <formula>NOT(ISERROR(SEARCH("xxx",D14)))</formula>
    </cfRule>
  </conditionalFormatting>
  <conditionalFormatting sqref="D18 I11:K14 I16:K18">
    <cfRule type="cellIs" dxfId="558" priority="43" operator="equal">
      <formula>"xxx"</formula>
    </cfRule>
  </conditionalFormatting>
  <conditionalFormatting sqref="I11:K14">
    <cfRule type="expression" dxfId="557" priority="44">
      <formula>#REF!=1</formula>
    </cfRule>
  </conditionalFormatting>
  <conditionalFormatting sqref="D15">
    <cfRule type="cellIs" dxfId="556" priority="45" operator="equal">
      <formula>"xxx"</formula>
    </cfRule>
  </conditionalFormatting>
  <conditionalFormatting sqref="D11:D12 F11:F12">
    <cfRule type="cellIs" dxfId="555" priority="46" operator="equal">
      <formula>"xxx"</formula>
    </cfRule>
  </conditionalFormatting>
  <conditionalFormatting sqref="D13">
    <cfRule type="containsText" dxfId="554" priority="47" operator="containsText" text="xxx">
      <formula>NOT(ISERROR(SEARCH("xxx",D13)))</formula>
    </cfRule>
  </conditionalFormatting>
  <conditionalFormatting sqref="D16:D17">
    <cfRule type="containsText" dxfId="553" priority="48" operator="containsText" text="xxx">
      <formula>NOT(ISERROR(SEARCH("xxx",D16)))</formula>
    </cfRule>
  </conditionalFormatting>
  <conditionalFormatting sqref="B7:B19 H8:K10">
    <cfRule type="cellIs" dxfId="552" priority="49" operator="equal">
      <formula>"xxx"</formula>
    </cfRule>
  </conditionalFormatting>
  <conditionalFormatting sqref="C7:D7">
    <cfRule type="cellIs" dxfId="551" priority="50" operator="equal">
      <formula>"xxx"</formula>
    </cfRule>
  </conditionalFormatting>
  <conditionalFormatting sqref="A16:A18">
    <cfRule type="expression" dxfId="550" priority="51">
      <formula>RIGHT(#REF!,3)=".00"</formula>
    </cfRule>
  </conditionalFormatting>
  <conditionalFormatting sqref="A13:A18">
    <cfRule type="containsText" dxfId="549" priority="52" operator="containsText" text="total estimated">
      <formula>NOT(ISERROR(SEARCH("total estimated",A13)))</formula>
    </cfRule>
    <cfRule type="containsText" dxfId="548" priority="53" operator="containsText" text="SUB-TOTAL">
      <formula>NOT(ISERROR(SEARCH("SUB-TOTAL",A13)))</formula>
    </cfRule>
    <cfRule type="containsText" dxfId="547" priority="54" operator="containsText" text="to be carried to">
      <formula>NOT(ISERROR(SEARCH("to be carried to",A13)))</formula>
    </cfRule>
    <cfRule type="expression" dxfId="546" priority="55">
      <formula>#REF!=1</formula>
    </cfRule>
  </conditionalFormatting>
  <conditionalFormatting sqref="A13:A15">
    <cfRule type="expression" dxfId="545" priority="56">
      <formula>RIGHT(#REF!,3)=".00"</formula>
    </cfRule>
  </conditionalFormatting>
  <conditionalFormatting sqref="A8:A11">
    <cfRule type="containsText" dxfId="544" priority="57" operator="containsText" text="total estimated">
      <formula>NOT(ISERROR(SEARCH("total estimated",A8)))</formula>
    </cfRule>
    <cfRule type="containsText" dxfId="543" priority="58" operator="containsText" text="SUB-TOTAL">
      <formula>NOT(ISERROR(SEARCH("SUB-TOTAL",A8)))</formula>
    </cfRule>
    <cfRule type="containsText" dxfId="542" priority="59" operator="containsText" text="to be carried to">
      <formula>NOT(ISERROR(SEARCH("to be carried to",A8)))</formula>
    </cfRule>
    <cfRule type="expression" dxfId="541" priority="60">
      <formula>RIGHT(#REF!,3)=".00"</formula>
    </cfRule>
  </conditionalFormatting>
  <conditionalFormatting sqref="A9:A11">
    <cfRule type="expression" dxfId="540" priority="61">
      <formula>#REF!=1</formula>
    </cfRule>
  </conditionalFormatting>
  <conditionalFormatting sqref="A12 D8:D9">
    <cfRule type="containsText" dxfId="539" priority="62" operator="containsText" text="xxx">
      <formula>NOT(ISERROR(SEARCH("xxx",A8)))</formula>
    </cfRule>
  </conditionalFormatting>
  <conditionalFormatting sqref="A12 H8:K10 I16:K18">
    <cfRule type="expression" dxfId="538" priority="63">
      <formula>#REF!=1</formula>
    </cfRule>
  </conditionalFormatting>
  <conditionalFormatting sqref="A8">
    <cfRule type="expression" dxfId="537" priority="64">
      <formula>#REF!=1</formula>
    </cfRule>
  </conditionalFormatting>
  <conditionalFormatting sqref="C19:D19">
    <cfRule type="cellIs" dxfId="536" priority="65" operator="equal">
      <formula>"xxx"</formula>
    </cfRule>
  </conditionalFormatting>
  <conditionalFormatting sqref="F10">
    <cfRule type="cellIs" dxfId="535" priority="66" operator="equal">
      <formula>"xxx"</formula>
    </cfRule>
  </conditionalFormatting>
  <conditionalFormatting sqref="F8:F10">
    <cfRule type="expression" dxfId="534" priority="67">
      <formula>#REF!=1</formula>
    </cfRule>
  </conditionalFormatting>
  <conditionalFormatting sqref="B21">
    <cfRule type="cellIs" dxfId="533" priority="68" operator="equal">
      <formula>"xxx"</formula>
    </cfRule>
  </conditionalFormatting>
  <conditionalFormatting sqref="C22:E22 H22">
    <cfRule type="expression" dxfId="532" priority="69">
      <formula>F22=1</formula>
    </cfRule>
  </conditionalFormatting>
  <conditionalFormatting sqref="G22">
    <cfRule type="expression" dxfId="531" priority="70">
      <formula>L22=1</formula>
    </cfRule>
  </conditionalFormatting>
  <conditionalFormatting sqref="G22:H22">
    <cfRule type="containsText" dxfId="530" priority="71" operator="containsText" text="xxx">
      <formula>NOT(ISERROR(SEARCH("xxx",G22)))</formula>
    </cfRule>
  </conditionalFormatting>
  <conditionalFormatting sqref="A22">
    <cfRule type="expression" dxfId="529" priority="72">
      <formula>L22=1</formula>
    </cfRule>
  </conditionalFormatting>
  <conditionalFormatting sqref="A20:A22">
    <cfRule type="containsText" dxfId="528" priority="73" operator="containsText" text="total estimated">
      <formula>NOT(ISERROR(SEARCH("total estimated",A20)))</formula>
    </cfRule>
    <cfRule type="containsText" dxfId="527" priority="74" operator="containsText" text="SUB-TOTAL">
      <formula>NOT(ISERROR(SEARCH("SUB-TOTAL",A20)))</formula>
    </cfRule>
    <cfRule type="containsText" dxfId="526" priority="75" operator="containsText" text="to be carried to">
      <formula>NOT(ISERROR(SEARCH("to be carried to",A20)))</formula>
    </cfRule>
  </conditionalFormatting>
  <conditionalFormatting sqref="A20:A21">
    <cfRule type="expression" dxfId="525" priority="76">
      <formula>#REF!=1</formula>
    </cfRule>
  </conditionalFormatting>
  <conditionalFormatting sqref="D21">
    <cfRule type="expression" dxfId="524" priority="77">
      <formula>J21=1</formula>
    </cfRule>
  </conditionalFormatting>
  <conditionalFormatting sqref="D21:H21">
    <cfRule type="containsText" dxfId="523" priority="78" operator="containsText" text="xxx">
      <formula>NOT(ISERROR(SEARCH("xxx",D21)))</formula>
    </cfRule>
  </conditionalFormatting>
  <conditionalFormatting sqref="E21:H21 J21:K21">
    <cfRule type="expression" dxfId="522" priority="79">
      <formula>#REF!=1</formula>
    </cfRule>
  </conditionalFormatting>
  <conditionalFormatting sqref="B21:C21">
    <cfRule type="expression" dxfId="521" priority="80">
      <formula>#REF!=1</formula>
    </cfRule>
  </conditionalFormatting>
  <conditionalFormatting sqref="F11:F12">
    <cfRule type="expression" dxfId="520" priority="81">
      <formula>#REF!=1</formula>
    </cfRule>
  </conditionalFormatting>
  <conditionalFormatting sqref="F15 F16:G19">
    <cfRule type="cellIs" dxfId="519" priority="82" operator="equal">
      <formula>"xxx"</formula>
    </cfRule>
    <cfRule type="expression" dxfId="518" priority="83">
      <formula>#REF!=1</formula>
    </cfRule>
  </conditionalFormatting>
  <conditionalFormatting sqref="F14">
    <cfRule type="expression" dxfId="517" priority="84">
      <formula>#REF!=1</formula>
    </cfRule>
  </conditionalFormatting>
  <conditionalFormatting sqref="G14">
    <cfRule type="cellIs" dxfId="516" priority="85" operator="equal">
      <formula>"xxx"</formula>
    </cfRule>
    <cfRule type="expression" dxfId="515" priority="86">
      <formula>#REF!=1</formula>
    </cfRule>
  </conditionalFormatting>
  <conditionalFormatting sqref="F6:I7">
    <cfRule type="expression" dxfId="514" priority="87">
      <formula>H6=1</formula>
    </cfRule>
  </conditionalFormatting>
  <conditionalFormatting sqref="J6:J7">
    <cfRule type="expression" dxfId="513" priority="88">
      <formula>#REF!=1</formula>
    </cfRule>
  </conditionalFormatting>
  <conditionalFormatting sqref="I5">
    <cfRule type="expression" dxfId="512" priority="89">
      <formula>K5=1</formula>
    </cfRule>
  </conditionalFormatting>
  <conditionalFormatting sqref="G13">
    <cfRule type="containsText" dxfId="511" priority="90" operator="containsText" text="xxx">
      <formula>NOT(ISERROR(SEARCH("xxx",G13)))</formula>
    </cfRule>
  </conditionalFormatting>
  <conditionalFormatting sqref="H13 H16">
    <cfRule type="cellIs" dxfId="510" priority="91" operator="equal">
      <formula>"xxx"</formula>
    </cfRule>
    <cfRule type="expression" dxfId="509" priority="92">
      <formula>LEFT(A15,9)="SUB-TOTAL"</formula>
    </cfRule>
  </conditionalFormatting>
  <conditionalFormatting sqref="G8:G10">
    <cfRule type="containsText" dxfId="508" priority="93" operator="containsText" text="xxx">
      <formula>NOT(ISERROR(SEARCH("xxx",G8)))</formula>
    </cfRule>
  </conditionalFormatting>
  <conditionalFormatting sqref="H8:H10">
    <cfRule type="expression" dxfId="507" priority="94">
      <formula>LEFT(A8,9)="SUB-TOTAL"</formula>
    </cfRule>
  </conditionalFormatting>
  <conditionalFormatting sqref="F13">
    <cfRule type="expression" dxfId="506" priority="95">
      <formula>#REF!=1</formula>
    </cfRule>
  </conditionalFormatting>
  <conditionalFormatting sqref="G8:G10 G13">
    <cfRule type="expression" dxfId="505" priority="96">
      <formula>#REF!=1</formula>
    </cfRule>
  </conditionalFormatting>
  <conditionalFormatting sqref="H11:H19">
    <cfRule type="expression" dxfId="504" priority="97">
      <formula>#REF!=1</formula>
    </cfRule>
  </conditionalFormatting>
  <conditionalFormatting sqref="F5">
    <cfRule type="expression" dxfId="503" priority="98">
      <formula>#REF!=1</formula>
    </cfRule>
  </conditionalFormatting>
  <conditionalFormatting sqref="K6:K7">
    <cfRule type="expression" dxfId="502" priority="99">
      <formula>#REF!=1</formula>
    </cfRule>
  </conditionalFormatting>
  <conditionalFormatting sqref="C6:D6">
    <cfRule type="expression" dxfId="501" priority="100">
      <formula>#REF!=1</formula>
    </cfRule>
  </conditionalFormatting>
  <conditionalFormatting sqref="B2:B6">
    <cfRule type="expression" dxfId="500" priority="101">
      <formula>#REF!=1</formula>
    </cfRule>
  </conditionalFormatting>
  <conditionalFormatting sqref="D2:E5">
    <cfRule type="expression" dxfId="499" priority="102">
      <formula>#REF!=1</formula>
    </cfRule>
  </conditionalFormatting>
  <conditionalFormatting sqref="A2:A6">
    <cfRule type="expression" dxfId="498" priority="103">
      <formula>#REF!=1</formula>
    </cfRule>
  </conditionalFormatting>
  <conditionalFormatting sqref="A20">
    <cfRule type="expression" dxfId="497" priority="104">
      <formula>RIGHT($A20,3)=".00"</formula>
    </cfRule>
  </conditionalFormatting>
  <conditionalFormatting sqref="I13:K14 I16:K17">
    <cfRule type="expression" dxfId="496" priority="105">
      <formula>LEFT(D15,9)="SUB-TOTAL"</formula>
    </cfRule>
  </conditionalFormatting>
  <conditionalFormatting sqref="I8:K12 I18:K18">
    <cfRule type="expression" dxfId="495" priority="106">
      <formula>LEFT(D8,9)="SUB-TOTAL"</formula>
    </cfRule>
  </conditionalFormatting>
  <pageMargins left="0.25" right="0.5" top="0.75" bottom="0.75" header="0.511811023622047" footer="0.511811023622047"/>
  <pageSetup paperSize="9" orientation="landscape" horizontalDpi="300" verticalDpi="30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16"/>
  <sheetViews>
    <sheetView topLeftCell="A6" zoomScaleNormal="100" workbookViewId="0">
      <selection activeCell="M7" sqref="M7"/>
    </sheetView>
  </sheetViews>
  <sheetFormatPr defaultColWidth="8.7109375" defaultRowHeight="12.75" x14ac:dyDescent="0.2"/>
  <cols>
    <col min="2" max="2" width="23.140625" style="15" customWidth="1"/>
    <col min="3" max="3" width="12.28515625" style="15" customWidth="1"/>
    <col min="8" max="8" width="10.5703125" style="15" customWidth="1"/>
    <col min="10" max="10" width="9"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2.14062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335</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25.5" customHeight="1" x14ac:dyDescent="0.2">
      <c r="A10" s="203" t="s">
        <v>214</v>
      </c>
      <c r="B10" s="208" t="s">
        <v>215</v>
      </c>
      <c r="C10" s="93"/>
      <c r="D10" s="207"/>
      <c r="E10" s="207"/>
      <c r="F10" s="205"/>
      <c r="G10" s="207"/>
      <c r="H10" s="207"/>
      <c r="I10" s="207"/>
      <c r="J10" s="207"/>
      <c r="K10" s="207"/>
      <c r="L10" s="207"/>
    </row>
    <row r="11" spans="1:16" ht="51" customHeight="1" x14ac:dyDescent="0.2">
      <c r="A11" s="203"/>
      <c r="B11" s="208" t="s">
        <v>213</v>
      </c>
      <c r="C11" s="93"/>
      <c r="D11" s="207"/>
      <c r="E11" s="207"/>
      <c r="F11" s="205"/>
      <c r="G11" s="207"/>
      <c r="H11" s="207"/>
      <c r="I11" s="207"/>
      <c r="J11" s="270"/>
      <c r="K11" s="270"/>
      <c r="L11" s="207"/>
    </row>
    <row r="12" spans="1:16" ht="25.5" customHeight="1" x14ac:dyDescent="0.2">
      <c r="A12" s="203" t="s">
        <v>216</v>
      </c>
      <c r="B12" s="208" t="s">
        <v>330</v>
      </c>
      <c r="C12" s="93">
        <v>1</v>
      </c>
      <c r="D12" s="94" t="s">
        <v>180</v>
      </c>
      <c r="E12" s="93">
        <v>242.5</v>
      </c>
      <c r="F12" s="93">
        <v>0.75</v>
      </c>
      <c r="G12" s="288">
        <f>C12-F12</f>
        <v>0.25</v>
      </c>
      <c r="H12" s="288">
        <f>F12+G12</f>
        <v>1</v>
      </c>
      <c r="I12" s="207">
        <f>E12*F12</f>
        <v>181.875</v>
      </c>
      <c r="J12" s="270">
        <f>G12*E12</f>
        <v>60.625</v>
      </c>
      <c r="K12" s="270">
        <f>I12+J12</f>
        <v>242.5</v>
      </c>
      <c r="L12" s="210">
        <f>H12/C12</f>
        <v>1</v>
      </c>
      <c r="M12" s="168">
        <v>240</v>
      </c>
      <c r="N12" s="168">
        <v>10</v>
      </c>
      <c r="O12" s="168">
        <f>C12*(M12+N12)</f>
        <v>250</v>
      </c>
      <c r="P12" s="168">
        <f>K12-O12</f>
        <v>-7.5</v>
      </c>
    </row>
    <row r="13" spans="1:16" ht="25.5" customHeight="1" x14ac:dyDescent="0.2">
      <c r="A13" s="203" t="s">
        <v>251</v>
      </c>
      <c r="B13" s="208" t="s">
        <v>331</v>
      </c>
      <c r="C13" s="93">
        <v>1</v>
      </c>
      <c r="D13" s="94" t="s">
        <v>180</v>
      </c>
      <c r="E13" s="93">
        <v>388</v>
      </c>
      <c r="F13" s="93">
        <v>0.65</v>
      </c>
      <c r="G13" s="288">
        <f>C13-F13</f>
        <v>0.35</v>
      </c>
      <c r="H13" s="288">
        <f>F13+G13</f>
        <v>1</v>
      </c>
      <c r="I13" s="207">
        <f>E13*F13</f>
        <v>252.20000000000002</v>
      </c>
      <c r="J13" s="270">
        <f>G13*E13</f>
        <v>135.79999999999998</v>
      </c>
      <c r="K13" s="270">
        <f>I13+J13</f>
        <v>388</v>
      </c>
      <c r="L13" s="210">
        <f>H13/C13</f>
        <v>1</v>
      </c>
      <c r="M13" s="168">
        <v>500</v>
      </c>
      <c r="N13" s="168">
        <v>10</v>
      </c>
      <c r="O13" s="168">
        <f>C13*(M13+N13)</f>
        <v>510</v>
      </c>
      <c r="P13" s="168">
        <f>K13-O13</f>
        <v>-122</v>
      </c>
    </row>
    <row r="14" spans="1:16" ht="20.25" customHeight="1" x14ac:dyDescent="0.2">
      <c r="A14" s="203" t="s">
        <v>218</v>
      </c>
      <c r="B14" s="208" t="s">
        <v>223</v>
      </c>
      <c r="C14" s="93"/>
      <c r="D14" s="94"/>
      <c r="E14" s="93"/>
      <c r="F14" s="93"/>
      <c r="G14" s="93"/>
      <c r="H14" s="207"/>
      <c r="I14" s="207"/>
      <c r="J14" s="270"/>
      <c r="K14" s="270"/>
      <c r="L14" s="210"/>
      <c r="O14" s="168"/>
      <c r="P14" s="168"/>
    </row>
    <row r="15" spans="1:16" ht="39" customHeight="1" x14ac:dyDescent="0.2">
      <c r="A15" s="203" t="s">
        <v>220</v>
      </c>
      <c r="B15" s="208" t="s">
        <v>332</v>
      </c>
      <c r="C15" s="93">
        <v>12</v>
      </c>
      <c r="D15" s="94" t="s">
        <v>180</v>
      </c>
      <c r="E15" s="93">
        <v>630.5</v>
      </c>
      <c r="F15" s="93">
        <v>7.8</v>
      </c>
      <c r="G15" s="288">
        <f>C15-F15</f>
        <v>4.2</v>
      </c>
      <c r="H15" s="288">
        <f>F15+G15</f>
        <v>12</v>
      </c>
      <c r="I15" s="207">
        <f>E15*F15</f>
        <v>4917.8999999999996</v>
      </c>
      <c r="J15" s="270">
        <f>G15*E15</f>
        <v>2648.1</v>
      </c>
      <c r="K15" s="270">
        <f>I15+J15</f>
        <v>7566</v>
      </c>
      <c r="L15" s="210">
        <f>H15/C15</f>
        <v>1</v>
      </c>
      <c r="M15" s="168">
        <v>435</v>
      </c>
      <c r="N15" s="168">
        <v>10</v>
      </c>
      <c r="O15" s="168">
        <f>C15*(M15+N15)</f>
        <v>5340</v>
      </c>
      <c r="P15" s="168">
        <f>K15-O15</f>
        <v>2226</v>
      </c>
    </row>
    <row r="16" spans="1:16" ht="26.25" customHeight="1" x14ac:dyDescent="0.2">
      <c r="A16" s="211"/>
      <c r="B16" s="212" t="s">
        <v>152</v>
      </c>
      <c r="C16" s="213" t="s">
        <v>89</v>
      </c>
      <c r="D16" s="213" t="s">
        <v>89</v>
      </c>
      <c r="E16" s="214"/>
      <c r="F16" s="214"/>
      <c r="G16" s="215"/>
      <c r="H16" s="216"/>
      <c r="I16" s="518">
        <f>SUM(I9:I15)</f>
        <v>5351.9749999999995</v>
      </c>
      <c r="J16" s="272">
        <f>SUM(J9:J15)</f>
        <v>2844.5250000000001</v>
      </c>
      <c r="K16" s="272">
        <f>SUM(K9:K15)</f>
        <v>8196.5</v>
      </c>
      <c r="L16" s="217"/>
      <c r="O16" s="218">
        <f>SUM(O10:O15)</f>
        <v>6100</v>
      </c>
      <c r="P16" s="218">
        <f>SUM(P10:P15)</f>
        <v>2096.5</v>
      </c>
    </row>
  </sheetData>
  <mergeCells count="3">
    <mergeCell ref="C6:E6"/>
    <mergeCell ref="F6:H6"/>
    <mergeCell ref="I6:K6"/>
  </mergeCells>
  <conditionalFormatting sqref="O16:P16">
    <cfRule type="expression" dxfId="494" priority="2">
      <formula>#REF!=1</formula>
    </cfRule>
    <cfRule type="cellIs" dxfId="493" priority="3" operator="equal">
      <formula>"xxx"</formula>
    </cfRule>
  </conditionalFormatting>
  <conditionalFormatting sqref="N15">
    <cfRule type="expression" dxfId="492" priority="4">
      <formula>#REF!=1</formula>
    </cfRule>
    <cfRule type="cellIs" dxfId="491" priority="5" operator="equal">
      <formula>"xxx"</formula>
    </cfRule>
  </conditionalFormatting>
  <conditionalFormatting sqref="M15">
    <cfRule type="expression" dxfId="490" priority="6">
      <formula>#REF!=1</formula>
    </cfRule>
    <cfRule type="cellIs" dxfId="489" priority="7" operator="equal">
      <formula>"xxx"</formula>
    </cfRule>
  </conditionalFormatting>
  <conditionalFormatting sqref="O12:O15">
    <cfRule type="expression" dxfId="488" priority="8">
      <formula>#REF!=1</formula>
    </cfRule>
    <cfRule type="cellIs" dxfId="487" priority="9" operator="equal">
      <formula>"xxx"</formula>
    </cfRule>
  </conditionalFormatting>
  <conditionalFormatting sqref="N12">
    <cfRule type="expression" dxfId="486" priority="10">
      <formula>#REF!=1</formula>
    </cfRule>
    <cfRule type="cellIs" dxfId="485" priority="11" operator="equal">
      <formula>"xxx"</formula>
    </cfRule>
  </conditionalFormatting>
  <conditionalFormatting sqref="M12">
    <cfRule type="expression" dxfId="484" priority="12">
      <formula>#REF!=1</formula>
    </cfRule>
    <cfRule type="cellIs" dxfId="483" priority="13" operator="equal">
      <formula>"xxx"</formula>
    </cfRule>
  </conditionalFormatting>
  <conditionalFormatting sqref="N13">
    <cfRule type="expression" dxfId="482" priority="14">
      <formula>#REF!=1</formula>
    </cfRule>
    <cfRule type="cellIs" dxfId="481" priority="15" operator="equal">
      <formula>"xxx"</formula>
    </cfRule>
  </conditionalFormatting>
  <conditionalFormatting sqref="M13">
    <cfRule type="expression" dxfId="480" priority="16">
      <formula>#REF!=1</formula>
    </cfRule>
    <cfRule type="cellIs" dxfId="479" priority="17" operator="equal">
      <formula>"xxx"</formula>
    </cfRule>
  </conditionalFormatting>
  <conditionalFormatting sqref="P12:P15">
    <cfRule type="cellIs" dxfId="478" priority="18" operator="equal">
      <formula>"xxx"</formula>
    </cfRule>
    <cfRule type="expression" dxfId="477" priority="19">
      <formula>#REF!=1</formula>
    </cfRule>
  </conditionalFormatting>
  <conditionalFormatting sqref="H15">
    <cfRule type="cellIs" dxfId="476" priority="20" operator="equal">
      <formula>"xxx"</formula>
    </cfRule>
    <cfRule type="expression" dxfId="475" priority="21">
      <formula>#REF!=1</formula>
    </cfRule>
  </conditionalFormatting>
  <conditionalFormatting sqref="H12:H13">
    <cfRule type="cellIs" dxfId="474" priority="22" operator="equal">
      <formula>"xxx"</formula>
    </cfRule>
    <cfRule type="expression" dxfId="473" priority="23">
      <formula>#REF!=1</formula>
    </cfRule>
  </conditionalFormatting>
  <conditionalFormatting sqref="D10:E11">
    <cfRule type="cellIs" dxfId="472" priority="24" operator="equal">
      <formula>"xxx"</formula>
    </cfRule>
    <cfRule type="expression" dxfId="471" priority="25">
      <formula>LEFT(XFC10,9)="SUB-TOTAL"</formula>
    </cfRule>
    <cfRule type="expression" dxfId="470" priority="26">
      <formula>#REF!=1</formula>
    </cfRule>
  </conditionalFormatting>
  <conditionalFormatting sqref="E12:G15">
    <cfRule type="cellIs" dxfId="469" priority="27" operator="equal">
      <formula>"xxx"</formula>
    </cfRule>
    <cfRule type="expression" dxfId="468" priority="28">
      <formula>#REF!=1</formula>
    </cfRule>
  </conditionalFormatting>
  <conditionalFormatting sqref="B8:B16">
    <cfRule type="containsText" dxfId="467" priority="29" operator="containsText" text="total estimated">
      <formula>NOT(ISERROR(SEARCH("total estimated",B8)))</formula>
    </cfRule>
    <cfRule type="containsText" dxfId="466" priority="30" operator="containsText" text="SUB-TOTAL">
      <formula>NOT(ISERROR(SEARCH("SUB-TOTAL",B8)))</formula>
    </cfRule>
    <cfRule type="containsText" dxfId="465" priority="31" operator="containsText" text="to be carried to">
      <formula>NOT(ISERROR(SEARCH("to be carried to",B8)))</formula>
    </cfRule>
  </conditionalFormatting>
  <conditionalFormatting sqref="B11">
    <cfRule type="expression" dxfId="464" priority="32">
      <formula>I11=1</formula>
    </cfRule>
    <cfRule type="expression" dxfId="463" priority="33">
      <formula>RIGHT($A11,3)=".00"</formula>
    </cfRule>
  </conditionalFormatting>
  <conditionalFormatting sqref="D12:D15">
    <cfRule type="expression" dxfId="462" priority="34">
      <formula>I12=1</formula>
    </cfRule>
  </conditionalFormatting>
  <conditionalFormatting sqref="B12:B15">
    <cfRule type="expression" dxfId="461" priority="35">
      <formula>I12=1</formula>
    </cfRule>
  </conditionalFormatting>
  <conditionalFormatting sqref="E9">
    <cfRule type="expression" dxfId="460" priority="36">
      <formula>#REF!=1</formula>
    </cfRule>
  </conditionalFormatting>
  <conditionalFormatting sqref="D9">
    <cfRule type="expression" dxfId="459" priority="37">
      <formula>I9=1</formula>
    </cfRule>
  </conditionalFormatting>
  <conditionalFormatting sqref="C9:C15">
    <cfRule type="expression" dxfId="458" priority="38">
      <formula>I9=1</formula>
    </cfRule>
  </conditionalFormatting>
  <conditionalFormatting sqref="D9:E9 D12:D15">
    <cfRule type="containsText" dxfId="457" priority="39" operator="containsText" text="xxx">
      <formula>NOT(ISERROR(SEARCH("xxx",D9)))</formula>
    </cfRule>
  </conditionalFormatting>
  <conditionalFormatting sqref="C8:C15">
    <cfRule type="cellIs" dxfId="456" priority="40" operator="equal">
      <formula>"xxx"</formula>
    </cfRule>
  </conditionalFormatting>
  <conditionalFormatting sqref="B9:B10">
    <cfRule type="expression" dxfId="455" priority="41">
      <formula>I9=1</formula>
    </cfRule>
  </conditionalFormatting>
  <conditionalFormatting sqref="A9:E9 A10:C10 A11 A12:D15 C11">
    <cfRule type="expression" dxfId="454" priority="42">
      <formula>"I=1"</formula>
    </cfRule>
    <cfRule type="expression" dxfId="453" priority="43">
      <formula>i=1</formula>
    </cfRule>
  </conditionalFormatting>
  <conditionalFormatting sqref="A9:A15">
    <cfRule type="expression" dxfId="452" priority="44">
      <formula>I9=1</formula>
    </cfRule>
  </conditionalFormatting>
  <conditionalFormatting sqref="A8:B10 A11 A12:B16">
    <cfRule type="expression" dxfId="451" priority="45">
      <formula>RIGHT($A8,3)=".00"</formula>
    </cfRule>
  </conditionalFormatting>
  <conditionalFormatting sqref="C5">
    <cfRule type="expression" dxfId="450" priority="46">
      <formula>#REF!=1</formula>
    </cfRule>
  </conditionalFormatting>
  <conditionalFormatting sqref="I16:K16">
    <cfRule type="cellIs" dxfId="449" priority="47" operator="equal">
      <formula>"xxx"</formula>
    </cfRule>
    <cfRule type="expression" dxfId="448" priority="48">
      <formula>#REF!=1</formula>
    </cfRule>
  </conditionalFormatting>
  <conditionalFormatting sqref="H8:L11 H14:L14 H16 I12:L13 I15:L15 L16">
    <cfRule type="expression" dxfId="447" priority="49">
      <formula>#REF!=1</formula>
    </cfRule>
  </conditionalFormatting>
  <conditionalFormatting sqref="C6">
    <cfRule type="expression" dxfId="446" priority="50">
      <formula>#REF!=1</formula>
    </cfRule>
  </conditionalFormatting>
  <conditionalFormatting sqref="E5:E6">
    <cfRule type="expression" dxfId="445" priority="51">
      <formula>#REF!=1</formula>
    </cfRule>
  </conditionalFormatting>
  <conditionalFormatting sqref="I6">
    <cfRule type="expression" dxfId="444" priority="52">
      <formula>K6=1</formula>
    </cfRule>
  </conditionalFormatting>
  <conditionalFormatting sqref="F6">
    <cfRule type="expression" dxfId="443" priority="53">
      <formula>#REF!=1</formula>
    </cfRule>
  </conditionalFormatting>
  <conditionalFormatting sqref="E16:F16">
    <cfRule type="expression" dxfId="442" priority="54">
      <formula>#REF!=1</formula>
    </cfRule>
    <cfRule type="expression" dxfId="441" priority="55">
      <formula>#REF!=1</formula>
    </cfRule>
    <cfRule type="expression" dxfId="440" priority="56">
      <formula>#REF!=1</formula>
    </cfRule>
    <cfRule type="containsText" dxfId="439" priority="57" operator="containsText" text="xxx">
      <formula>NOT(ISERROR(SEARCH("xxx",E16)))</formula>
    </cfRule>
  </conditionalFormatting>
  <conditionalFormatting sqref="C1:C4 C8 C16">
    <cfRule type="expression" dxfId="438" priority="58">
      <formula>#REF!=1</formula>
    </cfRule>
  </conditionalFormatting>
  <conditionalFormatting sqref="C16">
    <cfRule type="expression" dxfId="437" priority="59">
      <formula>G16=1</formula>
    </cfRule>
    <cfRule type="expression" dxfId="436" priority="60">
      <formula>#REF!=1</formula>
    </cfRule>
  </conditionalFormatting>
  <conditionalFormatting sqref="F8:F11">
    <cfRule type="containsText" dxfId="435" priority="61" operator="containsText" text="xxx">
      <formula>NOT(ISERROR(SEARCH("xxx",F8)))</formula>
    </cfRule>
  </conditionalFormatting>
  <conditionalFormatting sqref="G9:G11">
    <cfRule type="cellIs" dxfId="434" priority="62" operator="equal">
      <formula>"xxx"</formula>
    </cfRule>
    <cfRule type="expression" dxfId="433" priority="63">
      <formula>LEFT(B9,9)="SUB-TOTAL"</formula>
    </cfRule>
  </conditionalFormatting>
  <conditionalFormatting sqref="A7">
    <cfRule type="expression" dxfId="432" priority="64">
      <formula>G7=1</formula>
    </cfRule>
  </conditionalFormatting>
  <conditionalFormatting sqref="E8">
    <cfRule type="containsText" dxfId="431" priority="65" operator="containsText" text="xxx">
      <formula>NOT(ISERROR(SEARCH("xxx",E8)))</formula>
    </cfRule>
  </conditionalFormatting>
  <conditionalFormatting sqref="C16:G16">
    <cfRule type="cellIs" dxfId="430" priority="66" operator="equal">
      <formula>"xxx"</formula>
    </cfRule>
  </conditionalFormatting>
  <conditionalFormatting sqref="D8">
    <cfRule type="expression" dxfId="429" priority="67">
      <formula>#REF!=1</formula>
    </cfRule>
  </conditionalFormatting>
  <conditionalFormatting sqref="B1:B8 B16 C7:L7">
    <cfRule type="expression" dxfId="428" priority="68">
      <formula>#REF!=1</formula>
    </cfRule>
  </conditionalFormatting>
  <conditionalFormatting sqref="F1:F4 F8:F11">
    <cfRule type="expression" dxfId="427" priority="69">
      <formula>#REF!=1</formula>
    </cfRule>
  </conditionalFormatting>
  <conditionalFormatting sqref="G1:G4 G8:G11">
    <cfRule type="expression" dxfId="426" priority="70">
      <formula>#REF!=1</formula>
    </cfRule>
  </conditionalFormatting>
  <conditionalFormatting sqref="A1:A6 A8 A16 D16:G16">
    <cfRule type="expression" dxfId="425" priority="71">
      <formula>#REF!=1</formula>
    </cfRule>
  </conditionalFormatting>
  <conditionalFormatting sqref="E1:E4 E8">
    <cfRule type="expression" dxfId="424" priority="72">
      <formula>#REF!=1</formula>
    </cfRule>
  </conditionalFormatting>
  <pageMargins left="0.7" right="0.7" top="0.75" bottom="0.75" header="0.511811023622047" footer="0.511811023622047"/>
  <pageSetup paperSize="9" scale="66" orientation="portrait" horizontalDpi="300" verticalDpi="300"/>
  <colBreaks count="1" manualBreakCount="1">
    <brk id="12" max="1048575" man="1"/>
  </colBreaks>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Q51"/>
  <sheetViews>
    <sheetView topLeftCell="A31" zoomScale="30" zoomScaleNormal="30" workbookViewId="0">
      <selection activeCell="N42" sqref="N42"/>
    </sheetView>
  </sheetViews>
  <sheetFormatPr defaultColWidth="8.7109375" defaultRowHeight="18.75" x14ac:dyDescent="0.25"/>
  <cols>
    <col min="1" max="1" width="43.5703125" style="273" customWidth="1"/>
    <col min="2" max="2" width="71.5703125" style="418" customWidth="1"/>
    <col min="3" max="3" width="51.5703125" style="307" customWidth="1"/>
    <col min="4" max="4" width="22.28515625" style="307" customWidth="1"/>
    <col min="5" max="5" width="55.28515625" style="307" customWidth="1"/>
    <col min="6" max="6" width="42.85546875" style="307" customWidth="1"/>
    <col min="7" max="7" width="38.140625" style="307" customWidth="1"/>
    <col min="8" max="8" width="42.85546875" style="307" customWidth="1"/>
    <col min="9" max="9" width="37.42578125" style="307" customWidth="1"/>
    <col min="10" max="10" width="34.28515625" style="307" customWidth="1"/>
    <col min="11" max="11" width="38.42578125" style="308" customWidth="1"/>
    <col min="12" max="12" width="32.42578125" style="15" customWidth="1"/>
    <col min="13" max="13" width="37.28515625" style="15" customWidth="1"/>
    <col min="14" max="14" width="36.85546875" style="15" customWidth="1"/>
    <col min="15" max="15" width="65.42578125" style="15" customWidth="1"/>
    <col min="16" max="16" width="38.28515625" style="15" customWidth="1"/>
    <col min="17" max="17" width="34.85546875" style="15" customWidth="1"/>
  </cols>
  <sheetData>
    <row r="1" spans="1:17" ht="35.25" customHeight="1" x14ac:dyDescent="0.45">
      <c r="A1" s="528"/>
      <c r="B1" s="529"/>
      <c r="C1" s="530"/>
      <c r="D1" s="531"/>
      <c r="E1" s="532"/>
      <c r="F1" s="532"/>
      <c r="G1" s="532"/>
      <c r="H1" s="532"/>
      <c r="I1" s="533"/>
      <c r="J1" s="530"/>
      <c r="K1" s="534"/>
      <c r="L1" s="535"/>
    </row>
    <row r="2" spans="1:17" ht="35.25" customHeight="1" x14ac:dyDescent="0.45">
      <c r="A2" s="536"/>
      <c r="B2" s="537"/>
      <c r="C2" s="530"/>
      <c r="D2" s="531"/>
      <c r="E2" s="532"/>
      <c r="F2" s="532"/>
      <c r="G2" s="532"/>
      <c r="H2" s="532"/>
      <c r="I2" s="748"/>
      <c r="J2" s="748"/>
      <c r="K2" s="534"/>
      <c r="L2" s="535"/>
    </row>
    <row r="3" spans="1:17" ht="35.25" customHeight="1" x14ac:dyDescent="0.45">
      <c r="A3" s="538"/>
      <c r="B3" s="537"/>
      <c r="C3" s="539" t="s">
        <v>336</v>
      </c>
      <c r="D3" s="531"/>
      <c r="E3" s="532"/>
      <c r="F3" s="532"/>
      <c r="G3" s="540"/>
      <c r="H3" s="540"/>
      <c r="I3" s="541"/>
      <c r="J3" s="541"/>
      <c r="K3" s="534"/>
      <c r="L3" s="535"/>
    </row>
    <row r="4" spans="1:17" ht="42" customHeight="1" x14ac:dyDescent="0.45">
      <c r="A4" s="538" t="s">
        <v>209</v>
      </c>
      <c r="B4" s="537"/>
      <c r="C4" s="749" t="s">
        <v>157</v>
      </c>
      <c r="D4" s="749"/>
      <c r="E4" s="749"/>
      <c r="F4" s="749" t="s">
        <v>158</v>
      </c>
      <c r="G4" s="749"/>
      <c r="H4" s="749"/>
      <c r="I4" s="749" t="s">
        <v>159</v>
      </c>
      <c r="J4" s="749"/>
      <c r="K4" s="749"/>
      <c r="L4" s="535"/>
    </row>
    <row r="5" spans="1:17" ht="99" customHeight="1" x14ac:dyDescent="0.2">
      <c r="A5" s="542" t="s">
        <v>79</v>
      </c>
      <c r="B5" s="543" t="s">
        <v>80</v>
      </c>
      <c r="C5" s="539" t="s">
        <v>160</v>
      </c>
      <c r="D5" s="539" t="s">
        <v>161</v>
      </c>
      <c r="E5" s="544" t="s">
        <v>162</v>
      </c>
      <c r="F5" s="539" t="s">
        <v>163</v>
      </c>
      <c r="G5" s="539" t="s">
        <v>164</v>
      </c>
      <c r="H5" s="539" t="s">
        <v>165</v>
      </c>
      <c r="I5" s="539" t="s">
        <v>166</v>
      </c>
      <c r="J5" s="539" t="s">
        <v>167</v>
      </c>
      <c r="K5" s="539" t="s">
        <v>168</v>
      </c>
      <c r="L5" s="545" t="s">
        <v>169</v>
      </c>
      <c r="M5" s="469" t="s">
        <v>170</v>
      </c>
      <c r="N5" s="469" t="s">
        <v>232</v>
      </c>
      <c r="O5" s="469" t="s">
        <v>171</v>
      </c>
      <c r="P5" s="469" t="s">
        <v>172</v>
      </c>
      <c r="Q5" s="469" t="s">
        <v>173</v>
      </c>
    </row>
    <row r="6" spans="1:17" ht="69" customHeight="1" x14ac:dyDescent="0.4">
      <c r="A6" s="546"/>
      <c r="B6" s="547" t="s">
        <v>233</v>
      </c>
      <c r="C6" s="548"/>
      <c r="D6" s="548"/>
      <c r="E6" s="549"/>
      <c r="F6" s="549"/>
      <c r="G6" s="549"/>
      <c r="H6" s="550"/>
      <c r="I6" s="551"/>
      <c r="J6" s="551"/>
      <c r="K6" s="551"/>
      <c r="L6" s="552"/>
      <c r="M6" s="457"/>
      <c r="N6" s="457"/>
      <c r="O6" s="457"/>
      <c r="P6" s="457"/>
      <c r="Q6" s="457"/>
    </row>
    <row r="7" spans="1:17" ht="103.5" customHeight="1" x14ac:dyDescent="0.4">
      <c r="A7" s="553" t="s">
        <v>211</v>
      </c>
      <c r="B7" s="547" t="s">
        <v>337</v>
      </c>
      <c r="C7" s="554"/>
      <c r="D7" s="554"/>
      <c r="E7" s="555"/>
      <c r="F7" s="549"/>
      <c r="G7" s="549"/>
      <c r="H7" s="550"/>
      <c r="I7" s="551"/>
      <c r="J7" s="551"/>
      <c r="K7" s="551"/>
      <c r="L7" s="556"/>
      <c r="M7" s="457"/>
      <c r="N7" s="457"/>
      <c r="O7" s="457"/>
      <c r="P7" s="457"/>
      <c r="Q7" s="457"/>
    </row>
    <row r="8" spans="1:17" ht="70.5" customHeight="1" x14ac:dyDescent="0.4">
      <c r="A8" s="546" t="s">
        <v>214</v>
      </c>
      <c r="B8" s="557" t="s">
        <v>236</v>
      </c>
      <c r="C8" s="548"/>
      <c r="D8" s="549"/>
      <c r="E8" s="549"/>
      <c r="F8" s="549"/>
      <c r="G8" s="549"/>
      <c r="H8" s="550"/>
      <c r="I8" s="551"/>
      <c r="J8" s="551"/>
      <c r="K8" s="551"/>
      <c r="L8" s="556"/>
      <c r="M8" s="457"/>
      <c r="N8" s="457"/>
      <c r="O8" s="457"/>
      <c r="P8" s="457"/>
      <c r="Q8" s="457"/>
    </row>
    <row r="9" spans="1:17" ht="141" customHeight="1" x14ac:dyDescent="0.4">
      <c r="A9" s="546"/>
      <c r="B9" s="557" t="s">
        <v>235</v>
      </c>
      <c r="C9" s="548"/>
      <c r="D9" s="548"/>
      <c r="E9" s="549"/>
      <c r="F9" s="549"/>
      <c r="G9" s="549"/>
      <c r="H9" s="550"/>
      <c r="I9" s="551"/>
      <c r="J9" s="551"/>
      <c r="K9" s="551"/>
      <c r="L9" s="556"/>
      <c r="M9" s="457"/>
      <c r="N9" s="457"/>
      <c r="O9" s="457"/>
      <c r="P9" s="457"/>
      <c r="Q9" s="457"/>
    </row>
    <row r="10" spans="1:17" ht="35.25" customHeight="1" x14ac:dyDescent="0.2">
      <c r="A10" s="546" t="s">
        <v>216</v>
      </c>
      <c r="B10" s="557" t="s">
        <v>338</v>
      </c>
      <c r="C10" s="548">
        <v>10</v>
      </c>
      <c r="D10" s="548" t="s">
        <v>180</v>
      </c>
      <c r="E10" s="548">
        <v>5335</v>
      </c>
      <c r="F10" s="548">
        <v>9</v>
      </c>
      <c r="G10" s="548">
        <f>C10-F10</f>
        <v>1</v>
      </c>
      <c r="H10" s="551">
        <f>F10+G10</f>
        <v>10</v>
      </c>
      <c r="I10" s="551">
        <f>E10*F10</f>
        <v>48015</v>
      </c>
      <c r="J10" s="551">
        <f>G10*E10</f>
        <v>5335</v>
      </c>
      <c r="K10" s="551">
        <f>I10+J10</f>
        <v>53350</v>
      </c>
      <c r="L10" s="556">
        <f>H10/C10</f>
        <v>1</v>
      </c>
      <c r="M10" s="484">
        <v>4000</v>
      </c>
      <c r="N10" s="484">
        <v>300</v>
      </c>
      <c r="O10" s="484">
        <v>300</v>
      </c>
      <c r="P10" s="484">
        <f>C10*(M10+N10+O10)</f>
        <v>46000</v>
      </c>
      <c r="Q10" s="484">
        <f>K10-P10</f>
        <v>7350</v>
      </c>
    </row>
    <row r="11" spans="1:17" ht="70.5" customHeight="1" x14ac:dyDescent="0.2">
      <c r="A11" s="546" t="s">
        <v>218</v>
      </c>
      <c r="B11" s="557" t="s">
        <v>238</v>
      </c>
      <c r="C11" s="548"/>
      <c r="D11" s="548"/>
      <c r="E11" s="549"/>
      <c r="F11" s="549"/>
      <c r="G11" s="549"/>
      <c r="H11" s="551"/>
      <c r="I11" s="551"/>
      <c r="J11" s="551"/>
      <c r="K11" s="551"/>
      <c r="L11" s="556"/>
      <c r="M11" s="484"/>
      <c r="N11" s="484"/>
      <c r="O11" s="484"/>
      <c r="P11" s="484"/>
      <c r="Q11" s="484"/>
    </row>
    <row r="12" spans="1:17" ht="60" customHeight="1" x14ac:dyDescent="0.2">
      <c r="A12" s="546" t="s">
        <v>266</v>
      </c>
      <c r="B12" s="557" t="s">
        <v>338</v>
      </c>
      <c r="C12" s="548">
        <v>1</v>
      </c>
      <c r="D12" s="548" t="s">
        <v>180</v>
      </c>
      <c r="E12" s="548">
        <v>8245</v>
      </c>
      <c r="F12" s="548">
        <v>0.9</v>
      </c>
      <c r="G12" s="548">
        <f>C12-F12</f>
        <v>9.9999999999999978E-2</v>
      </c>
      <c r="H12" s="551">
        <f>F12+G12</f>
        <v>1</v>
      </c>
      <c r="I12" s="551">
        <f>E12*F12</f>
        <v>7420.5</v>
      </c>
      <c r="J12" s="551">
        <f>G12*E12</f>
        <v>824.49999999999977</v>
      </c>
      <c r="K12" s="551">
        <f>I12+J12</f>
        <v>8245</v>
      </c>
      <c r="L12" s="556">
        <f>H12/C12</f>
        <v>1</v>
      </c>
      <c r="M12" s="484">
        <v>1800</v>
      </c>
      <c r="N12" s="484">
        <v>200</v>
      </c>
      <c r="O12" s="484">
        <v>100</v>
      </c>
      <c r="P12" s="484">
        <f>C12*(M12+N12+O12)</f>
        <v>2100</v>
      </c>
      <c r="Q12" s="484">
        <f>K12-P12</f>
        <v>6145</v>
      </c>
    </row>
    <row r="13" spans="1:17" ht="75" customHeight="1" x14ac:dyDescent="0.2">
      <c r="A13" s="546" t="s">
        <v>222</v>
      </c>
      <c r="B13" s="557" t="s">
        <v>339</v>
      </c>
      <c r="C13" s="548"/>
      <c r="D13" s="548"/>
      <c r="E13" s="549"/>
      <c r="F13" s="549"/>
      <c r="G13" s="549"/>
      <c r="H13" s="551"/>
      <c r="I13" s="551"/>
      <c r="J13" s="551"/>
      <c r="K13" s="551"/>
      <c r="L13" s="556"/>
      <c r="M13" s="484"/>
      <c r="N13" s="484"/>
      <c r="O13" s="484"/>
      <c r="P13" s="484"/>
      <c r="Q13" s="484"/>
    </row>
    <row r="14" spans="1:17" ht="62.25" customHeight="1" x14ac:dyDescent="0.2">
      <c r="A14" s="546" t="s">
        <v>224</v>
      </c>
      <c r="B14" s="557" t="s">
        <v>338</v>
      </c>
      <c r="C14" s="548">
        <v>2</v>
      </c>
      <c r="D14" s="548" t="s">
        <v>180</v>
      </c>
      <c r="E14" s="548">
        <v>4850</v>
      </c>
      <c r="F14" s="548">
        <v>1.8</v>
      </c>
      <c r="G14" s="548">
        <f>C14-F14</f>
        <v>0.19999999999999996</v>
      </c>
      <c r="H14" s="551">
        <f>F14+G14</f>
        <v>2</v>
      </c>
      <c r="I14" s="551">
        <f>E14*F14</f>
        <v>8730</v>
      </c>
      <c r="J14" s="551">
        <f>G14*E14</f>
        <v>969.99999999999977</v>
      </c>
      <c r="K14" s="551">
        <f>I14+J14</f>
        <v>9700</v>
      </c>
      <c r="L14" s="556">
        <f>H14/C14</f>
        <v>1</v>
      </c>
      <c r="M14" s="484">
        <v>2500</v>
      </c>
      <c r="N14" s="484">
        <v>150</v>
      </c>
      <c r="O14" s="484">
        <v>100</v>
      </c>
      <c r="P14" s="484">
        <f>C14*(M14+N14+O14)</f>
        <v>5500</v>
      </c>
      <c r="Q14" s="484">
        <f>K14-P14</f>
        <v>4200</v>
      </c>
    </row>
    <row r="15" spans="1:17" ht="69" customHeight="1" x14ac:dyDescent="0.2">
      <c r="A15" s="546" t="s">
        <v>282</v>
      </c>
      <c r="B15" s="557" t="s">
        <v>256</v>
      </c>
      <c r="C15" s="548">
        <v>1</v>
      </c>
      <c r="D15" s="548" t="s">
        <v>180</v>
      </c>
      <c r="E15" s="548">
        <v>2425</v>
      </c>
      <c r="F15" s="548">
        <v>0.9</v>
      </c>
      <c r="G15" s="548">
        <f>C15-F15</f>
        <v>9.9999999999999978E-2</v>
      </c>
      <c r="H15" s="548">
        <f>F15+G15</f>
        <v>1</v>
      </c>
      <c r="I15" s="551">
        <f>E15*F15</f>
        <v>2182.5</v>
      </c>
      <c r="J15" s="551">
        <f>G15*E15</f>
        <v>242.49999999999994</v>
      </c>
      <c r="K15" s="551">
        <f>I15+J15</f>
        <v>2425</v>
      </c>
      <c r="L15" s="556">
        <f>H15/C15</f>
        <v>1</v>
      </c>
      <c r="M15" s="484">
        <v>850</v>
      </c>
      <c r="N15" s="484">
        <v>100</v>
      </c>
      <c r="O15" s="484">
        <v>100</v>
      </c>
      <c r="P15" s="484">
        <f>C15*(M15+N15+O15)</f>
        <v>1050</v>
      </c>
      <c r="Q15" s="484">
        <f>K15-P15</f>
        <v>1375</v>
      </c>
    </row>
    <row r="16" spans="1:17" ht="57.75" customHeight="1" x14ac:dyDescent="0.2">
      <c r="A16" s="546" t="s">
        <v>226</v>
      </c>
      <c r="B16" s="557" t="s">
        <v>239</v>
      </c>
      <c r="C16" s="548"/>
      <c r="D16" s="548"/>
      <c r="E16" s="549"/>
      <c r="F16" s="549"/>
      <c r="G16" s="549"/>
      <c r="H16" s="551"/>
      <c r="I16" s="551"/>
      <c r="J16" s="551"/>
      <c r="K16" s="551"/>
      <c r="L16" s="556"/>
      <c r="M16" s="484"/>
      <c r="N16" s="484"/>
      <c r="O16" s="484"/>
      <c r="P16" s="484"/>
      <c r="Q16" s="484"/>
    </row>
    <row r="17" spans="1:17" ht="35.25" customHeight="1" x14ac:dyDescent="0.2">
      <c r="A17" s="546" t="s">
        <v>229</v>
      </c>
      <c r="B17" s="557" t="s">
        <v>258</v>
      </c>
      <c r="C17" s="548">
        <v>1</v>
      </c>
      <c r="D17" s="548" t="s">
        <v>180</v>
      </c>
      <c r="E17" s="548">
        <v>4365</v>
      </c>
      <c r="F17" s="548">
        <v>0.8</v>
      </c>
      <c r="G17" s="548">
        <f>C17-F17</f>
        <v>0.19999999999999996</v>
      </c>
      <c r="H17" s="551">
        <f>F17+G17</f>
        <v>1</v>
      </c>
      <c r="I17" s="551">
        <f>E17*F17</f>
        <v>3492</v>
      </c>
      <c r="J17" s="551">
        <f>G17*E17</f>
        <v>872.99999999999977</v>
      </c>
      <c r="K17" s="551">
        <f>I17+J17</f>
        <v>4365</v>
      </c>
      <c r="L17" s="556">
        <f>H17/C17</f>
        <v>1</v>
      </c>
      <c r="M17" s="484">
        <v>2800</v>
      </c>
      <c r="N17" s="484">
        <v>300</v>
      </c>
      <c r="O17" s="484">
        <v>100</v>
      </c>
      <c r="P17" s="484">
        <f>C17*(M17+N17+O17)</f>
        <v>3200</v>
      </c>
      <c r="Q17" s="484">
        <f>K17-P17</f>
        <v>1165</v>
      </c>
    </row>
    <row r="18" spans="1:17" ht="35.25" customHeight="1" x14ac:dyDescent="0.2">
      <c r="A18" s="546" t="s">
        <v>285</v>
      </c>
      <c r="B18" s="557" t="s">
        <v>340</v>
      </c>
      <c r="C18" s="548"/>
      <c r="D18" s="548"/>
      <c r="E18" s="549"/>
      <c r="F18" s="548"/>
      <c r="G18" s="548"/>
      <c r="H18" s="551"/>
      <c r="I18" s="551"/>
      <c r="J18" s="551"/>
      <c r="K18" s="551"/>
      <c r="L18" s="556"/>
    </row>
    <row r="19" spans="1:17" ht="35.25" customHeight="1" x14ac:dyDescent="0.2">
      <c r="A19" s="546" t="s">
        <v>286</v>
      </c>
      <c r="B19" s="557" t="s">
        <v>237</v>
      </c>
      <c r="C19" s="548">
        <v>1</v>
      </c>
      <c r="D19" s="548" t="s">
        <v>180</v>
      </c>
      <c r="E19" s="548">
        <v>8730</v>
      </c>
      <c r="F19" s="548">
        <v>0.9</v>
      </c>
      <c r="G19" s="548">
        <f>C19-F19</f>
        <v>9.9999999999999978E-2</v>
      </c>
      <c r="H19" s="551">
        <f>F19+G19</f>
        <v>1</v>
      </c>
      <c r="I19" s="551">
        <f>E19*F19</f>
        <v>7857</v>
      </c>
      <c r="J19" s="551">
        <f>G19*E19</f>
        <v>872.99999999999977</v>
      </c>
      <c r="K19" s="551">
        <f>I19+J19</f>
        <v>8730</v>
      </c>
      <c r="L19" s="556">
        <f>H19/C19</f>
        <v>1</v>
      </c>
      <c r="M19" s="484">
        <v>0</v>
      </c>
      <c r="N19" s="484">
        <v>0</v>
      </c>
      <c r="O19" s="484">
        <v>0</v>
      </c>
      <c r="P19" s="484">
        <f>C19*(M19+N19+O19)</f>
        <v>0</v>
      </c>
      <c r="Q19" s="484">
        <f>K19-P19</f>
        <v>8730</v>
      </c>
    </row>
    <row r="20" spans="1:17" ht="35.25" customHeight="1" x14ac:dyDescent="0.2">
      <c r="A20" s="546" t="s">
        <v>288</v>
      </c>
      <c r="B20" s="557" t="s">
        <v>341</v>
      </c>
      <c r="C20" s="548"/>
      <c r="D20" s="548"/>
      <c r="E20" s="549"/>
      <c r="F20" s="549"/>
      <c r="G20" s="549"/>
      <c r="H20" s="551"/>
      <c r="I20" s="551"/>
      <c r="J20" s="551"/>
      <c r="K20" s="551"/>
      <c r="L20" s="556"/>
      <c r="M20" s="484"/>
      <c r="N20" s="484"/>
      <c r="O20" s="484"/>
      <c r="P20" s="484"/>
      <c r="Q20" s="484"/>
    </row>
    <row r="21" spans="1:17" ht="35.25" customHeight="1" x14ac:dyDescent="0.2">
      <c r="A21" s="546" t="s">
        <v>289</v>
      </c>
      <c r="B21" s="557" t="s">
        <v>256</v>
      </c>
      <c r="C21" s="548">
        <v>2</v>
      </c>
      <c r="D21" s="548" t="s">
        <v>180</v>
      </c>
      <c r="E21" s="548">
        <v>1746</v>
      </c>
      <c r="F21" s="548">
        <v>0</v>
      </c>
      <c r="G21" s="548">
        <f>C21-F21</f>
        <v>2</v>
      </c>
      <c r="H21" s="551">
        <f>F21+G21</f>
        <v>2</v>
      </c>
      <c r="I21" s="551">
        <f>E21*F21</f>
        <v>0</v>
      </c>
      <c r="J21" s="551">
        <f>G21*E21</f>
        <v>3492</v>
      </c>
      <c r="K21" s="551">
        <f>I21+J21</f>
        <v>3492</v>
      </c>
      <c r="L21" s="556">
        <f>H21/C21</f>
        <v>1</v>
      </c>
      <c r="M21" s="484">
        <v>0</v>
      </c>
      <c r="N21" s="484">
        <v>0</v>
      </c>
      <c r="O21" s="484"/>
      <c r="P21" s="484"/>
      <c r="Q21" s="484"/>
    </row>
    <row r="22" spans="1:17" ht="35.25" customHeight="1" x14ac:dyDescent="0.2">
      <c r="A22" s="546" t="s">
        <v>290</v>
      </c>
      <c r="B22" s="557" t="s">
        <v>237</v>
      </c>
      <c r="C22" s="548">
        <v>8</v>
      </c>
      <c r="D22" s="548" t="s">
        <v>180</v>
      </c>
      <c r="E22" s="548">
        <v>2619</v>
      </c>
      <c r="F22" s="548">
        <v>0</v>
      </c>
      <c r="G22" s="548">
        <f>C22-F22</f>
        <v>8</v>
      </c>
      <c r="H22" s="551">
        <f>F22+G22</f>
        <v>8</v>
      </c>
      <c r="I22" s="551">
        <f>E22*F22</f>
        <v>0</v>
      </c>
      <c r="J22" s="551">
        <f>G22*E22</f>
        <v>20952</v>
      </c>
      <c r="K22" s="551">
        <f>I22+J22</f>
        <v>20952</v>
      </c>
      <c r="L22" s="556">
        <f>H22/C22</f>
        <v>1</v>
      </c>
      <c r="M22" s="484">
        <v>0</v>
      </c>
      <c r="N22" s="484">
        <v>0</v>
      </c>
      <c r="O22" s="484">
        <v>0</v>
      </c>
      <c r="P22" s="484">
        <f>C22*(M22+N22+O22)</f>
        <v>0</v>
      </c>
      <c r="Q22" s="484">
        <f>K22-P22</f>
        <v>20952</v>
      </c>
    </row>
    <row r="23" spans="1:17" ht="35.25" customHeight="1" x14ac:dyDescent="0.2">
      <c r="A23" s="546" t="s">
        <v>291</v>
      </c>
      <c r="B23" s="557" t="s">
        <v>342</v>
      </c>
      <c r="C23" s="548"/>
      <c r="D23" s="548"/>
      <c r="E23" s="549"/>
      <c r="F23" s="548"/>
      <c r="G23" s="548"/>
      <c r="H23" s="551"/>
      <c r="I23" s="551"/>
      <c r="J23" s="551"/>
      <c r="K23" s="551"/>
      <c r="L23" s="556"/>
      <c r="M23" s="484">
        <v>0</v>
      </c>
      <c r="N23" s="484">
        <v>0</v>
      </c>
      <c r="O23" s="484">
        <v>0</v>
      </c>
      <c r="P23" s="484">
        <f>C23*(M23+N23+O23)</f>
        <v>0</v>
      </c>
      <c r="Q23" s="484">
        <f>K23-P23</f>
        <v>0</v>
      </c>
    </row>
    <row r="24" spans="1:17" ht="35.25" customHeight="1" x14ac:dyDescent="0.2">
      <c r="A24" s="546" t="s">
        <v>292</v>
      </c>
      <c r="B24" s="557" t="s">
        <v>338</v>
      </c>
      <c r="C24" s="548">
        <v>1</v>
      </c>
      <c r="D24" s="548" t="s">
        <v>180</v>
      </c>
      <c r="E24" s="548">
        <v>3589</v>
      </c>
      <c r="F24" s="548">
        <v>0</v>
      </c>
      <c r="G24" s="548">
        <f>C24-F24</f>
        <v>1</v>
      </c>
      <c r="H24" s="551">
        <f>F24+G24</f>
        <v>1</v>
      </c>
      <c r="I24" s="551">
        <f>E24*F24</f>
        <v>0</v>
      </c>
      <c r="J24" s="551">
        <f>G24*E24</f>
        <v>3589</v>
      </c>
      <c r="K24" s="551">
        <f>I24+J24</f>
        <v>3589</v>
      </c>
      <c r="L24" s="556">
        <f>H24/C24</f>
        <v>1</v>
      </c>
      <c r="M24" s="484">
        <v>0</v>
      </c>
      <c r="N24" s="484">
        <v>0</v>
      </c>
      <c r="O24" s="484">
        <v>0</v>
      </c>
      <c r="P24" s="484">
        <f>C24*(M24+N24+O24)</f>
        <v>0</v>
      </c>
      <c r="Q24" s="484">
        <f>K24-P24</f>
        <v>3589</v>
      </c>
    </row>
    <row r="25" spans="1:17" ht="35.25" customHeight="1" x14ac:dyDescent="0.2">
      <c r="A25" s="546" t="s">
        <v>343</v>
      </c>
      <c r="B25" s="557" t="s">
        <v>256</v>
      </c>
      <c r="C25" s="548">
        <v>1</v>
      </c>
      <c r="D25" s="548" t="s">
        <v>180</v>
      </c>
      <c r="E25" s="548">
        <v>2134</v>
      </c>
      <c r="F25" s="548">
        <v>0</v>
      </c>
      <c r="G25" s="548">
        <f>C25-F25</f>
        <v>1</v>
      </c>
      <c r="H25" s="551">
        <f>F25+G25</f>
        <v>1</v>
      </c>
      <c r="I25" s="551">
        <f>E25*F25</f>
        <v>0</v>
      </c>
      <c r="J25" s="551">
        <f>G25*E25</f>
        <v>2134</v>
      </c>
      <c r="K25" s="551">
        <f>I25+J25</f>
        <v>2134</v>
      </c>
      <c r="L25" s="556">
        <f>H25/C25</f>
        <v>1</v>
      </c>
      <c r="M25" s="484">
        <v>0</v>
      </c>
      <c r="N25" s="484">
        <v>0</v>
      </c>
      <c r="O25" s="484">
        <v>0</v>
      </c>
      <c r="P25" s="484">
        <f>C25*(M25+N25+O25)</f>
        <v>0</v>
      </c>
      <c r="Q25" s="484">
        <f>K25-P25</f>
        <v>2134</v>
      </c>
    </row>
    <row r="26" spans="1:17" ht="35.25" customHeight="1" x14ac:dyDescent="0.2">
      <c r="A26" s="553" t="s">
        <v>241</v>
      </c>
      <c r="B26" s="547" t="s">
        <v>247</v>
      </c>
      <c r="C26" s="554"/>
      <c r="D26" s="554"/>
      <c r="E26" s="555"/>
      <c r="F26" s="548"/>
      <c r="G26" s="548"/>
      <c r="H26" s="551"/>
      <c r="I26" s="551"/>
      <c r="J26" s="551"/>
      <c r="K26" s="551"/>
      <c r="L26" s="556"/>
      <c r="M26" s="484"/>
      <c r="N26" s="484"/>
      <c r="O26" s="484"/>
      <c r="P26" s="484"/>
      <c r="Q26" s="484"/>
    </row>
    <row r="27" spans="1:17" ht="35.25" customHeight="1" x14ac:dyDescent="0.2">
      <c r="A27" s="546" t="s">
        <v>214</v>
      </c>
      <c r="B27" s="557" t="s">
        <v>248</v>
      </c>
      <c r="C27" s="548"/>
      <c r="D27" s="548"/>
      <c r="E27" s="549"/>
      <c r="F27" s="548"/>
      <c r="G27" s="548"/>
      <c r="H27" s="551"/>
      <c r="I27" s="551"/>
      <c r="J27" s="551"/>
      <c r="K27" s="551"/>
      <c r="L27" s="556"/>
      <c r="M27" s="484"/>
      <c r="N27" s="484"/>
      <c r="O27" s="484"/>
      <c r="P27" s="484"/>
      <c r="Q27" s="484"/>
    </row>
    <row r="28" spans="1:17" ht="129" customHeight="1" x14ac:dyDescent="0.2">
      <c r="A28" s="546"/>
      <c r="B28" s="557" t="s">
        <v>249</v>
      </c>
      <c r="C28" s="548"/>
      <c r="D28" s="549"/>
      <c r="E28" s="549"/>
      <c r="F28" s="549"/>
      <c r="G28" s="548"/>
      <c r="H28" s="551"/>
      <c r="I28" s="551"/>
      <c r="J28" s="551"/>
      <c r="K28" s="551"/>
      <c r="L28" s="556"/>
      <c r="M28" s="484"/>
      <c r="N28" s="484"/>
      <c r="O28" s="484"/>
      <c r="P28" s="484"/>
      <c r="Q28" s="484"/>
    </row>
    <row r="29" spans="1:17" ht="35.25" customHeight="1" x14ac:dyDescent="0.2">
      <c r="A29" s="546" t="s">
        <v>216</v>
      </c>
      <c r="B29" s="557" t="s">
        <v>250</v>
      </c>
      <c r="C29" s="548">
        <v>5</v>
      </c>
      <c r="D29" s="548" t="s">
        <v>199</v>
      </c>
      <c r="E29" s="548">
        <v>53.35</v>
      </c>
      <c r="F29" s="548">
        <v>4.5</v>
      </c>
      <c r="G29" s="548">
        <f t="shared" ref="G29:G34" si="0">C29-F29</f>
        <v>0.5</v>
      </c>
      <c r="H29" s="551">
        <f t="shared" ref="H29:H34" si="1">F29+G29</f>
        <v>5</v>
      </c>
      <c r="I29" s="551">
        <f t="shared" ref="I29:I34" si="2">E29*F29</f>
        <v>240.07500000000002</v>
      </c>
      <c r="J29" s="551">
        <f t="shared" ref="J29:J34" si="3">G29*E29</f>
        <v>26.675000000000001</v>
      </c>
      <c r="K29" s="551">
        <f t="shared" ref="K29:K34" si="4">I29+J29</f>
        <v>266.75</v>
      </c>
      <c r="L29" s="556">
        <f t="shared" ref="L29:L34" si="5">H29/C29</f>
        <v>1</v>
      </c>
      <c r="M29" s="484">
        <v>15</v>
      </c>
      <c r="N29" s="484">
        <v>7.5</v>
      </c>
      <c r="O29" s="484">
        <v>0</v>
      </c>
      <c r="P29" s="484">
        <f t="shared" ref="P29:P34" si="6">C29*(M29+N29+O29)</f>
        <v>112.5</v>
      </c>
      <c r="Q29" s="484">
        <f t="shared" ref="Q29:Q34" si="7">K29-P29</f>
        <v>154.25</v>
      </c>
    </row>
    <row r="30" spans="1:17" ht="35.25" customHeight="1" x14ac:dyDescent="0.2">
      <c r="A30" s="546" t="s">
        <v>251</v>
      </c>
      <c r="B30" s="557" t="s">
        <v>252</v>
      </c>
      <c r="C30" s="548">
        <v>5</v>
      </c>
      <c r="D30" s="548" t="s">
        <v>199</v>
      </c>
      <c r="E30" s="548">
        <v>63.05</v>
      </c>
      <c r="F30" s="548">
        <v>4.5</v>
      </c>
      <c r="G30" s="548">
        <f t="shared" si="0"/>
        <v>0.5</v>
      </c>
      <c r="H30" s="551">
        <f t="shared" si="1"/>
        <v>5</v>
      </c>
      <c r="I30" s="551">
        <f t="shared" si="2"/>
        <v>283.72499999999997</v>
      </c>
      <c r="J30" s="551">
        <f t="shared" si="3"/>
        <v>31.524999999999999</v>
      </c>
      <c r="K30" s="551">
        <f t="shared" si="4"/>
        <v>315.24999999999994</v>
      </c>
      <c r="L30" s="556">
        <f t="shared" si="5"/>
        <v>1</v>
      </c>
      <c r="M30" s="484">
        <v>20</v>
      </c>
      <c r="N30" s="484">
        <v>10</v>
      </c>
      <c r="O30" s="484">
        <v>0</v>
      </c>
      <c r="P30" s="484">
        <f t="shared" si="6"/>
        <v>150</v>
      </c>
      <c r="Q30" s="484">
        <f t="shared" si="7"/>
        <v>165.24999999999994</v>
      </c>
    </row>
    <row r="31" spans="1:17" ht="35.25" customHeight="1" x14ac:dyDescent="0.2">
      <c r="A31" s="546" t="s">
        <v>253</v>
      </c>
      <c r="B31" s="557" t="s">
        <v>254</v>
      </c>
      <c r="C31" s="548">
        <v>5</v>
      </c>
      <c r="D31" s="548" t="s">
        <v>199</v>
      </c>
      <c r="E31" s="548">
        <v>77.599999999999994</v>
      </c>
      <c r="F31" s="548">
        <v>4.5</v>
      </c>
      <c r="G31" s="548">
        <f t="shared" si="0"/>
        <v>0.5</v>
      </c>
      <c r="H31" s="551">
        <f t="shared" si="1"/>
        <v>5</v>
      </c>
      <c r="I31" s="551">
        <f t="shared" si="2"/>
        <v>349.2</v>
      </c>
      <c r="J31" s="551">
        <f t="shared" si="3"/>
        <v>38.799999999999997</v>
      </c>
      <c r="K31" s="551">
        <f t="shared" si="4"/>
        <v>388</v>
      </c>
      <c r="L31" s="556">
        <f t="shared" si="5"/>
        <v>1</v>
      </c>
      <c r="M31" s="484">
        <v>24</v>
      </c>
      <c r="N31" s="484">
        <v>12</v>
      </c>
      <c r="O31" s="484">
        <v>0</v>
      </c>
      <c r="P31" s="484">
        <f t="shared" si="6"/>
        <v>180</v>
      </c>
      <c r="Q31" s="484">
        <f t="shared" si="7"/>
        <v>208</v>
      </c>
    </row>
    <row r="32" spans="1:17" ht="35.25" customHeight="1" x14ac:dyDescent="0.2">
      <c r="A32" s="546" t="s">
        <v>255</v>
      </c>
      <c r="B32" s="557" t="s">
        <v>256</v>
      </c>
      <c r="C32" s="548">
        <v>15</v>
      </c>
      <c r="D32" s="548" t="s">
        <v>199</v>
      </c>
      <c r="E32" s="548">
        <v>95.06</v>
      </c>
      <c r="F32" s="548">
        <v>13.528</v>
      </c>
      <c r="G32" s="548">
        <f t="shared" si="0"/>
        <v>1.4719999999999995</v>
      </c>
      <c r="H32" s="551">
        <f t="shared" si="1"/>
        <v>15</v>
      </c>
      <c r="I32" s="551">
        <f t="shared" si="2"/>
        <v>1285.9716800000001</v>
      </c>
      <c r="J32" s="551">
        <f t="shared" si="3"/>
        <v>139.92831999999996</v>
      </c>
      <c r="K32" s="551">
        <f t="shared" si="4"/>
        <v>1425.9</v>
      </c>
      <c r="L32" s="556">
        <f t="shared" si="5"/>
        <v>1</v>
      </c>
      <c r="M32" s="484">
        <v>28</v>
      </c>
      <c r="N32" s="484">
        <v>14</v>
      </c>
      <c r="O32" s="484">
        <v>0</v>
      </c>
      <c r="P32" s="484">
        <f t="shared" si="6"/>
        <v>630</v>
      </c>
      <c r="Q32" s="484">
        <f t="shared" si="7"/>
        <v>795.90000000000009</v>
      </c>
    </row>
    <row r="33" spans="1:17" ht="35.25" customHeight="1" x14ac:dyDescent="0.2">
      <c r="A33" s="546" t="s">
        <v>257</v>
      </c>
      <c r="B33" s="557" t="s">
        <v>237</v>
      </c>
      <c r="C33" s="548">
        <v>15</v>
      </c>
      <c r="D33" s="548" t="s">
        <v>199</v>
      </c>
      <c r="E33" s="548">
        <v>344.35</v>
      </c>
      <c r="F33" s="548">
        <v>13.425000000000001</v>
      </c>
      <c r="G33" s="548">
        <f t="shared" si="0"/>
        <v>1.5749999999999993</v>
      </c>
      <c r="H33" s="551">
        <f t="shared" si="1"/>
        <v>15</v>
      </c>
      <c r="I33" s="551">
        <f t="shared" si="2"/>
        <v>4622.8987500000003</v>
      </c>
      <c r="J33" s="551">
        <f t="shared" si="3"/>
        <v>542.35124999999982</v>
      </c>
      <c r="K33" s="551">
        <f t="shared" si="4"/>
        <v>5165.25</v>
      </c>
      <c r="L33" s="556">
        <f t="shared" si="5"/>
        <v>1</v>
      </c>
      <c r="M33" s="484">
        <v>170</v>
      </c>
      <c r="N33" s="484">
        <v>90</v>
      </c>
      <c r="O33" s="484">
        <v>0</v>
      </c>
      <c r="P33" s="484">
        <f t="shared" si="6"/>
        <v>3900</v>
      </c>
      <c r="Q33" s="484">
        <f t="shared" si="7"/>
        <v>1265.25</v>
      </c>
    </row>
    <row r="34" spans="1:17" ht="35.25" customHeight="1" x14ac:dyDescent="0.2">
      <c r="A34" s="546" t="s">
        <v>259</v>
      </c>
      <c r="B34" s="557" t="s">
        <v>338</v>
      </c>
      <c r="C34" s="548">
        <v>50</v>
      </c>
      <c r="D34" s="548" t="s">
        <v>199</v>
      </c>
      <c r="E34" s="548">
        <v>295.85000000000002</v>
      </c>
      <c r="F34" s="548">
        <v>45</v>
      </c>
      <c r="G34" s="548">
        <f t="shared" si="0"/>
        <v>5</v>
      </c>
      <c r="H34" s="551">
        <f t="shared" si="1"/>
        <v>50</v>
      </c>
      <c r="I34" s="551">
        <f t="shared" si="2"/>
        <v>13313.250000000002</v>
      </c>
      <c r="J34" s="551">
        <f t="shared" si="3"/>
        <v>1479.25</v>
      </c>
      <c r="K34" s="551">
        <f t="shared" si="4"/>
        <v>14792.500000000002</v>
      </c>
      <c r="L34" s="556">
        <f t="shared" si="5"/>
        <v>1</v>
      </c>
      <c r="M34" s="484">
        <v>190</v>
      </c>
      <c r="N34" s="484">
        <v>85</v>
      </c>
      <c r="O34" s="484">
        <v>0</v>
      </c>
      <c r="P34" s="484">
        <f t="shared" si="6"/>
        <v>13750</v>
      </c>
      <c r="Q34" s="484">
        <f t="shared" si="7"/>
        <v>1042.5000000000018</v>
      </c>
    </row>
    <row r="35" spans="1:17" ht="35.25" customHeight="1" x14ac:dyDescent="0.2">
      <c r="A35" s="546" t="s">
        <v>218</v>
      </c>
      <c r="B35" s="557" t="s">
        <v>263</v>
      </c>
      <c r="C35" s="548"/>
      <c r="D35" s="548"/>
      <c r="E35" s="549"/>
      <c r="F35" s="558"/>
      <c r="G35" s="549"/>
      <c r="H35" s="551"/>
      <c r="I35" s="551"/>
      <c r="J35" s="551"/>
      <c r="K35" s="551"/>
      <c r="L35" s="551"/>
      <c r="M35" s="484"/>
      <c r="N35" s="484"/>
      <c r="O35" s="484"/>
      <c r="P35" s="484"/>
      <c r="Q35" s="484"/>
    </row>
    <row r="36" spans="1:17" ht="107.25" customHeight="1" x14ac:dyDescent="0.2">
      <c r="A36" s="546"/>
      <c r="B36" s="557" t="s">
        <v>264</v>
      </c>
      <c r="C36" s="548"/>
      <c r="D36" s="549"/>
      <c r="E36" s="549"/>
      <c r="F36" s="549"/>
      <c r="G36" s="549"/>
      <c r="H36" s="551"/>
      <c r="I36" s="551"/>
      <c r="J36" s="551"/>
      <c r="K36" s="551"/>
      <c r="L36" s="556"/>
      <c r="M36" s="484"/>
      <c r="N36" s="484"/>
      <c r="O36" s="484"/>
      <c r="P36" s="484"/>
      <c r="Q36" s="484"/>
    </row>
    <row r="37" spans="1:17" ht="35.25" customHeight="1" x14ac:dyDescent="0.2">
      <c r="A37" s="546" t="s">
        <v>220</v>
      </c>
      <c r="B37" s="557" t="s">
        <v>344</v>
      </c>
      <c r="C37" s="548">
        <v>18</v>
      </c>
      <c r="D37" s="548" t="s">
        <v>180</v>
      </c>
      <c r="E37" s="548">
        <v>33.950000000000003</v>
      </c>
      <c r="F37" s="548">
        <v>16.2</v>
      </c>
      <c r="G37" s="548">
        <f>C37-F37</f>
        <v>1.8000000000000007</v>
      </c>
      <c r="H37" s="551">
        <f>F37+G37</f>
        <v>18</v>
      </c>
      <c r="I37" s="551">
        <f>E37*F37</f>
        <v>549.99</v>
      </c>
      <c r="J37" s="551">
        <f>G37*E37</f>
        <v>61.110000000000028</v>
      </c>
      <c r="K37" s="551">
        <f>I37+J37</f>
        <v>611.1</v>
      </c>
      <c r="L37" s="556">
        <f>H37/C37</f>
        <v>1</v>
      </c>
      <c r="M37" s="484">
        <v>19</v>
      </c>
      <c r="N37" s="484">
        <v>5</v>
      </c>
      <c r="O37" s="484">
        <v>100</v>
      </c>
      <c r="P37" s="484">
        <f>C37*(M37+N37+O37)</f>
        <v>2232</v>
      </c>
      <c r="Q37" s="484">
        <f>K37-P37</f>
        <v>-1620.9</v>
      </c>
    </row>
    <row r="38" spans="1:17" ht="35.25" customHeight="1" x14ac:dyDescent="0.4">
      <c r="A38" s="553" t="s">
        <v>246</v>
      </c>
      <c r="B38" s="547" t="s">
        <v>345</v>
      </c>
      <c r="C38" s="551"/>
      <c r="D38" s="551"/>
      <c r="E38" s="551"/>
      <c r="F38" s="551"/>
      <c r="G38" s="551"/>
      <c r="H38" s="551"/>
      <c r="I38" s="551"/>
      <c r="J38" s="551"/>
      <c r="K38" s="551"/>
      <c r="L38" s="556"/>
      <c r="M38" s="484"/>
      <c r="N38" s="457"/>
      <c r="O38" s="457"/>
      <c r="P38" s="484"/>
      <c r="Q38" s="484"/>
    </row>
    <row r="39" spans="1:17" ht="70.5" customHeight="1" x14ac:dyDescent="0.4">
      <c r="A39" s="546" t="s">
        <v>214</v>
      </c>
      <c r="B39" s="557" t="s">
        <v>346</v>
      </c>
      <c r="C39" s="551"/>
      <c r="D39" s="551"/>
      <c r="E39" s="551"/>
      <c r="F39" s="551"/>
      <c r="G39" s="551"/>
      <c r="H39" s="551"/>
      <c r="I39" s="551"/>
      <c r="J39" s="551"/>
      <c r="K39" s="551"/>
      <c r="L39" s="556"/>
      <c r="M39" s="484"/>
      <c r="N39" s="457"/>
      <c r="O39" s="457"/>
      <c r="P39" s="484"/>
      <c r="Q39" s="484"/>
    </row>
    <row r="40" spans="1:17" ht="236.25" customHeight="1" x14ac:dyDescent="0.4">
      <c r="A40" s="546"/>
      <c r="B40" s="557" t="s">
        <v>347</v>
      </c>
      <c r="C40" s="551"/>
      <c r="D40" s="551"/>
      <c r="E40" s="551"/>
      <c r="F40" s="551"/>
      <c r="G40" s="551"/>
      <c r="H40" s="551"/>
      <c r="I40" s="551"/>
      <c r="J40" s="551"/>
      <c r="K40" s="551"/>
      <c r="L40" s="556"/>
      <c r="M40" s="484"/>
      <c r="N40" s="457"/>
      <c r="O40" s="457"/>
      <c r="P40" s="484"/>
      <c r="Q40" s="484"/>
    </row>
    <row r="41" spans="1:17" ht="35.25" customHeight="1" x14ac:dyDescent="0.2">
      <c r="A41" s="546" t="s">
        <v>216</v>
      </c>
      <c r="B41" s="557" t="s">
        <v>348</v>
      </c>
      <c r="C41" s="548">
        <v>1</v>
      </c>
      <c r="D41" s="548" t="s">
        <v>180</v>
      </c>
      <c r="E41" s="548">
        <v>150738</v>
      </c>
      <c r="F41" s="548">
        <v>0.85</v>
      </c>
      <c r="G41" s="548">
        <f>C41*0.15</f>
        <v>0.15</v>
      </c>
      <c r="H41" s="551">
        <f>F41+G41</f>
        <v>1</v>
      </c>
      <c r="I41" s="551">
        <f>E41*F41</f>
        <v>128127.3</v>
      </c>
      <c r="J41" s="551">
        <f>G41*E41</f>
        <v>22610.7</v>
      </c>
      <c r="K41" s="551">
        <f>I41+J41</f>
        <v>150738</v>
      </c>
      <c r="L41" s="556">
        <f>H41/C41</f>
        <v>1</v>
      </c>
      <c r="M41" s="484">
        <v>100000</v>
      </c>
      <c r="N41" s="484">
        <v>10000</v>
      </c>
      <c r="O41" s="484">
        <v>5000</v>
      </c>
      <c r="P41" s="484">
        <f>C41*(M41+N41+O41)</f>
        <v>115000</v>
      </c>
      <c r="Q41" s="484">
        <f>K41-P41</f>
        <v>35738</v>
      </c>
    </row>
    <row r="42" spans="1:17" ht="35.25" customHeight="1" x14ac:dyDescent="0.4">
      <c r="A42" s="546" t="s">
        <v>218</v>
      </c>
      <c r="B42" s="557" t="s">
        <v>349</v>
      </c>
      <c r="C42" s="548"/>
      <c r="D42" s="548"/>
      <c r="E42" s="549"/>
      <c r="F42" s="549"/>
      <c r="G42" s="549"/>
      <c r="H42" s="551"/>
      <c r="I42" s="541"/>
      <c r="J42" s="551"/>
      <c r="K42" s="551"/>
      <c r="L42" s="556"/>
      <c r="M42" s="484"/>
      <c r="N42" s="457"/>
      <c r="O42" s="457"/>
      <c r="P42" s="484"/>
      <c r="Q42" s="484"/>
    </row>
    <row r="43" spans="1:17" ht="266.25" customHeight="1" x14ac:dyDescent="0.4">
      <c r="A43" s="546"/>
      <c r="B43" s="557" t="s">
        <v>350</v>
      </c>
      <c r="C43" s="548"/>
      <c r="D43" s="548"/>
      <c r="E43" s="549"/>
      <c r="F43" s="549"/>
      <c r="G43" s="549"/>
      <c r="H43" s="551"/>
      <c r="I43" s="541"/>
      <c r="J43" s="551"/>
      <c r="K43" s="551"/>
      <c r="L43" s="556"/>
      <c r="M43" s="484"/>
      <c r="N43" s="457"/>
      <c r="O43" s="457"/>
      <c r="P43" s="457"/>
      <c r="Q43" s="457"/>
    </row>
    <row r="44" spans="1:17" ht="35.25" customHeight="1" x14ac:dyDescent="0.2">
      <c r="A44" s="546" t="s">
        <v>220</v>
      </c>
      <c r="B44" s="557" t="s">
        <v>351</v>
      </c>
      <c r="C44" s="548">
        <v>1</v>
      </c>
      <c r="D44" s="548" t="s">
        <v>180</v>
      </c>
      <c r="E44" s="548">
        <v>18333</v>
      </c>
      <c r="F44" s="548">
        <v>0.85</v>
      </c>
      <c r="G44" s="548">
        <f>C44-F44</f>
        <v>0.15000000000000002</v>
      </c>
      <c r="H44" s="551">
        <f>F44+G44</f>
        <v>1</v>
      </c>
      <c r="I44" s="551">
        <f>E44*F44</f>
        <v>15583.05</v>
      </c>
      <c r="J44" s="551">
        <f>G44*E44</f>
        <v>2749.9500000000003</v>
      </c>
      <c r="K44" s="551">
        <f>I44+J44</f>
        <v>18333</v>
      </c>
      <c r="L44" s="556">
        <f>H44/C44</f>
        <v>1</v>
      </c>
      <c r="M44" s="484">
        <v>15000</v>
      </c>
      <c r="N44" s="484">
        <v>2000</v>
      </c>
      <c r="O44" s="484">
        <v>500</v>
      </c>
      <c r="P44" s="484">
        <f>C44*(M44+N44+O44)</f>
        <v>17500</v>
      </c>
      <c r="Q44" s="484">
        <f>K44-P44</f>
        <v>833</v>
      </c>
    </row>
    <row r="45" spans="1:17" ht="35.25" customHeight="1" x14ac:dyDescent="0.2">
      <c r="A45" s="546" t="s">
        <v>222</v>
      </c>
      <c r="B45" s="557" t="s">
        <v>352</v>
      </c>
      <c r="C45" s="548"/>
      <c r="D45" s="548"/>
      <c r="E45" s="549"/>
      <c r="F45" s="549"/>
      <c r="G45" s="549"/>
      <c r="H45" s="551"/>
      <c r="I45" s="551"/>
      <c r="J45" s="551"/>
      <c r="K45" s="551"/>
      <c r="L45" s="556"/>
      <c r="M45" s="484"/>
      <c r="N45" s="484"/>
      <c r="O45" s="484"/>
    </row>
    <row r="46" spans="1:17" ht="234.75" customHeight="1" x14ac:dyDescent="0.2">
      <c r="A46" s="546"/>
      <c r="B46" s="557" t="s">
        <v>353</v>
      </c>
      <c r="C46" s="548"/>
      <c r="D46" s="548"/>
      <c r="E46" s="549"/>
      <c r="F46" s="549"/>
      <c r="G46" s="549"/>
      <c r="H46" s="551"/>
      <c r="I46" s="559"/>
      <c r="J46" s="559"/>
      <c r="K46" s="559"/>
      <c r="L46" s="556"/>
      <c r="M46" s="484"/>
    </row>
    <row r="47" spans="1:17" ht="44.25" customHeight="1" x14ac:dyDescent="0.2">
      <c r="A47" s="546" t="s">
        <v>224</v>
      </c>
      <c r="B47" s="557" t="s">
        <v>348</v>
      </c>
      <c r="C47" s="548">
        <v>1</v>
      </c>
      <c r="D47" s="548" t="s">
        <v>180</v>
      </c>
      <c r="E47" s="548">
        <v>232800</v>
      </c>
      <c r="F47" s="548">
        <v>0.85</v>
      </c>
      <c r="G47" s="548">
        <f>C47-F47</f>
        <v>0.15000000000000002</v>
      </c>
      <c r="H47" s="551">
        <f>F47+G47</f>
        <v>1</v>
      </c>
      <c r="I47" s="551">
        <f>E47*F47</f>
        <v>197880</v>
      </c>
      <c r="J47" s="551">
        <f>G47*E47</f>
        <v>34920.000000000007</v>
      </c>
      <c r="K47" s="551">
        <f>I47+J47</f>
        <v>232800</v>
      </c>
      <c r="L47" s="556">
        <f>H47/C47</f>
        <v>1</v>
      </c>
      <c r="M47" s="484">
        <v>150000</v>
      </c>
      <c r="N47" s="484">
        <v>8000</v>
      </c>
      <c r="O47" s="484">
        <v>10000</v>
      </c>
      <c r="P47" s="484">
        <f>C47*(M47+N47+O47)</f>
        <v>168000</v>
      </c>
      <c r="Q47" s="484">
        <f>K47-P47</f>
        <v>64800</v>
      </c>
    </row>
    <row r="48" spans="1:17" ht="45" customHeight="1" x14ac:dyDescent="0.2">
      <c r="A48" s="546"/>
      <c r="B48" s="557" t="s">
        <v>105</v>
      </c>
      <c r="C48" s="548" t="s">
        <v>89</v>
      </c>
      <c r="D48" s="548" t="s">
        <v>89</v>
      </c>
      <c r="E48" s="549"/>
      <c r="F48" s="549"/>
      <c r="G48" s="549"/>
      <c r="H48" s="551"/>
      <c r="I48" s="560">
        <f>SUM(I9:I47)</f>
        <v>439932.46042999998</v>
      </c>
      <c r="J48" s="561">
        <f>SUM(J10:J47)</f>
        <v>101885.28957000002</v>
      </c>
      <c r="K48" s="560">
        <f>SUM(K9:K47)</f>
        <v>541817.75</v>
      </c>
      <c r="L48" s="556"/>
      <c r="P48" s="562">
        <f>SUM(P9:P44)</f>
        <v>211304.5</v>
      </c>
      <c r="Q48" s="562">
        <f>SUM(Q9:Q47)</f>
        <v>159021.25</v>
      </c>
    </row>
    <row r="49" spans="1:12" ht="66.75" customHeight="1" x14ac:dyDescent="0.2">
      <c r="A49" s="563"/>
      <c r="B49" s="564" t="s">
        <v>205</v>
      </c>
      <c r="C49" s="565"/>
      <c r="D49" s="565"/>
      <c r="E49" s="566"/>
      <c r="F49" s="566"/>
      <c r="G49" s="566"/>
      <c r="H49" s="567"/>
      <c r="I49" s="567"/>
      <c r="J49" s="567"/>
      <c r="K49" s="567"/>
      <c r="L49" s="567"/>
    </row>
    <row r="50" spans="1:12" ht="35.25" customHeight="1" x14ac:dyDescent="0.45">
      <c r="A50" s="568"/>
      <c r="B50" s="569"/>
      <c r="C50" s="541"/>
      <c r="D50" s="541"/>
      <c r="E50" s="541"/>
      <c r="F50" s="541"/>
      <c r="G50" s="541"/>
      <c r="H50" s="541"/>
      <c r="I50" s="541"/>
      <c r="J50" s="541"/>
      <c r="K50" s="534"/>
      <c r="L50" s="535"/>
    </row>
    <row r="51" spans="1:12" ht="35.25" customHeight="1" x14ac:dyDescent="0.45">
      <c r="A51" s="568"/>
      <c r="B51" s="570" t="s">
        <v>206</v>
      </c>
      <c r="C51" s="750" t="s">
        <v>207</v>
      </c>
      <c r="D51" s="750"/>
      <c r="E51" s="750"/>
      <c r="F51" s="750"/>
      <c r="G51" s="571"/>
      <c r="H51" s="571"/>
      <c r="I51" s="750" t="s">
        <v>208</v>
      </c>
      <c r="J51" s="750"/>
      <c r="K51" s="571"/>
      <c r="L51" s="535"/>
    </row>
  </sheetData>
  <mergeCells count="6">
    <mergeCell ref="I2:J2"/>
    <mergeCell ref="C4:E4"/>
    <mergeCell ref="F4:H4"/>
    <mergeCell ref="I4:K4"/>
    <mergeCell ref="C51:F51"/>
    <mergeCell ref="I51:J51"/>
  </mergeCells>
  <conditionalFormatting sqref="M37:M47">
    <cfRule type="expression" dxfId="423" priority="2">
      <formula>#REF!=1</formula>
    </cfRule>
    <cfRule type="cellIs" dxfId="422" priority="3" operator="equal">
      <formula>"xxx"</formula>
    </cfRule>
  </conditionalFormatting>
  <conditionalFormatting sqref="P47:Q47">
    <cfRule type="cellIs" dxfId="421" priority="4" operator="equal">
      <formula>"xxx"</formula>
    </cfRule>
    <cfRule type="expression" dxfId="420" priority="5">
      <formula>#REF!=1</formula>
    </cfRule>
    <cfRule type="expression" dxfId="419" priority="6">
      <formula>#REF!=1</formula>
    </cfRule>
    <cfRule type="cellIs" dxfId="418" priority="7" operator="equal">
      <formula>"xxx"</formula>
    </cfRule>
  </conditionalFormatting>
  <conditionalFormatting sqref="N47:O47">
    <cfRule type="expression" dxfId="417" priority="8">
      <formula>#REF!=1</formula>
    </cfRule>
    <cfRule type="cellIs" dxfId="416" priority="9" operator="equal">
      <formula>"xxx"</formula>
    </cfRule>
  </conditionalFormatting>
  <conditionalFormatting sqref="P41:Q41">
    <cfRule type="cellIs" dxfId="415" priority="10" operator="equal">
      <formula>"xxx"</formula>
    </cfRule>
    <cfRule type="expression" dxfId="414" priority="11">
      <formula>#REF!=1</formula>
    </cfRule>
  </conditionalFormatting>
  <conditionalFormatting sqref="P42:Q42">
    <cfRule type="cellIs" dxfId="413" priority="12" operator="equal">
      <formula>"xxx"</formula>
    </cfRule>
    <cfRule type="expression" dxfId="412" priority="13">
      <formula>#REF!=1</formula>
    </cfRule>
    <cfRule type="expression" dxfId="411" priority="14">
      <formula>#REF!=1</formula>
    </cfRule>
    <cfRule type="cellIs" dxfId="410" priority="15" operator="equal">
      <formula>"xxx"</formula>
    </cfRule>
  </conditionalFormatting>
  <conditionalFormatting sqref="N41:Q41">
    <cfRule type="expression" dxfId="409" priority="16">
      <formula>#REF!=1</formula>
    </cfRule>
    <cfRule type="cellIs" dxfId="408" priority="17" operator="equal">
      <formula>"xxx"</formula>
    </cfRule>
  </conditionalFormatting>
  <conditionalFormatting sqref="M29:Q36">
    <cfRule type="expression" dxfId="407" priority="18">
      <formula>#REF!=1</formula>
    </cfRule>
    <cfRule type="cellIs" dxfId="406" priority="19" operator="equal">
      <formula>"xxx"</formula>
    </cfRule>
  </conditionalFormatting>
  <conditionalFormatting sqref="P37:Q37">
    <cfRule type="cellIs" dxfId="405" priority="20" operator="equal">
      <formula>"xxx"</formula>
    </cfRule>
    <cfRule type="expression" dxfId="404" priority="21">
      <formula>#REF!=1</formula>
    </cfRule>
  </conditionalFormatting>
  <conditionalFormatting sqref="P19:Q19">
    <cfRule type="cellIs" dxfId="403" priority="22" operator="equal">
      <formula>"xxx"</formula>
    </cfRule>
    <cfRule type="expression" dxfId="402" priority="23">
      <formula>#REF!=1</formula>
    </cfRule>
    <cfRule type="cellIs" dxfId="401" priority="24" operator="equal">
      <formula>"xxx"</formula>
    </cfRule>
    <cfRule type="expression" dxfId="400" priority="25">
      <formula>#REF!=1</formula>
    </cfRule>
    <cfRule type="cellIs" dxfId="399" priority="26" operator="equal">
      <formula>"xxx"</formula>
    </cfRule>
    <cfRule type="expression" dxfId="398" priority="27">
      <formula>#REF!=1</formula>
    </cfRule>
  </conditionalFormatting>
  <conditionalFormatting sqref="P17:Q17">
    <cfRule type="cellIs" dxfId="397" priority="28" operator="equal">
      <formula>"xxx"</formula>
    </cfRule>
    <cfRule type="expression" dxfId="396" priority="29">
      <formula>#REF!=1</formula>
    </cfRule>
    <cfRule type="cellIs" dxfId="395" priority="30" operator="equal">
      <formula>"xxx"</formula>
    </cfRule>
    <cfRule type="expression" dxfId="394" priority="31">
      <formula>#REF!=1</formula>
    </cfRule>
  </conditionalFormatting>
  <conditionalFormatting sqref="P44:Q44">
    <cfRule type="cellIs" dxfId="393" priority="32" operator="equal">
      <formula>"xxx"</formula>
    </cfRule>
    <cfRule type="expression" dxfId="392" priority="33">
      <formula>#REF!=1</formula>
    </cfRule>
    <cfRule type="expression" dxfId="391" priority="34">
      <formula>#REF!=1</formula>
    </cfRule>
    <cfRule type="cellIs" dxfId="390" priority="35" operator="equal">
      <formula>"xxx"</formula>
    </cfRule>
  </conditionalFormatting>
  <conditionalFormatting sqref="P38:Q40">
    <cfRule type="cellIs" dxfId="389" priority="36" operator="equal">
      <formula>"xxx"</formula>
    </cfRule>
    <cfRule type="expression" dxfId="388" priority="37">
      <formula>#REF!=1</formula>
    </cfRule>
    <cfRule type="expression" dxfId="387" priority="38">
      <formula>#REF!=1</formula>
    </cfRule>
    <cfRule type="cellIs" dxfId="386" priority="39" operator="equal">
      <formula>"xxx"</formula>
    </cfRule>
  </conditionalFormatting>
  <conditionalFormatting sqref="N44:O44">
    <cfRule type="expression" dxfId="385" priority="40">
      <formula>#REF!=1</formula>
    </cfRule>
    <cfRule type="cellIs" dxfId="384" priority="41" operator="equal">
      <formula>"xxx"</formula>
    </cfRule>
  </conditionalFormatting>
  <conditionalFormatting sqref="P48:Q48">
    <cfRule type="cellIs" dxfId="383" priority="42" operator="equal">
      <formula>"xxx"</formula>
    </cfRule>
    <cfRule type="expression" dxfId="382" priority="43">
      <formula>#REF!=1</formula>
    </cfRule>
  </conditionalFormatting>
  <conditionalFormatting sqref="P17:Q17 P22:Q28">
    <cfRule type="cellIs" dxfId="381" priority="44" operator="equal">
      <formula>"xxx"</formula>
    </cfRule>
    <cfRule type="expression" dxfId="380" priority="45">
      <formula>#REF!=1</formula>
    </cfRule>
  </conditionalFormatting>
  <conditionalFormatting sqref="O10">
    <cfRule type="expression" dxfId="379" priority="46">
      <formula>#REF!=1</formula>
    </cfRule>
    <cfRule type="cellIs" dxfId="378" priority="47" operator="equal">
      <formula>"xxx"</formula>
    </cfRule>
  </conditionalFormatting>
  <conditionalFormatting sqref="N13:O13">
    <cfRule type="expression" dxfId="377" priority="48">
      <formula>#REF!=1</formula>
    </cfRule>
    <cfRule type="cellIs" dxfId="376" priority="49" operator="equal">
      <formula>"xxx"</formula>
    </cfRule>
  </conditionalFormatting>
  <conditionalFormatting sqref="N45:O45">
    <cfRule type="expression" dxfId="375" priority="50">
      <formula>#REF!=1</formula>
    </cfRule>
    <cfRule type="cellIs" dxfId="374" priority="51" operator="equal">
      <formula>"xxx"</formula>
    </cfRule>
  </conditionalFormatting>
  <conditionalFormatting sqref="P10:Q15">
    <cfRule type="cellIs" dxfId="373" priority="52" operator="equal">
      <formula>"xxx"</formula>
    </cfRule>
    <cfRule type="expression" dxfId="372" priority="53">
      <formula>#REF!=1</formula>
    </cfRule>
  </conditionalFormatting>
  <conditionalFormatting sqref="G47">
    <cfRule type="cellIs" dxfId="371" priority="54" operator="equal">
      <formula>"xxx"</formula>
    </cfRule>
    <cfRule type="expression" dxfId="370" priority="55">
      <formula>#REF!=1</formula>
    </cfRule>
  </conditionalFormatting>
  <conditionalFormatting sqref="G44">
    <cfRule type="cellIs" dxfId="369" priority="56" operator="equal">
      <formula>"xxx"</formula>
    </cfRule>
    <cfRule type="expression" dxfId="368" priority="57">
      <formula>#REF!=1</formula>
    </cfRule>
  </conditionalFormatting>
  <conditionalFormatting sqref="G37">
    <cfRule type="cellIs" dxfId="367" priority="58" operator="equal">
      <formula>"xxx"</formula>
    </cfRule>
    <cfRule type="expression" dxfId="366" priority="59">
      <formula>#REF!=1</formula>
    </cfRule>
  </conditionalFormatting>
  <conditionalFormatting sqref="G29:G34">
    <cfRule type="cellIs" dxfId="365" priority="60" operator="equal">
      <formula>"xxx"</formula>
    </cfRule>
    <cfRule type="expression" dxfId="364" priority="61">
      <formula>#REF!=1</formula>
    </cfRule>
  </conditionalFormatting>
  <conditionalFormatting sqref="G24:G25">
    <cfRule type="cellIs" dxfId="363" priority="62" operator="equal">
      <formula>"xxx"</formula>
    </cfRule>
    <cfRule type="expression" dxfId="362" priority="63">
      <formula>#REF!=1</formula>
    </cfRule>
  </conditionalFormatting>
  <conditionalFormatting sqref="G21:G22">
    <cfRule type="cellIs" dxfId="361" priority="64" operator="equal">
      <formula>"xxx"</formula>
    </cfRule>
    <cfRule type="expression" dxfId="360" priority="65">
      <formula>#REF!=1</formula>
    </cfRule>
  </conditionalFormatting>
  <conditionalFormatting sqref="G19">
    <cfRule type="cellIs" dxfId="359" priority="66" operator="equal">
      <formula>"xxx"</formula>
    </cfRule>
    <cfRule type="expression" dxfId="358" priority="67">
      <formula>#REF!=1</formula>
    </cfRule>
  </conditionalFormatting>
  <conditionalFormatting sqref="G17">
    <cfRule type="cellIs" dxfId="357" priority="68" operator="equal">
      <formula>"xxx"</formula>
    </cfRule>
    <cfRule type="expression" dxfId="356" priority="69">
      <formula>#REF!=1</formula>
    </cfRule>
  </conditionalFormatting>
  <conditionalFormatting sqref="G14:G15">
    <cfRule type="cellIs" dxfId="355" priority="70" operator="equal">
      <formula>"xxx"</formula>
    </cfRule>
    <cfRule type="expression" dxfId="354" priority="71">
      <formula>#REF!=1</formula>
    </cfRule>
  </conditionalFormatting>
  <conditionalFormatting sqref="G12">
    <cfRule type="cellIs" dxfId="353" priority="72" operator="equal">
      <formula>"xxx"</formula>
    </cfRule>
    <cfRule type="expression" dxfId="352" priority="73">
      <formula>#REF!=1</formula>
    </cfRule>
  </conditionalFormatting>
  <conditionalFormatting sqref="I41">
    <cfRule type="cellIs" dxfId="351" priority="74" operator="equal">
      <formula>"xxx"</formula>
    </cfRule>
    <cfRule type="expression" dxfId="350" priority="75">
      <formula>#REF!=1</formula>
    </cfRule>
  </conditionalFormatting>
  <conditionalFormatting sqref="I47:J47">
    <cfRule type="expression" dxfId="349" priority="76">
      <formula>LEFT(E47,9)="SUB-TOTAL"</formula>
    </cfRule>
  </conditionalFormatting>
  <conditionalFormatting sqref="I46:K48">
    <cfRule type="cellIs" dxfId="348" priority="77" operator="equal">
      <formula>"xxx"</formula>
    </cfRule>
  </conditionalFormatting>
  <conditionalFormatting sqref="I47:K48">
    <cfRule type="expression" dxfId="347" priority="78">
      <formula>#REF!=1</formula>
    </cfRule>
  </conditionalFormatting>
  <conditionalFormatting sqref="I44">
    <cfRule type="cellIs" dxfId="346" priority="79" operator="equal">
      <formula>"xxx"</formula>
    </cfRule>
    <cfRule type="expression" dxfId="345" priority="80">
      <formula>#REF!=1</formula>
    </cfRule>
    <cfRule type="expression" dxfId="344" priority="81">
      <formula>#REF!=1</formula>
    </cfRule>
  </conditionalFormatting>
  <conditionalFormatting sqref="I10">
    <cfRule type="expression" dxfId="343" priority="82">
      <formula>#REF!=1</formula>
    </cfRule>
  </conditionalFormatting>
  <conditionalFormatting sqref="I12">
    <cfRule type="expression" dxfId="342" priority="83">
      <formula>#REF!=1</formula>
    </cfRule>
  </conditionalFormatting>
  <conditionalFormatting sqref="I14:I15">
    <cfRule type="expression" dxfId="341" priority="84">
      <formula>#REF!=1</formula>
    </cfRule>
  </conditionalFormatting>
  <conditionalFormatting sqref="I19">
    <cfRule type="expression" dxfId="340" priority="85">
      <formula>#REF!=1</formula>
    </cfRule>
  </conditionalFormatting>
  <conditionalFormatting sqref="I17">
    <cfRule type="expression" dxfId="339" priority="86">
      <formula>#REF!=1</formula>
    </cfRule>
  </conditionalFormatting>
  <conditionalFormatting sqref="I24:I25">
    <cfRule type="expression" dxfId="338" priority="87">
      <formula>#REF!=1</formula>
    </cfRule>
  </conditionalFormatting>
  <conditionalFormatting sqref="I21:I22">
    <cfRule type="expression" dxfId="337" priority="88">
      <formula>#REF!=1</formula>
    </cfRule>
  </conditionalFormatting>
  <conditionalFormatting sqref="E47:F47">
    <cfRule type="cellIs" dxfId="336" priority="89" operator="equal">
      <formula>"xxx"</formula>
    </cfRule>
  </conditionalFormatting>
  <conditionalFormatting sqref="E44:F44">
    <cfRule type="cellIs" dxfId="335" priority="90" operator="equal">
      <formula>"xxx"</formula>
    </cfRule>
    <cfRule type="expression" dxfId="334" priority="91">
      <formula>#REF!=1</formula>
    </cfRule>
  </conditionalFormatting>
  <conditionalFormatting sqref="G23 G26:G28">
    <cfRule type="cellIs" dxfId="333" priority="92" operator="equal">
      <formula>"xxx"</formula>
    </cfRule>
    <cfRule type="expression" dxfId="332" priority="93">
      <formula>#REF!=1</formula>
    </cfRule>
  </conditionalFormatting>
  <conditionalFormatting sqref="E19:F19">
    <cfRule type="cellIs" dxfId="331" priority="94" operator="equal">
      <formula>"xxx"</formula>
    </cfRule>
  </conditionalFormatting>
  <conditionalFormatting sqref="E14:F15">
    <cfRule type="cellIs" dxfId="330" priority="95" operator="equal">
      <formula>"xxx"</formula>
    </cfRule>
  </conditionalFormatting>
  <conditionalFormatting sqref="E41:G41">
    <cfRule type="cellIs" dxfId="329" priority="96" operator="equal">
      <formula>"xxx"</formula>
    </cfRule>
  </conditionalFormatting>
  <conditionalFormatting sqref="G41">
    <cfRule type="expression" dxfId="328" priority="97">
      <formula>#REF!=1</formula>
    </cfRule>
  </conditionalFormatting>
  <conditionalFormatting sqref="C3:C5">
    <cfRule type="expression" dxfId="327" priority="98">
      <formula>#REF!=1</formula>
    </cfRule>
  </conditionalFormatting>
  <conditionalFormatting sqref="H19:H21">
    <cfRule type="cellIs" dxfId="326" priority="99" operator="equal">
      <formula>"xxx"</formula>
    </cfRule>
    <cfRule type="expression" dxfId="325" priority="100">
      <formula>LEFT(B19,9)="SUB-TOTAL"</formula>
    </cfRule>
  </conditionalFormatting>
  <conditionalFormatting sqref="I48:K48">
    <cfRule type="expression" dxfId="324" priority="101">
      <formula>LEFT(E48,9)="SUB-TOTAL"</formula>
    </cfRule>
  </conditionalFormatting>
  <conditionalFormatting sqref="J41:J44">
    <cfRule type="cellIs" dxfId="323" priority="102" operator="equal">
      <formula>"xxx"</formula>
    </cfRule>
    <cfRule type="expression" dxfId="322" priority="103">
      <formula>#REF!=1</formula>
    </cfRule>
  </conditionalFormatting>
  <conditionalFormatting sqref="J42:J44">
    <cfRule type="expression" dxfId="321" priority="104">
      <formula>LEFT(F42,9)="SUB-TOTAL"</formula>
    </cfRule>
  </conditionalFormatting>
  <conditionalFormatting sqref="I45:J45">
    <cfRule type="cellIs" dxfId="320" priority="105" operator="equal">
      <formula>"xxx"</formula>
    </cfRule>
    <cfRule type="expression" dxfId="319" priority="106">
      <formula>#REF!=1</formula>
    </cfRule>
    <cfRule type="expression" dxfId="318" priority="107">
      <formula>LEFT(#REF!,9)="SUB-TOTAL"</formula>
    </cfRule>
  </conditionalFormatting>
  <conditionalFormatting sqref="L7:L48">
    <cfRule type="cellIs" dxfId="317" priority="108" operator="equal">
      <formula>"xxx"</formula>
    </cfRule>
  </conditionalFormatting>
  <conditionalFormatting sqref="L35">
    <cfRule type="expression" dxfId="316" priority="109">
      <formula>LEFT(G35,9)="SUB-TOTAL"</formula>
    </cfRule>
    <cfRule type="expression" dxfId="315" priority="110">
      <formula>#REF!=1</formula>
    </cfRule>
  </conditionalFormatting>
  <conditionalFormatting sqref="I6:K10 I11:J25 I26:K40 I41:J41 I44 K11:K13 K16:K25 K41:K45">
    <cfRule type="expression" dxfId="314" priority="111">
      <formula>LEFT(E6,9)="SUB-TOTAL"</formula>
    </cfRule>
  </conditionalFormatting>
  <conditionalFormatting sqref="K14">
    <cfRule type="expression" dxfId="313" priority="112">
      <formula>LEFT(#REF!,9)="SUB-TOTAL"</formula>
    </cfRule>
  </conditionalFormatting>
  <conditionalFormatting sqref="K47">
    <cfRule type="expression" dxfId="312" priority="113">
      <formula>LEFT(F47,9)="SUB-TOTAL"</formula>
    </cfRule>
  </conditionalFormatting>
  <conditionalFormatting sqref="K44">
    <cfRule type="expression" dxfId="311" priority="114">
      <formula>LEFT(F44,9)="SUB-TOTAL"</formula>
    </cfRule>
  </conditionalFormatting>
  <conditionalFormatting sqref="K41">
    <cfRule type="expression" dxfId="310" priority="115">
      <formula>LEFT(F41,9)="SUB-TOTAL"</formula>
    </cfRule>
  </conditionalFormatting>
  <conditionalFormatting sqref="I6:K40">
    <cfRule type="cellIs" dxfId="309" priority="116" operator="equal">
      <formula>"xxx"</formula>
    </cfRule>
  </conditionalFormatting>
  <conditionalFormatting sqref="I6:K25">
    <cfRule type="expression" dxfId="308" priority="117">
      <formula>#REF!=1</formula>
    </cfRule>
  </conditionalFormatting>
  <conditionalFormatting sqref="K15">
    <cfRule type="expression" dxfId="307" priority="118">
      <formula>LEFT(F15,9)="SUB-TOTAL"</formula>
    </cfRule>
  </conditionalFormatting>
  <conditionalFormatting sqref="E37:F37">
    <cfRule type="cellIs" dxfId="306" priority="119" operator="equal">
      <formula>"xxx"</formula>
    </cfRule>
    <cfRule type="expression" dxfId="305" priority="120">
      <formula>#REF!=1</formula>
    </cfRule>
  </conditionalFormatting>
  <conditionalFormatting sqref="E17:F17">
    <cfRule type="cellIs" dxfId="304" priority="121" operator="equal">
      <formula>"xxx"</formula>
    </cfRule>
  </conditionalFormatting>
  <conditionalFormatting sqref="E17:F17 E18:G18 E19:F27">
    <cfRule type="expression" dxfId="303" priority="122">
      <formula>#REF!=1</formula>
    </cfRule>
  </conditionalFormatting>
  <conditionalFormatting sqref="F21:F27">
    <cfRule type="cellIs" dxfId="302" priority="123" operator="equal">
      <formula>"xxx"</formula>
    </cfRule>
  </conditionalFormatting>
  <conditionalFormatting sqref="H15:H17">
    <cfRule type="cellIs" dxfId="301" priority="124" operator="equal">
      <formula>"xxx"</formula>
    </cfRule>
  </conditionalFormatting>
  <conditionalFormatting sqref="F14:F15 H15:H25">
    <cfRule type="expression" dxfId="300" priority="125">
      <formula>#REF!=1</formula>
    </cfRule>
  </conditionalFormatting>
  <conditionalFormatting sqref="C41:C2283">
    <cfRule type="cellIs" dxfId="299" priority="126" operator="equal">
      <formula>"xxx"</formula>
    </cfRule>
  </conditionalFormatting>
  <conditionalFormatting sqref="C50 C52:C1048576">
    <cfRule type="expression" dxfId="298" priority="127">
      <formula>K50=1</formula>
    </cfRule>
  </conditionalFormatting>
  <conditionalFormatting sqref="G51:H51">
    <cfRule type="containsText" dxfId="297" priority="128" operator="containsText" text="xxx">
      <formula>NOT(ISERROR(SEARCH("xxx",G51)))</formula>
    </cfRule>
  </conditionalFormatting>
  <conditionalFormatting sqref="B37:B2283">
    <cfRule type="containsText" dxfId="296" priority="129" operator="containsText" text="total estimated">
      <formula>NOT(ISERROR(SEARCH("total estimated",B37)))</formula>
    </cfRule>
    <cfRule type="containsText" dxfId="295" priority="130" operator="containsText" text="SUB-TOTAL">
      <formula>NOT(ISERROR(SEARCH("SUB-TOTAL",B37)))</formula>
    </cfRule>
  </conditionalFormatting>
  <conditionalFormatting sqref="B37:B79">
    <cfRule type="containsText" dxfId="294" priority="131" operator="containsText" text="to be carried to">
      <formula>NOT(ISERROR(SEARCH("to be carried to",B37)))</formula>
    </cfRule>
  </conditionalFormatting>
  <conditionalFormatting sqref="F5:I5">
    <cfRule type="expression" dxfId="293" priority="132">
      <formula>H5=1</formula>
    </cfRule>
  </conditionalFormatting>
  <conditionalFormatting sqref="J5">
    <cfRule type="expression" dxfId="292" priority="133">
      <formula>#REF!=1</formula>
    </cfRule>
  </conditionalFormatting>
  <conditionalFormatting sqref="I3:I4 I52:I1048576">
    <cfRule type="expression" dxfId="291" priority="134">
      <formula>K3=1</formula>
    </cfRule>
  </conditionalFormatting>
  <conditionalFormatting sqref="E4">
    <cfRule type="expression" dxfId="290" priority="135">
      <formula>J4=1</formula>
    </cfRule>
  </conditionalFormatting>
  <conditionalFormatting sqref="D5">
    <cfRule type="expression" dxfId="289" priority="136">
      <formula>#REF!=1</formula>
    </cfRule>
  </conditionalFormatting>
  <conditionalFormatting sqref="E41:F43 E45:F48">
    <cfRule type="expression" dxfId="288" priority="137">
      <formula>#REF!=1</formula>
    </cfRule>
  </conditionalFormatting>
  <conditionalFormatting sqref="E5:E7">
    <cfRule type="expression" dxfId="287" priority="138">
      <formula>#REF!=1</formula>
    </cfRule>
  </conditionalFormatting>
  <conditionalFormatting sqref="I51">
    <cfRule type="expression" dxfId="286" priority="139">
      <formula>K51=1</formula>
    </cfRule>
  </conditionalFormatting>
  <conditionalFormatting sqref="F4">
    <cfRule type="expression" dxfId="285" priority="140">
      <formula>#REF!=1</formula>
    </cfRule>
  </conditionalFormatting>
  <conditionalFormatting sqref="K5">
    <cfRule type="expression" dxfId="284" priority="141">
      <formula>#REF!=1</formula>
    </cfRule>
  </conditionalFormatting>
  <conditionalFormatting sqref="D48:G48 D49:H49">
    <cfRule type="cellIs" dxfId="283" priority="142" operator="equal">
      <formula>"xxx"</formula>
    </cfRule>
  </conditionalFormatting>
  <conditionalFormatting sqref="D8:F8 D28:F28 D36:F36">
    <cfRule type="containsText" dxfId="282" priority="143" operator="containsText" text="xxx">
      <formula>NOT(ISERROR(SEARCH("xxx",D8)))</formula>
    </cfRule>
    <cfRule type="expression" dxfId="281" priority="144">
      <formula>#REF!=1</formula>
    </cfRule>
  </conditionalFormatting>
  <conditionalFormatting sqref="E12:F12 F18:G18">
    <cfRule type="cellIs" dxfId="280" priority="145" operator="equal">
      <formula>"xxx"</formula>
    </cfRule>
  </conditionalFormatting>
  <conditionalFormatting sqref="E12:F12">
    <cfRule type="expression" dxfId="279" priority="146">
      <formula>#REF!=1</formula>
    </cfRule>
  </conditionalFormatting>
  <conditionalFormatting sqref="F29:F35">
    <cfRule type="cellIs" dxfId="278" priority="147" operator="equal">
      <formula>"xxx"</formula>
    </cfRule>
  </conditionalFormatting>
  <conditionalFormatting sqref="E29:F35">
    <cfRule type="expression" dxfId="277" priority="148">
      <formula>#REF!=1</formula>
    </cfRule>
  </conditionalFormatting>
  <conditionalFormatting sqref="H6:H9 K41:K45">
    <cfRule type="cellIs" dxfId="276" priority="149" operator="equal">
      <formula>"xxx"</formula>
    </cfRule>
  </conditionalFormatting>
  <conditionalFormatting sqref="G35:G36">
    <cfRule type="containsText" dxfId="275" priority="150" operator="containsText" text="xxx">
      <formula>NOT(ISERROR(SEARCH("xxx",G35)))</formula>
    </cfRule>
  </conditionalFormatting>
  <conditionalFormatting sqref="G11 G13 G16">
    <cfRule type="containsText" dxfId="274" priority="151" operator="containsText" text="xxx">
      <formula>NOT(ISERROR(SEARCH("xxx",G11)))</formula>
    </cfRule>
  </conditionalFormatting>
  <conditionalFormatting sqref="H11 H13">
    <cfRule type="cellIs" dxfId="273" priority="152" operator="equal">
      <formula>"xxx"</formula>
    </cfRule>
  </conditionalFormatting>
  <conditionalFormatting sqref="H11 H13 H16:H17 H49">
    <cfRule type="expression" dxfId="272" priority="153">
      <formula>LEFT(B11,9)="SUB-TOTAL"</formula>
    </cfRule>
  </conditionalFormatting>
  <conditionalFormatting sqref="G6:G8">
    <cfRule type="containsText" dxfId="271" priority="154" operator="containsText" text="xxx">
      <formula>NOT(ISERROR(SEARCH("xxx",G6)))</formula>
    </cfRule>
  </conditionalFormatting>
  <conditionalFormatting sqref="G38:G40 H6:H8">
    <cfRule type="expression" dxfId="270" priority="155">
      <formula>LEFT(A6,9)="SUB-TOTAL"</formula>
    </cfRule>
  </conditionalFormatting>
  <conditionalFormatting sqref="G20">
    <cfRule type="containsText" dxfId="269" priority="156" operator="containsText" text="xxx">
      <formula>NOT(ISERROR(SEARCH("xxx",G20)))</formula>
    </cfRule>
  </conditionalFormatting>
  <conditionalFormatting sqref="E11:F11 E16:F16 F6:F7 F13">
    <cfRule type="expression" dxfId="268" priority="157">
      <formula>#REF!=1</formula>
    </cfRule>
  </conditionalFormatting>
  <conditionalFormatting sqref="G6:G8 G11 G13 G16 G20 G35:G36">
    <cfRule type="expression" dxfId="267" priority="158">
      <formula>#REF!=1</formula>
    </cfRule>
  </conditionalFormatting>
  <conditionalFormatting sqref="H6:H8 H10:H14 K41:K45">
    <cfRule type="expression" dxfId="266" priority="159">
      <formula>#REF!=1</formula>
    </cfRule>
  </conditionalFormatting>
  <conditionalFormatting sqref="C28:C36 M10:Q17 M19:Q28 N37:Q37">
    <cfRule type="expression" dxfId="265" priority="160">
      <formula>#REF!=1</formula>
    </cfRule>
  </conditionalFormatting>
  <conditionalFormatting sqref="C38:G40 H26:K36 H37:H48 I37:K40">
    <cfRule type="expression" dxfId="264" priority="161">
      <formula>#REF!=1</formula>
    </cfRule>
  </conditionalFormatting>
  <conditionalFormatting sqref="C49:G49">
    <cfRule type="expression" dxfId="263" priority="162">
      <formula>#REF!=1</formula>
    </cfRule>
  </conditionalFormatting>
  <conditionalFormatting sqref="E29:E34">
    <cfRule type="cellIs" dxfId="262" priority="163" operator="equal">
      <formula>"xxx"</formula>
    </cfRule>
  </conditionalFormatting>
  <conditionalFormatting sqref="E24:E25">
    <cfRule type="cellIs" dxfId="261" priority="164" operator="equal">
      <formula>"xxx"</formula>
    </cfRule>
  </conditionalFormatting>
  <conditionalFormatting sqref="E21:E22">
    <cfRule type="cellIs" dxfId="260" priority="165" operator="equal">
      <formula>"xxx"</formula>
    </cfRule>
  </conditionalFormatting>
  <conditionalFormatting sqref="E10:G10">
    <cfRule type="cellIs" dxfId="259" priority="166" operator="equal">
      <formula>"xxx"</formula>
    </cfRule>
  </conditionalFormatting>
  <conditionalFormatting sqref="E10:G10 E13:E15">
    <cfRule type="expression" dxfId="258" priority="167">
      <formula>#REF!=1</formula>
    </cfRule>
  </conditionalFormatting>
  <conditionalFormatting sqref="C6:C37 C38:G40 M10:Q17 M19:Q28 N37:Q37">
    <cfRule type="cellIs" dxfId="257" priority="168" operator="equal">
      <formula>"xxx"</formula>
    </cfRule>
  </conditionalFormatting>
  <conditionalFormatting sqref="C37:D37 C41:C48">
    <cfRule type="expression" dxfId="256" priority="169">
      <formula>"I=1"</formula>
    </cfRule>
  </conditionalFormatting>
  <conditionalFormatting sqref="C37 C41:C48">
    <cfRule type="expression" dxfId="255" priority="170">
      <formula>i=1</formula>
    </cfRule>
  </conditionalFormatting>
  <conditionalFormatting sqref="C49 E48:G48">
    <cfRule type="containsText" dxfId="254" priority="171" operator="containsText" text="xxx">
      <formula>NOT(ISERROR(SEARCH("xxx",C48)))</formula>
    </cfRule>
    <cfRule type="expression" dxfId="253" priority="172">
      <formula>G48=1</formula>
    </cfRule>
  </conditionalFormatting>
  <conditionalFormatting sqref="C6:C27">
    <cfRule type="expression" dxfId="252" priority="173">
      <formula>"I=1"</formula>
    </cfRule>
    <cfRule type="expression" dxfId="251" priority="174">
      <formula>#REF!=1</formula>
    </cfRule>
  </conditionalFormatting>
  <conditionalFormatting sqref="A29:C35">
    <cfRule type="expression" dxfId="250" priority="175">
      <formula>"I=1"</formula>
    </cfRule>
  </conditionalFormatting>
  <conditionalFormatting sqref="B28 B36">
    <cfRule type="containsText" dxfId="249" priority="176" operator="containsText" text="to be carried to">
      <formula>NOT(ISERROR(SEARCH("to be carried to",B28)))</formula>
    </cfRule>
    <cfRule type="expression" dxfId="248" priority="177">
      <formula>#REF!=1</formula>
    </cfRule>
    <cfRule type="containsText" dxfId="247" priority="178" operator="containsText" text="SUB-TOTAL">
      <formula>NOT(ISERROR(SEARCH("SUB-TOTAL",B28)))</formula>
    </cfRule>
    <cfRule type="containsText" dxfId="246" priority="179" operator="containsText" text="total estimated">
      <formula>NOT(ISERROR(SEARCH("total estimated",B28)))</formula>
    </cfRule>
  </conditionalFormatting>
  <conditionalFormatting sqref="A28:B28 A36:B36">
    <cfRule type="expression" dxfId="245" priority="180">
      <formula>RIGHT(#REF!,3)=".00"</formula>
    </cfRule>
  </conditionalFormatting>
  <conditionalFormatting sqref="E11 E13">
    <cfRule type="containsText" dxfId="244" priority="181" operator="containsText" text="xxx">
      <formula>NOT(ISERROR(SEARCH("xxx",E11)))</formula>
    </cfRule>
  </conditionalFormatting>
  <conditionalFormatting sqref="A28 A36">
    <cfRule type="expression" dxfId="243" priority="182">
      <formula>#REF!=1</formula>
    </cfRule>
  </conditionalFormatting>
  <conditionalFormatting sqref="B6 B9">
    <cfRule type="containsText" dxfId="242" priority="183" operator="containsText" text="total estimated">
      <formula>NOT(ISERROR(SEARCH("total estimated",B6)))</formula>
    </cfRule>
    <cfRule type="containsText" dxfId="241" priority="184" operator="containsText" text="SUB-TOTAL">
      <formula>NOT(ISERROR(SEARCH("SUB-TOTAL",B6)))</formula>
    </cfRule>
    <cfRule type="containsText" dxfId="240" priority="185" operator="containsText" text="to be carried to">
      <formula>NOT(ISERROR(SEARCH("to be carried to",B6)))</formula>
    </cfRule>
    <cfRule type="expression" dxfId="239" priority="186">
      <formula>#REF!=1</formula>
    </cfRule>
    <cfRule type="expression" dxfId="238" priority="187">
      <formula>RIGHT(#REF!,3)=".00"</formula>
    </cfRule>
  </conditionalFormatting>
  <conditionalFormatting sqref="I49:I50">
    <cfRule type="expression" dxfId="237" priority="188">
      <formula>K49=1</formula>
    </cfRule>
  </conditionalFormatting>
  <conditionalFormatting sqref="I49:L49">
    <cfRule type="expression" dxfId="236" priority="189">
      <formula>J49=1</formula>
    </cfRule>
    <cfRule type="cellIs" dxfId="235" priority="190" operator="equal">
      <formula>"xxx"</formula>
    </cfRule>
    <cfRule type="expression" dxfId="234" priority="191">
      <formula>LEFT(E49,9)="SUB-TOTAL"</formula>
    </cfRule>
  </conditionalFormatting>
  <conditionalFormatting sqref="A37:B49">
    <cfRule type="expression" dxfId="233" priority="192">
      <formula>"I=1"</formula>
    </cfRule>
    <cfRule type="expression" dxfId="232" priority="193">
      <formula>i=1</formula>
    </cfRule>
    <cfRule type="expression" dxfId="231" priority="194">
      <formula>RIGHT($A37,3)=".00"</formula>
    </cfRule>
  </conditionalFormatting>
  <conditionalFormatting sqref="E9">
    <cfRule type="expression" dxfId="230" priority="195">
      <formula>#REF!=1</formula>
    </cfRule>
  </conditionalFormatting>
  <conditionalFormatting sqref="A1:B1 A3:B4 B2 B5 D6:E7">
    <cfRule type="expression" dxfId="229" priority="196">
      <formula>"I=1"</formula>
    </cfRule>
  </conditionalFormatting>
  <conditionalFormatting sqref="A1:B1 A3:B4 B2 B5">
    <cfRule type="expression" dxfId="228" priority="197">
      <formula>i=1</formula>
    </cfRule>
  </conditionalFormatting>
  <conditionalFormatting sqref="A5">
    <cfRule type="expression" dxfId="227" priority="198">
      <formula>H5=1</formula>
    </cfRule>
  </conditionalFormatting>
  <conditionalFormatting sqref="D6:E7 D9:E9 D10:D15 D16:E16 D17 D18:E18 D19 D20:E20 D21:D22 D23:E23 D24:D25 D26:E27 D29:D34 D35:E35 D37 D41 D42:G43 D44 D45:G46 D47 E50:H50 E52:H497">
    <cfRule type="containsText" dxfId="226" priority="199" operator="containsText" text="xxx">
      <formula>NOT(ISERROR(SEARCH("xxx",D6)))</formula>
    </cfRule>
  </conditionalFormatting>
  <conditionalFormatting sqref="A6 A7:B8 A9 A10:B27 C1:H2 D3:H3 D9:E9 D10:D15 D16:E16 D17 D18:E18 D19 D20:E20 D21:D22 D23:E23 D24:D25 D26:E27 D29:D34 D35:E35 D41 D42:G43 D44 D45:G46 D47 D48:F48 H49:L49">
    <cfRule type="expression" dxfId="225" priority="200">
      <formula>"I=1"</formula>
    </cfRule>
  </conditionalFormatting>
  <conditionalFormatting sqref="A6 A7:B8 A9 A10:B27 A29:C35 C1:H2 C6:C27 D3:H3 D6:E7 D9:E9 D10:D15 D16:E16 D17 D18:E18 D19 D20:E20 D21:D22 D23:E23 D24:D25 D26:E27 D29:D34 D35:E35 D37 D41 D42:G43 D44 D45:G46 D47 D48:F48 H49:L49 I46:K46">
    <cfRule type="expression" dxfId="224" priority="201">
      <formula>i=1</formula>
    </cfRule>
  </conditionalFormatting>
  <conditionalFormatting sqref="A6 A7:B8 A9 A10:B27 A29:B35">
    <cfRule type="expression" dxfId="223" priority="202">
      <formula>RIGHT($A6,3)=".00"</formula>
    </cfRule>
  </conditionalFormatting>
  <conditionalFormatting sqref="D50 D52:D1048576">
    <cfRule type="expression" dxfId="222" priority="203">
      <formula>K50=1</formula>
    </cfRule>
  </conditionalFormatting>
  <conditionalFormatting sqref="J1 J3 J49:J50 J52:J1048576">
    <cfRule type="expression" dxfId="221" priority="204">
      <formula>K1=1</formula>
    </cfRule>
  </conditionalFormatting>
  <conditionalFormatting sqref="I42:I43">
    <cfRule type="expression" dxfId="220" priority="205">
      <formula>K42=1</formula>
    </cfRule>
  </conditionalFormatting>
  <conditionalFormatting sqref="E50:H50 E52:H1048576">
    <cfRule type="expression" dxfId="219" priority="206">
      <formula>H50=1</formula>
    </cfRule>
  </conditionalFormatting>
  <conditionalFormatting sqref="J3 J49:J50 J52:J2283">
    <cfRule type="containsText" dxfId="218" priority="207" operator="containsText" text="xxx">
      <formula>NOT(ISERROR(SEARCH("xxx",J3)))</formula>
    </cfRule>
  </conditionalFormatting>
  <conditionalFormatting sqref="B50 B52:B1048576">
    <cfRule type="expression" dxfId="217" priority="208">
      <formula>K50=1</formula>
    </cfRule>
  </conditionalFormatting>
  <conditionalFormatting sqref="A50:A2283">
    <cfRule type="expression" dxfId="216" priority="209">
      <formula>RIGHT($A50,3)=".00"</formula>
    </cfRule>
  </conditionalFormatting>
  <conditionalFormatting sqref="A50 A52:A1048576">
    <cfRule type="expression" dxfId="215" priority="210">
      <formula>K50=1</formula>
    </cfRule>
  </conditionalFormatting>
  <conditionalFormatting sqref="F38:F40">
    <cfRule type="expression" dxfId="214" priority="211">
      <formula>LEFT(#REF!,9)="SUB-TOTAL"</formula>
    </cfRule>
  </conditionalFormatting>
  <conditionalFormatting sqref="A51">
    <cfRule type="expression" dxfId="213" priority="212">
      <formula>#REF!=1</formula>
    </cfRule>
  </conditionalFormatting>
  <conditionalFormatting sqref="B51">
    <cfRule type="expression" dxfId="212" priority="213">
      <formula>#REF!=1</formula>
    </cfRule>
  </conditionalFormatting>
  <conditionalFormatting sqref="C51">
    <cfRule type="expression" dxfId="211" priority="214">
      <formula>#REF!=1</formula>
    </cfRule>
  </conditionalFormatting>
  <conditionalFormatting sqref="A37:B49 G51:H51">
    <cfRule type="expression" dxfId="210" priority="215">
      <formula>#REF!=1</formula>
    </cfRule>
  </conditionalFormatting>
  <conditionalFormatting sqref="C37:D37 C41:D48 D6:D7 D9:D27 D29:D35">
    <cfRule type="expression" dxfId="209" priority="216">
      <formula>#REF!=1</formula>
    </cfRule>
  </conditionalFormatting>
  <conditionalFormatting sqref="A6:A27 A29:B35">
    <cfRule type="expression" dxfId="208" priority="217">
      <formula>#REF!=1</formula>
    </cfRule>
  </conditionalFormatting>
  <conditionalFormatting sqref="B5">
    <cfRule type="expression" dxfId="207" priority="218">
      <formula>#REF!=1</formula>
    </cfRule>
  </conditionalFormatting>
  <conditionalFormatting sqref="B7:B8 B10:B27 B29:B35">
    <cfRule type="containsText" dxfId="206" priority="219" operator="containsText" text="to be carried to">
      <formula>NOT(ISERROR(SEARCH("to be carried to",B7)))</formula>
    </cfRule>
    <cfRule type="containsText" dxfId="205" priority="220" operator="containsText" text="total estimated">
      <formula>NOT(ISERROR(SEARCH("total estimated",B7)))</formula>
    </cfRule>
    <cfRule type="containsText" dxfId="204" priority="221" operator="containsText" text="SUB-TOTAL">
      <formula>NOT(ISERROR(SEARCH("SUB-TOTAL",B7)))</formula>
    </cfRule>
  </conditionalFormatting>
  <conditionalFormatting sqref="B7:B8 B10:B27">
    <cfRule type="expression" dxfId="203" priority="222">
      <formula>#REF!=1</formula>
    </cfRule>
  </conditionalFormatting>
  <conditionalFormatting sqref="G42:G43 G45:G46">
    <cfRule type="expression" dxfId="202" priority="223">
      <formula>#REF!=1</formula>
    </cfRule>
  </conditionalFormatting>
  <conditionalFormatting sqref="G48">
    <cfRule type="expression" dxfId="201" priority="224">
      <formula>#REF!=1</formula>
    </cfRule>
  </conditionalFormatting>
  <conditionalFormatting sqref="C38:E40">
    <cfRule type="expression" dxfId="200" priority="225">
      <formula>LEFT(XEY38,9)="SUB-TOTAL"</formula>
    </cfRule>
  </conditionalFormatting>
  <conditionalFormatting sqref="H49">
    <cfRule type="expression" dxfId="199" priority="226">
      <formula>#REF!=1</formula>
    </cfRule>
  </conditionalFormatting>
  <conditionalFormatting sqref="D48">
    <cfRule type="containsText" dxfId="198" priority="227" operator="containsText" text="xxx">
      <formula>NOT(ISERROR(SEARCH("xxx",D48)))</formula>
    </cfRule>
  </conditionalFormatting>
  <conditionalFormatting sqref="I46:K46">
    <cfRule type="expression" dxfId="197" priority="228">
      <formula>J46=1</formula>
    </cfRule>
    <cfRule type="expression" dxfId="196" priority="229">
      <formula>LEFT(E46,9)="SUB-TOTAL"</formula>
    </cfRule>
    <cfRule type="expression" dxfId="195" priority="230">
      <formula>"I=1"</formula>
    </cfRule>
  </conditionalFormatting>
  <pageMargins left="1" right="3" top="0.62013888888888902" bottom="0" header="0.511811023622047" footer="0.511811023622047"/>
  <pageSetup paperSize="9" orientation="landscape" horizontalDpi="300" verticalDpi="30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Q34"/>
  <sheetViews>
    <sheetView topLeftCell="A10" zoomScale="48" zoomScaleNormal="48" workbookViewId="0">
      <selection activeCell="N29" sqref="N29"/>
    </sheetView>
  </sheetViews>
  <sheetFormatPr defaultColWidth="8.7109375" defaultRowHeight="20.25" x14ac:dyDescent="0.3"/>
  <cols>
    <col min="1" max="1" width="77.7109375" style="220" customWidth="1"/>
    <col min="2" max="7" width="28.42578125" style="197" customWidth="1"/>
    <col min="8" max="10" width="28.42578125" style="198" customWidth="1"/>
    <col min="11" max="11" width="22.5703125" style="15" customWidth="1"/>
    <col min="12" max="12" width="20.140625" style="15" customWidth="1"/>
    <col min="13" max="13" width="11.85546875" style="15" customWidth="1"/>
    <col min="14" max="14" width="20.140625" style="15" customWidth="1"/>
    <col min="15" max="15" width="19.28515625" style="15" customWidth="1"/>
    <col min="17" max="17" width="12.28515625" style="15" customWidth="1"/>
  </cols>
  <sheetData>
    <row r="1" spans="1:17" ht="20.25" customHeight="1" x14ac:dyDescent="0.25">
      <c r="A1" s="572"/>
      <c r="B1" s="104"/>
      <c r="C1" s="104"/>
      <c r="D1" s="104"/>
    </row>
    <row r="2" spans="1:17" ht="20.25" customHeight="1" x14ac:dyDescent="0.25">
      <c r="A2" s="143"/>
      <c r="B2" s="573"/>
      <c r="C2" s="104"/>
      <c r="D2" s="196"/>
    </row>
    <row r="3" spans="1:17" ht="20.25" customHeight="1" x14ac:dyDescent="0.25">
      <c r="A3" s="143"/>
      <c r="B3" s="573"/>
      <c r="C3" s="104"/>
      <c r="D3" s="196"/>
    </row>
    <row r="4" spans="1:17" ht="20.25" customHeight="1" x14ac:dyDescent="0.25">
      <c r="A4" s="143"/>
      <c r="B4" s="84" t="s">
        <v>354</v>
      </c>
      <c r="C4" s="104"/>
      <c r="D4" s="196"/>
    </row>
    <row r="5" spans="1:17" ht="20.25" customHeight="1" x14ac:dyDescent="0.2">
      <c r="A5" s="143"/>
      <c r="B5" s="740" t="s">
        <v>157</v>
      </c>
      <c r="C5" s="740"/>
      <c r="D5" s="740"/>
      <c r="E5" s="740" t="s">
        <v>158</v>
      </c>
      <c r="F5" s="740"/>
      <c r="G5" s="740"/>
      <c r="H5" s="740" t="s">
        <v>159</v>
      </c>
      <c r="I5" s="740"/>
      <c r="J5" s="740"/>
      <c r="K5" s="504" t="s">
        <v>169</v>
      </c>
    </row>
    <row r="6" spans="1:17" ht="112.5" customHeight="1" x14ac:dyDescent="0.2">
      <c r="A6" s="153" t="s">
        <v>80</v>
      </c>
      <c r="B6" s="84" t="s">
        <v>160</v>
      </c>
      <c r="C6" s="84" t="s">
        <v>161</v>
      </c>
      <c r="D6" s="245" t="s">
        <v>162</v>
      </c>
      <c r="E6" s="84" t="s">
        <v>163</v>
      </c>
      <c r="F6" s="84" t="s">
        <v>164</v>
      </c>
      <c r="G6" s="84" t="s">
        <v>165</v>
      </c>
      <c r="H6" s="84" t="s">
        <v>166</v>
      </c>
      <c r="I6" s="84" t="s">
        <v>167</v>
      </c>
      <c r="J6" s="84" t="s">
        <v>168</v>
      </c>
      <c r="K6" s="84"/>
      <c r="L6" s="84" t="s">
        <v>170</v>
      </c>
      <c r="M6" s="84" t="s">
        <v>171</v>
      </c>
      <c r="N6" s="84" t="s">
        <v>172</v>
      </c>
      <c r="O6" s="84" t="s">
        <v>173</v>
      </c>
    </row>
    <row r="7" spans="1:17" ht="25.5" customHeight="1" x14ac:dyDescent="0.2">
      <c r="A7" s="160" t="s">
        <v>174</v>
      </c>
      <c r="B7" s="519"/>
      <c r="C7" s="519"/>
      <c r="D7" s="574"/>
      <c r="E7" s="519"/>
      <c r="F7" s="519"/>
      <c r="G7" s="519"/>
      <c r="H7" s="519"/>
      <c r="I7" s="519"/>
      <c r="J7" s="519"/>
      <c r="K7" s="295"/>
      <c r="L7" s="475"/>
      <c r="M7" s="475"/>
      <c r="N7" s="475"/>
      <c r="O7" s="475"/>
    </row>
    <row r="8" spans="1:17" ht="21.75" customHeight="1" x14ac:dyDescent="0.2">
      <c r="A8" s="160" t="s">
        <v>176</v>
      </c>
      <c r="B8" s="126"/>
      <c r="C8" s="126"/>
      <c r="D8" s="416"/>
      <c r="E8" s="416"/>
      <c r="F8" s="416"/>
      <c r="G8" s="575"/>
      <c r="H8" s="576"/>
      <c r="I8" s="576"/>
      <c r="J8" s="576"/>
      <c r="K8" s="296"/>
      <c r="L8" s="475"/>
      <c r="M8" s="475"/>
      <c r="N8" s="475"/>
      <c r="O8" s="475"/>
    </row>
    <row r="9" spans="1:17" ht="23.25" customHeight="1" x14ac:dyDescent="0.2">
      <c r="A9" s="167" t="s">
        <v>177</v>
      </c>
      <c r="B9" s="126"/>
      <c r="C9" s="126"/>
      <c r="D9" s="416"/>
      <c r="E9" s="416"/>
      <c r="F9" s="416"/>
      <c r="G9" s="575"/>
      <c r="H9" s="576"/>
      <c r="I9" s="576"/>
      <c r="J9" s="576"/>
      <c r="K9" s="296"/>
      <c r="L9" s="475"/>
      <c r="M9" s="475"/>
      <c r="N9" s="475"/>
      <c r="O9" s="475"/>
    </row>
    <row r="10" spans="1:17" ht="124.5" customHeight="1" x14ac:dyDescent="0.2">
      <c r="A10" s="167" t="s">
        <v>178</v>
      </c>
      <c r="B10" s="577"/>
      <c r="C10" s="578"/>
      <c r="D10" s="578"/>
      <c r="E10" s="578"/>
      <c r="F10" s="578"/>
      <c r="G10" s="579"/>
      <c r="H10" s="580"/>
      <c r="I10" s="580"/>
      <c r="J10" s="580"/>
      <c r="K10" s="398"/>
      <c r="L10" s="475"/>
      <c r="M10" s="475"/>
      <c r="N10" s="475"/>
      <c r="O10" s="475"/>
    </row>
    <row r="11" spans="1:17" ht="30.75" customHeight="1" x14ac:dyDescent="0.35">
      <c r="A11" s="167" t="s">
        <v>278</v>
      </c>
      <c r="B11" s="577">
        <v>1</v>
      </c>
      <c r="C11" s="577" t="s">
        <v>180</v>
      </c>
      <c r="D11" s="577">
        <v>22795</v>
      </c>
      <c r="E11" s="577">
        <v>0.65</v>
      </c>
      <c r="F11" s="577">
        <f>B11-E11</f>
        <v>0.35</v>
      </c>
      <c r="G11" s="580">
        <f>E11+F11</f>
        <v>1</v>
      </c>
      <c r="H11" s="580">
        <f>E11*D11</f>
        <v>14816.75</v>
      </c>
      <c r="I11" s="580">
        <f>D11*F11</f>
        <v>7978.2499999999991</v>
      </c>
      <c r="J11" s="580">
        <f>H11+I11</f>
        <v>22795</v>
      </c>
      <c r="K11" s="398">
        <f>G11/B11</f>
        <v>1</v>
      </c>
      <c r="L11" s="475">
        <v>16900</v>
      </c>
      <c r="M11" s="475">
        <v>80</v>
      </c>
      <c r="N11" s="475">
        <f>B11*(L11+M11)</f>
        <v>16980</v>
      </c>
      <c r="O11" s="475">
        <f>J11-N11</f>
        <v>5815</v>
      </c>
      <c r="P11" s="325"/>
      <c r="Q11" s="325"/>
    </row>
    <row r="12" spans="1:17" ht="24.75" customHeight="1" x14ac:dyDescent="0.35">
      <c r="A12" s="167" t="s">
        <v>355</v>
      </c>
      <c r="B12" s="577">
        <v>1</v>
      </c>
      <c r="C12" s="577" t="s">
        <v>180</v>
      </c>
      <c r="D12" s="577">
        <v>12998</v>
      </c>
      <c r="E12" s="577">
        <v>0.65</v>
      </c>
      <c r="F12" s="577">
        <f>B12-E12</f>
        <v>0.35</v>
      </c>
      <c r="G12" s="580">
        <f>E12+F12</f>
        <v>1</v>
      </c>
      <c r="H12" s="580">
        <f>E12*D12</f>
        <v>8448.7000000000007</v>
      </c>
      <c r="I12" s="580">
        <f>D12*F12</f>
        <v>4549.2999999999993</v>
      </c>
      <c r="J12" s="580">
        <f>H12+I12</f>
        <v>12998</v>
      </c>
      <c r="K12" s="398">
        <f>G12/B12</f>
        <v>1</v>
      </c>
      <c r="L12" s="475">
        <v>5800</v>
      </c>
      <c r="M12" s="475">
        <v>80</v>
      </c>
      <c r="N12" s="475">
        <f>B12*(L12+M12)</f>
        <v>5880</v>
      </c>
      <c r="O12" s="475">
        <f>J12-N12</f>
        <v>7118</v>
      </c>
      <c r="P12" s="325"/>
      <c r="Q12" s="325"/>
    </row>
    <row r="13" spans="1:17" ht="21.75" customHeight="1" x14ac:dyDescent="0.35">
      <c r="A13" s="167" t="s">
        <v>181</v>
      </c>
      <c r="B13" s="577">
        <v>1</v>
      </c>
      <c r="C13" s="577" t="s">
        <v>180</v>
      </c>
      <c r="D13" s="577">
        <v>4365</v>
      </c>
      <c r="E13" s="577">
        <v>0</v>
      </c>
      <c r="F13" s="577">
        <f>B13-E13</f>
        <v>1</v>
      </c>
      <c r="G13" s="580">
        <f>E13+F13</f>
        <v>1</v>
      </c>
      <c r="H13" s="580">
        <f>E13*D13</f>
        <v>0</v>
      </c>
      <c r="I13" s="580">
        <f>D13*F13</f>
        <v>4365</v>
      </c>
      <c r="J13" s="580">
        <f>H13+I13</f>
        <v>4365</v>
      </c>
      <c r="K13" s="398">
        <f>G13/B13</f>
        <v>1</v>
      </c>
      <c r="P13" s="325"/>
      <c r="Q13" s="325"/>
    </row>
    <row r="14" spans="1:17" ht="103.5" customHeight="1" x14ac:dyDescent="0.35">
      <c r="A14" s="167" t="s">
        <v>182</v>
      </c>
      <c r="B14" s="577"/>
      <c r="C14" s="577"/>
      <c r="D14" s="578"/>
      <c r="E14" s="577"/>
      <c r="F14" s="577"/>
      <c r="G14" s="580"/>
      <c r="H14" s="580"/>
      <c r="I14" s="580"/>
      <c r="J14" s="580"/>
      <c r="K14" s="398"/>
      <c r="L14" s="475"/>
      <c r="M14" s="475"/>
      <c r="N14" s="475"/>
      <c r="O14" s="475"/>
      <c r="P14" s="325"/>
      <c r="Q14" s="325"/>
    </row>
    <row r="15" spans="1:17" ht="29.25" customHeight="1" x14ac:dyDescent="0.35">
      <c r="A15" s="167" t="s">
        <v>183</v>
      </c>
      <c r="B15" s="577"/>
      <c r="C15" s="577"/>
      <c r="D15" s="578"/>
      <c r="E15" s="578"/>
      <c r="F15" s="578"/>
      <c r="G15" s="580"/>
      <c r="H15" s="580"/>
      <c r="I15" s="580"/>
      <c r="J15" s="580"/>
      <c r="K15" s="398"/>
      <c r="L15" s="475"/>
      <c r="M15" s="475"/>
      <c r="N15" s="475"/>
      <c r="O15" s="475"/>
      <c r="P15" s="325"/>
      <c r="Q15" s="325"/>
    </row>
    <row r="16" spans="1:17" ht="75" customHeight="1" x14ac:dyDescent="0.35">
      <c r="A16" s="167" t="s">
        <v>184</v>
      </c>
      <c r="B16" s="577"/>
      <c r="C16" s="577"/>
      <c r="D16" s="577"/>
      <c r="E16" s="577"/>
      <c r="F16" s="577"/>
      <c r="G16" s="580"/>
      <c r="H16" s="580"/>
      <c r="I16" s="580"/>
      <c r="J16" s="580"/>
      <c r="K16" s="398"/>
      <c r="L16" s="475"/>
      <c r="M16" s="475"/>
      <c r="N16" s="475"/>
      <c r="O16" s="475"/>
      <c r="P16" s="325"/>
      <c r="Q16" s="325"/>
    </row>
    <row r="17" spans="1:17" ht="45" customHeight="1" x14ac:dyDescent="0.35">
      <c r="A17" s="167" t="s">
        <v>185</v>
      </c>
      <c r="B17" s="577">
        <v>2</v>
      </c>
      <c r="C17" s="577" t="s">
        <v>180</v>
      </c>
      <c r="D17" s="577">
        <v>339.5</v>
      </c>
      <c r="E17" s="577">
        <v>1.3</v>
      </c>
      <c r="F17" s="577">
        <f>B17-E17</f>
        <v>0.7</v>
      </c>
      <c r="G17" s="580">
        <f>E17+F17</f>
        <v>2</v>
      </c>
      <c r="H17" s="580">
        <f>E17*D17</f>
        <v>441.35</v>
      </c>
      <c r="I17" s="580">
        <f>D17*F17</f>
        <v>237.64999999999998</v>
      </c>
      <c r="J17" s="580">
        <f>H17+I17</f>
        <v>679</v>
      </c>
      <c r="K17" s="398">
        <f>G17/B17</f>
        <v>1</v>
      </c>
      <c r="L17" s="475">
        <v>120</v>
      </c>
      <c r="M17" s="475">
        <v>80</v>
      </c>
      <c r="N17" s="475">
        <f>B17*(L17+M17)</f>
        <v>400</v>
      </c>
      <c r="O17" s="475">
        <f>J17-N17</f>
        <v>279</v>
      </c>
      <c r="P17" s="325"/>
      <c r="Q17" s="325"/>
    </row>
    <row r="18" spans="1:17" ht="27" customHeight="1" x14ac:dyDescent="0.35">
      <c r="A18" s="400" t="s">
        <v>186</v>
      </c>
      <c r="B18" s="577">
        <v>1</v>
      </c>
      <c r="C18" s="577" t="s">
        <v>180</v>
      </c>
      <c r="D18" s="577">
        <v>339.5</v>
      </c>
      <c r="E18" s="577">
        <v>0</v>
      </c>
      <c r="F18" s="577">
        <f>B18-E18</f>
        <v>1</v>
      </c>
      <c r="G18" s="580">
        <f>E18+F18</f>
        <v>1</v>
      </c>
      <c r="H18" s="580">
        <v>0</v>
      </c>
      <c r="I18" s="580">
        <f>D18*F18</f>
        <v>339.5</v>
      </c>
      <c r="J18" s="580">
        <f>H18+I18</f>
        <v>339.5</v>
      </c>
      <c r="K18" s="398">
        <f>G18/B18</f>
        <v>1</v>
      </c>
      <c r="L18" s="475">
        <v>110</v>
      </c>
      <c r="M18" s="475">
        <v>80</v>
      </c>
      <c r="N18" s="475">
        <f>B18*(L18+M18)</f>
        <v>190</v>
      </c>
      <c r="O18" s="475">
        <f>J18-N18</f>
        <v>149.5</v>
      </c>
      <c r="P18" s="325"/>
      <c r="Q18" s="325"/>
    </row>
    <row r="19" spans="1:17" ht="30.75" customHeight="1" x14ac:dyDescent="0.35">
      <c r="A19" s="167" t="s">
        <v>187</v>
      </c>
      <c r="B19" s="577">
        <v>1</v>
      </c>
      <c r="C19" s="577" t="s">
        <v>180</v>
      </c>
      <c r="D19" s="577">
        <v>291</v>
      </c>
      <c r="E19" s="577">
        <v>0.65</v>
      </c>
      <c r="F19" s="577">
        <f>B19-E19</f>
        <v>0.35</v>
      </c>
      <c r="G19" s="580">
        <f>E19+F19</f>
        <v>1</v>
      </c>
      <c r="H19" s="580">
        <f>E19*D19</f>
        <v>189.15</v>
      </c>
      <c r="I19" s="580">
        <f>D19*F19</f>
        <v>101.85</v>
      </c>
      <c r="J19" s="580">
        <f>H19+I19</f>
        <v>291</v>
      </c>
      <c r="K19" s="398">
        <f>G19/B19</f>
        <v>1</v>
      </c>
      <c r="L19" s="475">
        <v>160</v>
      </c>
      <c r="M19" s="475">
        <v>80</v>
      </c>
      <c r="N19" s="475">
        <f>B19*(L19+M19)</f>
        <v>240</v>
      </c>
      <c r="O19" s="475">
        <f>J19-N19</f>
        <v>51</v>
      </c>
      <c r="P19" s="325"/>
      <c r="Q19" s="325"/>
    </row>
    <row r="20" spans="1:17" ht="27.75" customHeight="1" x14ac:dyDescent="0.35">
      <c r="A20" s="167" t="s">
        <v>192</v>
      </c>
      <c r="B20" s="577"/>
      <c r="C20" s="577"/>
      <c r="D20" s="577"/>
      <c r="E20" s="578"/>
      <c r="F20" s="578"/>
      <c r="G20" s="580"/>
      <c r="H20" s="580"/>
      <c r="I20" s="580"/>
      <c r="J20" s="580"/>
      <c r="K20" s="398"/>
      <c r="L20" s="475"/>
      <c r="M20" s="475"/>
      <c r="N20" s="475"/>
      <c r="O20" s="475"/>
      <c r="P20" s="325"/>
      <c r="Q20" s="325"/>
    </row>
    <row r="21" spans="1:17" ht="62.25" customHeight="1" x14ac:dyDescent="0.35">
      <c r="A21" s="581" t="s">
        <v>193</v>
      </c>
      <c r="B21" s="577"/>
      <c r="C21" s="577"/>
      <c r="D21" s="577"/>
      <c r="E21" s="577"/>
      <c r="F21" s="577"/>
      <c r="G21" s="580"/>
      <c r="H21" s="580"/>
      <c r="I21" s="580"/>
      <c r="J21" s="580"/>
      <c r="K21" s="398"/>
      <c r="L21" s="475"/>
      <c r="M21" s="475"/>
      <c r="N21" s="475"/>
      <c r="O21" s="475"/>
      <c r="P21" s="325"/>
      <c r="Q21" s="325"/>
    </row>
    <row r="22" spans="1:17" ht="40.5" customHeight="1" x14ac:dyDescent="0.35">
      <c r="A22" s="167" t="s">
        <v>194</v>
      </c>
      <c r="B22" s="577">
        <v>1</v>
      </c>
      <c r="C22" s="577" t="s">
        <v>180</v>
      </c>
      <c r="D22" s="577">
        <v>388</v>
      </c>
      <c r="E22" s="577">
        <v>0.65</v>
      </c>
      <c r="F22" s="577">
        <f>B22-E22</f>
        <v>0.35</v>
      </c>
      <c r="G22" s="580">
        <f>E22+F22</f>
        <v>1</v>
      </c>
      <c r="H22" s="580">
        <f>E22*D22</f>
        <v>252.20000000000002</v>
      </c>
      <c r="I22" s="580">
        <f>D22*F22</f>
        <v>135.79999999999998</v>
      </c>
      <c r="J22" s="580">
        <f>H22+I22</f>
        <v>388</v>
      </c>
      <c r="K22" s="398">
        <f>G22/B22</f>
        <v>1</v>
      </c>
      <c r="L22" s="475">
        <v>220</v>
      </c>
      <c r="M22" s="475">
        <v>80</v>
      </c>
      <c r="N22" s="475">
        <f>B22*(L22+M22)</f>
        <v>300</v>
      </c>
      <c r="O22" s="475">
        <f>J22-N22</f>
        <v>88</v>
      </c>
      <c r="P22" s="325"/>
      <c r="Q22" s="325"/>
    </row>
    <row r="23" spans="1:17" ht="39" customHeight="1" x14ac:dyDescent="0.35">
      <c r="A23" s="167" t="s">
        <v>195</v>
      </c>
      <c r="B23" s="577">
        <v>2</v>
      </c>
      <c r="C23" s="577" t="s">
        <v>180</v>
      </c>
      <c r="D23" s="577">
        <v>436.5</v>
      </c>
      <c r="E23" s="577">
        <v>0</v>
      </c>
      <c r="F23" s="577">
        <f>B23-E23</f>
        <v>2</v>
      </c>
      <c r="G23" s="580">
        <f>E23+F23</f>
        <v>2</v>
      </c>
      <c r="H23" s="580">
        <v>0</v>
      </c>
      <c r="I23" s="580">
        <f>D23*F23</f>
        <v>873</v>
      </c>
      <c r="J23" s="580">
        <f>H23+I23</f>
        <v>873</v>
      </c>
      <c r="K23" s="398">
        <f>G23/B23</f>
        <v>1</v>
      </c>
      <c r="L23" s="475">
        <v>250</v>
      </c>
      <c r="M23" s="475">
        <v>80</v>
      </c>
      <c r="N23" s="475">
        <f>B23*(L23+M23)</f>
        <v>660</v>
      </c>
      <c r="O23" s="475">
        <f>J23-N23</f>
        <v>213</v>
      </c>
      <c r="P23" s="325"/>
      <c r="Q23" s="325"/>
    </row>
    <row r="24" spans="1:17" ht="45" customHeight="1" x14ac:dyDescent="0.35">
      <c r="A24" s="167" t="s">
        <v>196</v>
      </c>
      <c r="B24" s="577"/>
      <c r="C24" s="577"/>
      <c r="D24" s="577"/>
      <c r="E24" s="577"/>
      <c r="F24" s="577"/>
      <c r="G24" s="580"/>
      <c r="H24" s="580"/>
      <c r="I24" s="580"/>
      <c r="J24" s="580"/>
      <c r="K24" s="398"/>
      <c r="O24" s="325"/>
      <c r="P24" s="325"/>
      <c r="Q24" s="325"/>
    </row>
    <row r="25" spans="1:17" ht="64.5" customHeight="1" x14ac:dyDescent="0.35">
      <c r="A25" s="167" t="s">
        <v>197</v>
      </c>
      <c r="B25" s="577"/>
      <c r="C25" s="577"/>
      <c r="D25" s="577"/>
      <c r="E25" s="577"/>
      <c r="F25" s="577"/>
      <c r="G25" s="580"/>
      <c r="H25" s="580"/>
      <c r="I25" s="580"/>
      <c r="J25" s="580"/>
      <c r="K25" s="398"/>
      <c r="O25" s="325"/>
      <c r="P25" s="325"/>
      <c r="Q25" s="325"/>
    </row>
    <row r="26" spans="1:17" ht="27" customHeight="1" x14ac:dyDescent="0.35">
      <c r="A26" s="167" t="s">
        <v>198</v>
      </c>
      <c r="B26" s="577">
        <v>120</v>
      </c>
      <c r="C26" s="577" t="s">
        <v>199</v>
      </c>
      <c r="D26" s="577">
        <v>24.25</v>
      </c>
      <c r="E26" s="577">
        <v>114</v>
      </c>
      <c r="F26" s="577">
        <f>B26-E26</f>
        <v>6</v>
      </c>
      <c r="G26" s="580">
        <f>E26+F26</f>
        <v>120</v>
      </c>
      <c r="H26" s="580">
        <f>E26*D26</f>
        <v>2764.5</v>
      </c>
      <c r="I26" s="580">
        <f>D26*F26</f>
        <v>145.5</v>
      </c>
      <c r="J26" s="580">
        <f>H26+I26</f>
        <v>2910</v>
      </c>
      <c r="K26" s="398">
        <f>G26/B26</f>
        <v>1</v>
      </c>
      <c r="L26" s="475">
        <v>8</v>
      </c>
      <c r="M26" s="475">
        <v>0</v>
      </c>
      <c r="N26" s="475">
        <f>B26*(L26+M26)</f>
        <v>960</v>
      </c>
      <c r="O26" s="475">
        <f>J26-N26</f>
        <v>1950</v>
      </c>
      <c r="P26" s="325"/>
      <c r="Q26" s="325"/>
    </row>
    <row r="27" spans="1:17" ht="25.5" customHeight="1" x14ac:dyDescent="0.35">
      <c r="A27" s="167" t="s">
        <v>200</v>
      </c>
      <c r="B27" s="577">
        <v>30</v>
      </c>
      <c r="C27" s="577" t="s">
        <v>199</v>
      </c>
      <c r="D27" s="577">
        <v>24.25</v>
      </c>
      <c r="E27" s="577">
        <v>28.5</v>
      </c>
      <c r="F27" s="577">
        <f>B27-E27</f>
        <v>1.5</v>
      </c>
      <c r="G27" s="580">
        <f>E27+F27</f>
        <v>30</v>
      </c>
      <c r="H27" s="580">
        <f>E27*D27</f>
        <v>691.125</v>
      </c>
      <c r="I27" s="580">
        <f>D27*F27</f>
        <v>36.375</v>
      </c>
      <c r="J27" s="580">
        <f>H27+I27</f>
        <v>727.5</v>
      </c>
      <c r="K27" s="398">
        <f>G27/B27</f>
        <v>1</v>
      </c>
      <c r="L27" s="475">
        <v>8</v>
      </c>
      <c r="M27" s="475">
        <v>0</v>
      </c>
      <c r="N27" s="475">
        <f>B27*(L27+M27)</f>
        <v>240</v>
      </c>
      <c r="O27" s="475">
        <f>J27-N27</f>
        <v>487.5</v>
      </c>
      <c r="P27" s="325"/>
      <c r="Q27" s="325"/>
    </row>
    <row r="28" spans="1:17" ht="27.75" customHeight="1" x14ac:dyDescent="0.35">
      <c r="A28" s="167" t="s">
        <v>201</v>
      </c>
      <c r="B28" s="577"/>
      <c r="C28" s="577"/>
      <c r="D28" s="577"/>
      <c r="E28" s="577"/>
      <c r="F28" s="577"/>
      <c r="G28" s="580"/>
      <c r="H28" s="580"/>
      <c r="I28" s="580"/>
      <c r="J28" s="580"/>
      <c r="K28" s="398"/>
      <c r="O28" s="325"/>
      <c r="P28" s="325"/>
      <c r="Q28" s="325"/>
    </row>
    <row r="29" spans="1:17" ht="66" customHeight="1" x14ac:dyDescent="0.35">
      <c r="A29" s="167" t="s">
        <v>202</v>
      </c>
      <c r="B29" s="577"/>
      <c r="C29" s="577"/>
      <c r="D29" s="577"/>
      <c r="E29" s="577"/>
      <c r="F29" s="577"/>
      <c r="G29" s="580"/>
      <c r="H29" s="580"/>
      <c r="I29" s="580"/>
      <c r="J29" s="580"/>
      <c r="K29" s="398"/>
      <c r="O29" s="325"/>
      <c r="P29" s="325"/>
      <c r="Q29" s="325"/>
    </row>
    <row r="30" spans="1:17" ht="26.25" customHeight="1" x14ac:dyDescent="0.35">
      <c r="A30" s="167" t="s">
        <v>203</v>
      </c>
      <c r="B30" s="577">
        <v>0</v>
      </c>
      <c r="C30" s="577" t="s">
        <v>199</v>
      </c>
      <c r="D30" s="577">
        <v>24.25</v>
      </c>
      <c r="E30" s="577">
        <v>0</v>
      </c>
      <c r="F30" s="577">
        <v>0</v>
      </c>
      <c r="G30" s="580">
        <v>0</v>
      </c>
      <c r="H30" s="580">
        <v>0</v>
      </c>
      <c r="I30" s="580">
        <v>0</v>
      </c>
      <c r="J30" s="580">
        <f>H30+I30</f>
        <v>0</v>
      </c>
      <c r="K30" s="398"/>
      <c r="O30" s="325"/>
      <c r="P30" s="325"/>
      <c r="Q30" s="325"/>
    </row>
    <row r="31" spans="1:17" ht="24" customHeight="1" x14ac:dyDescent="0.2">
      <c r="A31" s="582" t="s">
        <v>123</v>
      </c>
      <c r="B31" s="392" t="s">
        <v>89</v>
      </c>
      <c r="C31" s="392" t="s">
        <v>89</v>
      </c>
      <c r="D31" s="577"/>
      <c r="E31" s="578"/>
      <c r="F31" s="578"/>
      <c r="G31" s="580"/>
      <c r="H31" s="580">
        <f>SUM(H11:H30)</f>
        <v>27603.775000000001</v>
      </c>
      <c r="I31" s="580">
        <f>SUM(I11:I30)</f>
        <v>18762.224999999999</v>
      </c>
      <c r="J31" s="583">
        <f>SUM(J11:J30)</f>
        <v>46366</v>
      </c>
      <c r="K31" s="398"/>
      <c r="N31" s="583">
        <f>SUM(N11:N30)</f>
        <v>25850</v>
      </c>
      <c r="O31" s="583">
        <f>SUM(O11:O30)</f>
        <v>16151</v>
      </c>
    </row>
    <row r="32" spans="1:17" ht="26.25" customHeight="1" x14ac:dyDescent="0.2">
      <c r="A32" s="180" t="s">
        <v>205</v>
      </c>
      <c r="B32" s="584"/>
      <c r="C32" s="584"/>
      <c r="D32" s="584"/>
      <c r="E32" s="584"/>
      <c r="F32" s="584"/>
      <c r="G32" s="584"/>
      <c r="H32" s="584"/>
      <c r="I32" s="584"/>
      <c r="J32" s="584"/>
      <c r="K32" s="584"/>
    </row>
    <row r="33" spans="1:10" ht="22.5" customHeight="1" x14ac:dyDescent="0.25">
      <c r="A33" s="186"/>
      <c r="B33" s="737"/>
      <c r="C33" s="737"/>
      <c r="D33" s="737"/>
      <c r="H33" s="743"/>
      <c r="I33" s="743"/>
    </row>
    <row r="34" spans="1:10" ht="22.5" customHeight="1" x14ac:dyDescent="0.25">
      <c r="A34" s="585" t="s">
        <v>206</v>
      </c>
      <c r="C34" s="737" t="s">
        <v>207</v>
      </c>
      <c r="D34" s="737"/>
      <c r="E34" s="737"/>
      <c r="H34" s="737" t="s">
        <v>208</v>
      </c>
      <c r="I34" s="737"/>
      <c r="J34" s="737"/>
    </row>
  </sheetData>
  <mergeCells count="7">
    <mergeCell ref="C34:E34"/>
    <mergeCell ref="H34:J34"/>
    <mergeCell ref="B5:D5"/>
    <mergeCell ref="E5:G5"/>
    <mergeCell ref="H5:J5"/>
    <mergeCell ref="B33:D33"/>
    <mergeCell ref="H33:I33"/>
  </mergeCells>
  <conditionalFormatting sqref="N31:O31">
    <cfRule type="cellIs" dxfId="194" priority="2" operator="equal">
      <formula>"xxx"</formula>
    </cfRule>
    <cfRule type="expression" dxfId="193" priority="3">
      <formula>#REF!=1</formula>
    </cfRule>
    <cfRule type="expression" dxfId="192" priority="4">
      <formula>LEFT(#REF!,9)="SUB-TOTAL"</formula>
    </cfRule>
  </conditionalFormatting>
  <conditionalFormatting sqref="L26:O27">
    <cfRule type="expression" dxfId="191" priority="5">
      <formula>#REF!=1</formula>
    </cfRule>
    <cfRule type="expression" dxfId="190" priority="6">
      <formula>LEFT(H26,9)="SUB-TOTAL"</formula>
    </cfRule>
    <cfRule type="cellIs" dxfId="189" priority="7" operator="equal">
      <formula>"xxx"</formula>
    </cfRule>
  </conditionalFormatting>
  <conditionalFormatting sqref="L22:O23">
    <cfRule type="expression" dxfId="188" priority="8">
      <formula>#REF!=1</formula>
    </cfRule>
    <cfRule type="expression" dxfId="187" priority="9">
      <formula>LEFT(H22,9)="SUB-TOTAL"</formula>
    </cfRule>
    <cfRule type="cellIs" dxfId="186" priority="10" operator="equal">
      <formula>"xxx"</formula>
    </cfRule>
  </conditionalFormatting>
  <conditionalFormatting sqref="K6:O6">
    <cfRule type="expression" dxfId="185" priority="11">
      <formula>#REF!=1</formula>
    </cfRule>
  </conditionalFormatting>
  <conditionalFormatting sqref="L7:O10 L14:O21">
    <cfRule type="expression" dxfId="184" priority="12">
      <formula>#REF!=1</formula>
    </cfRule>
    <cfRule type="expression" dxfId="183" priority="13">
      <formula>LEFT(H7,9)="SUB-TOTAL"</formula>
    </cfRule>
  </conditionalFormatting>
  <conditionalFormatting sqref="F26:F27">
    <cfRule type="cellIs" dxfId="182" priority="14" operator="equal">
      <formula>"xxx"</formula>
    </cfRule>
    <cfRule type="expression" dxfId="181" priority="15">
      <formula>#REF!=1</formula>
    </cfRule>
  </conditionalFormatting>
  <conditionalFormatting sqref="F22:F23">
    <cfRule type="cellIs" dxfId="180" priority="16" operator="equal">
      <formula>"xxx"</formula>
    </cfRule>
    <cfRule type="expression" dxfId="179" priority="17">
      <formula>#REF!=1</formula>
    </cfRule>
  </conditionalFormatting>
  <conditionalFormatting sqref="F17:F19">
    <cfRule type="cellIs" dxfId="178" priority="18" operator="equal">
      <formula>"xxx"</formula>
    </cfRule>
    <cfRule type="expression" dxfId="177" priority="19">
      <formula>#REF!=1</formula>
    </cfRule>
  </conditionalFormatting>
  <conditionalFormatting sqref="G18">
    <cfRule type="cellIs" dxfId="176" priority="20" operator="equal">
      <formula>"xxx"</formula>
    </cfRule>
    <cfRule type="expression" dxfId="175" priority="21">
      <formula>LEFT(A20,9)="SUB-TOTAL"</formula>
    </cfRule>
  </conditionalFormatting>
  <conditionalFormatting sqref="E21:F21 E22:E23 E24:F25 E26:E27 E28:F30">
    <cfRule type="cellIs" dxfId="174" priority="22" operator="equal">
      <formula>"xxx"</formula>
    </cfRule>
    <cfRule type="expression" dxfId="173" priority="23">
      <formula>#REF!=1</formula>
    </cfRule>
  </conditionalFormatting>
  <conditionalFormatting sqref="G19">
    <cfRule type="expression" dxfId="172" priority="24">
      <formula>LEFT(A21,9)="SUB-TOTAL"</formula>
    </cfRule>
  </conditionalFormatting>
  <conditionalFormatting sqref="B2:B7">
    <cfRule type="expression" dxfId="171" priority="25">
      <formula>#REF!=1</formula>
    </cfRule>
  </conditionalFormatting>
  <conditionalFormatting sqref="D26:D30">
    <cfRule type="expression" dxfId="170" priority="26">
      <formula>#REF!=1</formula>
    </cfRule>
    <cfRule type="cellIs" dxfId="169" priority="27" operator="equal">
      <formula>"xxx"</formula>
    </cfRule>
  </conditionalFormatting>
  <conditionalFormatting sqref="D11:D24">
    <cfRule type="expression" dxfId="168" priority="28">
      <formula>#REF!=1</formula>
    </cfRule>
  </conditionalFormatting>
  <conditionalFormatting sqref="D16:D24">
    <cfRule type="cellIs" dxfId="167" priority="29" operator="equal">
      <formula>"xxx"</formula>
    </cfRule>
  </conditionalFormatting>
  <conditionalFormatting sqref="H8:K31">
    <cfRule type="cellIs" dxfId="166" priority="30" operator="equal">
      <formula>"xxx"</formula>
    </cfRule>
  </conditionalFormatting>
  <conditionalFormatting sqref="D2:D6">
    <cfRule type="expression" dxfId="165" priority="31">
      <formula>#REF!=1</formula>
    </cfRule>
  </conditionalFormatting>
  <conditionalFormatting sqref="D11:D13">
    <cfRule type="cellIs" dxfId="164" priority="32" operator="equal">
      <formula>"xxx"</formula>
    </cfRule>
  </conditionalFormatting>
  <conditionalFormatting sqref="C10:E10">
    <cfRule type="containsText" dxfId="163" priority="33" operator="containsText" text="xxx">
      <formula>NOT(ISERROR(SEARCH("xxx",C10)))</formula>
    </cfRule>
    <cfRule type="expression" dxfId="162" priority="34">
      <formula>#REF!=1</formula>
    </cfRule>
  </conditionalFormatting>
  <conditionalFormatting sqref="C34">
    <cfRule type="expression" dxfId="161" priority="35">
      <formula>E34=1</formula>
    </cfRule>
  </conditionalFormatting>
  <conditionalFormatting sqref="A32:A34">
    <cfRule type="containsText" dxfId="160" priority="36" operator="containsText" text="total estimated">
      <formula>NOT(ISERROR(SEARCH("total estimated",A32)))</formula>
    </cfRule>
    <cfRule type="containsText" dxfId="159" priority="37" operator="containsText" text="SUB-TOTAL">
      <formula>NOT(ISERROR(SEARCH("SUB-TOTAL",A32)))</formula>
    </cfRule>
    <cfRule type="containsText" dxfId="158" priority="38" operator="containsText" text="to be carried to">
      <formula>NOT(ISERROR(SEARCH("to be carried to",A32)))</formula>
    </cfRule>
  </conditionalFormatting>
  <conditionalFormatting sqref="A33:A34">
    <cfRule type="expression" dxfId="157" priority="39">
      <formula>#REF!=1</formula>
    </cfRule>
  </conditionalFormatting>
  <conditionalFormatting sqref="B33">
    <cfRule type="expression" dxfId="156" priority="40">
      <formula>D33=1</formula>
    </cfRule>
  </conditionalFormatting>
  <conditionalFormatting sqref="H34">
    <cfRule type="expression" dxfId="155" priority="41">
      <formula>J34=1</formula>
    </cfRule>
  </conditionalFormatting>
  <conditionalFormatting sqref="E11:F14">
    <cfRule type="cellIs" dxfId="154" priority="42" operator="equal">
      <formula>"xxx"</formula>
    </cfRule>
    <cfRule type="expression" dxfId="153" priority="43">
      <formula>#REF!=1</formula>
    </cfRule>
  </conditionalFormatting>
  <conditionalFormatting sqref="C25:D25">
    <cfRule type="cellIs" dxfId="152" priority="44" operator="equal">
      <formula>"xxx"</formula>
    </cfRule>
    <cfRule type="expression" dxfId="151" priority="45">
      <formula>#REF!=1</formula>
    </cfRule>
  </conditionalFormatting>
  <conditionalFormatting sqref="G8:J31">
    <cfRule type="expression" dxfId="150" priority="46">
      <formula>#REF!=1</formula>
    </cfRule>
  </conditionalFormatting>
  <conditionalFormatting sqref="B31:D31">
    <cfRule type="cellIs" dxfId="149" priority="47" operator="equal">
      <formula>"xxx"</formula>
    </cfRule>
    <cfRule type="expression" dxfId="148" priority="48">
      <formula>#REF!=1</formula>
    </cfRule>
  </conditionalFormatting>
  <conditionalFormatting sqref="D22:D23">
    <cfRule type="containsText" dxfId="147" priority="49" operator="containsText" text="xxx">
      <formula>NOT(ISERROR(SEARCH("xxx",D22)))</formula>
    </cfRule>
  </conditionalFormatting>
  <conditionalFormatting sqref="D14:D15">
    <cfRule type="containsText" dxfId="146" priority="50" operator="containsText" text="xxx">
      <formula>NOT(ISERROR(SEARCH("xxx",D14)))</formula>
    </cfRule>
  </conditionalFormatting>
  <conditionalFormatting sqref="B7:D7">
    <cfRule type="cellIs" dxfId="145" priority="51" operator="equal">
      <formula>"xxx"</formula>
    </cfRule>
    <cfRule type="expression" dxfId="144" priority="52">
      <formula>#REF!=1</formula>
    </cfRule>
  </conditionalFormatting>
  <conditionalFormatting sqref="A7">
    <cfRule type="containsText" dxfId="143" priority="53" operator="containsText" text="total estimated">
      <formula>NOT(ISERROR(SEARCH("total estimated",A7)))</formula>
    </cfRule>
    <cfRule type="containsText" dxfId="142" priority="54" operator="containsText" text="SUB-TOTAL">
      <formula>NOT(ISERROR(SEARCH("SUB-TOTAL",A7)))</formula>
    </cfRule>
    <cfRule type="containsText" dxfId="141" priority="55" operator="containsText" text="to be carried to">
      <formula>NOT(ISERROR(SEARCH("to be carried to",A7)))</formula>
    </cfRule>
    <cfRule type="expression" dxfId="140" priority="56">
      <formula>RIGHT($A7,3)=".00"</formula>
    </cfRule>
  </conditionalFormatting>
  <conditionalFormatting sqref="A2:A7">
    <cfRule type="expression" dxfId="139" priority="57">
      <formula>#REF!=1</formula>
    </cfRule>
  </conditionalFormatting>
  <conditionalFormatting sqref="A21 G8:G11 G15:G17 G19:G20">
    <cfRule type="cellIs" dxfId="138" priority="58" operator="equal">
      <formula>"xxx"</formula>
    </cfRule>
  </conditionalFormatting>
  <conditionalFormatting sqref="B8:B30 L7:O12 L14:O21">
    <cfRule type="cellIs" dxfId="137" priority="59" operator="equal">
      <formula>"xxx"</formula>
    </cfRule>
  </conditionalFormatting>
  <conditionalFormatting sqref="B32:K32">
    <cfRule type="expression" dxfId="136" priority="60">
      <formula>"I=1"</formula>
    </cfRule>
    <cfRule type="expression" dxfId="135" priority="61">
      <formula>i=1</formula>
    </cfRule>
  </conditionalFormatting>
  <conditionalFormatting sqref="H32:K32">
    <cfRule type="expression" dxfId="134" priority="62">
      <formula>M32=1</formula>
    </cfRule>
  </conditionalFormatting>
  <conditionalFormatting sqref="C32:K32">
    <cfRule type="containsText" dxfId="133" priority="63" operator="containsText" text="xxx">
      <formula>NOT(ISERROR(SEARCH("xxx",C32)))</formula>
    </cfRule>
  </conditionalFormatting>
  <conditionalFormatting sqref="B32">
    <cfRule type="cellIs" dxfId="132" priority="64" operator="equal">
      <formula>"xxx"</formula>
    </cfRule>
  </conditionalFormatting>
  <conditionalFormatting sqref="A32">
    <cfRule type="expression" dxfId="131" priority="65">
      <formula>RIGHT($A32,3)=".00"</formula>
    </cfRule>
    <cfRule type="expression" dxfId="130" priority="66">
      <formula>#REF!=1</formula>
    </cfRule>
  </conditionalFormatting>
  <conditionalFormatting sqref="E16:F16 E17:E19">
    <cfRule type="cellIs" dxfId="129" priority="67" operator="equal">
      <formula>"xxx"</formula>
    </cfRule>
    <cfRule type="expression" dxfId="128" priority="68">
      <formula>#REF!=1</formula>
    </cfRule>
  </conditionalFormatting>
  <conditionalFormatting sqref="E31:F31">
    <cfRule type="containsText" dxfId="127" priority="69" operator="containsText" text="xxx">
      <formula>NOT(ISERROR(SEARCH("xxx",E31)))</formula>
    </cfRule>
    <cfRule type="expression" dxfId="126" priority="70">
      <formula>#REF!=1</formula>
    </cfRule>
  </conditionalFormatting>
  <conditionalFormatting sqref="E6:H7">
    <cfRule type="expression" dxfId="125" priority="71">
      <formula>G6=1</formula>
    </cfRule>
  </conditionalFormatting>
  <conditionalFormatting sqref="I6:I7">
    <cfRule type="expression" dxfId="124" priority="72">
      <formula>#REF!=1</formula>
    </cfRule>
  </conditionalFormatting>
  <conditionalFormatting sqref="H5">
    <cfRule type="expression" dxfId="123" priority="73">
      <formula>J5=1</formula>
    </cfRule>
  </conditionalFormatting>
  <conditionalFormatting sqref="F15">
    <cfRule type="containsText" dxfId="122" priority="74" operator="containsText" text="xxx">
      <formula>NOT(ISERROR(SEARCH("xxx",F15)))</formula>
    </cfRule>
  </conditionalFormatting>
  <conditionalFormatting sqref="G11 G15:G17">
    <cfRule type="expression" dxfId="121" priority="75">
      <formula>LEFT(A13,9)="SUB-TOTAL"</formula>
    </cfRule>
  </conditionalFormatting>
  <conditionalFormatting sqref="F8:F10">
    <cfRule type="containsText" dxfId="120" priority="76" operator="containsText" text="xxx">
      <formula>NOT(ISERROR(SEARCH("xxx",F8)))</formula>
    </cfRule>
  </conditionalFormatting>
  <conditionalFormatting sqref="G8:G10">
    <cfRule type="expression" dxfId="119" priority="77">
      <formula>LEFT(A8,9)="SUB-TOTAL"</formula>
    </cfRule>
  </conditionalFormatting>
  <conditionalFormatting sqref="F20">
    <cfRule type="containsText" dxfId="118" priority="78" operator="containsText" text="xxx">
      <formula>NOT(ISERROR(SEARCH("xxx",F20)))</formula>
    </cfRule>
  </conditionalFormatting>
  <conditionalFormatting sqref="E15 E20">
    <cfRule type="expression" dxfId="117" priority="79">
      <formula>#REF!=1</formula>
    </cfRule>
  </conditionalFormatting>
  <conditionalFormatting sqref="F8:F10 F15 F20">
    <cfRule type="expression" dxfId="116" priority="80">
      <formula>#REF!=1</formula>
    </cfRule>
  </conditionalFormatting>
  <conditionalFormatting sqref="E5">
    <cfRule type="expression" dxfId="115" priority="81">
      <formula>#REF!=1</formula>
    </cfRule>
  </conditionalFormatting>
  <conditionalFormatting sqref="J6:J7">
    <cfRule type="expression" dxfId="114" priority="82">
      <formula>#REF!=1</formula>
    </cfRule>
  </conditionalFormatting>
  <conditionalFormatting sqref="G20">
    <cfRule type="expression" dxfId="113" priority="83">
      <formula>LEFT(A21,9)="SUB-TOTAL"</formula>
    </cfRule>
  </conditionalFormatting>
  <conditionalFormatting sqref="C6">
    <cfRule type="expression" dxfId="112" priority="84">
      <formula>#REF!=1</formula>
    </cfRule>
  </conditionalFormatting>
  <conditionalFormatting sqref="H31:J31">
    <cfRule type="expression" dxfId="111" priority="85">
      <formula>LEFT(#REF!,9)="SUB-TOTAL"</formula>
    </cfRule>
  </conditionalFormatting>
  <conditionalFormatting sqref="B31:B32 E8:E9">
    <cfRule type="expression" dxfId="110" priority="86">
      <formula>#REF!=1</formula>
    </cfRule>
  </conditionalFormatting>
  <conditionalFormatting sqref="C32:G32">
    <cfRule type="expression" dxfId="109" priority="87">
      <formula>#REF!=1</formula>
    </cfRule>
  </conditionalFormatting>
  <conditionalFormatting sqref="H8:J13 H17:J19 H22:J23 H26:J30">
    <cfRule type="expression" dxfId="108" priority="88">
      <formula>LEFT(D8,9)="SUB-TOTAL"</formula>
    </cfRule>
  </conditionalFormatting>
  <conditionalFormatting sqref="H14:J16 H20:J20">
    <cfRule type="expression" dxfId="107" priority="89">
      <formula>LEFT(D16,9)="SUB-TOTAL"</formula>
    </cfRule>
  </conditionalFormatting>
  <conditionalFormatting sqref="H21:J21 H24:J25">
    <cfRule type="expression" dxfId="106" priority="90">
      <formula>LEFT(D24,9)="SUB-TOTAL"</formula>
    </cfRule>
  </conditionalFormatting>
  <conditionalFormatting sqref="L11:O12">
    <cfRule type="expression" dxfId="105" priority="91">
      <formula>#REF!=1</formula>
    </cfRule>
    <cfRule type="expression" dxfId="104" priority="92">
      <formula>LEFT(H12,9)="SUB-TOTAL"</formula>
    </cfRule>
  </conditionalFormatting>
  <pageMargins left="0.25" right="0.5" top="0.75" bottom="0.75" header="0.511811023622047" footer="0.511811023622047"/>
  <pageSetup paperSize="9" orientation="landscape" horizontalDpi="300" verticalDpi="30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4"/>
  <sheetViews>
    <sheetView zoomScaleNormal="100" workbookViewId="0">
      <selection activeCell="N17" sqref="N17"/>
    </sheetView>
  </sheetViews>
  <sheetFormatPr defaultColWidth="8.7109375" defaultRowHeight="12.75" x14ac:dyDescent="0.2"/>
  <cols>
    <col min="2" max="2" width="23.140625" style="15" customWidth="1"/>
    <col min="3" max="3" width="12.28515625" style="15" customWidth="1"/>
    <col min="8" max="8" width="10.5703125" style="15" customWidth="1"/>
    <col min="10" max="10" width="7.5703125" style="15" customWidth="1"/>
    <col min="11" max="11" width="10.85546875" style="15" customWidth="1"/>
    <col min="12" max="12" width="13.85546875" style="15" customWidth="1"/>
    <col min="13" max="13" width="18.7109375" style="15" customWidth="1"/>
    <col min="14" max="14" width="33.140625" style="15" customWidth="1"/>
    <col min="15" max="15" width="19.42578125" style="15" customWidth="1"/>
    <col min="16" max="16" width="10.85546875" style="15" customWidth="1"/>
  </cols>
  <sheetData>
    <row r="1" spans="1:16" ht="12.75" customHeight="1" x14ac:dyDescent="0.2">
      <c r="A1" s="188"/>
      <c r="B1" s="189"/>
      <c r="C1" s="190"/>
      <c r="D1" s="191"/>
      <c r="E1" s="192"/>
      <c r="F1" s="193"/>
      <c r="G1" s="194"/>
    </row>
    <row r="2" spans="1:16" ht="12.75" customHeight="1" x14ac:dyDescent="0.2">
      <c r="A2" s="195"/>
      <c r="B2" s="189"/>
      <c r="C2" s="190"/>
      <c r="D2" s="191"/>
      <c r="E2" s="192"/>
      <c r="F2" s="193"/>
      <c r="G2" s="194"/>
    </row>
    <row r="3" spans="1:16" ht="12.75" customHeight="1" x14ac:dyDescent="0.2">
      <c r="A3" s="195"/>
      <c r="B3" s="189"/>
      <c r="C3" s="190"/>
      <c r="D3" s="191"/>
      <c r="E3" s="192"/>
      <c r="F3" s="193"/>
      <c r="G3" s="194"/>
    </row>
    <row r="4" spans="1:16" ht="12.75" customHeight="1" x14ac:dyDescent="0.2">
      <c r="A4" s="195"/>
      <c r="B4" s="189"/>
      <c r="C4" s="190"/>
      <c r="D4" s="191"/>
      <c r="E4" s="192"/>
      <c r="F4" s="193"/>
      <c r="G4" s="194"/>
    </row>
    <row r="5" spans="1:16" ht="18.75" customHeight="1" x14ac:dyDescent="0.25">
      <c r="A5" s="195"/>
      <c r="B5" s="189"/>
      <c r="C5" s="202" t="s">
        <v>356</v>
      </c>
      <c r="D5" s="104"/>
      <c r="E5" s="196"/>
      <c r="F5" s="197"/>
      <c r="G5" s="197"/>
      <c r="H5" s="197"/>
      <c r="I5" s="198"/>
      <c r="J5" s="198"/>
      <c r="K5" s="198"/>
    </row>
    <row r="6" spans="1:16" ht="15.75" customHeight="1" x14ac:dyDescent="0.2">
      <c r="A6" s="195" t="s">
        <v>209</v>
      </c>
      <c r="B6" s="189"/>
      <c r="C6" s="734" t="s">
        <v>157</v>
      </c>
      <c r="D6" s="734"/>
      <c r="E6" s="734"/>
      <c r="F6" s="734" t="s">
        <v>158</v>
      </c>
      <c r="G6" s="734"/>
      <c r="H6" s="734"/>
      <c r="I6" s="734" t="s">
        <v>159</v>
      </c>
      <c r="J6" s="734"/>
      <c r="K6" s="734"/>
      <c r="L6" s="200" t="s">
        <v>169</v>
      </c>
    </row>
    <row r="7" spans="1:16" ht="63.75" customHeight="1" x14ac:dyDescent="0.2">
      <c r="A7" s="201" t="s">
        <v>79</v>
      </c>
      <c r="B7" s="202" t="s">
        <v>80</v>
      </c>
      <c r="C7" s="202" t="s">
        <v>160</v>
      </c>
      <c r="D7" s="202" t="s">
        <v>161</v>
      </c>
      <c r="E7" s="202" t="s">
        <v>162</v>
      </c>
      <c r="F7" s="202" t="s">
        <v>163</v>
      </c>
      <c r="G7" s="202" t="s">
        <v>164</v>
      </c>
      <c r="H7" s="202" t="s">
        <v>165</v>
      </c>
      <c r="I7" s="202" t="s">
        <v>166</v>
      </c>
      <c r="J7" s="202" t="s">
        <v>167</v>
      </c>
      <c r="K7" s="202" t="s">
        <v>168</v>
      </c>
      <c r="L7" s="202"/>
      <c r="M7" s="155" t="s">
        <v>170</v>
      </c>
      <c r="N7" s="155" t="s">
        <v>171</v>
      </c>
      <c r="O7" s="155" t="s">
        <v>172</v>
      </c>
      <c r="P7" s="155" t="s">
        <v>173</v>
      </c>
    </row>
    <row r="8" spans="1:16" ht="25.5" customHeight="1" x14ac:dyDescent="0.2">
      <c r="A8" s="203"/>
      <c r="B8" s="204" t="s">
        <v>210</v>
      </c>
      <c r="C8" s="93"/>
      <c r="D8" s="94"/>
      <c r="E8" s="205"/>
      <c r="F8" s="206"/>
      <c r="G8" s="207"/>
      <c r="H8" s="207"/>
      <c r="I8" s="207"/>
      <c r="J8" s="207"/>
      <c r="K8" s="207"/>
      <c r="L8" s="207"/>
    </row>
    <row r="9" spans="1:16" ht="12.75" customHeight="1" x14ac:dyDescent="0.2">
      <c r="A9" s="91" t="s">
        <v>211</v>
      </c>
      <c r="B9" s="204" t="s">
        <v>212</v>
      </c>
      <c r="C9" s="93"/>
      <c r="D9" s="94"/>
      <c r="E9" s="205"/>
      <c r="F9" s="205"/>
      <c r="G9" s="207"/>
      <c r="H9" s="207"/>
      <c r="I9" s="207"/>
      <c r="J9" s="207"/>
      <c r="K9" s="207"/>
      <c r="L9" s="207"/>
    </row>
    <row r="10" spans="1:16" ht="25.5" customHeight="1" x14ac:dyDescent="0.2">
      <c r="A10" s="203" t="s">
        <v>214</v>
      </c>
      <c r="B10" s="208" t="s">
        <v>215</v>
      </c>
      <c r="C10" s="93"/>
      <c r="D10" s="207"/>
      <c r="E10" s="207"/>
      <c r="F10" s="205"/>
      <c r="G10" s="207"/>
      <c r="H10" s="207"/>
      <c r="I10" s="207"/>
      <c r="J10" s="207"/>
      <c r="K10" s="207"/>
      <c r="L10" s="207"/>
    </row>
    <row r="11" spans="1:16" ht="51" customHeight="1" x14ac:dyDescent="0.2">
      <c r="A11" s="203"/>
      <c r="B11" s="208" t="s">
        <v>213</v>
      </c>
      <c r="C11" s="93"/>
      <c r="D11" s="207"/>
      <c r="E11" s="207"/>
      <c r="F11" s="205"/>
      <c r="G11" s="207"/>
      <c r="H11" s="207"/>
      <c r="I11" s="207"/>
      <c r="J11" s="270"/>
      <c r="K11" s="270"/>
      <c r="L11" s="207"/>
    </row>
    <row r="12" spans="1:16" ht="25.5" customHeight="1" x14ac:dyDescent="0.2">
      <c r="A12" s="203" t="s">
        <v>216</v>
      </c>
      <c r="B12" s="208" t="s">
        <v>330</v>
      </c>
      <c r="C12" s="93">
        <v>1</v>
      </c>
      <c r="D12" s="94" t="s">
        <v>180</v>
      </c>
      <c r="E12" s="93">
        <v>242.5</v>
      </c>
      <c r="F12" s="93">
        <v>0.75</v>
      </c>
      <c r="G12" s="288">
        <f>C12-F12</f>
        <v>0.25</v>
      </c>
      <c r="H12" s="288">
        <f>F12+G12</f>
        <v>1</v>
      </c>
      <c r="I12" s="207">
        <f>E12*F12</f>
        <v>181.875</v>
      </c>
      <c r="J12" s="270">
        <f>G12*E12</f>
        <v>60.625</v>
      </c>
      <c r="K12" s="270">
        <f>I12+J12</f>
        <v>242.5</v>
      </c>
      <c r="L12" s="210">
        <f>H12/C12</f>
        <v>1</v>
      </c>
      <c r="M12" s="168">
        <v>240</v>
      </c>
      <c r="N12" s="168">
        <v>10</v>
      </c>
      <c r="O12" s="168">
        <f>C12*(M12+N12)</f>
        <v>250</v>
      </c>
      <c r="P12" s="168">
        <f>K12-O12</f>
        <v>-7.5</v>
      </c>
    </row>
    <row r="13" spans="1:16" ht="26.25" customHeight="1" x14ac:dyDescent="0.2">
      <c r="A13" s="203" t="s">
        <v>251</v>
      </c>
      <c r="B13" s="208" t="s">
        <v>331</v>
      </c>
      <c r="C13" s="93">
        <v>1</v>
      </c>
      <c r="D13" s="94" t="s">
        <v>180</v>
      </c>
      <c r="E13" s="93">
        <v>388</v>
      </c>
      <c r="F13" s="93">
        <v>0.65</v>
      </c>
      <c r="G13" s="288">
        <f>C13-F13</f>
        <v>0.35</v>
      </c>
      <c r="H13" s="288">
        <f>F13+G13</f>
        <v>1</v>
      </c>
      <c r="I13" s="207">
        <f>E13*F13</f>
        <v>252.20000000000002</v>
      </c>
      <c r="J13" s="270">
        <f>G13*E13</f>
        <v>135.79999999999998</v>
      </c>
      <c r="K13" s="270">
        <f>I13+J13</f>
        <v>388</v>
      </c>
      <c r="L13" s="210">
        <f>H13/C13</f>
        <v>1</v>
      </c>
      <c r="M13" s="168">
        <v>500</v>
      </c>
      <c r="N13" s="168">
        <v>10</v>
      </c>
      <c r="O13" s="168">
        <f>C13*(M13+N13)</f>
        <v>510</v>
      </c>
      <c r="P13" s="168">
        <f>K13-O13</f>
        <v>-122</v>
      </c>
    </row>
    <row r="14" spans="1:16" ht="26.25" customHeight="1" x14ac:dyDescent="0.2">
      <c r="A14" s="211"/>
      <c r="B14" s="212" t="s">
        <v>146</v>
      </c>
      <c r="C14" s="213" t="s">
        <v>89</v>
      </c>
      <c r="D14" s="213" t="s">
        <v>89</v>
      </c>
      <c r="E14" s="214"/>
      <c r="F14" s="214"/>
      <c r="G14" s="215"/>
      <c r="H14" s="216"/>
      <c r="I14" s="215">
        <f>SUM(I9:I13)</f>
        <v>434.07500000000005</v>
      </c>
      <c r="J14" s="272">
        <f>SUM(J9:J13)</f>
        <v>196.42499999999998</v>
      </c>
      <c r="K14" s="272">
        <f>SUM(K9:K13)</f>
        <v>630.5</v>
      </c>
      <c r="L14" s="217"/>
      <c r="O14" s="272">
        <f>SUM(O9:O13)</f>
        <v>760</v>
      </c>
      <c r="P14" s="272">
        <f>SUM(P9:P13)</f>
        <v>-129.5</v>
      </c>
    </row>
  </sheetData>
  <mergeCells count="3">
    <mergeCell ref="C6:E6"/>
    <mergeCell ref="F6:H6"/>
    <mergeCell ref="I6:K6"/>
  </mergeCells>
  <conditionalFormatting sqref="O14:P14">
    <cfRule type="cellIs" dxfId="103" priority="2" operator="equal">
      <formula>"xxx"</formula>
    </cfRule>
    <cfRule type="expression" dxfId="102" priority="3">
      <formula>#REF!=1</formula>
    </cfRule>
  </conditionalFormatting>
  <conditionalFormatting sqref="O12:O13">
    <cfRule type="expression" dxfId="101" priority="4">
      <formula>#REF!=1</formula>
    </cfRule>
    <cfRule type="cellIs" dxfId="100" priority="5" operator="equal">
      <formula>"xxx"</formula>
    </cfRule>
  </conditionalFormatting>
  <conditionalFormatting sqref="N12">
    <cfRule type="expression" dxfId="99" priority="6">
      <formula>#REF!=1</formula>
    </cfRule>
    <cfRule type="cellIs" dxfId="98" priority="7" operator="equal">
      <formula>"xxx"</formula>
    </cfRule>
  </conditionalFormatting>
  <conditionalFormatting sqref="M12">
    <cfRule type="expression" dxfId="97" priority="8">
      <formula>#REF!=1</formula>
    </cfRule>
    <cfRule type="cellIs" dxfId="96" priority="9" operator="equal">
      <formula>"xxx"</formula>
    </cfRule>
  </conditionalFormatting>
  <conditionalFormatting sqref="N13">
    <cfRule type="expression" dxfId="95" priority="10">
      <formula>#REF!=1</formula>
    </cfRule>
    <cfRule type="cellIs" dxfId="94" priority="11" operator="equal">
      <formula>"xxx"</formula>
    </cfRule>
  </conditionalFormatting>
  <conditionalFormatting sqref="M13">
    <cfRule type="expression" dxfId="93" priority="12">
      <formula>#REF!=1</formula>
    </cfRule>
    <cfRule type="cellIs" dxfId="92" priority="13" operator="equal">
      <formula>"xxx"</formula>
    </cfRule>
  </conditionalFormatting>
  <conditionalFormatting sqref="P12:P13">
    <cfRule type="cellIs" dxfId="91" priority="14" operator="equal">
      <formula>"xxx"</formula>
    </cfRule>
    <cfRule type="expression" dxfId="90" priority="15">
      <formula>#REF!=1</formula>
    </cfRule>
  </conditionalFormatting>
  <conditionalFormatting sqref="E12:H13">
    <cfRule type="cellIs" dxfId="89" priority="16" operator="equal">
      <formula>"xxx"</formula>
    </cfRule>
    <cfRule type="expression" dxfId="88" priority="17">
      <formula>#REF!=1</formula>
    </cfRule>
  </conditionalFormatting>
  <conditionalFormatting sqref="D10:E11">
    <cfRule type="cellIs" dxfId="87" priority="18" operator="equal">
      <formula>"xxx"</formula>
    </cfRule>
    <cfRule type="expression" dxfId="86" priority="19">
      <formula>LEFT(XFC10,9)="SUB-TOTAL"</formula>
    </cfRule>
    <cfRule type="expression" dxfId="85" priority="20">
      <formula>#REF!=1</formula>
    </cfRule>
  </conditionalFormatting>
  <conditionalFormatting sqref="B8:B14">
    <cfRule type="containsText" dxfId="84" priority="21" operator="containsText" text="total estimated">
      <formula>NOT(ISERROR(SEARCH("total estimated",B8)))</formula>
    </cfRule>
    <cfRule type="containsText" dxfId="83" priority="22" operator="containsText" text="SUB-TOTAL">
      <formula>NOT(ISERROR(SEARCH("SUB-TOTAL",B8)))</formula>
    </cfRule>
    <cfRule type="containsText" dxfId="82" priority="23" operator="containsText" text="to be carried to">
      <formula>NOT(ISERROR(SEARCH("to be carried to",B8)))</formula>
    </cfRule>
  </conditionalFormatting>
  <conditionalFormatting sqref="B11">
    <cfRule type="expression" dxfId="81" priority="24">
      <formula>I11=1</formula>
    </cfRule>
    <cfRule type="expression" dxfId="80" priority="25">
      <formula>RIGHT($A11,3)=".00"</formula>
    </cfRule>
  </conditionalFormatting>
  <conditionalFormatting sqref="B12:B13">
    <cfRule type="expression" dxfId="79" priority="26">
      <formula>I12=1</formula>
    </cfRule>
  </conditionalFormatting>
  <conditionalFormatting sqref="E9">
    <cfRule type="expression" dxfId="78" priority="27">
      <formula>#REF!=1</formula>
    </cfRule>
  </conditionalFormatting>
  <conditionalFormatting sqref="D9 D12:D13">
    <cfRule type="expression" dxfId="77" priority="28">
      <formula>I9=1</formula>
    </cfRule>
  </conditionalFormatting>
  <conditionalFormatting sqref="C9:C13">
    <cfRule type="expression" dxfId="76" priority="29">
      <formula>I9=1</formula>
    </cfRule>
  </conditionalFormatting>
  <conditionalFormatting sqref="D9:E9 D12:D13">
    <cfRule type="containsText" dxfId="75" priority="30" operator="containsText" text="xxx">
      <formula>NOT(ISERROR(SEARCH("xxx",D9)))</formula>
    </cfRule>
  </conditionalFormatting>
  <conditionalFormatting sqref="C8:C13">
    <cfRule type="cellIs" dxfId="74" priority="31" operator="equal">
      <formula>"xxx"</formula>
    </cfRule>
  </conditionalFormatting>
  <conditionalFormatting sqref="B9:B10">
    <cfRule type="expression" dxfId="73" priority="32">
      <formula>I9=1</formula>
    </cfRule>
  </conditionalFormatting>
  <conditionalFormatting sqref="A9:E9 A10:C10 A11 A12:D13 C11">
    <cfRule type="expression" dxfId="72" priority="33">
      <formula>"I=1"</formula>
    </cfRule>
    <cfRule type="expression" dxfId="71" priority="34">
      <formula>i=1</formula>
    </cfRule>
  </conditionalFormatting>
  <conditionalFormatting sqref="A9:A13">
    <cfRule type="expression" dxfId="70" priority="35">
      <formula>I9=1</formula>
    </cfRule>
  </conditionalFormatting>
  <conditionalFormatting sqref="A8:B10 A11">
    <cfRule type="expression" dxfId="69" priority="36">
      <formula>RIGHT($A8,3)=".00"</formula>
    </cfRule>
  </conditionalFormatting>
  <conditionalFormatting sqref="C5">
    <cfRule type="expression" dxfId="68" priority="37">
      <formula>#REF!=1</formula>
    </cfRule>
  </conditionalFormatting>
  <conditionalFormatting sqref="I14:K14">
    <cfRule type="cellIs" dxfId="67" priority="38" operator="equal">
      <formula>"xxx"</formula>
    </cfRule>
    <cfRule type="expression" dxfId="66" priority="39">
      <formula>#REF!=1</formula>
    </cfRule>
  </conditionalFormatting>
  <conditionalFormatting sqref="H8:L11 H14 I12:L13 L14">
    <cfRule type="expression" dxfId="65" priority="40">
      <formula>#REF!=1</formula>
    </cfRule>
  </conditionalFormatting>
  <conditionalFormatting sqref="C6">
    <cfRule type="expression" dxfId="64" priority="41">
      <formula>#REF!=1</formula>
    </cfRule>
  </conditionalFormatting>
  <conditionalFormatting sqref="E5:E6">
    <cfRule type="expression" dxfId="63" priority="42">
      <formula>#REF!=1</formula>
    </cfRule>
  </conditionalFormatting>
  <conditionalFormatting sqref="I6">
    <cfRule type="expression" dxfId="62" priority="43">
      <formula>K6=1</formula>
    </cfRule>
  </conditionalFormatting>
  <conditionalFormatting sqref="F6">
    <cfRule type="expression" dxfId="61" priority="44">
      <formula>#REF!=1</formula>
    </cfRule>
  </conditionalFormatting>
  <conditionalFormatting sqref="E14:F14">
    <cfRule type="expression" dxfId="60" priority="45">
      <formula>#REF!=1</formula>
    </cfRule>
    <cfRule type="expression" dxfId="59" priority="46">
      <formula>#REF!=1</formula>
    </cfRule>
    <cfRule type="expression" dxfId="58" priority="47">
      <formula>#REF!=1</formula>
    </cfRule>
    <cfRule type="containsText" dxfId="57" priority="48" operator="containsText" text="xxx">
      <formula>NOT(ISERROR(SEARCH("xxx",E14)))</formula>
    </cfRule>
  </conditionalFormatting>
  <conditionalFormatting sqref="C1:C4 C8 C14">
    <cfRule type="expression" dxfId="56" priority="49">
      <formula>#REF!=1</formula>
    </cfRule>
  </conditionalFormatting>
  <conditionalFormatting sqref="C14">
    <cfRule type="expression" dxfId="55" priority="50">
      <formula>G14=1</formula>
    </cfRule>
    <cfRule type="expression" dxfId="54" priority="51">
      <formula>#REF!=1</formula>
    </cfRule>
  </conditionalFormatting>
  <conditionalFormatting sqref="A12:B14">
    <cfRule type="expression" dxfId="53" priority="52">
      <formula>RIGHT($A12,3)=".00"</formula>
    </cfRule>
  </conditionalFormatting>
  <conditionalFormatting sqref="F8:F11">
    <cfRule type="containsText" dxfId="52" priority="53" operator="containsText" text="xxx">
      <formula>NOT(ISERROR(SEARCH("xxx",F8)))</formula>
    </cfRule>
  </conditionalFormatting>
  <conditionalFormatting sqref="G9:G11">
    <cfRule type="cellIs" dxfId="51" priority="54" operator="equal">
      <formula>"xxx"</formula>
    </cfRule>
    <cfRule type="expression" dxfId="50" priority="55">
      <formula>LEFT(B9,9)="SUB-TOTAL"</formula>
    </cfRule>
  </conditionalFormatting>
  <conditionalFormatting sqref="A7">
    <cfRule type="expression" dxfId="49" priority="56">
      <formula>G7=1</formula>
    </cfRule>
  </conditionalFormatting>
  <conditionalFormatting sqref="E8">
    <cfRule type="containsText" dxfId="48" priority="57" operator="containsText" text="xxx">
      <formula>NOT(ISERROR(SEARCH("xxx",E8)))</formula>
    </cfRule>
  </conditionalFormatting>
  <conditionalFormatting sqref="C14:G14">
    <cfRule type="cellIs" dxfId="47" priority="58" operator="equal">
      <formula>"xxx"</formula>
    </cfRule>
  </conditionalFormatting>
  <conditionalFormatting sqref="D8">
    <cfRule type="expression" dxfId="46" priority="59">
      <formula>#REF!=1</formula>
    </cfRule>
  </conditionalFormatting>
  <conditionalFormatting sqref="B1:B8 B14 C7:L7">
    <cfRule type="expression" dxfId="45" priority="60">
      <formula>#REF!=1</formula>
    </cfRule>
  </conditionalFormatting>
  <conditionalFormatting sqref="F1:F4 F8:F11">
    <cfRule type="expression" dxfId="44" priority="61">
      <formula>#REF!=1</formula>
    </cfRule>
  </conditionalFormatting>
  <conditionalFormatting sqref="G1:G4 G8:G11">
    <cfRule type="expression" dxfId="43" priority="62">
      <formula>#REF!=1</formula>
    </cfRule>
  </conditionalFormatting>
  <conditionalFormatting sqref="A1:A6 A8 A14 D14:G14">
    <cfRule type="expression" dxfId="42" priority="63">
      <formula>#REF!=1</formula>
    </cfRule>
  </conditionalFormatting>
  <conditionalFormatting sqref="E1:E4 E8">
    <cfRule type="expression" dxfId="41" priority="64">
      <formula>#REF!=1</formula>
    </cfRule>
  </conditionalFormatting>
  <pageMargins left="0.7" right="0.7" top="0.75" bottom="0.75" header="0.511811023622047" footer="0.511811023622047"/>
  <pageSetup paperSize="9" scale="67" orientation="portrait" horizontalDpi="300" verticalDpi="300"/>
  <colBreaks count="1" manualBreakCount="1">
    <brk id="12" max="1048575" man="1"/>
  </colBreaks>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C4:V43"/>
  <sheetViews>
    <sheetView zoomScale="91" zoomScaleNormal="91" workbookViewId="0">
      <selection activeCell="O25" sqref="O25"/>
    </sheetView>
  </sheetViews>
  <sheetFormatPr defaultColWidth="8.7109375" defaultRowHeight="12.75" x14ac:dyDescent="0.2"/>
  <cols>
    <col min="3" max="3" width="13.85546875" style="15" customWidth="1"/>
    <col min="4" max="5" width="7.28515625" style="15" customWidth="1"/>
    <col min="6" max="6" width="13.28515625" style="15" customWidth="1"/>
    <col min="7" max="7" width="10.28515625" style="15" customWidth="1"/>
    <col min="8" max="8" width="8" style="15" customWidth="1"/>
    <col min="9" max="9" width="7" style="15" customWidth="1"/>
    <col min="10" max="10" width="12.85546875" style="15" customWidth="1"/>
    <col min="12" max="13" width="11.42578125" style="15" customWidth="1"/>
    <col min="16" max="16" width="21.85546875" style="15" customWidth="1"/>
    <col min="17" max="17" width="10" style="15" customWidth="1"/>
    <col min="18" max="18" width="20.5703125" style="15" customWidth="1"/>
    <col min="19" max="19" width="13.5703125" style="15" customWidth="1"/>
    <col min="20" max="20" width="14.85546875" style="15" customWidth="1"/>
    <col min="21" max="21" width="12" style="15" customWidth="1"/>
  </cols>
  <sheetData>
    <row r="4" spans="3:22" ht="12.75" customHeight="1" x14ac:dyDescent="0.2">
      <c r="C4" s="586"/>
      <c r="D4" s="586"/>
      <c r="E4" s="586"/>
      <c r="F4" s="586"/>
      <c r="G4" s="587" t="s">
        <v>357</v>
      </c>
      <c r="H4" s="586"/>
      <c r="I4" s="586"/>
      <c r="J4" s="586"/>
      <c r="K4" s="586"/>
      <c r="L4" s="586"/>
    </row>
    <row r="5" spans="3:22" ht="12.75" customHeight="1" x14ac:dyDescent="0.2">
      <c r="C5" s="588" t="s">
        <v>358</v>
      </c>
      <c r="D5" s="588" t="s">
        <v>87</v>
      </c>
      <c r="E5" s="588" t="s">
        <v>90</v>
      </c>
      <c r="F5" s="588" t="s">
        <v>279</v>
      </c>
      <c r="G5" s="588" t="s">
        <v>96</v>
      </c>
      <c r="H5" s="588" t="s">
        <v>94</v>
      </c>
      <c r="I5" s="588" t="s">
        <v>98</v>
      </c>
      <c r="J5" s="588" t="s">
        <v>311</v>
      </c>
      <c r="K5" s="588" t="s">
        <v>102</v>
      </c>
      <c r="L5" s="588" t="s">
        <v>104</v>
      </c>
      <c r="M5" s="589"/>
      <c r="P5" s="590" t="s">
        <v>359</v>
      </c>
      <c r="Q5" s="590" t="s">
        <v>360</v>
      </c>
      <c r="R5" s="590" t="s">
        <v>361</v>
      </c>
      <c r="S5" s="590" t="s">
        <v>362</v>
      </c>
      <c r="T5" s="590" t="s">
        <v>363</v>
      </c>
    </row>
    <row r="6" spans="3:22" ht="12.75" customHeight="1" x14ac:dyDescent="0.2">
      <c r="C6" s="591">
        <v>1</v>
      </c>
      <c r="D6" s="592">
        <v>2550</v>
      </c>
      <c r="E6" s="592">
        <v>520</v>
      </c>
      <c r="F6" s="593">
        <v>1305</v>
      </c>
      <c r="G6" s="593">
        <v>250</v>
      </c>
      <c r="H6" s="593">
        <v>1485</v>
      </c>
      <c r="I6" s="594"/>
      <c r="J6" s="592">
        <v>1080</v>
      </c>
      <c r="K6" s="592">
        <v>2100</v>
      </c>
      <c r="L6" s="592">
        <v>5</v>
      </c>
      <c r="M6" s="595"/>
      <c r="O6" s="312"/>
      <c r="P6" s="596">
        <f t="shared" ref="P6:P14" si="0">SUM(D6:O6)</f>
        <v>9295</v>
      </c>
      <c r="Q6" s="597">
        <f t="shared" ref="Q6:Q13" si="1">P6/2</f>
        <v>4647.5</v>
      </c>
      <c r="R6" s="598">
        <v>6864</v>
      </c>
      <c r="S6" s="590">
        <f>384*6</f>
        <v>2304</v>
      </c>
      <c r="T6" s="598">
        <f t="shared" ref="T6:T14" si="2">S6+R6</f>
        <v>9168</v>
      </c>
      <c r="U6" s="599">
        <f t="shared" ref="U6:U13" si="3">P6-T6</f>
        <v>127</v>
      </c>
      <c r="V6" s="15">
        <f t="shared" ref="V6:V13" si="4">U6/6</f>
        <v>21.166666666666668</v>
      </c>
    </row>
    <row r="7" spans="3:22" ht="12.75" customHeight="1" x14ac:dyDescent="0.2">
      <c r="C7" s="591">
        <v>1.25</v>
      </c>
      <c r="D7" s="592">
        <v>375</v>
      </c>
      <c r="E7" s="592">
        <v>120</v>
      </c>
      <c r="F7" s="593">
        <v>90</v>
      </c>
      <c r="G7" s="593">
        <v>10</v>
      </c>
      <c r="H7" s="593">
        <v>90</v>
      </c>
      <c r="I7" s="594"/>
      <c r="J7" s="592">
        <v>325</v>
      </c>
      <c r="K7" s="592">
        <v>535</v>
      </c>
      <c r="L7" s="592">
        <v>5</v>
      </c>
      <c r="M7" s="595"/>
      <c r="P7" s="596">
        <f t="shared" si="0"/>
        <v>1550</v>
      </c>
      <c r="Q7" s="597">
        <f t="shared" si="1"/>
        <v>775</v>
      </c>
      <c r="R7" s="598">
        <v>1164</v>
      </c>
      <c r="S7" s="598">
        <f>40*6</f>
        <v>240</v>
      </c>
      <c r="T7" s="598">
        <f t="shared" si="2"/>
        <v>1404</v>
      </c>
      <c r="U7" s="599">
        <f t="shared" si="3"/>
        <v>146</v>
      </c>
      <c r="V7" s="15">
        <f t="shared" si="4"/>
        <v>24.333333333333332</v>
      </c>
    </row>
    <row r="8" spans="3:22" ht="12.75" customHeight="1" x14ac:dyDescent="0.2">
      <c r="C8" s="591">
        <v>1.5</v>
      </c>
      <c r="D8" s="592">
        <v>276</v>
      </c>
      <c r="E8" s="592">
        <v>20</v>
      </c>
      <c r="F8" s="593">
        <v>120</v>
      </c>
      <c r="G8" s="593">
        <v>40</v>
      </c>
      <c r="H8" s="593">
        <v>135</v>
      </c>
      <c r="I8" s="592">
        <v>40</v>
      </c>
      <c r="J8" s="592">
        <v>130</v>
      </c>
      <c r="K8" s="592">
        <v>285</v>
      </c>
      <c r="L8" s="592">
        <v>5</v>
      </c>
      <c r="M8" s="595"/>
      <c r="P8" s="596">
        <f t="shared" si="0"/>
        <v>1051</v>
      </c>
      <c r="Q8" s="597">
        <f t="shared" si="1"/>
        <v>525.5</v>
      </c>
      <c r="R8" s="598">
        <v>762</v>
      </c>
      <c r="S8" s="598">
        <f>41*6</f>
        <v>246</v>
      </c>
      <c r="T8" s="598">
        <f t="shared" si="2"/>
        <v>1008</v>
      </c>
      <c r="U8" s="599">
        <f t="shared" si="3"/>
        <v>43</v>
      </c>
      <c r="V8" s="15">
        <f t="shared" si="4"/>
        <v>7.166666666666667</v>
      </c>
    </row>
    <row r="9" spans="3:22" ht="12.75" customHeight="1" x14ac:dyDescent="0.2">
      <c r="C9" s="591">
        <v>2</v>
      </c>
      <c r="D9" s="592">
        <v>90</v>
      </c>
      <c r="E9" s="592">
        <v>130</v>
      </c>
      <c r="F9" s="593">
        <v>60</v>
      </c>
      <c r="G9" s="593">
        <v>30</v>
      </c>
      <c r="H9" s="593">
        <v>90</v>
      </c>
      <c r="I9" s="592">
        <v>30</v>
      </c>
      <c r="J9" s="592">
        <v>60</v>
      </c>
      <c r="K9" s="592">
        <v>110</v>
      </c>
      <c r="L9" s="592">
        <v>15</v>
      </c>
      <c r="M9" s="595"/>
      <c r="P9" s="596">
        <f t="shared" si="0"/>
        <v>615</v>
      </c>
      <c r="Q9" s="597">
        <f t="shared" si="1"/>
        <v>307.5</v>
      </c>
      <c r="R9" s="598">
        <v>426</v>
      </c>
      <c r="S9" s="598">
        <f>24*6</f>
        <v>144</v>
      </c>
      <c r="T9" s="598">
        <f t="shared" si="2"/>
        <v>570</v>
      </c>
      <c r="U9" s="599">
        <f t="shared" si="3"/>
        <v>45</v>
      </c>
      <c r="V9" s="15">
        <f t="shared" si="4"/>
        <v>7.5</v>
      </c>
    </row>
    <row r="10" spans="3:22" ht="12.75" customHeight="1" x14ac:dyDescent="0.2">
      <c r="C10" s="591">
        <v>2.5</v>
      </c>
      <c r="D10" s="592">
        <v>30</v>
      </c>
      <c r="E10" s="592">
        <v>190</v>
      </c>
      <c r="F10" s="593">
        <v>300</v>
      </c>
      <c r="G10" s="593">
        <v>70</v>
      </c>
      <c r="H10" s="593">
        <v>345</v>
      </c>
      <c r="I10" s="592">
        <v>30</v>
      </c>
      <c r="J10" s="592">
        <v>130</v>
      </c>
      <c r="K10" s="592">
        <v>130</v>
      </c>
      <c r="L10" s="592"/>
      <c r="M10" s="595"/>
      <c r="P10" s="596">
        <f t="shared" si="0"/>
        <v>1225</v>
      </c>
      <c r="Q10" s="597">
        <f t="shared" si="1"/>
        <v>612.5</v>
      </c>
      <c r="R10" s="598">
        <v>900</v>
      </c>
      <c r="S10" s="598">
        <v>0</v>
      </c>
      <c r="T10" s="598">
        <f t="shared" si="2"/>
        <v>900</v>
      </c>
      <c r="U10" s="599">
        <f t="shared" si="3"/>
        <v>325</v>
      </c>
      <c r="V10" s="15">
        <f t="shared" si="4"/>
        <v>54.166666666666664</v>
      </c>
    </row>
    <row r="11" spans="3:22" ht="12.75" customHeight="1" x14ac:dyDescent="0.2">
      <c r="C11" s="591">
        <v>3</v>
      </c>
      <c r="D11" s="592">
        <v>30</v>
      </c>
      <c r="E11" s="592">
        <v>50</v>
      </c>
      <c r="F11" s="593">
        <v>150</v>
      </c>
      <c r="G11" s="593">
        <v>40</v>
      </c>
      <c r="H11" s="593">
        <v>180</v>
      </c>
      <c r="I11" s="594"/>
      <c r="J11" s="592">
        <v>40</v>
      </c>
      <c r="K11" s="592">
        <v>200</v>
      </c>
      <c r="L11" s="592"/>
      <c r="M11" s="595"/>
      <c r="P11" s="596">
        <f t="shared" si="0"/>
        <v>690</v>
      </c>
      <c r="Q11" s="597">
        <f t="shared" si="1"/>
        <v>345</v>
      </c>
      <c r="R11" s="598">
        <v>708</v>
      </c>
      <c r="S11" s="598">
        <f>29*6</f>
        <v>174</v>
      </c>
      <c r="T11" s="598">
        <f t="shared" si="2"/>
        <v>882</v>
      </c>
      <c r="U11" s="599">
        <f t="shared" si="3"/>
        <v>-192</v>
      </c>
      <c r="V11" s="15">
        <f t="shared" si="4"/>
        <v>-32</v>
      </c>
    </row>
    <row r="12" spans="3:22" ht="12.75" customHeight="1" x14ac:dyDescent="0.2">
      <c r="C12" s="591">
        <v>4</v>
      </c>
      <c r="D12" s="592">
        <v>450</v>
      </c>
      <c r="E12" s="592">
        <v>30</v>
      </c>
      <c r="F12" s="593">
        <v>30</v>
      </c>
      <c r="G12" s="593">
        <v>10</v>
      </c>
      <c r="H12" s="593">
        <v>30</v>
      </c>
      <c r="I12" s="592">
        <v>10</v>
      </c>
      <c r="J12" s="592">
        <v>80</v>
      </c>
      <c r="K12" s="592">
        <v>180</v>
      </c>
      <c r="L12" s="592"/>
      <c r="M12" s="595"/>
      <c r="P12" s="596">
        <f t="shared" si="0"/>
        <v>820</v>
      </c>
      <c r="Q12" s="597">
        <f t="shared" si="1"/>
        <v>410</v>
      </c>
      <c r="R12" s="598">
        <v>2442</v>
      </c>
      <c r="S12" s="598">
        <v>0</v>
      </c>
      <c r="T12" s="598">
        <f t="shared" si="2"/>
        <v>2442</v>
      </c>
      <c r="U12" s="599">
        <f t="shared" si="3"/>
        <v>-1622</v>
      </c>
      <c r="V12" s="15">
        <f t="shared" si="4"/>
        <v>-270.33333333333331</v>
      </c>
    </row>
    <row r="13" spans="3:22" ht="12.75" customHeight="1" x14ac:dyDescent="0.2">
      <c r="C13" s="591">
        <v>6</v>
      </c>
      <c r="D13" s="592">
        <v>120</v>
      </c>
      <c r="E13" s="592">
        <v>40</v>
      </c>
      <c r="F13" s="593">
        <f>30*3</f>
        <v>90</v>
      </c>
      <c r="G13" s="593">
        <v>40</v>
      </c>
      <c r="H13" s="593">
        <f>40*3</f>
        <v>120</v>
      </c>
      <c r="I13" s="594"/>
      <c r="J13" s="592">
        <v>20</v>
      </c>
      <c r="K13" s="592">
        <v>40</v>
      </c>
      <c r="L13" s="592">
        <v>15</v>
      </c>
      <c r="M13" s="595"/>
      <c r="P13" s="596">
        <f t="shared" si="0"/>
        <v>485</v>
      </c>
      <c r="Q13" s="597">
        <f t="shared" si="1"/>
        <v>242.5</v>
      </c>
      <c r="R13" s="598">
        <v>354</v>
      </c>
      <c r="S13" s="598">
        <v>0</v>
      </c>
      <c r="T13" s="598">
        <f t="shared" si="2"/>
        <v>354</v>
      </c>
      <c r="U13" s="599">
        <f t="shared" si="3"/>
        <v>131</v>
      </c>
      <c r="V13" s="15">
        <f t="shared" si="4"/>
        <v>21.833333333333332</v>
      </c>
    </row>
    <row r="14" spans="3:22" ht="12.75" customHeight="1" x14ac:dyDescent="0.2">
      <c r="C14" s="591">
        <v>8</v>
      </c>
      <c r="D14" s="594"/>
      <c r="E14" s="594"/>
      <c r="F14" s="594"/>
      <c r="G14" s="594"/>
      <c r="H14" s="594"/>
      <c r="I14" s="594"/>
      <c r="J14" s="594"/>
      <c r="K14" s="594"/>
      <c r="L14" s="592">
        <v>50</v>
      </c>
      <c r="M14" s="595"/>
      <c r="P14" s="596">
        <f t="shared" si="0"/>
        <v>50</v>
      </c>
      <c r="Q14" s="597">
        <v>0</v>
      </c>
      <c r="R14" s="598"/>
      <c r="S14" s="598"/>
      <c r="T14" s="598">
        <f t="shared" si="2"/>
        <v>0</v>
      </c>
    </row>
    <row r="15" spans="3:22" ht="13.5" customHeight="1" x14ac:dyDescent="0.2">
      <c r="C15" s="600"/>
      <c r="D15" s="601"/>
      <c r="E15" s="601"/>
      <c r="F15" s="601"/>
      <c r="G15" s="601"/>
      <c r="H15" s="601"/>
      <c r="I15" s="601"/>
      <c r="J15" s="601"/>
      <c r="K15" s="601"/>
      <c r="L15" s="602"/>
      <c r="M15" s="595"/>
      <c r="P15" s="384"/>
      <c r="Q15" s="384"/>
      <c r="R15" s="384"/>
      <c r="S15" s="384"/>
      <c r="T15" s="384"/>
    </row>
    <row r="19" spans="3:16" ht="12.75" customHeight="1" x14ac:dyDescent="0.2">
      <c r="C19" s="603" t="s">
        <v>358</v>
      </c>
      <c r="D19" s="603" t="s">
        <v>87</v>
      </c>
      <c r="E19" s="603" t="s">
        <v>90</v>
      </c>
      <c r="F19" s="603" t="s">
        <v>279</v>
      </c>
      <c r="G19" s="603" t="s">
        <v>96</v>
      </c>
      <c r="H19" s="603" t="s">
        <v>94</v>
      </c>
      <c r="I19" s="603" t="s">
        <v>98</v>
      </c>
      <c r="J19" s="603" t="s">
        <v>311</v>
      </c>
      <c r="K19" s="603" t="s">
        <v>102</v>
      </c>
      <c r="L19" s="603" t="s">
        <v>364</v>
      </c>
      <c r="M19" s="589"/>
      <c r="N19" s="604"/>
      <c r="O19" s="604"/>
    </row>
    <row r="20" spans="3:16" ht="12.75" customHeight="1" x14ac:dyDescent="0.2">
      <c r="C20" s="605">
        <v>1</v>
      </c>
      <c r="D20" s="606">
        <v>651</v>
      </c>
      <c r="E20" s="606">
        <v>130</v>
      </c>
      <c r="F20" s="606">
        <v>326</v>
      </c>
      <c r="G20" s="606">
        <v>62.5</v>
      </c>
      <c r="H20" s="606">
        <v>371</v>
      </c>
      <c r="I20" s="607"/>
      <c r="J20" s="608">
        <v>275</v>
      </c>
      <c r="K20" s="608">
        <v>525</v>
      </c>
      <c r="L20" s="608">
        <f t="shared" ref="L20:L28" si="5">D20+E20+F20+G20+H20+I20+J20+K20</f>
        <v>2340.5</v>
      </c>
      <c r="M20" s="595"/>
      <c r="N20" s="599"/>
      <c r="O20" s="599"/>
    </row>
    <row r="21" spans="3:16" ht="12.75" customHeight="1" x14ac:dyDescent="0.2">
      <c r="C21" s="605">
        <v>1.25</v>
      </c>
      <c r="D21" s="606">
        <v>97</v>
      </c>
      <c r="E21" s="606">
        <v>30</v>
      </c>
      <c r="F21" s="606">
        <v>22</v>
      </c>
      <c r="G21" s="606">
        <v>2.5</v>
      </c>
      <c r="H21" s="606">
        <v>22.5</v>
      </c>
      <c r="I21" s="607"/>
      <c r="J21" s="608">
        <v>82</v>
      </c>
      <c r="K21" s="608">
        <v>134</v>
      </c>
      <c r="L21" s="608">
        <f t="shared" si="5"/>
        <v>390</v>
      </c>
      <c r="M21" s="595"/>
      <c r="N21" s="599"/>
      <c r="O21" s="599"/>
    </row>
    <row r="22" spans="3:16" ht="12.75" customHeight="1" x14ac:dyDescent="0.2">
      <c r="C22" s="605">
        <v>1.5</v>
      </c>
      <c r="D22" s="606">
        <v>65</v>
      </c>
      <c r="E22" s="606">
        <v>5</v>
      </c>
      <c r="F22" s="606">
        <v>30</v>
      </c>
      <c r="G22" s="606">
        <v>10</v>
      </c>
      <c r="H22" s="606">
        <v>33.5</v>
      </c>
      <c r="I22" s="606">
        <v>10</v>
      </c>
      <c r="J22" s="608">
        <v>33</v>
      </c>
      <c r="K22" s="608">
        <v>72</v>
      </c>
      <c r="L22" s="608">
        <f t="shared" si="5"/>
        <v>258.5</v>
      </c>
      <c r="M22" s="595"/>
      <c r="N22" s="599"/>
      <c r="O22" s="609">
        <v>369</v>
      </c>
      <c r="P22" s="610" t="s">
        <v>365</v>
      </c>
    </row>
    <row r="23" spans="3:16" ht="12.75" customHeight="1" x14ac:dyDescent="0.2">
      <c r="C23" s="605">
        <v>2</v>
      </c>
      <c r="D23" s="606">
        <v>40</v>
      </c>
      <c r="E23" s="606">
        <v>33</v>
      </c>
      <c r="F23" s="606">
        <v>15</v>
      </c>
      <c r="G23" s="606">
        <v>7.5</v>
      </c>
      <c r="H23" s="606">
        <v>22.5</v>
      </c>
      <c r="I23" s="606">
        <v>7.5</v>
      </c>
      <c r="J23" s="608">
        <v>15</v>
      </c>
      <c r="K23" s="608">
        <v>27.5</v>
      </c>
      <c r="L23" s="608">
        <f t="shared" si="5"/>
        <v>168</v>
      </c>
      <c r="M23" s="595"/>
      <c r="N23" s="599"/>
      <c r="O23" s="599"/>
    </row>
    <row r="24" spans="3:16" ht="12.75" customHeight="1" x14ac:dyDescent="0.2">
      <c r="C24" s="605">
        <v>2.5</v>
      </c>
      <c r="D24" s="606">
        <v>20</v>
      </c>
      <c r="E24" s="606">
        <v>48</v>
      </c>
      <c r="F24" s="606">
        <v>55</v>
      </c>
      <c r="G24" s="606">
        <v>17.5</v>
      </c>
      <c r="H24" s="606">
        <v>86.5</v>
      </c>
      <c r="I24" s="606">
        <v>7.5</v>
      </c>
      <c r="J24" s="608">
        <v>33</v>
      </c>
      <c r="K24" s="608">
        <v>33</v>
      </c>
      <c r="L24" s="608">
        <f t="shared" si="5"/>
        <v>300.5</v>
      </c>
      <c r="M24" s="595"/>
      <c r="N24" s="599"/>
      <c r="O24" s="599"/>
    </row>
    <row r="25" spans="3:16" ht="12.75" customHeight="1" x14ac:dyDescent="0.2">
      <c r="C25" s="605">
        <v>3</v>
      </c>
      <c r="D25" s="606">
        <v>30</v>
      </c>
      <c r="E25" s="606">
        <v>45</v>
      </c>
      <c r="F25" s="606">
        <v>100</v>
      </c>
      <c r="G25" s="606">
        <v>20</v>
      </c>
      <c r="H25" s="606">
        <v>120</v>
      </c>
      <c r="I25" s="606">
        <v>0</v>
      </c>
      <c r="J25" s="608">
        <v>10</v>
      </c>
      <c r="K25" s="608">
        <v>50</v>
      </c>
      <c r="L25" s="608">
        <f t="shared" si="5"/>
        <v>375</v>
      </c>
      <c r="M25" s="595"/>
      <c r="N25" s="599"/>
      <c r="O25" s="599"/>
    </row>
    <row r="26" spans="3:16" ht="12.75" customHeight="1" x14ac:dyDescent="0.2">
      <c r="C26" s="605">
        <v>4</v>
      </c>
      <c r="D26" s="606">
        <v>227</v>
      </c>
      <c r="E26" s="606">
        <v>15</v>
      </c>
      <c r="F26" s="606">
        <v>15</v>
      </c>
      <c r="G26" s="606">
        <v>2.5</v>
      </c>
      <c r="H26" s="606">
        <v>15</v>
      </c>
      <c r="I26" s="606">
        <v>5</v>
      </c>
      <c r="J26" s="608">
        <v>40</v>
      </c>
      <c r="K26" s="608">
        <v>90</v>
      </c>
      <c r="L26" s="608">
        <f t="shared" si="5"/>
        <v>409.5</v>
      </c>
      <c r="M26" s="595"/>
      <c r="N26" s="599"/>
      <c r="O26" s="599"/>
    </row>
    <row r="27" spans="3:16" ht="12.75" customHeight="1" x14ac:dyDescent="0.2">
      <c r="C27" s="605">
        <v>6</v>
      </c>
      <c r="D27" s="606">
        <v>17</v>
      </c>
      <c r="E27" s="606">
        <v>20</v>
      </c>
      <c r="F27" s="606">
        <v>22.5</v>
      </c>
      <c r="G27" s="606">
        <v>10</v>
      </c>
      <c r="H27" s="606">
        <v>30</v>
      </c>
      <c r="I27" s="607"/>
      <c r="J27" s="608">
        <v>5</v>
      </c>
      <c r="K27" s="608">
        <v>10</v>
      </c>
      <c r="L27" s="608">
        <f t="shared" si="5"/>
        <v>114.5</v>
      </c>
      <c r="M27" s="595"/>
      <c r="N27" s="599"/>
      <c r="O27" s="599"/>
    </row>
    <row r="28" spans="3:16" ht="12.75" customHeight="1" x14ac:dyDescent="0.2">
      <c r="C28" s="605">
        <v>8</v>
      </c>
      <c r="D28" s="607"/>
      <c r="E28" s="607"/>
      <c r="F28" s="607"/>
      <c r="G28" s="607"/>
      <c r="H28" s="607"/>
      <c r="I28" s="607"/>
      <c r="J28" s="607"/>
      <c r="K28" s="607"/>
      <c r="L28" s="608">
        <f t="shared" si="5"/>
        <v>0</v>
      </c>
      <c r="M28" s="595"/>
    </row>
    <row r="29" spans="3:16" ht="13.5" customHeight="1" x14ac:dyDescent="0.2">
      <c r="C29" s="611"/>
      <c r="D29" s="612"/>
      <c r="E29" s="612"/>
      <c r="F29" s="612"/>
      <c r="G29" s="612"/>
      <c r="H29" s="612"/>
      <c r="I29" s="612"/>
      <c r="J29" s="612"/>
      <c r="K29" s="612"/>
      <c r="L29" s="613"/>
      <c r="M29" s="595"/>
    </row>
    <row r="33" spans="3:12" ht="12.75" customHeight="1" x14ac:dyDescent="0.2">
      <c r="C33" s="614" t="s">
        <v>358</v>
      </c>
      <c r="D33" s="614" t="s">
        <v>87</v>
      </c>
      <c r="E33" s="614" t="s">
        <v>90</v>
      </c>
      <c r="F33" s="614" t="s">
        <v>279</v>
      </c>
      <c r="G33" s="614" t="s">
        <v>96</v>
      </c>
      <c r="H33" s="614" t="s">
        <v>94</v>
      </c>
      <c r="I33" s="614" t="s">
        <v>98</v>
      </c>
      <c r="J33" s="614" t="s">
        <v>311</v>
      </c>
      <c r="K33" s="614" t="s">
        <v>102</v>
      </c>
      <c r="L33" s="614" t="s">
        <v>364</v>
      </c>
    </row>
    <row r="34" spans="3:12" ht="12.75" customHeight="1" x14ac:dyDescent="0.2">
      <c r="C34" s="615">
        <v>1</v>
      </c>
      <c r="D34" s="616">
        <f t="shared" ref="D34:K41" si="6">D20-D6</f>
        <v>-1899</v>
      </c>
      <c r="E34" s="616">
        <f t="shared" si="6"/>
        <v>-390</v>
      </c>
      <c r="F34" s="616">
        <f t="shared" si="6"/>
        <v>-979</v>
      </c>
      <c r="G34" s="616">
        <f t="shared" si="6"/>
        <v>-187.5</v>
      </c>
      <c r="H34" s="616">
        <f t="shared" si="6"/>
        <v>-1114</v>
      </c>
      <c r="I34" s="616">
        <f t="shared" si="6"/>
        <v>0</v>
      </c>
      <c r="J34" s="616">
        <f t="shared" si="6"/>
        <v>-805</v>
      </c>
      <c r="K34" s="616">
        <f t="shared" si="6"/>
        <v>-1575</v>
      </c>
      <c r="L34" s="616">
        <f t="shared" ref="L34:L42" si="7">D34+E34+F34+G34+H34+I34+J34+K34</f>
        <v>-6949.5</v>
      </c>
    </row>
    <row r="35" spans="3:12" ht="12.75" customHeight="1" x14ac:dyDescent="0.2">
      <c r="C35" s="615">
        <v>1.25</v>
      </c>
      <c r="D35" s="616">
        <f t="shared" si="6"/>
        <v>-278</v>
      </c>
      <c r="E35" s="616">
        <f t="shared" si="6"/>
        <v>-90</v>
      </c>
      <c r="F35" s="616">
        <f t="shared" si="6"/>
        <v>-68</v>
      </c>
      <c r="G35" s="616">
        <f t="shared" si="6"/>
        <v>-7.5</v>
      </c>
      <c r="H35" s="616">
        <f t="shared" si="6"/>
        <v>-67.5</v>
      </c>
      <c r="I35" s="616">
        <f t="shared" si="6"/>
        <v>0</v>
      </c>
      <c r="J35" s="616">
        <f t="shared" si="6"/>
        <v>-243</v>
      </c>
      <c r="K35" s="616">
        <f t="shared" si="6"/>
        <v>-401</v>
      </c>
      <c r="L35" s="616">
        <f t="shared" si="7"/>
        <v>-1155</v>
      </c>
    </row>
    <row r="36" spans="3:12" ht="12.75" customHeight="1" x14ac:dyDescent="0.2">
      <c r="C36" s="615">
        <v>1.5</v>
      </c>
      <c r="D36" s="616">
        <f t="shared" si="6"/>
        <v>-211</v>
      </c>
      <c r="E36" s="616">
        <f t="shared" si="6"/>
        <v>-15</v>
      </c>
      <c r="F36" s="616">
        <f t="shared" si="6"/>
        <v>-90</v>
      </c>
      <c r="G36" s="616">
        <f t="shared" si="6"/>
        <v>-30</v>
      </c>
      <c r="H36" s="616">
        <f t="shared" si="6"/>
        <v>-101.5</v>
      </c>
      <c r="I36" s="616">
        <f t="shared" si="6"/>
        <v>-30</v>
      </c>
      <c r="J36" s="616">
        <f t="shared" si="6"/>
        <v>-97</v>
      </c>
      <c r="K36" s="616">
        <f t="shared" si="6"/>
        <v>-213</v>
      </c>
      <c r="L36" s="616">
        <f t="shared" si="7"/>
        <v>-787.5</v>
      </c>
    </row>
    <row r="37" spans="3:12" ht="12.75" customHeight="1" x14ac:dyDescent="0.2">
      <c r="C37" s="615">
        <v>2</v>
      </c>
      <c r="D37" s="616">
        <f t="shared" si="6"/>
        <v>-50</v>
      </c>
      <c r="E37" s="616">
        <f t="shared" si="6"/>
        <v>-97</v>
      </c>
      <c r="F37" s="616">
        <f t="shared" si="6"/>
        <v>-45</v>
      </c>
      <c r="G37" s="616">
        <f t="shared" si="6"/>
        <v>-22.5</v>
      </c>
      <c r="H37" s="616">
        <f t="shared" si="6"/>
        <v>-67.5</v>
      </c>
      <c r="I37" s="616">
        <f t="shared" si="6"/>
        <v>-22.5</v>
      </c>
      <c r="J37" s="616">
        <f t="shared" si="6"/>
        <v>-45</v>
      </c>
      <c r="K37" s="616">
        <f t="shared" si="6"/>
        <v>-82.5</v>
      </c>
      <c r="L37" s="616">
        <f t="shared" si="7"/>
        <v>-432</v>
      </c>
    </row>
    <row r="38" spans="3:12" ht="12.75" customHeight="1" x14ac:dyDescent="0.2">
      <c r="C38" s="615">
        <v>2.5</v>
      </c>
      <c r="D38" s="616">
        <f t="shared" si="6"/>
        <v>-10</v>
      </c>
      <c r="E38" s="616">
        <f t="shared" si="6"/>
        <v>-142</v>
      </c>
      <c r="F38" s="616">
        <f t="shared" si="6"/>
        <v>-245</v>
      </c>
      <c r="G38" s="616">
        <f t="shared" si="6"/>
        <v>-52.5</v>
      </c>
      <c r="H38" s="616">
        <f t="shared" si="6"/>
        <v>-258.5</v>
      </c>
      <c r="I38" s="616">
        <f t="shared" si="6"/>
        <v>-22.5</v>
      </c>
      <c r="J38" s="616">
        <f t="shared" si="6"/>
        <v>-97</v>
      </c>
      <c r="K38" s="616">
        <f t="shared" si="6"/>
        <v>-97</v>
      </c>
      <c r="L38" s="616">
        <f t="shared" si="7"/>
        <v>-924.5</v>
      </c>
    </row>
    <row r="39" spans="3:12" ht="12.75" customHeight="1" x14ac:dyDescent="0.2">
      <c r="C39" s="615">
        <v>3</v>
      </c>
      <c r="D39" s="616">
        <f t="shared" si="6"/>
        <v>0</v>
      </c>
      <c r="E39" s="616">
        <f t="shared" si="6"/>
        <v>-5</v>
      </c>
      <c r="F39" s="616">
        <f t="shared" si="6"/>
        <v>-50</v>
      </c>
      <c r="G39" s="616">
        <f t="shared" si="6"/>
        <v>-20</v>
      </c>
      <c r="H39" s="616">
        <f t="shared" si="6"/>
        <v>-60</v>
      </c>
      <c r="I39" s="616">
        <f t="shared" si="6"/>
        <v>0</v>
      </c>
      <c r="J39" s="616">
        <f t="shared" si="6"/>
        <v>-30</v>
      </c>
      <c r="K39" s="616">
        <f t="shared" si="6"/>
        <v>-150</v>
      </c>
      <c r="L39" s="616">
        <f t="shared" si="7"/>
        <v>-315</v>
      </c>
    </row>
    <row r="40" spans="3:12" ht="12.75" customHeight="1" x14ac:dyDescent="0.2">
      <c r="C40" s="615">
        <v>4</v>
      </c>
      <c r="D40" s="616">
        <f t="shared" si="6"/>
        <v>-223</v>
      </c>
      <c r="E40" s="616">
        <f t="shared" si="6"/>
        <v>-15</v>
      </c>
      <c r="F40" s="616">
        <f t="shared" si="6"/>
        <v>-15</v>
      </c>
      <c r="G40" s="616">
        <f t="shared" si="6"/>
        <v>-7.5</v>
      </c>
      <c r="H40" s="616">
        <f t="shared" si="6"/>
        <v>-15</v>
      </c>
      <c r="I40" s="616">
        <f t="shared" si="6"/>
        <v>-5</v>
      </c>
      <c r="J40" s="616">
        <f t="shared" si="6"/>
        <v>-40</v>
      </c>
      <c r="K40" s="616">
        <f t="shared" si="6"/>
        <v>-90</v>
      </c>
      <c r="L40" s="616">
        <f t="shared" si="7"/>
        <v>-410.5</v>
      </c>
    </row>
    <row r="41" spans="3:12" ht="12.75" customHeight="1" x14ac:dyDescent="0.2">
      <c r="C41" s="615">
        <v>6</v>
      </c>
      <c r="D41" s="616">
        <f t="shared" si="6"/>
        <v>-103</v>
      </c>
      <c r="E41" s="616">
        <f t="shared" si="6"/>
        <v>-20</v>
      </c>
      <c r="F41" s="616">
        <f t="shared" si="6"/>
        <v>-67.5</v>
      </c>
      <c r="G41" s="616">
        <f t="shared" si="6"/>
        <v>-30</v>
      </c>
      <c r="H41" s="616">
        <f t="shared" si="6"/>
        <v>-90</v>
      </c>
      <c r="I41" s="616">
        <f t="shared" si="6"/>
        <v>0</v>
      </c>
      <c r="J41" s="616">
        <f t="shared" si="6"/>
        <v>-15</v>
      </c>
      <c r="K41" s="616">
        <f t="shared" si="6"/>
        <v>-30</v>
      </c>
      <c r="L41" s="616">
        <f t="shared" si="7"/>
        <v>-355.5</v>
      </c>
    </row>
    <row r="42" spans="3:12" ht="12.75" customHeight="1" x14ac:dyDescent="0.2">
      <c r="C42" s="615">
        <v>8</v>
      </c>
      <c r="D42" s="617"/>
      <c r="E42" s="617"/>
      <c r="F42" s="617"/>
      <c r="G42" s="617"/>
      <c r="H42" s="617"/>
      <c r="I42" s="617"/>
      <c r="J42" s="617"/>
      <c r="K42" s="617"/>
      <c r="L42" s="616">
        <f t="shared" si="7"/>
        <v>0</v>
      </c>
    </row>
    <row r="43" spans="3:12" ht="13.5" customHeight="1" x14ac:dyDescent="0.2">
      <c r="C43" s="611"/>
      <c r="D43" s="612"/>
      <c r="E43" s="612"/>
      <c r="F43" s="612"/>
      <c r="G43" s="612"/>
      <c r="H43" s="612"/>
      <c r="I43" s="612"/>
      <c r="J43" s="612"/>
      <c r="K43" s="612"/>
      <c r="L43" s="613"/>
    </row>
  </sheetData>
  <conditionalFormatting sqref="D34:K41">
    <cfRule type="expression" dxfId="40" priority="2">
      <formula>I34=1</formula>
    </cfRule>
  </conditionalFormatting>
  <conditionalFormatting sqref="I22:I26">
    <cfRule type="expression" dxfId="39" priority="3">
      <formula>O22=1</formula>
    </cfRule>
  </conditionalFormatting>
  <conditionalFormatting sqref="D20:G27">
    <cfRule type="expression" dxfId="38" priority="4">
      <formula>I20=1</formula>
    </cfRule>
  </conditionalFormatting>
  <conditionalFormatting sqref="J20:K27">
    <cfRule type="cellIs" dxfId="37" priority="5" operator="equal">
      <formula>"xxx"</formula>
    </cfRule>
  </conditionalFormatting>
  <conditionalFormatting sqref="K22:K24 K27">
    <cfRule type="expression" dxfId="36" priority="6">
      <formula>S13=1</formula>
    </cfRule>
  </conditionalFormatting>
  <conditionalFormatting sqref="K20:K21">
    <cfRule type="expression" dxfId="35" priority="7">
      <formula>S14=1</formula>
    </cfRule>
  </conditionalFormatting>
  <conditionalFormatting sqref="J20:J27">
    <cfRule type="expression" dxfId="34" priority="8">
      <formula>Q20=1</formula>
    </cfRule>
  </conditionalFormatting>
  <conditionalFormatting sqref="L6:M15">
    <cfRule type="cellIs" dxfId="33" priority="9" operator="equal">
      <formula>"xxx"</formula>
    </cfRule>
    <cfRule type="expression" dxfId="32" priority="10">
      <formula>R1048576=1</formula>
    </cfRule>
  </conditionalFormatting>
  <conditionalFormatting sqref="J6:K13">
    <cfRule type="cellIs" dxfId="31" priority="11" operator="equal">
      <formula>"xxx"</formula>
    </cfRule>
  </conditionalFormatting>
  <conditionalFormatting sqref="K8:K13">
    <cfRule type="expression" dxfId="30" priority="12">
      <formula>Q1048575=1</formula>
    </cfRule>
  </conditionalFormatting>
  <conditionalFormatting sqref="K6:K7">
    <cfRule type="expression" dxfId="29" priority="13">
      <formula>Q1048576=1</formula>
    </cfRule>
  </conditionalFormatting>
  <conditionalFormatting sqref="J6:J13">
    <cfRule type="expression" dxfId="28" priority="14">
      <formula>Q6=1</formula>
    </cfRule>
  </conditionalFormatting>
  <conditionalFormatting sqref="I8:I10 I12">
    <cfRule type="cellIs" dxfId="27" priority="15" operator="equal">
      <formula>"xxx"</formula>
    </cfRule>
    <cfRule type="expression" dxfId="26" priority="16">
      <formula>#REF!=1</formula>
    </cfRule>
    <cfRule type="expression" dxfId="25" priority="17">
      <formula>P8=1</formula>
    </cfRule>
  </conditionalFormatting>
  <conditionalFormatting sqref="F6:G13">
    <cfRule type="expression" dxfId="24" priority="18">
      <formula>K6=1</formula>
    </cfRule>
  </conditionalFormatting>
  <conditionalFormatting sqref="D6:E13">
    <cfRule type="cellIs" dxfId="23" priority="19" operator="equal">
      <formula>"xxx"</formula>
    </cfRule>
  </conditionalFormatting>
  <conditionalFormatting sqref="E6:E13 H6:H13 H20:H27">
    <cfRule type="expression" dxfId="22" priority="20">
      <formula>K6=1</formula>
    </cfRule>
  </conditionalFormatting>
  <conditionalFormatting sqref="D6:D13">
    <cfRule type="expression" dxfId="21" priority="21">
      <formula>#REF!=1</formula>
    </cfRule>
  </conditionalFormatting>
  <conditionalFormatting sqref="K26">
    <cfRule type="expression" dxfId="20" priority="22">
      <formula>S16=1</formula>
    </cfRule>
  </conditionalFormatting>
  <conditionalFormatting sqref="K25">
    <cfRule type="expression" dxfId="19" priority="23">
      <formula>#REF!=1</formula>
    </cfRule>
  </conditionalFormatting>
  <conditionalFormatting sqref="L20:L29 L34:L43">
    <cfRule type="cellIs" dxfId="18" priority="24" operator="equal">
      <formula>"xxx"</formula>
    </cfRule>
    <cfRule type="expression" dxfId="17" priority="25">
      <formula>#REF!=1</formula>
    </cfRule>
  </conditionalFormatting>
  <conditionalFormatting sqref="M20:M29">
    <cfRule type="cellIs" dxfId="16" priority="26" operator="equal">
      <formula>"xxx"</formula>
    </cfRule>
    <cfRule type="expression" dxfId="15" priority="27">
      <formula>T14=1</formula>
    </cfRule>
  </conditionalFormatting>
  <pageMargins left="0" right="0" top="0.5" bottom="2" header="0.511811023622047" footer="0.511811023622047"/>
  <pageSetup orientation="landscape"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B9:S50"/>
  <sheetViews>
    <sheetView topLeftCell="B15" zoomScale="95" zoomScaleNormal="95" workbookViewId="0">
      <selection activeCell="F56" sqref="F56"/>
    </sheetView>
  </sheetViews>
  <sheetFormatPr defaultColWidth="8.7109375" defaultRowHeight="12.75" x14ac:dyDescent="0.2"/>
  <cols>
    <col min="2" max="2" width="5.42578125" style="15" customWidth="1"/>
    <col min="3" max="3" width="15.42578125" style="15" customWidth="1"/>
    <col min="4" max="4" width="11.42578125" style="15" customWidth="1"/>
    <col min="5" max="5" width="17.5703125" style="15" customWidth="1"/>
    <col min="6" max="6" width="17" style="15" customWidth="1"/>
    <col min="7" max="7" width="15.28515625" style="15" customWidth="1"/>
    <col min="9" max="9" width="17" style="15" customWidth="1"/>
    <col min="10" max="10" width="20" style="15" customWidth="1"/>
    <col min="11" max="11" width="12.42578125" style="15" customWidth="1"/>
    <col min="12" max="12" width="14.5703125" style="15" customWidth="1"/>
    <col min="13" max="13" width="14.7109375" style="15" customWidth="1"/>
    <col min="14" max="14" width="13.85546875" style="15" customWidth="1"/>
    <col min="15" max="15" width="12.42578125" style="15" customWidth="1"/>
  </cols>
  <sheetData>
    <row r="9" spans="3:16" ht="12.75" customHeight="1" x14ac:dyDescent="0.2">
      <c r="G9" s="312" t="s">
        <v>357</v>
      </c>
    </row>
    <row r="10" spans="3:16" ht="12.75" customHeight="1" x14ac:dyDescent="0.2">
      <c r="C10" s="618" t="s">
        <v>366</v>
      </c>
      <c r="D10" s="618" t="s">
        <v>87</v>
      </c>
      <c r="E10" s="618" t="s">
        <v>90</v>
      </c>
      <c r="F10" s="618" t="s">
        <v>279</v>
      </c>
      <c r="G10" s="618" t="s">
        <v>96</v>
      </c>
      <c r="H10" s="618" t="s">
        <v>94</v>
      </c>
      <c r="I10" s="618" t="s">
        <v>98</v>
      </c>
      <c r="J10" s="618" t="s">
        <v>311</v>
      </c>
      <c r="K10" s="618" t="s">
        <v>102</v>
      </c>
      <c r="L10" s="618" t="s">
        <v>367</v>
      </c>
      <c r="M10" s="618" t="s">
        <v>124</v>
      </c>
      <c r="N10" s="618" t="s">
        <v>104</v>
      </c>
      <c r="O10" s="618" t="s">
        <v>127</v>
      </c>
      <c r="P10" s="619" t="s">
        <v>364</v>
      </c>
    </row>
    <row r="11" spans="3:16" ht="12.75" customHeight="1" x14ac:dyDescent="0.2">
      <c r="C11" s="598" t="s">
        <v>368</v>
      </c>
      <c r="D11" s="93">
        <v>3915</v>
      </c>
      <c r="E11" s="93">
        <v>1600</v>
      </c>
      <c r="F11" s="93">
        <v>2400</v>
      </c>
      <c r="G11" s="93">
        <v>800</v>
      </c>
      <c r="H11" s="93">
        <v>3600</v>
      </c>
      <c r="I11" s="93">
        <v>800</v>
      </c>
      <c r="J11" s="93">
        <v>2000</v>
      </c>
      <c r="K11" s="93">
        <v>2000</v>
      </c>
      <c r="L11" s="93">
        <v>120</v>
      </c>
      <c r="M11" s="93">
        <v>80</v>
      </c>
      <c r="N11" s="93">
        <v>80</v>
      </c>
      <c r="O11" s="93">
        <v>80</v>
      </c>
      <c r="P11" s="620"/>
    </row>
    <row r="12" spans="3:16" ht="12.75" customHeight="1" x14ac:dyDescent="0.2">
      <c r="C12" s="598" t="s">
        <v>369</v>
      </c>
      <c r="D12" s="93">
        <v>1845</v>
      </c>
      <c r="E12" s="93">
        <v>800</v>
      </c>
      <c r="F12" s="93">
        <v>1200</v>
      </c>
      <c r="G12" s="93">
        <v>400</v>
      </c>
      <c r="H12" s="93">
        <v>1800</v>
      </c>
      <c r="I12" s="93">
        <v>400</v>
      </c>
      <c r="J12" s="93">
        <v>800</v>
      </c>
      <c r="K12" s="93">
        <v>800</v>
      </c>
      <c r="L12" s="93">
        <v>30</v>
      </c>
      <c r="M12" s="93"/>
      <c r="N12" s="93"/>
      <c r="O12" s="93"/>
      <c r="P12" s="620"/>
    </row>
    <row r="13" spans="3:16" ht="12.75" customHeight="1" x14ac:dyDescent="0.2">
      <c r="C13" s="598" t="s">
        <v>364</v>
      </c>
      <c r="D13" s="621">
        <f t="shared" ref="D13:O13" si="0">SUM(D11:D12)</f>
        <v>5760</v>
      </c>
      <c r="E13" s="621">
        <f t="shared" si="0"/>
        <v>2400</v>
      </c>
      <c r="F13" s="621">
        <f t="shared" si="0"/>
        <v>3600</v>
      </c>
      <c r="G13" s="621">
        <f t="shared" si="0"/>
        <v>1200</v>
      </c>
      <c r="H13" s="621">
        <f t="shared" si="0"/>
        <v>5400</v>
      </c>
      <c r="I13" s="621">
        <f t="shared" si="0"/>
        <v>1200</v>
      </c>
      <c r="J13" s="621">
        <f t="shared" si="0"/>
        <v>2800</v>
      </c>
      <c r="K13" s="621">
        <f t="shared" si="0"/>
        <v>2800</v>
      </c>
      <c r="L13" s="621">
        <f t="shared" si="0"/>
        <v>150</v>
      </c>
      <c r="M13" s="621">
        <f t="shared" si="0"/>
        <v>80</v>
      </c>
      <c r="N13" s="621">
        <f t="shared" si="0"/>
        <v>80</v>
      </c>
      <c r="O13" s="621">
        <f t="shared" si="0"/>
        <v>80</v>
      </c>
      <c r="P13" s="622">
        <f>SUM(D13:O13)</f>
        <v>25550</v>
      </c>
    </row>
    <row r="14" spans="3:16" ht="13.5" customHeight="1" x14ac:dyDescent="0.2">
      <c r="C14" s="611"/>
      <c r="D14" s="612"/>
      <c r="E14" s="612"/>
      <c r="F14" s="612"/>
      <c r="G14" s="612"/>
      <c r="H14" s="612"/>
      <c r="I14" s="612"/>
      <c r="J14" s="612"/>
      <c r="K14" s="612"/>
      <c r="L14" s="612"/>
      <c r="M14" s="612"/>
      <c r="N14" s="612"/>
      <c r="O14" s="621"/>
    </row>
    <row r="15" spans="3:16" ht="12.75" customHeight="1" x14ac:dyDescent="0.2">
      <c r="P15" s="15">
        <f>P13/305</f>
        <v>83.770491803278688</v>
      </c>
    </row>
    <row r="16" spans="3:16" ht="12.75" customHeight="1" x14ac:dyDescent="0.2">
      <c r="J16" s="15">
        <f>J13/305</f>
        <v>9.1803278688524586</v>
      </c>
    </row>
    <row r="17" spans="3:19" ht="12.75" customHeight="1" x14ac:dyDescent="0.2">
      <c r="F17" s="15" t="s">
        <v>370</v>
      </c>
      <c r="I17" s="15" t="s">
        <v>371</v>
      </c>
      <c r="K17" s="622">
        <f>50*305</f>
        <v>15250</v>
      </c>
    </row>
    <row r="18" spans="3:19" ht="12.75" customHeight="1" x14ac:dyDescent="0.2">
      <c r="I18" s="15" t="s">
        <v>372</v>
      </c>
      <c r="K18" s="622">
        <f>16*305</f>
        <v>4880</v>
      </c>
    </row>
    <row r="19" spans="3:19" ht="12.75" customHeight="1" x14ac:dyDescent="0.2">
      <c r="I19" s="15" t="s">
        <v>373</v>
      </c>
      <c r="K19" s="622">
        <f>4*305</f>
        <v>1220</v>
      </c>
    </row>
    <row r="20" spans="3:19" ht="12.75" customHeight="1" x14ac:dyDescent="0.2">
      <c r="I20" s="15" t="s">
        <v>374</v>
      </c>
      <c r="K20" s="622">
        <f>6*305</f>
        <v>1830</v>
      </c>
    </row>
    <row r="21" spans="3:19" ht="12.75" customHeight="1" x14ac:dyDescent="0.2">
      <c r="I21" s="15" t="s">
        <v>375</v>
      </c>
      <c r="K21" s="622">
        <f>16*305</f>
        <v>4880</v>
      </c>
    </row>
    <row r="22" spans="3:19" ht="12.75" customHeight="1" x14ac:dyDescent="0.2">
      <c r="I22" s="623" t="s">
        <v>376</v>
      </c>
      <c r="K22" s="624">
        <f>3*305</f>
        <v>915</v>
      </c>
    </row>
    <row r="23" spans="3:19" ht="12.75" customHeight="1" x14ac:dyDescent="0.2">
      <c r="I23" s="15" t="s">
        <v>364</v>
      </c>
      <c r="K23" s="622">
        <f>SUM(K17:K22)</f>
        <v>28975</v>
      </c>
    </row>
    <row r="24" spans="3:19" ht="12.75" customHeight="1" x14ac:dyDescent="0.2">
      <c r="C24" s="618" t="s">
        <v>366</v>
      </c>
      <c r="D24" s="618" t="s">
        <v>87</v>
      </c>
      <c r="E24" s="618" t="s">
        <v>90</v>
      </c>
      <c r="F24" s="618" t="s">
        <v>279</v>
      </c>
      <c r="G24" s="618" t="s">
        <v>96</v>
      </c>
      <c r="H24" s="618" t="s">
        <v>94</v>
      </c>
      <c r="I24" s="618" t="s">
        <v>98</v>
      </c>
      <c r="J24" s="618" t="s">
        <v>311</v>
      </c>
      <c r="K24" s="618" t="s">
        <v>102</v>
      </c>
      <c r="L24" s="618" t="s">
        <v>367</v>
      </c>
      <c r="M24" s="618" t="s">
        <v>124</v>
      </c>
      <c r="N24" s="618" t="s">
        <v>104</v>
      </c>
      <c r="O24" s="618" t="s">
        <v>127</v>
      </c>
      <c r="P24" s="619" t="s">
        <v>364</v>
      </c>
    </row>
    <row r="25" spans="3:19" ht="12.75" customHeight="1" x14ac:dyDescent="0.2">
      <c r="C25" s="598" t="s">
        <v>368</v>
      </c>
      <c r="D25" s="93">
        <v>3915</v>
      </c>
      <c r="E25" s="93">
        <v>1600</v>
      </c>
      <c r="F25" s="93">
        <v>2400</v>
      </c>
      <c r="G25" s="93">
        <v>800</v>
      </c>
      <c r="H25" s="93">
        <v>3600</v>
      </c>
      <c r="I25" s="93">
        <v>800</v>
      </c>
      <c r="J25" s="93">
        <v>2000</v>
      </c>
      <c r="K25" s="113" t="s">
        <v>377</v>
      </c>
      <c r="L25" s="93">
        <v>120</v>
      </c>
      <c r="M25" s="113">
        <v>80</v>
      </c>
      <c r="N25" s="113">
        <v>80</v>
      </c>
      <c r="O25" s="113">
        <v>80</v>
      </c>
      <c r="P25" s="620"/>
    </row>
    <row r="26" spans="3:19" ht="12.75" customHeight="1" x14ac:dyDescent="0.2">
      <c r="C26" s="598" t="s">
        <v>369</v>
      </c>
      <c r="D26" s="93">
        <v>1845</v>
      </c>
      <c r="E26" s="93">
        <v>800</v>
      </c>
      <c r="F26" s="93">
        <v>1200</v>
      </c>
      <c r="G26" s="93">
        <v>400</v>
      </c>
      <c r="H26" s="93">
        <v>1800</v>
      </c>
      <c r="I26" s="93">
        <v>400</v>
      </c>
      <c r="J26" s="93">
        <v>800</v>
      </c>
      <c r="K26" s="93">
        <v>800</v>
      </c>
      <c r="L26" s="93">
        <v>30</v>
      </c>
      <c r="M26" s="93"/>
      <c r="N26" s="93"/>
      <c r="O26" s="93"/>
      <c r="P26" s="620"/>
    </row>
    <row r="27" spans="3:19" ht="12.75" customHeight="1" x14ac:dyDescent="0.2">
      <c r="C27" s="598" t="s">
        <v>364</v>
      </c>
      <c r="D27" s="621">
        <f t="shared" ref="D27:J27" si="1">SUM(D25:D26)</f>
        <v>5760</v>
      </c>
      <c r="E27" s="621">
        <f t="shared" si="1"/>
        <v>2400</v>
      </c>
      <c r="F27" s="621">
        <f t="shared" si="1"/>
        <v>3600</v>
      </c>
      <c r="G27" s="621">
        <f t="shared" si="1"/>
        <v>1200</v>
      </c>
      <c r="H27" s="621">
        <f t="shared" si="1"/>
        <v>5400</v>
      </c>
      <c r="I27" s="621">
        <f t="shared" si="1"/>
        <v>1200</v>
      </c>
      <c r="J27" s="621">
        <f t="shared" si="1"/>
        <v>2800</v>
      </c>
      <c r="K27" s="621">
        <v>2800</v>
      </c>
      <c r="L27" s="621">
        <f>SUM(L25:L26)</f>
        <v>150</v>
      </c>
      <c r="M27" s="621">
        <f>SUM(M25:M26)</f>
        <v>80</v>
      </c>
      <c r="N27" s="621">
        <f>SUM(N25:N26)</f>
        <v>80</v>
      </c>
      <c r="O27" s="621">
        <f>SUM(O25:O26)</f>
        <v>80</v>
      </c>
      <c r="P27" s="622">
        <f>SUM(D27:O27)</f>
        <v>25550</v>
      </c>
    </row>
    <row r="28" spans="3:19" ht="13.5" customHeight="1" x14ac:dyDescent="0.2">
      <c r="C28" s="611"/>
      <c r="D28" s="612"/>
      <c r="E28" s="612"/>
      <c r="F28" s="612"/>
      <c r="G28" s="612"/>
      <c r="H28" s="612"/>
      <c r="I28" s="612"/>
      <c r="J28" s="612"/>
      <c r="K28" s="612"/>
      <c r="L28" s="612"/>
      <c r="M28" s="612"/>
      <c r="N28" s="612"/>
      <c r="O28" s="621"/>
      <c r="S28" s="599">
        <f>D12-D26</f>
        <v>0</v>
      </c>
    </row>
    <row r="29" spans="3:19" ht="12.75" customHeight="1" x14ac:dyDescent="0.2">
      <c r="D29" s="625">
        <v>395</v>
      </c>
      <c r="J29" s="626" t="s">
        <v>378</v>
      </c>
    </row>
    <row r="30" spans="3:19" ht="12.75" customHeight="1" x14ac:dyDescent="0.2">
      <c r="K30" s="599"/>
      <c r="P30" s="599"/>
    </row>
    <row r="31" spans="3:19" ht="12.75" customHeight="1" x14ac:dyDescent="0.2">
      <c r="F31" s="15" t="s">
        <v>379</v>
      </c>
      <c r="H31" s="627"/>
      <c r="I31" s="15" t="s">
        <v>380</v>
      </c>
      <c r="P31" s="599"/>
    </row>
    <row r="32" spans="3:19" ht="12.75" customHeight="1" x14ac:dyDescent="0.2">
      <c r="H32" s="620"/>
      <c r="I32" s="15" t="s">
        <v>381</v>
      </c>
    </row>
    <row r="34" spans="3:15" ht="12.75" customHeight="1" x14ac:dyDescent="0.2">
      <c r="C34" s="618" t="s">
        <v>382</v>
      </c>
      <c r="D34" s="618" t="s">
        <v>87</v>
      </c>
      <c r="E34" s="618" t="s">
        <v>90</v>
      </c>
      <c r="F34" s="618" t="s">
        <v>279</v>
      </c>
      <c r="G34" s="618" t="s">
        <v>96</v>
      </c>
      <c r="H34" s="618" t="s">
        <v>94</v>
      </c>
      <c r="I34" s="618" t="s">
        <v>98</v>
      </c>
      <c r="J34" s="618" t="s">
        <v>311</v>
      </c>
      <c r="K34" s="618" t="s">
        <v>102</v>
      </c>
      <c r="L34" s="618" t="s">
        <v>367</v>
      </c>
      <c r="M34" s="618" t="s">
        <v>124</v>
      </c>
      <c r="N34" s="618" t="s">
        <v>104</v>
      </c>
      <c r="O34" s="618" t="s">
        <v>127</v>
      </c>
    </row>
    <row r="35" spans="3:15" ht="12.75" customHeight="1" x14ac:dyDescent="0.2">
      <c r="C35" s="618" t="s">
        <v>383</v>
      </c>
      <c r="D35" s="628" t="s">
        <v>384</v>
      </c>
      <c r="E35" s="628" t="s">
        <v>385</v>
      </c>
      <c r="F35" s="628" t="s">
        <v>384</v>
      </c>
      <c r="G35" s="628" t="s">
        <v>386</v>
      </c>
      <c r="H35" s="628" t="s">
        <v>384</v>
      </c>
      <c r="I35" s="628" t="s">
        <v>386</v>
      </c>
      <c r="J35" s="628" t="s">
        <v>386</v>
      </c>
      <c r="K35" s="618"/>
      <c r="L35" s="629" t="s">
        <v>386</v>
      </c>
      <c r="M35" s="618"/>
      <c r="N35" s="618"/>
      <c r="O35" s="618"/>
    </row>
    <row r="36" spans="3:15" ht="12.75" customHeight="1" x14ac:dyDescent="0.2">
      <c r="C36" s="618" t="s">
        <v>387</v>
      </c>
      <c r="D36" s="628" t="s">
        <v>384</v>
      </c>
      <c r="E36" s="628" t="s">
        <v>385</v>
      </c>
      <c r="F36" s="628" t="s">
        <v>384</v>
      </c>
      <c r="G36" s="628" t="s">
        <v>386</v>
      </c>
      <c r="H36" s="628" t="s">
        <v>384</v>
      </c>
      <c r="I36" s="628" t="s">
        <v>386</v>
      </c>
      <c r="J36" s="618"/>
      <c r="K36" s="618"/>
      <c r="L36" s="618"/>
      <c r="M36" s="618"/>
      <c r="N36" s="618"/>
      <c r="O36" s="618"/>
    </row>
    <row r="37" spans="3:15" ht="12.75" customHeight="1" x14ac:dyDescent="0.2">
      <c r="C37" s="618" t="s">
        <v>388</v>
      </c>
      <c r="D37" s="628" t="s">
        <v>384</v>
      </c>
      <c r="E37" s="628" t="s">
        <v>385</v>
      </c>
      <c r="F37" s="628" t="s">
        <v>389</v>
      </c>
      <c r="G37" s="618"/>
      <c r="H37" s="628" t="s">
        <v>384</v>
      </c>
      <c r="I37" s="618"/>
      <c r="J37" s="618"/>
      <c r="K37" s="618"/>
      <c r="L37" s="618"/>
      <c r="M37" s="618"/>
      <c r="N37" s="618"/>
      <c r="O37" s="618"/>
    </row>
    <row r="38" spans="3:15" ht="12.75" customHeight="1" x14ac:dyDescent="0.2">
      <c r="C38" s="618" t="s">
        <v>390</v>
      </c>
      <c r="D38" s="628" t="s">
        <v>384</v>
      </c>
      <c r="E38" s="628" t="s">
        <v>391</v>
      </c>
      <c r="F38" s="628" t="s">
        <v>389</v>
      </c>
      <c r="G38" s="618"/>
      <c r="H38" s="628" t="s">
        <v>384</v>
      </c>
      <c r="I38" s="618"/>
      <c r="J38" s="618"/>
      <c r="K38" s="618"/>
      <c r="L38" s="618"/>
      <c r="M38" s="618"/>
      <c r="N38" s="618"/>
      <c r="O38" s="618"/>
    </row>
    <row r="39" spans="3:15" ht="13.5" customHeight="1" x14ac:dyDescent="0.2">
      <c r="C39" s="611"/>
      <c r="D39" s="612"/>
      <c r="E39" s="612"/>
      <c r="F39" s="612"/>
      <c r="G39" s="612"/>
      <c r="H39" s="612"/>
      <c r="I39" s="612"/>
      <c r="J39" s="612"/>
      <c r="K39" s="612"/>
      <c r="L39" s="612"/>
      <c r="M39" s="612"/>
      <c r="N39" s="612"/>
      <c r="O39" s="621"/>
    </row>
    <row r="43" spans="3:15" ht="12.75" customHeight="1" x14ac:dyDescent="0.2">
      <c r="C43" s="620" t="s">
        <v>392</v>
      </c>
      <c r="D43" s="630" t="s">
        <v>393</v>
      </c>
      <c r="E43" s="626" t="s">
        <v>394</v>
      </c>
      <c r="F43" s="631" t="s">
        <v>395</v>
      </c>
      <c r="G43" s="631" t="s">
        <v>396</v>
      </c>
      <c r="H43" s="631" t="s">
        <v>98</v>
      </c>
      <c r="I43" s="631" t="s">
        <v>397</v>
      </c>
      <c r="J43" s="631" t="s">
        <v>94</v>
      </c>
      <c r="K43" s="631" t="s">
        <v>398</v>
      </c>
    </row>
    <row r="44" spans="3:15" ht="12.75" customHeight="1" x14ac:dyDescent="0.2">
      <c r="C44" s="15" t="s">
        <v>399</v>
      </c>
      <c r="D44" s="632">
        <f>650+92</f>
        <v>742</v>
      </c>
      <c r="E44" s="632">
        <v>60</v>
      </c>
      <c r="F44" s="632">
        <v>157</v>
      </c>
      <c r="G44" s="632">
        <v>244</v>
      </c>
      <c r="H44" s="632">
        <v>52</v>
      </c>
      <c r="I44" s="632">
        <v>0</v>
      </c>
      <c r="J44" s="632">
        <v>197</v>
      </c>
      <c r="K44" s="631">
        <f>D44-E44-F44-G44-H44-I44-J44</f>
        <v>32</v>
      </c>
    </row>
    <row r="45" spans="3:15" ht="12.75" customHeight="1" x14ac:dyDescent="0.2">
      <c r="C45" s="15" t="s">
        <v>400</v>
      </c>
      <c r="D45" s="632">
        <v>30</v>
      </c>
      <c r="E45" s="632">
        <v>4</v>
      </c>
      <c r="F45" s="632">
        <v>15</v>
      </c>
      <c r="G45" s="632">
        <v>6</v>
      </c>
      <c r="H45" s="632">
        <v>2</v>
      </c>
      <c r="I45" s="632">
        <v>0</v>
      </c>
      <c r="J45" s="632">
        <v>7</v>
      </c>
      <c r="K45" s="631">
        <f>D45+E45-F45-G45-H45-I45-J45</f>
        <v>4</v>
      </c>
      <c r="N45" s="633"/>
    </row>
    <row r="46" spans="3:15" ht="12.75" customHeight="1" x14ac:dyDescent="0.2">
      <c r="C46" s="15" t="s">
        <v>401</v>
      </c>
      <c r="D46" s="632">
        <v>45</v>
      </c>
      <c r="E46" s="632">
        <v>0</v>
      </c>
      <c r="F46" s="632">
        <v>30</v>
      </c>
      <c r="G46" s="632">
        <v>12</v>
      </c>
      <c r="H46" s="632">
        <v>3</v>
      </c>
      <c r="I46" s="632">
        <v>0</v>
      </c>
      <c r="J46" s="632">
        <v>0</v>
      </c>
      <c r="K46" s="631">
        <f>D46+E46-F46-G46-H46-I46-J46</f>
        <v>0</v>
      </c>
    </row>
    <row r="47" spans="3:15" ht="12.75" customHeight="1" x14ac:dyDescent="0.2">
      <c r="C47" s="15" t="s">
        <v>402</v>
      </c>
      <c r="D47" s="632">
        <v>20</v>
      </c>
      <c r="E47" s="632">
        <v>7</v>
      </c>
      <c r="F47" s="632">
        <v>14</v>
      </c>
      <c r="G47" s="632">
        <v>4</v>
      </c>
      <c r="H47" s="632">
        <v>0</v>
      </c>
      <c r="I47" s="632">
        <v>2</v>
      </c>
      <c r="J47" s="632">
        <v>0</v>
      </c>
      <c r="K47" s="631">
        <v>0</v>
      </c>
    </row>
    <row r="48" spans="3:15" ht="12.75" customHeight="1" x14ac:dyDescent="0.2">
      <c r="C48" s="15" t="s">
        <v>403</v>
      </c>
      <c r="D48" s="632">
        <v>15</v>
      </c>
      <c r="E48" s="632">
        <v>15</v>
      </c>
      <c r="F48" s="632">
        <v>15</v>
      </c>
      <c r="G48" s="632">
        <f>D48-F48</f>
        <v>0</v>
      </c>
      <c r="H48" s="632">
        <v>0</v>
      </c>
      <c r="I48" s="632">
        <v>0</v>
      </c>
      <c r="J48" s="632">
        <v>0</v>
      </c>
      <c r="K48" s="631">
        <f>D48+E48-F48-G48-H48-I48-J48</f>
        <v>15</v>
      </c>
    </row>
    <row r="49" spans="3:11" ht="12.75" customHeight="1" x14ac:dyDescent="0.2">
      <c r="C49" s="15" t="s">
        <v>404</v>
      </c>
      <c r="D49" s="632">
        <v>20</v>
      </c>
      <c r="E49" s="632">
        <v>27</v>
      </c>
      <c r="F49" s="632">
        <v>13</v>
      </c>
      <c r="G49" s="632">
        <f>D49-F49</f>
        <v>7</v>
      </c>
      <c r="H49" s="632">
        <v>0</v>
      </c>
      <c r="I49" s="632">
        <v>0</v>
      </c>
      <c r="J49" s="632">
        <v>0</v>
      </c>
      <c r="K49" s="631">
        <f>D49+E49-F49-G49-H49-I49-J49</f>
        <v>27</v>
      </c>
    </row>
    <row r="50" spans="3:11" ht="12.75" customHeight="1" x14ac:dyDescent="0.2">
      <c r="C50" s="312" t="s">
        <v>405</v>
      </c>
    </row>
  </sheetData>
  <conditionalFormatting sqref="D27:O27">
    <cfRule type="expression" dxfId="14" priority="2">
      <formula>#REF!=1</formula>
    </cfRule>
  </conditionalFormatting>
  <conditionalFormatting sqref="D25:D27">
    <cfRule type="expression" dxfId="13" priority="3">
      <formula>#REF!=1</formula>
    </cfRule>
  </conditionalFormatting>
  <conditionalFormatting sqref="F25:G26">
    <cfRule type="expression" dxfId="12" priority="4">
      <formula>#REF!=1</formula>
    </cfRule>
  </conditionalFormatting>
  <conditionalFormatting sqref="O39">
    <cfRule type="cellIs" dxfId="11" priority="5" operator="equal">
      <formula>"xxx"</formula>
    </cfRule>
    <cfRule type="expression" dxfId="10" priority="6">
      <formula>U26=1</formula>
    </cfRule>
  </conditionalFormatting>
  <conditionalFormatting sqref="D25:O27">
    <cfRule type="cellIs" dxfId="9" priority="7" operator="equal">
      <formula>"xxx"</formula>
    </cfRule>
  </conditionalFormatting>
  <conditionalFormatting sqref="M25:O26">
    <cfRule type="expression" dxfId="8" priority="8">
      <formula>#REF!=1</formula>
    </cfRule>
  </conditionalFormatting>
  <conditionalFormatting sqref="O28">
    <cfRule type="cellIs" dxfId="7" priority="9" operator="equal">
      <formula>"xxx"</formula>
    </cfRule>
    <cfRule type="expression" dxfId="6" priority="10">
      <formula>U12=1</formula>
    </cfRule>
  </conditionalFormatting>
  <conditionalFormatting sqref="D11:O13">
    <cfRule type="cellIs" dxfId="5" priority="11" operator="equal">
      <formula>"xxx"</formula>
    </cfRule>
  </conditionalFormatting>
  <conditionalFormatting sqref="M11:O12">
    <cfRule type="expression" dxfId="4" priority="12">
      <formula>#REF!=1</formula>
    </cfRule>
  </conditionalFormatting>
  <conditionalFormatting sqref="D11:D12">
    <cfRule type="expression" dxfId="3" priority="13">
      <formula>#REF!=1</formula>
    </cfRule>
  </conditionalFormatting>
  <conditionalFormatting sqref="D13:O13">
    <cfRule type="expression" dxfId="2" priority="14">
      <formula>#REF!=1</formula>
    </cfRule>
  </conditionalFormatting>
  <conditionalFormatting sqref="O14">
    <cfRule type="cellIs" dxfId="1" priority="15" operator="equal">
      <formula>"xxx"</formula>
    </cfRule>
    <cfRule type="expression" dxfId="0" priority="16">
      <formula>#REF!=1</formula>
    </cfRule>
  </conditionalFormatting>
  <pageMargins left="0" right="0" top="0.5" bottom="2" header="0.511811023622047" footer="0.511811023622047"/>
  <pageSetup paperSize="9" orientation="landscape"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204"/>
  <sheetViews>
    <sheetView rightToLeft="1" zoomScaleNormal="100" workbookViewId="0">
      <pane ySplit="4" topLeftCell="A5" activePane="bottomLeft" state="frozen"/>
      <selection pane="bottomLeft" activeCell="F14" sqref="F14"/>
    </sheetView>
  </sheetViews>
  <sheetFormatPr defaultColWidth="8.7109375" defaultRowHeight="12.75" x14ac:dyDescent="0.2"/>
  <cols>
    <col min="1" max="1" width="13" style="15" customWidth="1"/>
    <col min="2" max="2" width="20" style="15" customWidth="1"/>
    <col min="3" max="3" width="30" style="15" customWidth="1"/>
    <col min="4" max="4" width="22" style="15" customWidth="1"/>
    <col min="5" max="6" width="15" style="15" customWidth="1"/>
    <col min="7" max="7" width="14.7109375" style="15" bestFit="1" customWidth="1"/>
    <col min="8" max="8" width="34.28515625" style="15" bestFit="1" customWidth="1"/>
    <col min="9" max="10" width="14" style="15" customWidth="1"/>
  </cols>
  <sheetData>
    <row r="1" spans="1:15" ht="21.75" customHeight="1" x14ac:dyDescent="0.35">
      <c r="A1" s="751" t="s">
        <v>406</v>
      </c>
      <c r="B1" s="751"/>
      <c r="C1" s="751"/>
      <c r="D1" s="751"/>
      <c r="E1" s="751"/>
      <c r="F1" s="751"/>
      <c r="G1" s="751"/>
      <c r="H1" s="751"/>
      <c r="I1" s="751"/>
      <c r="J1" s="751"/>
    </row>
    <row r="2" spans="1:15" ht="15.75" customHeight="1" x14ac:dyDescent="0.2">
      <c r="A2" s="752" t="s">
        <v>407</v>
      </c>
      <c r="B2" s="752"/>
      <c r="C2" s="752"/>
      <c r="D2" s="752"/>
      <c r="E2" s="752"/>
      <c r="F2" s="752"/>
      <c r="G2" s="752"/>
      <c r="H2" s="752"/>
      <c r="I2" s="752"/>
      <c r="J2" s="752"/>
    </row>
    <row r="4" spans="1:15" ht="26.25" customHeight="1" x14ac:dyDescent="0.2">
      <c r="A4" s="634" t="s">
        <v>408</v>
      </c>
      <c r="B4" s="634" t="s">
        <v>409</v>
      </c>
      <c r="C4" s="634" t="s">
        <v>410</v>
      </c>
      <c r="D4" s="634" t="s">
        <v>411</v>
      </c>
      <c r="E4" s="634" t="s">
        <v>412</v>
      </c>
      <c r="F4" s="634" t="s">
        <v>413</v>
      </c>
      <c r="G4" s="634" t="s">
        <v>414</v>
      </c>
      <c r="H4" s="634" t="s">
        <v>415</v>
      </c>
      <c r="I4" s="634" t="s">
        <v>416</v>
      </c>
      <c r="J4" s="634" t="s">
        <v>417</v>
      </c>
    </row>
    <row r="5" spans="1:15" ht="15" customHeight="1" x14ac:dyDescent="0.2">
      <c r="A5" s="755" t="s">
        <v>463</v>
      </c>
      <c r="B5" s="636" t="s">
        <v>438</v>
      </c>
      <c r="C5" s="754" t="s">
        <v>462</v>
      </c>
      <c r="D5" s="756" t="s">
        <v>465</v>
      </c>
      <c r="E5" s="636"/>
      <c r="F5" s="637">
        <v>84000</v>
      </c>
      <c r="G5" s="636"/>
      <c r="H5" s="754" t="s">
        <v>464</v>
      </c>
      <c r="I5" s="636" t="str">
        <f t="shared" ref="I5:I36" si="0">IF(A5="","",TEXT(A5,"mmm-yyyy"))</f>
        <v>1مايو 2024</v>
      </c>
      <c r="J5" s="636"/>
    </row>
    <row r="6" spans="1:15" ht="15" customHeight="1" x14ac:dyDescent="0.2">
      <c r="A6" s="755" t="s">
        <v>463</v>
      </c>
      <c r="B6" s="639" t="s">
        <v>438</v>
      </c>
      <c r="C6" s="757" t="s">
        <v>466</v>
      </c>
      <c r="D6" s="757" t="s">
        <v>467</v>
      </c>
      <c r="E6" s="639"/>
      <c r="F6" s="640">
        <v>94000</v>
      </c>
      <c r="G6" s="639"/>
      <c r="H6" s="757" t="s">
        <v>468</v>
      </c>
      <c r="I6" s="639" t="str">
        <f t="shared" si="0"/>
        <v>1مايو 2024</v>
      </c>
      <c r="J6" s="639"/>
      <c r="O6">
        <f>12*7</f>
        <v>84</v>
      </c>
    </row>
    <row r="7" spans="1:15" ht="15" customHeight="1" x14ac:dyDescent="0.2">
      <c r="A7" s="755" t="s">
        <v>463</v>
      </c>
      <c r="B7" s="636" t="s">
        <v>439</v>
      </c>
      <c r="C7" s="754" t="s">
        <v>469</v>
      </c>
      <c r="D7" s="754" t="s">
        <v>470</v>
      </c>
      <c r="E7" s="636"/>
      <c r="F7" s="637">
        <v>37500</v>
      </c>
      <c r="G7" s="636"/>
      <c r="H7" s="754" t="s">
        <v>471</v>
      </c>
      <c r="I7" s="636" t="str">
        <f t="shared" si="0"/>
        <v>1مايو 2024</v>
      </c>
      <c r="J7" s="636"/>
    </row>
    <row r="8" spans="1:15" ht="15" customHeight="1" x14ac:dyDescent="0.2">
      <c r="A8" s="758" t="s">
        <v>472</v>
      </c>
      <c r="B8" s="639" t="s">
        <v>438</v>
      </c>
      <c r="C8" s="757" t="s">
        <v>473</v>
      </c>
      <c r="D8" s="757" t="s">
        <v>474</v>
      </c>
      <c r="E8" s="639"/>
      <c r="F8" s="759">
        <v>109000</v>
      </c>
      <c r="G8" s="639"/>
      <c r="H8" s="757" t="s">
        <v>475</v>
      </c>
      <c r="I8" s="639" t="str">
        <f t="shared" si="0"/>
        <v>1مارس 2025</v>
      </c>
      <c r="J8" s="639"/>
    </row>
    <row r="9" spans="1:15" ht="15" customHeight="1" x14ac:dyDescent="0.2">
      <c r="A9" s="758" t="s">
        <v>472</v>
      </c>
      <c r="B9" s="636" t="s">
        <v>439</v>
      </c>
      <c r="C9" s="754" t="s">
        <v>476</v>
      </c>
      <c r="D9" s="754" t="s">
        <v>477</v>
      </c>
      <c r="E9" s="636"/>
      <c r="F9" s="637">
        <v>30000</v>
      </c>
      <c r="G9" s="636"/>
      <c r="H9" s="754" t="s">
        <v>478</v>
      </c>
      <c r="I9" s="636" t="str">
        <f t="shared" si="0"/>
        <v>1مارس 2025</v>
      </c>
      <c r="J9" s="636"/>
    </row>
    <row r="10" spans="1:15" ht="15" customHeight="1" x14ac:dyDescent="0.2">
      <c r="A10" s="755" t="s">
        <v>463</v>
      </c>
      <c r="B10" s="639" t="s">
        <v>440</v>
      </c>
      <c r="C10" s="757" t="s">
        <v>479</v>
      </c>
      <c r="D10" s="757" t="s">
        <v>480</v>
      </c>
      <c r="E10" s="639"/>
      <c r="F10" s="640">
        <f>3000*30</f>
        <v>90000</v>
      </c>
      <c r="G10" s="639"/>
      <c r="H10" s="757" t="s">
        <v>481</v>
      </c>
      <c r="I10" s="639" t="str">
        <f t="shared" si="0"/>
        <v>1مايو 2024</v>
      </c>
      <c r="J10" s="639"/>
    </row>
    <row r="11" spans="1:15" ht="15" customHeight="1" x14ac:dyDescent="0.2">
      <c r="A11" s="755" t="s">
        <v>463</v>
      </c>
      <c r="B11" s="636" t="s">
        <v>439</v>
      </c>
      <c r="C11" s="754" t="s">
        <v>482</v>
      </c>
      <c r="D11" s="754" t="s">
        <v>483</v>
      </c>
      <c r="E11" s="636"/>
      <c r="F11" s="637">
        <v>60000</v>
      </c>
      <c r="G11" s="636"/>
      <c r="H11" s="754" t="s">
        <v>484</v>
      </c>
      <c r="I11" s="636" t="str">
        <f t="shared" si="0"/>
        <v>1مايو 2024</v>
      </c>
      <c r="J11" s="636"/>
    </row>
    <row r="12" spans="1:15" ht="15" customHeight="1" x14ac:dyDescent="0.2">
      <c r="A12" s="755" t="s">
        <v>463</v>
      </c>
      <c r="B12" s="639" t="s">
        <v>442</v>
      </c>
      <c r="C12" s="757" t="s">
        <v>485</v>
      </c>
      <c r="D12" s="757" t="s">
        <v>486</v>
      </c>
      <c r="E12" s="639"/>
      <c r="F12" s="640">
        <v>25000</v>
      </c>
      <c r="G12" s="639"/>
      <c r="H12" s="757" t="s">
        <v>486</v>
      </c>
      <c r="I12" s="639" t="str">
        <f t="shared" si="0"/>
        <v>1مايو 2024</v>
      </c>
      <c r="J12" s="639"/>
    </row>
    <row r="13" spans="1:15" ht="15" customHeight="1" x14ac:dyDescent="0.2">
      <c r="A13" s="755" t="s">
        <v>463</v>
      </c>
      <c r="B13" s="636" t="s">
        <v>437</v>
      </c>
      <c r="C13" s="754" t="s">
        <v>487</v>
      </c>
      <c r="D13" s="754" t="s">
        <v>437</v>
      </c>
      <c r="E13" s="636"/>
      <c r="F13" s="637">
        <v>20000</v>
      </c>
      <c r="G13" s="636"/>
      <c r="H13" s="754" t="s">
        <v>488</v>
      </c>
      <c r="I13" s="636" t="str">
        <f t="shared" si="0"/>
        <v>1مايو 2024</v>
      </c>
      <c r="J13" s="636"/>
    </row>
    <row r="14" spans="1:15" ht="15" customHeight="1" x14ac:dyDescent="0.2">
      <c r="A14" s="638"/>
      <c r="B14" s="639"/>
      <c r="C14" s="639"/>
      <c r="D14" s="639"/>
      <c r="E14" s="639"/>
      <c r="F14" s="640"/>
      <c r="G14" s="639"/>
      <c r="H14" s="639"/>
      <c r="I14" s="639" t="str">
        <f t="shared" si="0"/>
        <v/>
      </c>
      <c r="J14" s="639"/>
    </row>
    <row r="15" spans="1:15" ht="15" customHeight="1" x14ac:dyDescent="0.2">
      <c r="A15" s="635"/>
      <c r="B15" s="636"/>
      <c r="C15" s="636"/>
      <c r="D15" s="636"/>
      <c r="E15" s="636"/>
      <c r="F15" s="637"/>
      <c r="G15" s="636"/>
      <c r="H15" s="636"/>
      <c r="I15" s="636" t="str">
        <f t="shared" si="0"/>
        <v/>
      </c>
      <c r="J15" s="636"/>
    </row>
    <row r="16" spans="1:15" ht="15" customHeight="1" x14ac:dyDescent="0.2">
      <c r="A16" s="638"/>
      <c r="B16" s="639"/>
      <c r="C16" s="639"/>
      <c r="D16" s="639"/>
      <c r="E16" s="639"/>
      <c r="F16" s="640"/>
      <c r="G16" s="639"/>
      <c r="H16" s="639"/>
      <c r="I16" s="639" t="str">
        <f t="shared" si="0"/>
        <v/>
      </c>
      <c r="J16" s="639"/>
    </row>
    <row r="17" spans="1:10" ht="15" customHeight="1" x14ac:dyDescent="0.2">
      <c r="A17" s="635"/>
      <c r="B17" s="636"/>
      <c r="C17" s="636"/>
      <c r="D17" s="636"/>
      <c r="E17" s="636"/>
      <c r="F17" s="637"/>
      <c r="G17" s="636"/>
      <c r="H17" s="636"/>
      <c r="I17" s="636" t="str">
        <f t="shared" si="0"/>
        <v/>
      </c>
      <c r="J17" s="636"/>
    </row>
    <row r="18" spans="1:10" ht="15" customHeight="1" x14ac:dyDescent="0.2">
      <c r="A18" s="638"/>
      <c r="B18" s="639"/>
      <c r="C18" s="639"/>
      <c r="D18" s="639"/>
      <c r="E18" s="639"/>
      <c r="F18" s="640"/>
      <c r="G18" s="639"/>
      <c r="H18" s="639"/>
      <c r="I18" s="639" t="str">
        <f t="shared" si="0"/>
        <v/>
      </c>
      <c r="J18" s="639"/>
    </row>
    <row r="19" spans="1:10" ht="15" customHeight="1" x14ac:dyDescent="0.2">
      <c r="A19" s="635"/>
      <c r="B19" s="636"/>
      <c r="C19" s="636"/>
      <c r="D19" s="636"/>
      <c r="E19" s="636"/>
      <c r="F19" s="637"/>
      <c r="G19" s="636"/>
      <c r="H19" s="636"/>
      <c r="I19" s="636" t="str">
        <f t="shared" si="0"/>
        <v/>
      </c>
      <c r="J19" s="636"/>
    </row>
    <row r="20" spans="1:10" ht="15" customHeight="1" x14ac:dyDescent="0.2">
      <c r="A20" s="638"/>
      <c r="B20" s="639"/>
      <c r="C20" s="639"/>
      <c r="D20" s="639"/>
      <c r="E20" s="639"/>
      <c r="F20" s="640"/>
      <c r="G20" s="639"/>
      <c r="H20" s="639"/>
      <c r="I20" s="639" t="str">
        <f t="shared" si="0"/>
        <v/>
      </c>
      <c r="J20" s="639"/>
    </row>
    <row r="21" spans="1:10" ht="15" customHeight="1" x14ac:dyDescent="0.2">
      <c r="A21" s="635"/>
      <c r="B21" s="636"/>
      <c r="C21" s="636"/>
      <c r="D21" s="636"/>
      <c r="E21" s="636"/>
      <c r="F21" s="637"/>
      <c r="G21" s="636"/>
      <c r="H21" s="636"/>
      <c r="I21" s="636" t="str">
        <f t="shared" si="0"/>
        <v/>
      </c>
      <c r="J21" s="636"/>
    </row>
    <row r="22" spans="1:10" ht="15" customHeight="1" x14ac:dyDescent="0.2">
      <c r="A22" s="638"/>
      <c r="B22" s="639"/>
      <c r="C22" s="639"/>
      <c r="D22" s="639"/>
      <c r="E22" s="639"/>
      <c r="F22" s="640"/>
      <c r="G22" s="639"/>
      <c r="H22" s="639"/>
      <c r="I22" s="639" t="str">
        <f t="shared" si="0"/>
        <v/>
      </c>
      <c r="J22" s="639"/>
    </row>
    <row r="23" spans="1:10" ht="15" customHeight="1" x14ac:dyDescent="0.2">
      <c r="A23" s="635"/>
      <c r="B23" s="636"/>
      <c r="C23" s="636"/>
      <c r="D23" s="636"/>
      <c r="E23" s="636"/>
      <c r="F23" s="637"/>
      <c r="G23" s="636"/>
      <c r="H23" s="636"/>
      <c r="I23" s="636" t="str">
        <f t="shared" si="0"/>
        <v/>
      </c>
      <c r="J23" s="636"/>
    </row>
    <row r="24" spans="1:10" ht="15" customHeight="1" x14ac:dyDescent="0.2">
      <c r="A24" s="638"/>
      <c r="B24" s="639"/>
      <c r="C24" s="639"/>
      <c r="D24" s="639"/>
      <c r="E24" s="639"/>
      <c r="F24" s="640"/>
      <c r="G24" s="639"/>
      <c r="H24" s="639"/>
      <c r="I24" s="639" t="str">
        <f t="shared" si="0"/>
        <v/>
      </c>
      <c r="J24" s="639"/>
    </row>
    <row r="25" spans="1:10" ht="15" customHeight="1" x14ac:dyDescent="0.2">
      <c r="A25" s="635"/>
      <c r="B25" s="636"/>
      <c r="C25" s="636"/>
      <c r="D25" s="636"/>
      <c r="E25" s="636"/>
      <c r="F25" s="637"/>
      <c r="G25" s="636"/>
      <c r="H25" s="636"/>
      <c r="I25" s="636" t="str">
        <f t="shared" si="0"/>
        <v/>
      </c>
      <c r="J25" s="636"/>
    </row>
    <row r="26" spans="1:10" ht="15" customHeight="1" x14ac:dyDescent="0.2">
      <c r="A26" s="638"/>
      <c r="B26" s="639"/>
      <c r="C26" s="639"/>
      <c r="D26" s="639"/>
      <c r="E26" s="639"/>
      <c r="F26" s="640"/>
      <c r="G26" s="639"/>
      <c r="H26" s="639"/>
      <c r="I26" s="639" t="str">
        <f t="shared" si="0"/>
        <v/>
      </c>
      <c r="J26" s="639"/>
    </row>
    <row r="27" spans="1:10" ht="15" customHeight="1" x14ac:dyDescent="0.2">
      <c r="A27" s="635"/>
      <c r="B27" s="636"/>
      <c r="C27" s="636"/>
      <c r="D27" s="636"/>
      <c r="E27" s="636"/>
      <c r="F27" s="637"/>
      <c r="G27" s="636"/>
      <c r="H27" s="636"/>
      <c r="I27" s="636" t="str">
        <f t="shared" si="0"/>
        <v/>
      </c>
      <c r="J27" s="636"/>
    </row>
    <row r="28" spans="1:10" ht="15" customHeight="1" x14ac:dyDescent="0.2">
      <c r="A28" s="638"/>
      <c r="B28" s="639"/>
      <c r="C28" s="639"/>
      <c r="D28" s="639"/>
      <c r="E28" s="639"/>
      <c r="F28" s="640"/>
      <c r="G28" s="639"/>
      <c r="H28" s="639"/>
      <c r="I28" s="639" t="str">
        <f t="shared" si="0"/>
        <v/>
      </c>
      <c r="J28" s="639"/>
    </row>
    <row r="29" spans="1:10" ht="15" customHeight="1" x14ac:dyDescent="0.2">
      <c r="A29" s="635"/>
      <c r="B29" s="636"/>
      <c r="C29" s="636"/>
      <c r="D29" s="636"/>
      <c r="E29" s="636"/>
      <c r="F29" s="637"/>
      <c r="G29" s="636"/>
      <c r="H29" s="636"/>
      <c r="I29" s="636" t="str">
        <f t="shared" si="0"/>
        <v/>
      </c>
      <c r="J29" s="636"/>
    </row>
    <row r="30" spans="1:10" ht="15" customHeight="1" x14ac:dyDescent="0.2">
      <c r="A30" s="638"/>
      <c r="B30" s="639"/>
      <c r="C30" s="639"/>
      <c r="D30" s="639"/>
      <c r="E30" s="639"/>
      <c r="F30" s="640"/>
      <c r="G30" s="639"/>
      <c r="H30" s="639"/>
      <c r="I30" s="639" t="str">
        <f t="shared" si="0"/>
        <v/>
      </c>
      <c r="J30" s="639"/>
    </row>
    <row r="31" spans="1:10" ht="15" customHeight="1" x14ac:dyDescent="0.2">
      <c r="A31" s="635"/>
      <c r="B31" s="636"/>
      <c r="C31" s="636"/>
      <c r="D31" s="636"/>
      <c r="E31" s="636"/>
      <c r="F31" s="637"/>
      <c r="G31" s="636"/>
      <c r="H31" s="636"/>
      <c r="I31" s="636" t="str">
        <f t="shared" si="0"/>
        <v/>
      </c>
      <c r="J31" s="636"/>
    </row>
    <row r="32" spans="1:10" ht="15" customHeight="1" x14ac:dyDescent="0.2">
      <c r="A32" s="638"/>
      <c r="B32" s="639"/>
      <c r="C32" s="639"/>
      <c r="D32" s="639"/>
      <c r="E32" s="639"/>
      <c r="F32" s="640"/>
      <c r="G32" s="639"/>
      <c r="H32" s="639"/>
      <c r="I32" s="639" t="str">
        <f t="shared" si="0"/>
        <v/>
      </c>
      <c r="J32" s="639"/>
    </row>
    <row r="33" spans="1:10" ht="15" customHeight="1" x14ac:dyDescent="0.2">
      <c r="A33" s="635"/>
      <c r="B33" s="636"/>
      <c r="C33" s="636"/>
      <c r="D33" s="636"/>
      <c r="E33" s="636"/>
      <c r="F33" s="637"/>
      <c r="G33" s="636"/>
      <c r="H33" s="636"/>
      <c r="I33" s="636" t="str">
        <f t="shared" si="0"/>
        <v/>
      </c>
      <c r="J33" s="636"/>
    </row>
    <row r="34" spans="1:10" ht="15" customHeight="1" x14ac:dyDescent="0.2">
      <c r="A34" s="638"/>
      <c r="B34" s="639"/>
      <c r="C34" s="639"/>
      <c r="D34" s="639"/>
      <c r="E34" s="639"/>
      <c r="F34" s="640"/>
      <c r="G34" s="639"/>
      <c r="H34" s="639"/>
      <c r="I34" s="639" t="str">
        <f t="shared" si="0"/>
        <v/>
      </c>
      <c r="J34" s="639"/>
    </row>
    <row r="35" spans="1:10" ht="15" customHeight="1" x14ac:dyDescent="0.2">
      <c r="A35" s="635"/>
      <c r="B35" s="636"/>
      <c r="C35" s="636"/>
      <c r="D35" s="636"/>
      <c r="E35" s="636"/>
      <c r="F35" s="637"/>
      <c r="G35" s="636"/>
      <c r="H35" s="636"/>
      <c r="I35" s="636" t="str">
        <f t="shared" si="0"/>
        <v/>
      </c>
      <c r="J35" s="636"/>
    </row>
    <row r="36" spans="1:10" ht="15" customHeight="1" x14ac:dyDescent="0.2">
      <c r="A36" s="638"/>
      <c r="B36" s="639"/>
      <c r="C36" s="639"/>
      <c r="D36" s="639"/>
      <c r="E36" s="639"/>
      <c r="F36" s="640"/>
      <c r="G36" s="639"/>
      <c r="H36" s="639"/>
      <c r="I36" s="639" t="str">
        <f t="shared" si="0"/>
        <v/>
      </c>
      <c r="J36" s="639"/>
    </row>
    <row r="37" spans="1:10" ht="15" customHeight="1" x14ac:dyDescent="0.2">
      <c r="A37" s="635"/>
      <c r="B37" s="636"/>
      <c r="C37" s="636"/>
      <c r="D37" s="636"/>
      <c r="E37" s="636"/>
      <c r="F37" s="637"/>
      <c r="G37" s="636"/>
      <c r="H37" s="636"/>
      <c r="I37" s="636" t="str">
        <f t="shared" ref="I37:I68" si="1">IF(A37="","",TEXT(A37,"mmm-yyyy"))</f>
        <v/>
      </c>
      <c r="J37" s="636"/>
    </row>
    <row r="38" spans="1:10" ht="15" customHeight="1" x14ac:dyDescent="0.2">
      <c r="A38" s="638"/>
      <c r="B38" s="639"/>
      <c r="C38" s="639"/>
      <c r="D38" s="639"/>
      <c r="E38" s="639"/>
      <c r="F38" s="640"/>
      <c r="G38" s="639"/>
      <c r="H38" s="639"/>
      <c r="I38" s="639" t="str">
        <f t="shared" si="1"/>
        <v/>
      </c>
      <c r="J38" s="639"/>
    </row>
    <row r="39" spans="1:10" ht="15" customHeight="1" x14ac:dyDescent="0.2">
      <c r="A39" s="635"/>
      <c r="B39" s="636"/>
      <c r="C39" s="636"/>
      <c r="D39" s="636"/>
      <c r="E39" s="636"/>
      <c r="F39" s="637"/>
      <c r="G39" s="636"/>
      <c r="H39" s="636"/>
      <c r="I39" s="636" t="str">
        <f t="shared" si="1"/>
        <v/>
      </c>
      <c r="J39" s="636"/>
    </row>
    <row r="40" spans="1:10" ht="15" customHeight="1" x14ac:dyDescent="0.2">
      <c r="A40" s="638"/>
      <c r="B40" s="639"/>
      <c r="C40" s="639"/>
      <c r="D40" s="639"/>
      <c r="E40" s="639"/>
      <c r="F40" s="640"/>
      <c r="G40" s="639"/>
      <c r="H40" s="639"/>
      <c r="I40" s="639" t="str">
        <f t="shared" si="1"/>
        <v/>
      </c>
      <c r="J40" s="639"/>
    </row>
    <row r="41" spans="1:10" ht="15" customHeight="1" x14ac:dyDescent="0.2">
      <c r="A41" s="635"/>
      <c r="B41" s="636"/>
      <c r="C41" s="636"/>
      <c r="D41" s="636"/>
      <c r="E41" s="636"/>
      <c r="F41" s="637"/>
      <c r="G41" s="636"/>
      <c r="H41" s="636"/>
      <c r="I41" s="636" t="str">
        <f t="shared" si="1"/>
        <v/>
      </c>
      <c r="J41" s="636"/>
    </row>
    <row r="42" spans="1:10" ht="15" customHeight="1" x14ac:dyDescent="0.2">
      <c r="A42" s="638"/>
      <c r="B42" s="639"/>
      <c r="C42" s="639"/>
      <c r="D42" s="639"/>
      <c r="E42" s="639"/>
      <c r="F42" s="640"/>
      <c r="G42" s="639"/>
      <c r="H42" s="639"/>
      <c r="I42" s="639" t="str">
        <f t="shared" si="1"/>
        <v/>
      </c>
      <c r="J42" s="639"/>
    </row>
    <row r="43" spans="1:10" ht="15" customHeight="1" x14ac:dyDescent="0.2">
      <c r="A43" s="635"/>
      <c r="B43" s="636"/>
      <c r="C43" s="636"/>
      <c r="D43" s="636"/>
      <c r="E43" s="636"/>
      <c r="F43" s="637"/>
      <c r="G43" s="636"/>
      <c r="H43" s="636"/>
      <c r="I43" s="636" t="str">
        <f t="shared" si="1"/>
        <v/>
      </c>
      <c r="J43" s="636"/>
    </row>
    <row r="44" spans="1:10" ht="15" customHeight="1" x14ac:dyDescent="0.2">
      <c r="A44" s="638"/>
      <c r="B44" s="639"/>
      <c r="C44" s="639"/>
      <c r="D44" s="639"/>
      <c r="E44" s="639"/>
      <c r="F44" s="640"/>
      <c r="G44" s="639"/>
      <c r="H44" s="639"/>
      <c r="I44" s="639" t="str">
        <f t="shared" si="1"/>
        <v/>
      </c>
      <c r="J44" s="639"/>
    </row>
    <row r="45" spans="1:10" ht="15" customHeight="1" x14ac:dyDescent="0.2">
      <c r="A45" s="635"/>
      <c r="B45" s="636"/>
      <c r="C45" s="636"/>
      <c r="D45" s="636"/>
      <c r="E45" s="636"/>
      <c r="F45" s="637"/>
      <c r="G45" s="636"/>
      <c r="H45" s="636"/>
      <c r="I45" s="636" t="str">
        <f t="shared" si="1"/>
        <v/>
      </c>
      <c r="J45" s="636"/>
    </row>
    <row r="46" spans="1:10" ht="15" customHeight="1" x14ac:dyDescent="0.2">
      <c r="A46" s="638"/>
      <c r="B46" s="639"/>
      <c r="C46" s="639"/>
      <c r="D46" s="639"/>
      <c r="E46" s="639"/>
      <c r="F46" s="640"/>
      <c r="G46" s="639"/>
      <c r="H46" s="639"/>
      <c r="I46" s="639" t="str">
        <f t="shared" si="1"/>
        <v/>
      </c>
      <c r="J46" s="639"/>
    </row>
    <row r="47" spans="1:10" ht="15" customHeight="1" x14ac:dyDescent="0.2">
      <c r="A47" s="635"/>
      <c r="B47" s="636"/>
      <c r="C47" s="636"/>
      <c r="D47" s="636"/>
      <c r="E47" s="636"/>
      <c r="F47" s="637"/>
      <c r="G47" s="636"/>
      <c r="H47" s="636"/>
      <c r="I47" s="636" t="str">
        <f t="shared" si="1"/>
        <v/>
      </c>
      <c r="J47" s="636"/>
    </row>
    <row r="48" spans="1:10" ht="15" customHeight="1" x14ac:dyDescent="0.2">
      <c r="A48" s="638"/>
      <c r="B48" s="639"/>
      <c r="C48" s="639"/>
      <c r="D48" s="639"/>
      <c r="E48" s="639"/>
      <c r="F48" s="640"/>
      <c r="G48" s="639"/>
      <c r="H48" s="639"/>
      <c r="I48" s="639" t="str">
        <f t="shared" si="1"/>
        <v/>
      </c>
      <c r="J48" s="639"/>
    </row>
    <row r="49" spans="1:10" ht="15" customHeight="1" x14ac:dyDescent="0.2">
      <c r="A49" s="635"/>
      <c r="B49" s="636"/>
      <c r="C49" s="636"/>
      <c r="D49" s="636"/>
      <c r="E49" s="636"/>
      <c r="F49" s="637"/>
      <c r="G49" s="636"/>
      <c r="H49" s="636"/>
      <c r="I49" s="636" t="str">
        <f t="shared" si="1"/>
        <v/>
      </c>
      <c r="J49" s="636"/>
    </row>
    <row r="50" spans="1:10" ht="15" customHeight="1" x14ac:dyDescent="0.2">
      <c r="A50" s="638"/>
      <c r="B50" s="639"/>
      <c r="C50" s="639"/>
      <c r="D50" s="639"/>
      <c r="E50" s="639"/>
      <c r="F50" s="640"/>
      <c r="G50" s="639"/>
      <c r="H50" s="639"/>
      <c r="I50" s="639" t="str">
        <f t="shared" si="1"/>
        <v/>
      </c>
      <c r="J50" s="639"/>
    </row>
    <row r="51" spans="1:10" ht="15" customHeight="1" x14ac:dyDescent="0.2">
      <c r="A51" s="635"/>
      <c r="B51" s="636"/>
      <c r="C51" s="636"/>
      <c r="D51" s="636"/>
      <c r="E51" s="636"/>
      <c r="F51" s="637"/>
      <c r="G51" s="636"/>
      <c r="H51" s="636"/>
      <c r="I51" s="636" t="str">
        <f t="shared" si="1"/>
        <v/>
      </c>
      <c r="J51" s="636"/>
    </row>
    <row r="52" spans="1:10" ht="15" customHeight="1" x14ac:dyDescent="0.2">
      <c r="A52" s="638"/>
      <c r="B52" s="639"/>
      <c r="C52" s="639"/>
      <c r="D52" s="639"/>
      <c r="E52" s="639"/>
      <c r="F52" s="640"/>
      <c r="G52" s="639"/>
      <c r="H52" s="639"/>
      <c r="I52" s="639" t="str">
        <f t="shared" si="1"/>
        <v/>
      </c>
      <c r="J52" s="639"/>
    </row>
    <row r="53" spans="1:10" ht="15" customHeight="1" x14ac:dyDescent="0.2">
      <c r="A53" s="635"/>
      <c r="B53" s="636"/>
      <c r="C53" s="636"/>
      <c r="D53" s="636"/>
      <c r="E53" s="636"/>
      <c r="F53" s="637"/>
      <c r="G53" s="636"/>
      <c r="H53" s="636"/>
      <c r="I53" s="636" t="str">
        <f t="shared" si="1"/>
        <v/>
      </c>
      <c r="J53" s="636"/>
    </row>
    <row r="54" spans="1:10" ht="15" customHeight="1" x14ac:dyDescent="0.2">
      <c r="A54" s="638"/>
      <c r="B54" s="639"/>
      <c r="C54" s="639"/>
      <c r="D54" s="639"/>
      <c r="E54" s="639"/>
      <c r="F54" s="640"/>
      <c r="G54" s="639"/>
      <c r="H54" s="639"/>
      <c r="I54" s="639" t="str">
        <f t="shared" si="1"/>
        <v/>
      </c>
      <c r="J54" s="639"/>
    </row>
    <row r="55" spans="1:10" ht="15" customHeight="1" x14ac:dyDescent="0.2">
      <c r="A55" s="635"/>
      <c r="B55" s="636"/>
      <c r="C55" s="636"/>
      <c r="D55" s="636"/>
      <c r="E55" s="636"/>
      <c r="F55" s="637"/>
      <c r="G55" s="636"/>
      <c r="H55" s="636"/>
      <c r="I55" s="636" t="str">
        <f t="shared" si="1"/>
        <v/>
      </c>
      <c r="J55" s="636"/>
    </row>
    <row r="56" spans="1:10" ht="15" customHeight="1" x14ac:dyDescent="0.2">
      <c r="A56" s="638"/>
      <c r="B56" s="639"/>
      <c r="C56" s="639"/>
      <c r="D56" s="639"/>
      <c r="E56" s="639"/>
      <c r="F56" s="640"/>
      <c r="G56" s="639"/>
      <c r="H56" s="639"/>
      <c r="I56" s="639" t="str">
        <f t="shared" si="1"/>
        <v/>
      </c>
      <c r="J56" s="639"/>
    </row>
    <row r="57" spans="1:10" ht="15" customHeight="1" x14ac:dyDescent="0.2">
      <c r="A57" s="635"/>
      <c r="B57" s="636"/>
      <c r="C57" s="636"/>
      <c r="D57" s="636"/>
      <c r="E57" s="636"/>
      <c r="F57" s="637"/>
      <c r="G57" s="636"/>
      <c r="H57" s="636"/>
      <c r="I57" s="636" t="str">
        <f t="shared" si="1"/>
        <v/>
      </c>
      <c r="J57" s="636"/>
    </row>
    <row r="58" spans="1:10" ht="15" customHeight="1" x14ac:dyDescent="0.2">
      <c r="A58" s="638"/>
      <c r="B58" s="639"/>
      <c r="C58" s="639"/>
      <c r="D58" s="639"/>
      <c r="E58" s="639"/>
      <c r="F58" s="640"/>
      <c r="G58" s="639"/>
      <c r="H58" s="639"/>
      <c r="I58" s="639" t="str">
        <f t="shared" si="1"/>
        <v/>
      </c>
      <c r="J58" s="639"/>
    </row>
    <row r="59" spans="1:10" ht="15" customHeight="1" x14ac:dyDescent="0.2">
      <c r="A59" s="635"/>
      <c r="B59" s="636"/>
      <c r="C59" s="636"/>
      <c r="D59" s="636"/>
      <c r="E59" s="636"/>
      <c r="F59" s="637"/>
      <c r="G59" s="636"/>
      <c r="H59" s="636"/>
      <c r="I59" s="636" t="str">
        <f t="shared" si="1"/>
        <v/>
      </c>
      <c r="J59" s="636"/>
    </row>
    <row r="60" spans="1:10" ht="15" customHeight="1" x14ac:dyDescent="0.2">
      <c r="A60" s="638"/>
      <c r="B60" s="639"/>
      <c r="C60" s="639"/>
      <c r="D60" s="639"/>
      <c r="E60" s="639"/>
      <c r="F60" s="640"/>
      <c r="G60" s="639"/>
      <c r="H60" s="639"/>
      <c r="I60" s="639" t="str">
        <f t="shared" si="1"/>
        <v/>
      </c>
      <c r="J60" s="639"/>
    </row>
    <row r="61" spans="1:10" ht="15" customHeight="1" x14ac:dyDescent="0.2">
      <c r="A61" s="635"/>
      <c r="B61" s="636"/>
      <c r="C61" s="636"/>
      <c r="D61" s="636"/>
      <c r="E61" s="636"/>
      <c r="F61" s="637"/>
      <c r="G61" s="636"/>
      <c r="H61" s="636"/>
      <c r="I61" s="636" t="str">
        <f t="shared" si="1"/>
        <v/>
      </c>
      <c r="J61" s="636"/>
    </row>
    <row r="62" spans="1:10" ht="15" customHeight="1" x14ac:dyDescent="0.2">
      <c r="A62" s="638"/>
      <c r="B62" s="639"/>
      <c r="C62" s="639"/>
      <c r="D62" s="639"/>
      <c r="E62" s="639"/>
      <c r="F62" s="640"/>
      <c r="G62" s="639"/>
      <c r="H62" s="639"/>
      <c r="I62" s="639" t="str">
        <f t="shared" si="1"/>
        <v/>
      </c>
      <c r="J62" s="639"/>
    </row>
    <row r="63" spans="1:10" ht="15" customHeight="1" x14ac:dyDescent="0.2">
      <c r="A63" s="635"/>
      <c r="B63" s="636"/>
      <c r="C63" s="636"/>
      <c r="D63" s="636"/>
      <c r="E63" s="636"/>
      <c r="F63" s="637"/>
      <c r="G63" s="636"/>
      <c r="H63" s="636"/>
      <c r="I63" s="636" t="str">
        <f t="shared" si="1"/>
        <v/>
      </c>
      <c r="J63" s="636"/>
    </row>
    <row r="64" spans="1:10" ht="15" customHeight="1" x14ac:dyDescent="0.2">
      <c r="A64" s="638"/>
      <c r="B64" s="639"/>
      <c r="C64" s="639"/>
      <c r="D64" s="639"/>
      <c r="E64" s="639"/>
      <c r="F64" s="640"/>
      <c r="G64" s="639"/>
      <c r="H64" s="639"/>
      <c r="I64" s="639" t="str">
        <f t="shared" si="1"/>
        <v/>
      </c>
      <c r="J64" s="639"/>
    </row>
    <row r="65" spans="1:10" ht="15" customHeight="1" x14ac:dyDescent="0.2">
      <c r="A65" s="635"/>
      <c r="B65" s="636"/>
      <c r="C65" s="636"/>
      <c r="D65" s="636"/>
      <c r="E65" s="636"/>
      <c r="F65" s="637"/>
      <c r="G65" s="636"/>
      <c r="H65" s="636"/>
      <c r="I65" s="636" t="str">
        <f t="shared" si="1"/>
        <v/>
      </c>
      <c r="J65" s="636"/>
    </row>
    <row r="66" spans="1:10" ht="15" customHeight="1" x14ac:dyDescent="0.2">
      <c r="A66" s="638"/>
      <c r="B66" s="639"/>
      <c r="C66" s="639"/>
      <c r="D66" s="639"/>
      <c r="E66" s="639"/>
      <c r="F66" s="640"/>
      <c r="G66" s="639"/>
      <c r="H66" s="639"/>
      <c r="I66" s="639" t="str">
        <f t="shared" si="1"/>
        <v/>
      </c>
      <c r="J66" s="639"/>
    </row>
    <row r="67" spans="1:10" ht="15" customHeight="1" x14ac:dyDescent="0.2">
      <c r="A67" s="635"/>
      <c r="B67" s="636"/>
      <c r="C67" s="636"/>
      <c r="D67" s="636"/>
      <c r="E67" s="636"/>
      <c r="F67" s="637"/>
      <c r="G67" s="636"/>
      <c r="H67" s="636"/>
      <c r="I67" s="636" t="str">
        <f t="shared" si="1"/>
        <v/>
      </c>
      <c r="J67" s="636"/>
    </row>
    <row r="68" spans="1:10" ht="15" customHeight="1" x14ac:dyDescent="0.2">
      <c r="A68" s="638"/>
      <c r="B68" s="639"/>
      <c r="C68" s="639"/>
      <c r="D68" s="639"/>
      <c r="E68" s="639"/>
      <c r="F68" s="640"/>
      <c r="G68" s="639"/>
      <c r="H68" s="639"/>
      <c r="I68" s="639" t="str">
        <f t="shared" si="1"/>
        <v/>
      </c>
      <c r="J68" s="639"/>
    </row>
    <row r="69" spans="1:10" ht="15" customHeight="1" x14ac:dyDescent="0.2">
      <c r="A69" s="635"/>
      <c r="B69" s="636"/>
      <c r="C69" s="636"/>
      <c r="D69" s="636"/>
      <c r="E69" s="636"/>
      <c r="F69" s="637"/>
      <c r="G69" s="636"/>
      <c r="H69" s="636"/>
      <c r="I69" s="636" t="str">
        <f t="shared" ref="I69:I100" si="2">IF(A69="","",TEXT(A69,"mmm-yyyy"))</f>
        <v/>
      </c>
      <c r="J69" s="636"/>
    </row>
    <row r="70" spans="1:10" ht="15" customHeight="1" x14ac:dyDescent="0.2">
      <c r="A70" s="638"/>
      <c r="B70" s="639"/>
      <c r="C70" s="639"/>
      <c r="D70" s="639"/>
      <c r="E70" s="639"/>
      <c r="F70" s="640"/>
      <c r="G70" s="639"/>
      <c r="H70" s="639"/>
      <c r="I70" s="639" t="str">
        <f t="shared" si="2"/>
        <v/>
      </c>
      <c r="J70" s="639"/>
    </row>
    <row r="71" spans="1:10" ht="15" customHeight="1" x14ac:dyDescent="0.2">
      <c r="A71" s="635"/>
      <c r="B71" s="636"/>
      <c r="C71" s="636"/>
      <c r="D71" s="636"/>
      <c r="E71" s="636"/>
      <c r="F71" s="637"/>
      <c r="G71" s="636"/>
      <c r="H71" s="636"/>
      <c r="I71" s="636" t="str">
        <f t="shared" si="2"/>
        <v/>
      </c>
      <c r="J71" s="636"/>
    </row>
    <row r="72" spans="1:10" ht="15" customHeight="1" x14ac:dyDescent="0.2">
      <c r="A72" s="638"/>
      <c r="B72" s="639"/>
      <c r="C72" s="639"/>
      <c r="D72" s="639"/>
      <c r="E72" s="639"/>
      <c r="F72" s="640"/>
      <c r="G72" s="639"/>
      <c r="H72" s="639"/>
      <c r="I72" s="639" t="str">
        <f t="shared" si="2"/>
        <v/>
      </c>
      <c r="J72" s="639"/>
    </row>
    <row r="73" spans="1:10" ht="15" customHeight="1" x14ac:dyDescent="0.2">
      <c r="A73" s="635"/>
      <c r="B73" s="636"/>
      <c r="C73" s="636"/>
      <c r="D73" s="636"/>
      <c r="E73" s="636"/>
      <c r="F73" s="637"/>
      <c r="G73" s="636"/>
      <c r="H73" s="636"/>
      <c r="I73" s="636" t="str">
        <f t="shared" si="2"/>
        <v/>
      </c>
      <c r="J73" s="636"/>
    </row>
    <row r="74" spans="1:10" ht="15" customHeight="1" x14ac:dyDescent="0.2">
      <c r="A74" s="638"/>
      <c r="B74" s="639"/>
      <c r="C74" s="639"/>
      <c r="D74" s="639"/>
      <c r="E74" s="639"/>
      <c r="F74" s="640"/>
      <c r="G74" s="639"/>
      <c r="H74" s="639"/>
      <c r="I74" s="639" t="str">
        <f t="shared" si="2"/>
        <v/>
      </c>
      <c r="J74" s="639"/>
    </row>
    <row r="75" spans="1:10" ht="15" customHeight="1" x14ac:dyDescent="0.2">
      <c r="A75" s="635"/>
      <c r="B75" s="636"/>
      <c r="C75" s="636"/>
      <c r="D75" s="636"/>
      <c r="E75" s="636"/>
      <c r="F75" s="637"/>
      <c r="G75" s="636"/>
      <c r="H75" s="636"/>
      <c r="I75" s="636" t="str">
        <f t="shared" si="2"/>
        <v/>
      </c>
      <c r="J75" s="636"/>
    </row>
    <row r="76" spans="1:10" ht="15" customHeight="1" x14ac:dyDescent="0.2">
      <c r="A76" s="638"/>
      <c r="B76" s="639"/>
      <c r="C76" s="639"/>
      <c r="D76" s="639"/>
      <c r="E76" s="639"/>
      <c r="F76" s="640"/>
      <c r="G76" s="639"/>
      <c r="H76" s="639"/>
      <c r="I76" s="639" t="str">
        <f t="shared" si="2"/>
        <v/>
      </c>
      <c r="J76" s="639"/>
    </row>
    <row r="77" spans="1:10" ht="15" customHeight="1" x14ac:dyDescent="0.2">
      <c r="A77" s="635"/>
      <c r="B77" s="636"/>
      <c r="C77" s="636"/>
      <c r="D77" s="636"/>
      <c r="E77" s="636"/>
      <c r="F77" s="637"/>
      <c r="G77" s="636"/>
      <c r="H77" s="636"/>
      <c r="I77" s="636" t="str">
        <f t="shared" si="2"/>
        <v/>
      </c>
      <c r="J77" s="636"/>
    </row>
    <row r="78" spans="1:10" ht="15" customHeight="1" x14ac:dyDescent="0.2">
      <c r="A78" s="638"/>
      <c r="B78" s="639"/>
      <c r="C78" s="639"/>
      <c r="D78" s="639"/>
      <c r="E78" s="639"/>
      <c r="F78" s="640"/>
      <c r="G78" s="639"/>
      <c r="H78" s="639"/>
      <c r="I78" s="639" t="str">
        <f t="shared" si="2"/>
        <v/>
      </c>
      <c r="J78" s="639"/>
    </row>
    <row r="79" spans="1:10" ht="15" customHeight="1" x14ac:dyDescent="0.2">
      <c r="A79" s="635"/>
      <c r="B79" s="636"/>
      <c r="C79" s="636"/>
      <c r="D79" s="636"/>
      <c r="E79" s="636"/>
      <c r="F79" s="637"/>
      <c r="G79" s="636"/>
      <c r="H79" s="636"/>
      <c r="I79" s="636" t="str">
        <f t="shared" si="2"/>
        <v/>
      </c>
      <c r="J79" s="636"/>
    </row>
    <row r="80" spans="1:10" ht="15" customHeight="1" x14ac:dyDescent="0.2">
      <c r="A80" s="638"/>
      <c r="B80" s="639"/>
      <c r="C80" s="639"/>
      <c r="D80" s="639"/>
      <c r="E80" s="639"/>
      <c r="F80" s="640"/>
      <c r="G80" s="639"/>
      <c r="H80" s="639"/>
      <c r="I80" s="639" t="str">
        <f t="shared" si="2"/>
        <v/>
      </c>
      <c r="J80" s="639"/>
    </row>
    <row r="81" spans="1:10" ht="15" customHeight="1" x14ac:dyDescent="0.2">
      <c r="A81" s="635"/>
      <c r="B81" s="636"/>
      <c r="C81" s="636"/>
      <c r="D81" s="636"/>
      <c r="E81" s="636"/>
      <c r="F81" s="637"/>
      <c r="G81" s="636"/>
      <c r="H81" s="636"/>
      <c r="I81" s="636" t="str">
        <f t="shared" si="2"/>
        <v/>
      </c>
      <c r="J81" s="636"/>
    </row>
    <row r="82" spans="1:10" ht="15" customHeight="1" x14ac:dyDescent="0.2">
      <c r="A82" s="638"/>
      <c r="B82" s="639"/>
      <c r="C82" s="639"/>
      <c r="D82" s="639"/>
      <c r="E82" s="639"/>
      <c r="F82" s="640"/>
      <c r="G82" s="639"/>
      <c r="H82" s="639"/>
      <c r="I82" s="639" t="str">
        <f t="shared" si="2"/>
        <v/>
      </c>
      <c r="J82" s="639"/>
    </row>
    <row r="83" spans="1:10" ht="15" customHeight="1" x14ac:dyDescent="0.2">
      <c r="A83" s="635"/>
      <c r="B83" s="636"/>
      <c r="C83" s="636"/>
      <c r="D83" s="636"/>
      <c r="E83" s="636"/>
      <c r="F83" s="637"/>
      <c r="G83" s="636"/>
      <c r="H83" s="636"/>
      <c r="I83" s="636" t="str">
        <f t="shared" si="2"/>
        <v/>
      </c>
      <c r="J83" s="636"/>
    </row>
    <row r="84" spans="1:10" ht="15" customHeight="1" x14ac:dyDescent="0.2">
      <c r="A84" s="638"/>
      <c r="B84" s="639"/>
      <c r="C84" s="639"/>
      <c r="D84" s="639"/>
      <c r="E84" s="639"/>
      <c r="F84" s="640"/>
      <c r="G84" s="639"/>
      <c r="H84" s="639"/>
      <c r="I84" s="639" t="str">
        <f t="shared" si="2"/>
        <v/>
      </c>
      <c r="J84" s="639"/>
    </row>
    <row r="85" spans="1:10" ht="15" customHeight="1" x14ac:dyDescent="0.2">
      <c r="A85" s="635"/>
      <c r="B85" s="636"/>
      <c r="C85" s="636"/>
      <c r="D85" s="636"/>
      <c r="E85" s="636"/>
      <c r="F85" s="637"/>
      <c r="G85" s="636"/>
      <c r="H85" s="636"/>
      <c r="I85" s="636" t="str">
        <f t="shared" si="2"/>
        <v/>
      </c>
      <c r="J85" s="636"/>
    </row>
    <row r="86" spans="1:10" ht="15" customHeight="1" x14ac:dyDescent="0.2">
      <c r="A86" s="638"/>
      <c r="B86" s="639"/>
      <c r="C86" s="639"/>
      <c r="D86" s="639"/>
      <c r="E86" s="639"/>
      <c r="F86" s="640"/>
      <c r="G86" s="639"/>
      <c r="H86" s="639"/>
      <c r="I86" s="639" t="str">
        <f t="shared" si="2"/>
        <v/>
      </c>
      <c r="J86" s="639"/>
    </row>
    <row r="87" spans="1:10" ht="15" customHeight="1" x14ac:dyDescent="0.2">
      <c r="A87" s="635"/>
      <c r="B87" s="636"/>
      <c r="C87" s="636"/>
      <c r="D87" s="636"/>
      <c r="E87" s="636"/>
      <c r="F87" s="637"/>
      <c r="G87" s="636"/>
      <c r="H87" s="636"/>
      <c r="I87" s="636" t="str">
        <f t="shared" si="2"/>
        <v/>
      </c>
      <c r="J87" s="636"/>
    </row>
    <row r="88" spans="1:10" ht="15" customHeight="1" x14ac:dyDescent="0.2">
      <c r="A88" s="638"/>
      <c r="B88" s="639"/>
      <c r="C88" s="639"/>
      <c r="D88" s="639"/>
      <c r="E88" s="639"/>
      <c r="F88" s="640"/>
      <c r="G88" s="639"/>
      <c r="H88" s="639"/>
      <c r="I88" s="639" t="str">
        <f t="shared" si="2"/>
        <v/>
      </c>
      <c r="J88" s="639"/>
    </row>
    <row r="89" spans="1:10" ht="15" customHeight="1" x14ac:dyDescent="0.2">
      <c r="A89" s="635"/>
      <c r="B89" s="636"/>
      <c r="C89" s="636"/>
      <c r="D89" s="636"/>
      <c r="E89" s="636"/>
      <c r="F89" s="637"/>
      <c r="G89" s="636"/>
      <c r="H89" s="636"/>
      <c r="I89" s="636" t="str">
        <f t="shared" si="2"/>
        <v/>
      </c>
      <c r="J89" s="636"/>
    </row>
    <row r="90" spans="1:10" ht="15" customHeight="1" x14ac:dyDescent="0.2">
      <c r="A90" s="638"/>
      <c r="B90" s="639"/>
      <c r="C90" s="639"/>
      <c r="D90" s="639"/>
      <c r="E90" s="639"/>
      <c r="F90" s="640"/>
      <c r="G90" s="639"/>
      <c r="H90" s="639"/>
      <c r="I90" s="639" t="str">
        <f t="shared" si="2"/>
        <v/>
      </c>
      <c r="J90" s="639"/>
    </row>
    <row r="91" spans="1:10" ht="15" customHeight="1" x14ac:dyDescent="0.2">
      <c r="A91" s="635"/>
      <c r="B91" s="636"/>
      <c r="C91" s="636"/>
      <c r="D91" s="636"/>
      <c r="E91" s="636"/>
      <c r="F91" s="637"/>
      <c r="G91" s="636"/>
      <c r="H91" s="636"/>
      <c r="I91" s="636" t="str">
        <f t="shared" si="2"/>
        <v/>
      </c>
      <c r="J91" s="636"/>
    </row>
    <row r="92" spans="1:10" ht="15" customHeight="1" x14ac:dyDescent="0.2">
      <c r="A92" s="638"/>
      <c r="B92" s="639"/>
      <c r="C92" s="639"/>
      <c r="D92" s="639"/>
      <c r="E92" s="639"/>
      <c r="F92" s="640"/>
      <c r="G92" s="639"/>
      <c r="H92" s="639"/>
      <c r="I92" s="639" t="str">
        <f t="shared" si="2"/>
        <v/>
      </c>
      <c r="J92" s="639"/>
    </row>
    <row r="93" spans="1:10" ht="15" customHeight="1" x14ac:dyDescent="0.2">
      <c r="A93" s="635"/>
      <c r="B93" s="636"/>
      <c r="C93" s="636"/>
      <c r="D93" s="636"/>
      <c r="E93" s="636"/>
      <c r="F93" s="637"/>
      <c r="G93" s="636"/>
      <c r="H93" s="636"/>
      <c r="I93" s="636" t="str">
        <f t="shared" si="2"/>
        <v/>
      </c>
      <c r="J93" s="636"/>
    </row>
    <row r="94" spans="1:10" ht="15" customHeight="1" x14ac:dyDescent="0.2">
      <c r="A94" s="638"/>
      <c r="B94" s="639"/>
      <c r="C94" s="639"/>
      <c r="D94" s="639"/>
      <c r="E94" s="639"/>
      <c r="F94" s="640"/>
      <c r="G94" s="639"/>
      <c r="H94" s="639"/>
      <c r="I94" s="639" t="str">
        <f t="shared" si="2"/>
        <v/>
      </c>
      <c r="J94" s="639"/>
    </row>
    <row r="95" spans="1:10" ht="15" customHeight="1" x14ac:dyDescent="0.2">
      <c r="A95" s="635"/>
      <c r="B95" s="636"/>
      <c r="C95" s="636"/>
      <c r="D95" s="636"/>
      <c r="E95" s="636"/>
      <c r="F95" s="637"/>
      <c r="G95" s="636"/>
      <c r="H95" s="636"/>
      <c r="I95" s="636" t="str">
        <f t="shared" si="2"/>
        <v/>
      </c>
      <c r="J95" s="636"/>
    </row>
    <row r="96" spans="1:10" ht="15" customHeight="1" x14ac:dyDescent="0.2">
      <c r="A96" s="638"/>
      <c r="B96" s="639"/>
      <c r="C96" s="639"/>
      <c r="D96" s="639"/>
      <c r="E96" s="639"/>
      <c r="F96" s="640"/>
      <c r="G96" s="639"/>
      <c r="H96" s="639"/>
      <c r="I96" s="639" t="str">
        <f t="shared" si="2"/>
        <v/>
      </c>
      <c r="J96" s="639"/>
    </row>
    <row r="97" spans="1:10" ht="15" customHeight="1" x14ac:dyDescent="0.2">
      <c r="A97" s="635"/>
      <c r="B97" s="636"/>
      <c r="C97" s="636"/>
      <c r="D97" s="636"/>
      <c r="E97" s="636"/>
      <c r="F97" s="637"/>
      <c r="G97" s="636"/>
      <c r="H97" s="636"/>
      <c r="I97" s="636" t="str">
        <f t="shared" si="2"/>
        <v/>
      </c>
      <c r="J97" s="636"/>
    </row>
    <row r="98" spans="1:10" ht="15" customHeight="1" x14ac:dyDescent="0.2">
      <c r="A98" s="638"/>
      <c r="B98" s="639"/>
      <c r="C98" s="639"/>
      <c r="D98" s="639"/>
      <c r="E98" s="639"/>
      <c r="F98" s="640"/>
      <c r="G98" s="639"/>
      <c r="H98" s="639"/>
      <c r="I98" s="639" t="str">
        <f t="shared" si="2"/>
        <v/>
      </c>
      <c r="J98" s="639"/>
    </row>
    <row r="99" spans="1:10" ht="15" customHeight="1" x14ac:dyDescent="0.2">
      <c r="A99" s="635"/>
      <c r="B99" s="636"/>
      <c r="C99" s="636"/>
      <c r="D99" s="636"/>
      <c r="E99" s="636"/>
      <c r="F99" s="637"/>
      <c r="G99" s="636"/>
      <c r="H99" s="636"/>
      <c r="I99" s="636" t="str">
        <f t="shared" si="2"/>
        <v/>
      </c>
      <c r="J99" s="636"/>
    </row>
    <row r="100" spans="1:10" ht="15" customHeight="1" x14ac:dyDescent="0.2">
      <c r="A100" s="638"/>
      <c r="B100" s="639"/>
      <c r="C100" s="639"/>
      <c r="D100" s="639"/>
      <c r="E100" s="639"/>
      <c r="F100" s="640"/>
      <c r="G100" s="639"/>
      <c r="H100" s="639"/>
      <c r="I100" s="639" t="str">
        <f t="shared" si="2"/>
        <v/>
      </c>
      <c r="J100" s="639"/>
    </row>
    <row r="101" spans="1:10" ht="15" customHeight="1" x14ac:dyDescent="0.2">
      <c r="A101" s="635"/>
      <c r="B101" s="636"/>
      <c r="C101" s="636"/>
      <c r="D101" s="636"/>
      <c r="E101" s="636"/>
      <c r="F101" s="637"/>
      <c r="G101" s="636"/>
      <c r="H101" s="636"/>
      <c r="I101" s="636" t="str">
        <f t="shared" ref="I101:I132" si="3">IF(A101="","",TEXT(A101,"mmm-yyyy"))</f>
        <v/>
      </c>
      <c r="J101" s="636"/>
    </row>
    <row r="102" spans="1:10" ht="15" customHeight="1" x14ac:dyDescent="0.2">
      <c r="A102" s="638"/>
      <c r="B102" s="639"/>
      <c r="C102" s="639"/>
      <c r="D102" s="639"/>
      <c r="E102" s="639"/>
      <c r="F102" s="640"/>
      <c r="G102" s="639"/>
      <c r="H102" s="639"/>
      <c r="I102" s="639" t="str">
        <f t="shared" si="3"/>
        <v/>
      </c>
      <c r="J102" s="639"/>
    </row>
    <row r="103" spans="1:10" ht="15" customHeight="1" x14ac:dyDescent="0.2">
      <c r="A103" s="635"/>
      <c r="B103" s="636"/>
      <c r="C103" s="636"/>
      <c r="D103" s="636"/>
      <c r="E103" s="636"/>
      <c r="F103" s="637"/>
      <c r="G103" s="636"/>
      <c r="H103" s="636"/>
      <c r="I103" s="636" t="str">
        <f t="shared" si="3"/>
        <v/>
      </c>
      <c r="J103" s="636"/>
    </row>
    <row r="104" spans="1:10" ht="15" customHeight="1" x14ac:dyDescent="0.2">
      <c r="A104" s="638"/>
      <c r="B104" s="639"/>
      <c r="C104" s="639"/>
      <c r="D104" s="639"/>
      <c r="E104" s="639"/>
      <c r="F104" s="640"/>
      <c r="G104" s="639"/>
      <c r="H104" s="639"/>
      <c r="I104" s="639" t="str">
        <f t="shared" si="3"/>
        <v/>
      </c>
      <c r="J104" s="639"/>
    </row>
    <row r="105" spans="1:10" ht="15" customHeight="1" x14ac:dyDescent="0.2">
      <c r="A105" s="635"/>
      <c r="B105" s="636"/>
      <c r="C105" s="636"/>
      <c r="D105" s="636"/>
      <c r="E105" s="636"/>
      <c r="F105" s="637"/>
      <c r="G105" s="636"/>
      <c r="H105" s="636"/>
      <c r="I105" s="636" t="str">
        <f t="shared" si="3"/>
        <v/>
      </c>
      <c r="J105" s="636"/>
    </row>
    <row r="106" spans="1:10" ht="15" customHeight="1" x14ac:dyDescent="0.2">
      <c r="A106" s="638"/>
      <c r="B106" s="639"/>
      <c r="C106" s="639"/>
      <c r="D106" s="639"/>
      <c r="E106" s="639"/>
      <c r="F106" s="640"/>
      <c r="G106" s="639"/>
      <c r="H106" s="639"/>
      <c r="I106" s="639" t="str">
        <f t="shared" si="3"/>
        <v/>
      </c>
      <c r="J106" s="639"/>
    </row>
    <row r="107" spans="1:10" ht="15" customHeight="1" x14ac:dyDescent="0.2">
      <c r="A107" s="635"/>
      <c r="B107" s="636"/>
      <c r="C107" s="636"/>
      <c r="D107" s="636"/>
      <c r="E107" s="636"/>
      <c r="F107" s="637"/>
      <c r="G107" s="636"/>
      <c r="H107" s="636"/>
      <c r="I107" s="636" t="str">
        <f t="shared" si="3"/>
        <v/>
      </c>
      <c r="J107" s="636"/>
    </row>
    <row r="108" spans="1:10" ht="15" customHeight="1" x14ac:dyDescent="0.2">
      <c r="A108" s="638"/>
      <c r="B108" s="639"/>
      <c r="C108" s="639"/>
      <c r="D108" s="639"/>
      <c r="E108" s="639"/>
      <c r="F108" s="640"/>
      <c r="G108" s="639"/>
      <c r="H108" s="639"/>
      <c r="I108" s="639" t="str">
        <f t="shared" si="3"/>
        <v/>
      </c>
      <c r="J108" s="639"/>
    </row>
    <row r="109" spans="1:10" ht="15" customHeight="1" x14ac:dyDescent="0.2">
      <c r="A109" s="635"/>
      <c r="B109" s="636"/>
      <c r="C109" s="636"/>
      <c r="D109" s="636"/>
      <c r="E109" s="636"/>
      <c r="F109" s="637"/>
      <c r="G109" s="636"/>
      <c r="H109" s="636"/>
      <c r="I109" s="636" t="str">
        <f t="shared" si="3"/>
        <v/>
      </c>
      <c r="J109" s="636"/>
    </row>
    <row r="110" spans="1:10" ht="15" customHeight="1" x14ac:dyDescent="0.2">
      <c r="A110" s="638"/>
      <c r="B110" s="639"/>
      <c r="C110" s="639"/>
      <c r="D110" s="639"/>
      <c r="E110" s="639"/>
      <c r="F110" s="640"/>
      <c r="G110" s="639"/>
      <c r="H110" s="639"/>
      <c r="I110" s="639" t="str">
        <f t="shared" si="3"/>
        <v/>
      </c>
      <c r="J110" s="639"/>
    </row>
    <row r="111" spans="1:10" ht="15" customHeight="1" x14ac:dyDescent="0.2">
      <c r="A111" s="635"/>
      <c r="B111" s="636"/>
      <c r="C111" s="636"/>
      <c r="D111" s="636"/>
      <c r="E111" s="636"/>
      <c r="F111" s="637"/>
      <c r="G111" s="636"/>
      <c r="H111" s="636"/>
      <c r="I111" s="636" t="str">
        <f t="shared" si="3"/>
        <v/>
      </c>
      <c r="J111" s="636"/>
    </row>
    <row r="112" spans="1:10" ht="15" customHeight="1" x14ac:dyDescent="0.2">
      <c r="A112" s="638"/>
      <c r="B112" s="639"/>
      <c r="C112" s="639"/>
      <c r="D112" s="639"/>
      <c r="E112" s="639"/>
      <c r="F112" s="640"/>
      <c r="G112" s="639"/>
      <c r="H112" s="639"/>
      <c r="I112" s="639" t="str">
        <f t="shared" si="3"/>
        <v/>
      </c>
      <c r="J112" s="639"/>
    </row>
    <row r="113" spans="1:10" ht="15" customHeight="1" x14ac:dyDescent="0.2">
      <c r="A113" s="635"/>
      <c r="B113" s="636"/>
      <c r="C113" s="636"/>
      <c r="D113" s="636"/>
      <c r="E113" s="636"/>
      <c r="F113" s="637"/>
      <c r="G113" s="636"/>
      <c r="H113" s="636"/>
      <c r="I113" s="636" t="str">
        <f t="shared" si="3"/>
        <v/>
      </c>
      <c r="J113" s="636"/>
    </row>
    <row r="114" spans="1:10" ht="15" customHeight="1" x14ac:dyDescent="0.2">
      <c r="A114" s="638"/>
      <c r="B114" s="639"/>
      <c r="C114" s="639"/>
      <c r="D114" s="639"/>
      <c r="E114" s="639"/>
      <c r="F114" s="640"/>
      <c r="G114" s="639"/>
      <c r="H114" s="639"/>
      <c r="I114" s="639" t="str">
        <f t="shared" si="3"/>
        <v/>
      </c>
      <c r="J114" s="639"/>
    </row>
    <row r="115" spans="1:10" ht="15" customHeight="1" x14ac:dyDescent="0.2">
      <c r="A115" s="635"/>
      <c r="B115" s="636"/>
      <c r="C115" s="636"/>
      <c r="D115" s="636"/>
      <c r="E115" s="636"/>
      <c r="F115" s="637"/>
      <c r="G115" s="636"/>
      <c r="H115" s="636"/>
      <c r="I115" s="636" t="str">
        <f t="shared" si="3"/>
        <v/>
      </c>
      <c r="J115" s="636"/>
    </row>
    <row r="116" spans="1:10" ht="15" customHeight="1" x14ac:dyDescent="0.2">
      <c r="A116" s="638"/>
      <c r="B116" s="639"/>
      <c r="C116" s="639"/>
      <c r="D116" s="639"/>
      <c r="E116" s="639"/>
      <c r="F116" s="640"/>
      <c r="G116" s="639"/>
      <c r="H116" s="639"/>
      <c r="I116" s="639" t="str">
        <f t="shared" si="3"/>
        <v/>
      </c>
      <c r="J116" s="639"/>
    </row>
    <row r="117" spans="1:10" ht="15" customHeight="1" x14ac:dyDescent="0.2">
      <c r="A117" s="635"/>
      <c r="B117" s="636"/>
      <c r="C117" s="636"/>
      <c r="D117" s="636"/>
      <c r="E117" s="636"/>
      <c r="F117" s="637"/>
      <c r="G117" s="636"/>
      <c r="H117" s="636"/>
      <c r="I117" s="636" t="str">
        <f t="shared" si="3"/>
        <v/>
      </c>
      <c r="J117" s="636"/>
    </row>
    <row r="118" spans="1:10" ht="15" customHeight="1" x14ac:dyDescent="0.2">
      <c r="A118" s="638"/>
      <c r="B118" s="639"/>
      <c r="C118" s="639"/>
      <c r="D118" s="639"/>
      <c r="E118" s="639"/>
      <c r="F118" s="640"/>
      <c r="G118" s="639"/>
      <c r="H118" s="639"/>
      <c r="I118" s="639" t="str">
        <f t="shared" si="3"/>
        <v/>
      </c>
      <c r="J118" s="639"/>
    </row>
    <row r="119" spans="1:10" ht="15" customHeight="1" x14ac:dyDescent="0.2">
      <c r="A119" s="635"/>
      <c r="B119" s="636"/>
      <c r="C119" s="636"/>
      <c r="D119" s="636"/>
      <c r="E119" s="636"/>
      <c r="F119" s="637"/>
      <c r="G119" s="636"/>
      <c r="H119" s="636"/>
      <c r="I119" s="636" t="str">
        <f t="shared" si="3"/>
        <v/>
      </c>
      <c r="J119" s="636"/>
    </row>
    <row r="120" spans="1:10" ht="15" customHeight="1" x14ac:dyDescent="0.2">
      <c r="A120" s="638"/>
      <c r="B120" s="639"/>
      <c r="C120" s="639"/>
      <c r="D120" s="639"/>
      <c r="E120" s="639"/>
      <c r="F120" s="640"/>
      <c r="G120" s="639"/>
      <c r="H120" s="639"/>
      <c r="I120" s="639" t="str">
        <f t="shared" si="3"/>
        <v/>
      </c>
      <c r="J120" s="639"/>
    </row>
    <row r="121" spans="1:10" ht="15" customHeight="1" x14ac:dyDescent="0.2">
      <c r="A121" s="635"/>
      <c r="B121" s="636"/>
      <c r="C121" s="636"/>
      <c r="D121" s="636"/>
      <c r="E121" s="636"/>
      <c r="F121" s="637"/>
      <c r="G121" s="636"/>
      <c r="H121" s="636"/>
      <c r="I121" s="636" t="str">
        <f t="shared" si="3"/>
        <v/>
      </c>
      <c r="J121" s="636"/>
    </row>
    <row r="122" spans="1:10" ht="15" customHeight="1" x14ac:dyDescent="0.2">
      <c r="A122" s="638"/>
      <c r="B122" s="639"/>
      <c r="C122" s="639"/>
      <c r="D122" s="639"/>
      <c r="E122" s="639"/>
      <c r="F122" s="640"/>
      <c r="G122" s="639"/>
      <c r="H122" s="639"/>
      <c r="I122" s="639" t="str">
        <f t="shared" si="3"/>
        <v/>
      </c>
      <c r="J122" s="639"/>
    </row>
    <row r="123" spans="1:10" ht="15" customHeight="1" x14ac:dyDescent="0.2">
      <c r="A123" s="635"/>
      <c r="B123" s="636"/>
      <c r="C123" s="636"/>
      <c r="D123" s="636"/>
      <c r="E123" s="636"/>
      <c r="F123" s="637"/>
      <c r="G123" s="636"/>
      <c r="H123" s="636"/>
      <c r="I123" s="636" t="str">
        <f t="shared" si="3"/>
        <v/>
      </c>
      <c r="J123" s="636"/>
    </row>
    <row r="124" spans="1:10" ht="15" customHeight="1" x14ac:dyDescent="0.2">
      <c r="A124" s="638"/>
      <c r="B124" s="639"/>
      <c r="C124" s="639"/>
      <c r="D124" s="639"/>
      <c r="E124" s="639"/>
      <c r="F124" s="640"/>
      <c r="G124" s="639"/>
      <c r="H124" s="639"/>
      <c r="I124" s="639" t="str">
        <f t="shared" si="3"/>
        <v/>
      </c>
      <c r="J124" s="639"/>
    </row>
    <row r="125" spans="1:10" ht="15" customHeight="1" x14ac:dyDescent="0.2">
      <c r="A125" s="635"/>
      <c r="B125" s="636"/>
      <c r="C125" s="636"/>
      <c r="D125" s="636"/>
      <c r="E125" s="636"/>
      <c r="F125" s="637"/>
      <c r="G125" s="636"/>
      <c r="H125" s="636"/>
      <c r="I125" s="636" t="str">
        <f t="shared" si="3"/>
        <v/>
      </c>
      <c r="J125" s="636"/>
    </row>
    <row r="126" spans="1:10" ht="15" customHeight="1" x14ac:dyDescent="0.2">
      <c r="A126" s="638"/>
      <c r="B126" s="639"/>
      <c r="C126" s="639"/>
      <c r="D126" s="639"/>
      <c r="E126" s="639"/>
      <c r="F126" s="640"/>
      <c r="G126" s="639"/>
      <c r="H126" s="639"/>
      <c r="I126" s="639" t="str">
        <f t="shared" si="3"/>
        <v/>
      </c>
      <c r="J126" s="639"/>
    </row>
    <row r="127" spans="1:10" ht="15" customHeight="1" x14ac:dyDescent="0.2">
      <c r="A127" s="635"/>
      <c r="B127" s="636"/>
      <c r="C127" s="636"/>
      <c r="D127" s="636"/>
      <c r="E127" s="636"/>
      <c r="F127" s="637"/>
      <c r="G127" s="636"/>
      <c r="H127" s="636"/>
      <c r="I127" s="636" t="str">
        <f t="shared" si="3"/>
        <v/>
      </c>
      <c r="J127" s="636"/>
    </row>
    <row r="128" spans="1:10" ht="15" customHeight="1" x14ac:dyDescent="0.2">
      <c r="A128" s="638"/>
      <c r="B128" s="639"/>
      <c r="C128" s="639"/>
      <c r="D128" s="639"/>
      <c r="E128" s="639"/>
      <c r="F128" s="640"/>
      <c r="G128" s="639"/>
      <c r="H128" s="639"/>
      <c r="I128" s="639" t="str">
        <f t="shared" si="3"/>
        <v/>
      </c>
      <c r="J128" s="639"/>
    </row>
    <row r="129" spans="1:10" ht="15" customHeight="1" x14ac:dyDescent="0.2">
      <c r="A129" s="635"/>
      <c r="B129" s="636"/>
      <c r="C129" s="636"/>
      <c r="D129" s="636"/>
      <c r="E129" s="636"/>
      <c r="F129" s="637"/>
      <c r="G129" s="636"/>
      <c r="H129" s="636"/>
      <c r="I129" s="636" t="str">
        <f t="shared" si="3"/>
        <v/>
      </c>
      <c r="J129" s="636"/>
    </row>
    <row r="130" spans="1:10" ht="15" customHeight="1" x14ac:dyDescent="0.2">
      <c r="A130" s="638"/>
      <c r="B130" s="639"/>
      <c r="C130" s="639"/>
      <c r="D130" s="639"/>
      <c r="E130" s="639"/>
      <c r="F130" s="640"/>
      <c r="G130" s="639"/>
      <c r="H130" s="639"/>
      <c r="I130" s="639" t="str">
        <f t="shared" si="3"/>
        <v/>
      </c>
      <c r="J130" s="639"/>
    </row>
    <row r="131" spans="1:10" ht="15" customHeight="1" x14ac:dyDescent="0.2">
      <c r="A131" s="635"/>
      <c r="B131" s="636"/>
      <c r="C131" s="636"/>
      <c r="D131" s="636"/>
      <c r="E131" s="636"/>
      <c r="F131" s="637"/>
      <c r="G131" s="636"/>
      <c r="H131" s="636"/>
      <c r="I131" s="636" t="str">
        <f t="shared" si="3"/>
        <v/>
      </c>
      <c r="J131" s="636"/>
    </row>
    <row r="132" spans="1:10" ht="15" customHeight="1" x14ac:dyDescent="0.2">
      <c r="A132" s="638"/>
      <c r="B132" s="639"/>
      <c r="C132" s="639"/>
      <c r="D132" s="639"/>
      <c r="E132" s="639"/>
      <c r="F132" s="640"/>
      <c r="G132" s="639"/>
      <c r="H132" s="639"/>
      <c r="I132" s="639" t="str">
        <f t="shared" si="3"/>
        <v/>
      </c>
      <c r="J132" s="639"/>
    </row>
    <row r="133" spans="1:10" ht="15" customHeight="1" x14ac:dyDescent="0.2">
      <c r="A133" s="635"/>
      <c r="B133" s="636"/>
      <c r="C133" s="636"/>
      <c r="D133" s="636"/>
      <c r="E133" s="636"/>
      <c r="F133" s="637"/>
      <c r="G133" s="636"/>
      <c r="H133" s="636"/>
      <c r="I133" s="636" t="str">
        <f t="shared" ref="I133:I164" si="4">IF(A133="","",TEXT(A133,"mmm-yyyy"))</f>
        <v/>
      </c>
      <c r="J133" s="636"/>
    </row>
    <row r="134" spans="1:10" ht="15" customHeight="1" x14ac:dyDescent="0.2">
      <c r="A134" s="638"/>
      <c r="B134" s="639"/>
      <c r="C134" s="639"/>
      <c r="D134" s="639"/>
      <c r="E134" s="639"/>
      <c r="F134" s="640"/>
      <c r="G134" s="639"/>
      <c r="H134" s="639"/>
      <c r="I134" s="639" t="str">
        <f t="shared" si="4"/>
        <v/>
      </c>
      <c r="J134" s="639"/>
    </row>
    <row r="135" spans="1:10" ht="15" customHeight="1" x14ac:dyDescent="0.2">
      <c r="A135" s="635"/>
      <c r="B135" s="636"/>
      <c r="C135" s="636"/>
      <c r="D135" s="636"/>
      <c r="E135" s="636"/>
      <c r="F135" s="637"/>
      <c r="G135" s="636"/>
      <c r="H135" s="636"/>
      <c r="I135" s="636" t="str">
        <f t="shared" si="4"/>
        <v/>
      </c>
      <c r="J135" s="636"/>
    </row>
    <row r="136" spans="1:10" ht="15" customHeight="1" x14ac:dyDescent="0.2">
      <c r="A136" s="638"/>
      <c r="B136" s="639"/>
      <c r="C136" s="639"/>
      <c r="D136" s="639"/>
      <c r="E136" s="639"/>
      <c r="F136" s="640"/>
      <c r="G136" s="639"/>
      <c r="H136" s="639"/>
      <c r="I136" s="639" t="str">
        <f t="shared" si="4"/>
        <v/>
      </c>
      <c r="J136" s="639"/>
    </row>
    <row r="137" spans="1:10" ht="15" customHeight="1" x14ac:dyDescent="0.2">
      <c r="A137" s="635"/>
      <c r="B137" s="636"/>
      <c r="C137" s="636"/>
      <c r="D137" s="636"/>
      <c r="E137" s="636"/>
      <c r="F137" s="637"/>
      <c r="G137" s="636"/>
      <c r="H137" s="636"/>
      <c r="I137" s="636" t="str">
        <f t="shared" si="4"/>
        <v/>
      </c>
      <c r="J137" s="636"/>
    </row>
    <row r="138" spans="1:10" ht="15" customHeight="1" x14ac:dyDescent="0.2">
      <c r="A138" s="638"/>
      <c r="B138" s="639"/>
      <c r="C138" s="639"/>
      <c r="D138" s="639"/>
      <c r="E138" s="639"/>
      <c r="F138" s="640"/>
      <c r="G138" s="639"/>
      <c r="H138" s="639"/>
      <c r="I138" s="639" t="str">
        <f t="shared" si="4"/>
        <v/>
      </c>
      <c r="J138" s="639"/>
    </row>
    <row r="139" spans="1:10" ht="15" customHeight="1" x14ac:dyDescent="0.2">
      <c r="A139" s="635"/>
      <c r="B139" s="636"/>
      <c r="C139" s="636"/>
      <c r="D139" s="636"/>
      <c r="E139" s="636"/>
      <c r="F139" s="637"/>
      <c r="G139" s="636"/>
      <c r="H139" s="636"/>
      <c r="I139" s="636" t="str">
        <f t="shared" si="4"/>
        <v/>
      </c>
      <c r="J139" s="636"/>
    </row>
    <row r="140" spans="1:10" ht="15" customHeight="1" x14ac:dyDescent="0.2">
      <c r="A140" s="638"/>
      <c r="B140" s="639"/>
      <c r="C140" s="639"/>
      <c r="D140" s="639"/>
      <c r="E140" s="639"/>
      <c r="F140" s="640"/>
      <c r="G140" s="639"/>
      <c r="H140" s="639"/>
      <c r="I140" s="639" t="str">
        <f t="shared" si="4"/>
        <v/>
      </c>
      <c r="J140" s="639"/>
    </row>
    <row r="141" spans="1:10" ht="15" customHeight="1" x14ac:dyDescent="0.2">
      <c r="A141" s="635"/>
      <c r="B141" s="636"/>
      <c r="C141" s="636"/>
      <c r="D141" s="636"/>
      <c r="E141" s="636"/>
      <c r="F141" s="637"/>
      <c r="G141" s="636"/>
      <c r="H141" s="636"/>
      <c r="I141" s="636" t="str">
        <f t="shared" si="4"/>
        <v/>
      </c>
      <c r="J141" s="636"/>
    </row>
    <row r="142" spans="1:10" ht="15" customHeight="1" x14ac:dyDescent="0.2">
      <c r="A142" s="638"/>
      <c r="B142" s="639"/>
      <c r="C142" s="639"/>
      <c r="D142" s="639"/>
      <c r="E142" s="639"/>
      <c r="F142" s="640"/>
      <c r="G142" s="639"/>
      <c r="H142" s="639"/>
      <c r="I142" s="639" t="str">
        <f t="shared" si="4"/>
        <v/>
      </c>
      <c r="J142" s="639"/>
    </row>
    <row r="143" spans="1:10" ht="15" customHeight="1" x14ac:dyDescent="0.2">
      <c r="A143" s="635"/>
      <c r="B143" s="636"/>
      <c r="C143" s="636"/>
      <c r="D143" s="636"/>
      <c r="E143" s="636"/>
      <c r="F143" s="637"/>
      <c r="G143" s="636"/>
      <c r="H143" s="636"/>
      <c r="I143" s="636" t="str">
        <f t="shared" si="4"/>
        <v/>
      </c>
      <c r="J143" s="636"/>
    </row>
    <row r="144" spans="1:10" ht="15" customHeight="1" x14ac:dyDescent="0.2">
      <c r="A144" s="638"/>
      <c r="B144" s="639"/>
      <c r="C144" s="639"/>
      <c r="D144" s="639"/>
      <c r="E144" s="639"/>
      <c r="F144" s="640"/>
      <c r="G144" s="639"/>
      <c r="H144" s="639"/>
      <c r="I144" s="639" t="str">
        <f t="shared" si="4"/>
        <v/>
      </c>
      <c r="J144" s="639"/>
    </row>
    <row r="145" spans="1:10" ht="15" customHeight="1" x14ac:dyDescent="0.2">
      <c r="A145" s="635"/>
      <c r="B145" s="636"/>
      <c r="C145" s="636"/>
      <c r="D145" s="636"/>
      <c r="E145" s="636"/>
      <c r="F145" s="637"/>
      <c r="G145" s="636"/>
      <c r="H145" s="636"/>
      <c r="I145" s="636" t="str">
        <f t="shared" si="4"/>
        <v/>
      </c>
      <c r="J145" s="636"/>
    </row>
    <row r="146" spans="1:10" ht="15" customHeight="1" x14ac:dyDescent="0.2">
      <c r="A146" s="638"/>
      <c r="B146" s="639"/>
      <c r="C146" s="639"/>
      <c r="D146" s="639"/>
      <c r="E146" s="639"/>
      <c r="F146" s="640"/>
      <c r="G146" s="639"/>
      <c r="H146" s="639"/>
      <c r="I146" s="639" t="str">
        <f t="shared" si="4"/>
        <v/>
      </c>
      <c r="J146" s="639"/>
    </row>
    <row r="147" spans="1:10" ht="15" customHeight="1" x14ac:dyDescent="0.2">
      <c r="A147" s="635"/>
      <c r="B147" s="636"/>
      <c r="C147" s="636"/>
      <c r="D147" s="636"/>
      <c r="E147" s="636"/>
      <c r="F147" s="637"/>
      <c r="G147" s="636"/>
      <c r="H147" s="636"/>
      <c r="I147" s="636" t="str">
        <f t="shared" si="4"/>
        <v/>
      </c>
      <c r="J147" s="636"/>
    </row>
    <row r="148" spans="1:10" ht="15" customHeight="1" x14ac:dyDescent="0.2">
      <c r="A148" s="638"/>
      <c r="B148" s="639"/>
      <c r="C148" s="639"/>
      <c r="D148" s="639"/>
      <c r="E148" s="639"/>
      <c r="F148" s="640"/>
      <c r="G148" s="639"/>
      <c r="H148" s="639"/>
      <c r="I148" s="639" t="str">
        <f t="shared" si="4"/>
        <v/>
      </c>
      <c r="J148" s="639"/>
    </row>
    <row r="149" spans="1:10" ht="15" customHeight="1" x14ac:dyDescent="0.2">
      <c r="A149" s="635"/>
      <c r="B149" s="636"/>
      <c r="C149" s="636"/>
      <c r="D149" s="636"/>
      <c r="E149" s="636"/>
      <c r="F149" s="637"/>
      <c r="G149" s="636"/>
      <c r="H149" s="636"/>
      <c r="I149" s="636" t="str">
        <f t="shared" si="4"/>
        <v/>
      </c>
      <c r="J149" s="636"/>
    </row>
    <row r="150" spans="1:10" ht="15" customHeight="1" x14ac:dyDescent="0.2">
      <c r="A150" s="638"/>
      <c r="B150" s="639"/>
      <c r="C150" s="639"/>
      <c r="D150" s="639"/>
      <c r="E150" s="639"/>
      <c r="F150" s="640"/>
      <c r="G150" s="639"/>
      <c r="H150" s="639"/>
      <c r="I150" s="639" t="str">
        <f t="shared" si="4"/>
        <v/>
      </c>
      <c r="J150" s="639"/>
    </row>
    <row r="151" spans="1:10" ht="15" customHeight="1" x14ac:dyDescent="0.2">
      <c r="A151" s="635"/>
      <c r="B151" s="636"/>
      <c r="C151" s="636"/>
      <c r="D151" s="636"/>
      <c r="E151" s="636"/>
      <c r="F151" s="637"/>
      <c r="G151" s="636"/>
      <c r="H151" s="636"/>
      <c r="I151" s="636" t="str">
        <f t="shared" si="4"/>
        <v/>
      </c>
      <c r="J151" s="636"/>
    </row>
    <row r="152" spans="1:10" ht="15" customHeight="1" x14ac:dyDescent="0.2">
      <c r="A152" s="638"/>
      <c r="B152" s="639"/>
      <c r="C152" s="639"/>
      <c r="D152" s="639"/>
      <c r="E152" s="639"/>
      <c r="F152" s="640"/>
      <c r="G152" s="639"/>
      <c r="H152" s="639"/>
      <c r="I152" s="639" t="str">
        <f t="shared" si="4"/>
        <v/>
      </c>
      <c r="J152" s="639"/>
    </row>
    <row r="153" spans="1:10" ht="15" customHeight="1" x14ac:dyDescent="0.2">
      <c r="A153" s="635"/>
      <c r="B153" s="636"/>
      <c r="C153" s="636"/>
      <c r="D153" s="636"/>
      <c r="E153" s="636"/>
      <c r="F153" s="637"/>
      <c r="G153" s="636"/>
      <c r="H153" s="636"/>
      <c r="I153" s="636" t="str">
        <f t="shared" si="4"/>
        <v/>
      </c>
      <c r="J153" s="636"/>
    </row>
    <row r="154" spans="1:10" ht="15" customHeight="1" x14ac:dyDescent="0.2">
      <c r="A154" s="638"/>
      <c r="B154" s="639"/>
      <c r="C154" s="639"/>
      <c r="D154" s="639"/>
      <c r="E154" s="639"/>
      <c r="F154" s="640"/>
      <c r="G154" s="639"/>
      <c r="H154" s="639"/>
      <c r="I154" s="639" t="str">
        <f t="shared" si="4"/>
        <v/>
      </c>
      <c r="J154" s="639"/>
    </row>
    <row r="155" spans="1:10" ht="15" customHeight="1" x14ac:dyDescent="0.2">
      <c r="A155" s="635"/>
      <c r="B155" s="636"/>
      <c r="C155" s="636"/>
      <c r="D155" s="636"/>
      <c r="E155" s="636"/>
      <c r="F155" s="637"/>
      <c r="G155" s="636"/>
      <c r="H155" s="636"/>
      <c r="I155" s="636" t="str">
        <f t="shared" si="4"/>
        <v/>
      </c>
      <c r="J155" s="636"/>
    </row>
    <row r="156" spans="1:10" ht="15" customHeight="1" x14ac:dyDescent="0.2">
      <c r="A156" s="638"/>
      <c r="B156" s="639"/>
      <c r="C156" s="639"/>
      <c r="D156" s="639"/>
      <c r="E156" s="639"/>
      <c r="F156" s="640"/>
      <c r="G156" s="639"/>
      <c r="H156" s="639"/>
      <c r="I156" s="639" t="str">
        <f t="shared" si="4"/>
        <v/>
      </c>
      <c r="J156" s="639"/>
    </row>
    <row r="157" spans="1:10" ht="15" customHeight="1" x14ac:dyDescent="0.2">
      <c r="A157" s="635"/>
      <c r="B157" s="636"/>
      <c r="C157" s="636"/>
      <c r="D157" s="636"/>
      <c r="E157" s="636"/>
      <c r="F157" s="637"/>
      <c r="G157" s="636"/>
      <c r="H157" s="636"/>
      <c r="I157" s="636" t="str">
        <f t="shared" si="4"/>
        <v/>
      </c>
      <c r="J157" s="636"/>
    </row>
    <row r="158" spans="1:10" ht="15" customHeight="1" x14ac:dyDescent="0.2">
      <c r="A158" s="638"/>
      <c r="B158" s="639"/>
      <c r="C158" s="639"/>
      <c r="D158" s="639"/>
      <c r="E158" s="639"/>
      <c r="F158" s="640"/>
      <c r="G158" s="639"/>
      <c r="H158" s="639"/>
      <c r="I158" s="639" t="str">
        <f t="shared" si="4"/>
        <v/>
      </c>
      <c r="J158" s="639"/>
    </row>
    <row r="159" spans="1:10" ht="15" customHeight="1" x14ac:dyDescent="0.2">
      <c r="A159" s="635"/>
      <c r="B159" s="636"/>
      <c r="C159" s="636"/>
      <c r="D159" s="636"/>
      <c r="E159" s="636"/>
      <c r="F159" s="637"/>
      <c r="G159" s="636"/>
      <c r="H159" s="636"/>
      <c r="I159" s="636" t="str">
        <f t="shared" si="4"/>
        <v/>
      </c>
      <c r="J159" s="636"/>
    </row>
    <row r="160" spans="1:10" ht="15" customHeight="1" x14ac:dyDescent="0.2">
      <c r="A160" s="638"/>
      <c r="B160" s="639"/>
      <c r="C160" s="639"/>
      <c r="D160" s="639"/>
      <c r="E160" s="639"/>
      <c r="F160" s="640"/>
      <c r="G160" s="639"/>
      <c r="H160" s="639"/>
      <c r="I160" s="639" t="str">
        <f t="shared" si="4"/>
        <v/>
      </c>
      <c r="J160" s="639"/>
    </row>
    <row r="161" spans="1:10" ht="15" customHeight="1" x14ac:dyDescent="0.2">
      <c r="A161" s="635"/>
      <c r="B161" s="636"/>
      <c r="C161" s="636"/>
      <c r="D161" s="636"/>
      <c r="E161" s="636"/>
      <c r="F161" s="637"/>
      <c r="G161" s="636"/>
      <c r="H161" s="636"/>
      <c r="I161" s="636" t="str">
        <f t="shared" si="4"/>
        <v/>
      </c>
      <c r="J161" s="636"/>
    </row>
    <row r="162" spans="1:10" ht="15" customHeight="1" x14ac:dyDescent="0.2">
      <c r="A162" s="638"/>
      <c r="B162" s="639"/>
      <c r="C162" s="639"/>
      <c r="D162" s="639"/>
      <c r="E162" s="639"/>
      <c r="F162" s="640"/>
      <c r="G162" s="639"/>
      <c r="H162" s="639"/>
      <c r="I162" s="639" t="str">
        <f t="shared" si="4"/>
        <v/>
      </c>
      <c r="J162" s="639"/>
    </row>
    <row r="163" spans="1:10" ht="15" customHeight="1" x14ac:dyDescent="0.2">
      <c r="A163" s="635"/>
      <c r="B163" s="636"/>
      <c r="C163" s="636"/>
      <c r="D163" s="636"/>
      <c r="E163" s="636"/>
      <c r="F163" s="637"/>
      <c r="G163" s="636"/>
      <c r="H163" s="636"/>
      <c r="I163" s="636" t="str">
        <f t="shared" si="4"/>
        <v/>
      </c>
      <c r="J163" s="636"/>
    </row>
    <row r="164" spans="1:10" ht="15" customHeight="1" x14ac:dyDescent="0.2">
      <c r="A164" s="638"/>
      <c r="B164" s="639"/>
      <c r="C164" s="639"/>
      <c r="D164" s="639"/>
      <c r="E164" s="639"/>
      <c r="F164" s="640"/>
      <c r="G164" s="639"/>
      <c r="H164" s="639"/>
      <c r="I164" s="639" t="str">
        <f t="shared" si="4"/>
        <v/>
      </c>
      <c r="J164" s="639"/>
    </row>
    <row r="165" spans="1:10" ht="15" customHeight="1" x14ac:dyDescent="0.2">
      <c r="A165" s="635"/>
      <c r="B165" s="636"/>
      <c r="C165" s="636"/>
      <c r="D165" s="636"/>
      <c r="E165" s="636"/>
      <c r="F165" s="637"/>
      <c r="G165" s="636"/>
      <c r="H165" s="636"/>
      <c r="I165" s="636" t="str">
        <f t="shared" ref="I165:I196" si="5">IF(A165="","",TEXT(A165,"mmm-yyyy"))</f>
        <v/>
      </c>
      <c r="J165" s="636"/>
    </row>
    <row r="166" spans="1:10" ht="15" customHeight="1" x14ac:dyDescent="0.2">
      <c r="A166" s="638"/>
      <c r="B166" s="639"/>
      <c r="C166" s="639"/>
      <c r="D166" s="639"/>
      <c r="E166" s="639"/>
      <c r="F166" s="640"/>
      <c r="G166" s="639"/>
      <c r="H166" s="639"/>
      <c r="I166" s="639" t="str">
        <f t="shared" si="5"/>
        <v/>
      </c>
      <c r="J166" s="639"/>
    </row>
    <row r="167" spans="1:10" ht="15" customHeight="1" x14ac:dyDescent="0.2">
      <c r="A167" s="635"/>
      <c r="B167" s="636"/>
      <c r="C167" s="636"/>
      <c r="D167" s="636"/>
      <c r="E167" s="636"/>
      <c r="F167" s="637"/>
      <c r="G167" s="636"/>
      <c r="H167" s="636"/>
      <c r="I167" s="636" t="str">
        <f t="shared" si="5"/>
        <v/>
      </c>
      <c r="J167" s="636"/>
    </row>
    <row r="168" spans="1:10" ht="15" customHeight="1" x14ac:dyDescent="0.2">
      <c r="A168" s="638"/>
      <c r="B168" s="639"/>
      <c r="C168" s="639"/>
      <c r="D168" s="639"/>
      <c r="E168" s="639"/>
      <c r="F168" s="640"/>
      <c r="G168" s="639"/>
      <c r="H168" s="639"/>
      <c r="I168" s="639" t="str">
        <f t="shared" si="5"/>
        <v/>
      </c>
      <c r="J168" s="639"/>
    </row>
    <row r="169" spans="1:10" ht="15" customHeight="1" x14ac:dyDescent="0.2">
      <c r="A169" s="635"/>
      <c r="B169" s="636"/>
      <c r="C169" s="636"/>
      <c r="D169" s="636"/>
      <c r="E169" s="636"/>
      <c r="F169" s="637"/>
      <c r="G169" s="636"/>
      <c r="H169" s="636"/>
      <c r="I169" s="636" t="str">
        <f t="shared" si="5"/>
        <v/>
      </c>
      <c r="J169" s="636"/>
    </row>
    <row r="170" spans="1:10" ht="15" customHeight="1" x14ac:dyDescent="0.2">
      <c r="A170" s="638"/>
      <c r="B170" s="639"/>
      <c r="C170" s="639"/>
      <c r="D170" s="639"/>
      <c r="E170" s="639"/>
      <c r="F170" s="640"/>
      <c r="G170" s="639"/>
      <c r="H170" s="639"/>
      <c r="I170" s="639" t="str">
        <f t="shared" si="5"/>
        <v/>
      </c>
      <c r="J170" s="639"/>
    </row>
    <row r="171" spans="1:10" ht="15" customHeight="1" x14ac:dyDescent="0.2">
      <c r="A171" s="635"/>
      <c r="B171" s="636"/>
      <c r="C171" s="636"/>
      <c r="D171" s="636"/>
      <c r="E171" s="636"/>
      <c r="F171" s="637"/>
      <c r="G171" s="636"/>
      <c r="H171" s="636"/>
      <c r="I171" s="636" t="str">
        <f t="shared" si="5"/>
        <v/>
      </c>
      <c r="J171" s="636"/>
    </row>
    <row r="172" spans="1:10" ht="15" customHeight="1" x14ac:dyDescent="0.2">
      <c r="A172" s="638"/>
      <c r="B172" s="639"/>
      <c r="C172" s="639"/>
      <c r="D172" s="639"/>
      <c r="E172" s="639"/>
      <c r="F172" s="640"/>
      <c r="G172" s="639"/>
      <c r="H172" s="639"/>
      <c r="I172" s="639" t="str">
        <f t="shared" si="5"/>
        <v/>
      </c>
      <c r="J172" s="639"/>
    </row>
    <row r="173" spans="1:10" ht="15" customHeight="1" x14ac:dyDescent="0.2">
      <c r="A173" s="635"/>
      <c r="B173" s="636"/>
      <c r="C173" s="636"/>
      <c r="D173" s="636"/>
      <c r="E173" s="636"/>
      <c r="F173" s="637"/>
      <c r="G173" s="636"/>
      <c r="H173" s="636"/>
      <c r="I173" s="636" t="str">
        <f t="shared" si="5"/>
        <v/>
      </c>
      <c r="J173" s="636"/>
    </row>
    <row r="174" spans="1:10" ht="15" customHeight="1" x14ac:dyDescent="0.2">
      <c r="A174" s="638"/>
      <c r="B174" s="639"/>
      <c r="C174" s="639"/>
      <c r="D174" s="639"/>
      <c r="E174" s="639"/>
      <c r="F174" s="640"/>
      <c r="G174" s="639"/>
      <c r="H174" s="639"/>
      <c r="I174" s="639" t="str">
        <f t="shared" si="5"/>
        <v/>
      </c>
      <c r="J174" s="639"/>
    </row>
    <row r="175" spans="1:10" ht="15" customHeight="1" x14ac:dyDescent="0.2">
      <c r="A175" s="635"/>
      <c r="B175" s="636"/>
      <c r="C175" s="636"/>
      <c r="D175" s="636"/>
      <c r="E175" s="636"/>
      <c r="F175" s="637"/>
      <c r="G175" s="636"/>
      <c r="H175" s="636"/>
      <c r="I175" s="636" t="str">
        <f t="shared" si="5"/>
        <v/>
      </c>
      <c r="J175" s="636"/>
    </row>
    <row r="176" spans="1:10" ht="15" customHeight="1" x14ac:dyDescent="0.2">
      <c r="A176" s="638"/>
      <c r="B176" s="639"/>
      <c r="C176" s="639"/>
      <c r="D176" s="639"/>
      <c r="E176" s="639"/>
      <c r="F176" s="640"/>
      <c r="G176" s="639"/>
      <c r="H176" s="639"/>
      <c r="I176" s="639" t="str">
        <f t="shared" si="5"/>
        <v/>
      </c>
      <c r="J176" s="639"/>
    </row>
    <row r="177" spans="1:10" ht="15" customHeight="1" x14ac:dyDescent="0.2">
      <c r="A177" s="635"/>
      <c r="B177" s="636"/>
      <c r="C177" s="636"/>
      <c r="D177" s="636"/>
      <c r="E177" s="636"/>
      <c r="F177" s="637"/>
      <c r="G177" s="636"/>
      <c r="H177" s="636"/>
      <c r="I177" s="636" t="str">
        <f t="shared" si="5"/>
        <v/>
      </c>
      <c r="J177" s="636"/>
    </row>
    <row r="178" spans="1:10" ht="15" customHeight="1" x14ac:dyDescent="0.2">
      <c r="A178" s="638"/>
      <c r="B178" s="639"/>
      <c r="C178" s="639"/>
      <c r="D178" s="639"/>
      <c r="E178" s="639"/>
      <c r="F178" s="640"/>
      <c r="G178" s="639"/>
      <c r="H178" s="639"/>
      <c r="I178" s="639" t="str">
        <f t="shared" si="5"/>
        <v/>
      </c>
      <c r="J178" s="639"/>
    </row>
    <row r="179" spans="1:10" ht="15" customHeight="1" x14ac:dyDescent="0.2">
      <c r="A179" s="635"/>
      <c r="B179" s="636"/>
      <c r="C179" s="636"/>
      <c r="D179" s="636"/>
      <c r="E179" s="636"/>
      <c r="F179" s="637"/>
      <c r="G179" s="636"/>
      <c r="H179" s="636"/>
      <c r="I179" s="636" t="str">
        <f t="shared" si="5"/>
        <v/>
      </c>
      <c r="J179" s="636"/>
    </row>
    <row r="180" spans="1:10" ht="15" customHeight="1" x14ac:dyDescent="0.2">
      <c r="A180" s="638"/>
      <c r="B180" s="639"/>
      <c r="C180" s="639"/>
      <c r="D180" s="639"/>
      <c r="E180" s="639"/>
      <c r="F180" s="640"/>
      <c r="G180" s="639"/>
      <c r="H180" s="639"/>
      <c r="I180" s="639" t="str">
        <f t="shared" si="5"/>
        <v/>
      </c>
      <c r="J180" s="639"/>
    </row>
    <row r="181" spans="1:10" ht="15" customHeight="1" x14ac:dyDescent="0.2">
      <c r="A181" s="635"/>
      <c r="B181" s="636"/>
      <c r="C181" s="636"/>
      <c r="D181" s="636"/>
      <c r="E181" s="636"/>
      <c r="F181" s="637"/>
      <c r="G181" s="636"/>
      <c r="H181" s="636"/>
      <c r="I181" s="636" t="str">
        <f t="shared" si="5"/>
        <v/>
      </c>
      <c r="J181" s="636"/>
    </row>
    <row r="182" spans="1:10" ht="15" customHeight="1" x14ac:dyDescent="0.2">
      <c r="A182" s="638"/>
      <c r="B182" s="639"/>
      <c r="C182" s="639"/>
      <c r="D182" s="639"/>
      <c r="E182" s="639"/>
      <c r="F182" s="640"/>
      <c r="G182" s="639"/>
      <c r="H182" s="639"/>
      <c r="I182" s="639" t="str">
        <f t="shared" si="5"/>
        <v/>
      </c>
      <c r="J182" s="639"/>
    </row>
    <row r="183" spans="1:10" ht="15" customHeight="1" x14ac:dyDescent="0.2">
      <c r="A183" s="635"/>
      <c r="B183" s="636"/>
      <c r="C183" s="636"/>
      <c r="D183" s="636"/>
      <c r="E183" s="636"/>
      <c r="F183" s="637"/>
      <c r="G183" s="636"/>
      <c r="H183" s="636"/>
      <c r="I183" s="636" t="str">
        <f t="shared" si="5"/>
        <v/>
      </c>
      <c r="J183" s="636"/>
    </row>
    <row r="184" spans="1:10" ht="15" customHeight="1" x14ac:dyDescent="0.2">
      <c r="A184" s="638"/>
      <c r="B184" s="639"/>
      <c r="C184" s="639"/>
      <c r="D184" s="639"/>
      <c r="E184" s="639"/>
      <c r="F184" s="640"/>
      <c r="G184" s="639"/>
      <c r="H184" s="639"/>
      <c r="I184" s="639" t="str">
        <f t="shared" si="5"/>
        <v/>
      </c>
      <c r="J184" s="639"/>
    </row>
    <row r="185" spans="1:10" ht="15" customHeight="1" x14ac:dyDescent="0.2">
      <c r="A185" s="635"/>
      <c r="B185" s="636"/>
      <c r="C185" s="636"/>
      <c r="D185" s="636"/>
      <c r="E185" s="636"/>
      <c r="F185" s="637"/>
      <c r="G185" s="636"/>
      <c r="H185" s="636"/>
      <c r="I185" s="636" t="str">
        <f t="shared" si="5"/>
        <v/>
      </c>
      <c r="J185" s="636"/>
    </row>
    <row r="186" spans="1:10" ht="15" customHeight="1" x14ac:dyDescent="0.2">
      <c r="A186" s="638"/>
      <c r="B186" s="639"/>
      <c r="C186" s="639"/>
      <c r="D186" s="639"/>
      <c r="E186" s="639"/>
      <c r="F186" s="640"/>
      <c r="G186" s="639"/>
      <c r="H186" s="639"/>
      <c r="I186" s="639" t="str">
        <f t="shared" si="5"/>
        <v/>
      </c>
      <c r="J186" s="639"/>
    </row>
    <row r="187" spans="1:10" ht="15" customHeight="1" x14ac:dyDescent="0.2">
      <c r="A187" s="635"/>
      <c r="B187" s="636"/>
      <c r="C187" s="636"/>
      <c r="D187" s="636"/>
      <c r="E187" s="636"/>
      <c r="F187" s="637"/>
      <c r="G187" s="636"/>
      <c r="H187" s="636"/>
      <c r="I187" s="636" t="str">
        <f t="shared" si="5"/>
        <v/>
      </c>
      <c r="J187" s="636"/>
    </row>
    <row r="188" spans="1:10" ht="15" customHeight="1" x14ac:dyDescent="0.2">
      <c r="A188" s="638"/>
      <c r="B188" s="639"/>
      <c r="C188" s="639"/>
      <c r="D188" s="639"/>
      <c r="E188" s="639"/>
      <c r="F188" s="640"/>
      <c r="G188" s="639"/>
      <c r="H188" s="639"/>
      <c r="I188" s="639" t="str">
        <f t="shared" si="5"/>
        <v/>
      </c>
      <c r="J188" s="639"/>
    </row>
    <row r="189" spans="1:10" ht="15" customHeight="1" x14ac:dyDescent="0.2">
      <c r="A189" s="635"/>
      <c r="B189" s="636"/>
      <c r="C189" s="636"/>
      <c r="D189" s="636"/>
      <c r="E189" s="636"/>
      <c r="F189" s="637"/>
      <c r="G189" s="636"/>
      <c r="H189" s="636"/>
      <c r="I189" s="636" t="str">
        <f t="shared" si="5"/>
        <v/>
      </c>
      <c r="J189" s="636"/>
    </row>
    <row r="190" spans="1:10" ht="15" customHeight="1" x14ac:dyDescent="0.2">
      <c r="A190" s="638"/>
      <c r="B190" s="639"/>
      <c r="C190" s="639"/>
      <c r="D190" s="639"/>
      <c r="E190" s="639"/>
      <c r="F190" s="640"/>
      <c r="G190" s="639"/>
      <c r="H190" s="639"/>
      <c r="I190" s="639" t="str">
        <f t="shared" si="5"/>
        <v/>
      </c>
      <c r="J190" s="639"/>
    </row>
    <row r="191" spans="1:10" ht="15" customHeight="1" x14ac:dyDescent="0.2">
      <c r="A191" s="635"/>
      <c r="B191" s="636"/>
      <c r="C191" s="636"/>
      <c r="D191" s="636"/>
      <c r="E191" s="636"/>
      <c r="F191" s="637"/>
      <c r="G191" s="636"/>
      <c r="H191" s="636"/>
      <c r="I191" s="636" t="str">
        <f t="shared" si="5"/>
        <v/>
      </c>
      <c r="J191" s="636"/>
    </row>
    <row r="192" spans="1:10" ht="15" customHeight="1" x14ac:dyDescent="0.2">
      <c r="A192" s="638"/>
      <c r="B192" s="639"/>
      <c r="C192" s="639"/>
      <c r="D192" s="639"/>
      <c r="E192" s="639"/>
      <c r="F192" s="640"/>
      <c r="G192" s="639"/>
      <c r="H192" s="639"/>
      <c r="I192" s="639" t="str">
        <f t="shared" si="5"/>
        <v/>
      </c>
      <c r="J192" s="639"/>
    </row>
    <row r="193" spans="1:10" ht="15" customHeight="1" x14ac:dyDescent="0.2">
      <c r="A193" s="635"/>
      <c r="B193" s="636"/>
      <c r="C193" s="636"/>
      <c r="D193" s="636"/>
      <c r="E193" s="636"/>
      <c r="F193" s="637"/>
      <c r="G193" s="636"/>
      <c r="H193" s="636"/>
      <c r="I193" s="636" t="str">
        <f t="shared" si="5"/>
        <v/>
      </c>
      <c r="J193" s="636"/>
    </row>
    <row r="194" spans="1:10" ht="15" customHeight="1" x14ac:dyDescent="0.2">
      <c r="A194" s="638"/>
      <c r="B194" s="639"/>
      <c r="C194" s="639"/>
      <c r="D194" s="639"/>
      <c r="E194" s="639"/>
      <c r="F194" s="640"/>
      <c r="G194" s="639"/>
      <c r="H194" s="639"/>
      <c r="I194" s="639" t="str">
        <f t="shared" si="5"/>
        <v/>
      </c>
      <c r="J194" s="639"/>
    </row>
    <row r="195" spans="1:10" ht="15" customHeight="1" x14ac:dyDescent="0.2">
      <c r="A195" s="635"/>
      <c r="B195" s="636"/>
      <c r="C195" s="636"/>
      <c r="D195" s="636"/>
      <c r="E195" s="636"/>
      <c r="F195" s="637"/>
      <c r="G195" s="636"/>
      <c r="H195" s="636"/>
      <c r="I195" s="636" t="str">
        <f t="shared" si="5"/>
        <v/>
      </c>
      <c r="J195" s="636"/>
    </row>
    <row r="196" spans="1:10" ht="15" customHeight="1" x14ac:dyDescent="0.2">
      <c r="A196" s="638"/>
      <c r="B196" s="639"/>
      <c r="C196" s="639"/>
      <c r="D196" s="639"/>
      <c r="E196" s="639"/>
      <c r="F196" s="640"/>
      <c r="G196" s="639"/>
      <c r="H196" s="639"/>
      <c r="I196" s="639" t="str">
        <f t="shared" si="5"/>
        <v/>
      </c>
      <c r="J196" s="639"/>
    </row>
    <row r="197" spans="1:10" ht="15" customHeight="1" x14ac:dyDescent="0.2">
      <c r="A197" s="635"/>
      <c r="B197" s="636"/>
      <c r="C197" s="636"/>
      <c r="D197" s="636"/>
      <c r="E197" s="636"/>
      <c r="F197" s="637"/>
      <c r="G197" s="636"/>
      <c r="H197" s="636"/>
      <c r="I197" s="636" t="str">
        <f t="shared" ref="I197:I204" si="6">IF(A197="","",TEXT(A197,"mmm-yyyy"))</f>
        <v/>
      </c>
      <c r="J197" s="636"/>
    </row>
    <row r="198" spans="1:10" ht="15" customHeight="1" x14ac:dyDescent="0.2">
      <c r="A198" s="638"/>
      <c r="B198" s="639"/>
      <c r="C198" s="639"/>
      <c r="D198" s="639"/>
      <c r="E198" s="639"/>
      <c r="F198" s="640"/>
      <c r="G198" s="639"/>
      <c r="H198" s="639"/>
      <c r="I198" s="639" t="str">
        <f t="shared" si="6"/>
        <v/>
      </c>
      <c r="J198" s="639"/>
    </row>
    <row r="199" spans="1:10" ht="15" customHeight="1" x14ac:dyDescent="0.2">
      <c r="A199" s="635"/>
      <c r="B199" s="636"/>
      <c r="C199" s="636"/>
      <c r="D199" s="636"/>
      <c r="E199" s="636"/>
      <c r="F199" s="637"/>
      <c r="G199" s="636"/>
      <c r="H199" s="636"/>
      <c r="I199" s="636" t="str">
        <f t="shared" si="6"/>
        <v/>
      </c>
      <c r="J199" s="636"/>
    </row>
    <row r="200" spans="1:10" ht="15" customHeight="1" x14ac:dyDescent="0.2">
      <c r="A200" s="638"/>
      <c r="B200" s="639"/>
      <c r="C200" s="639"/>
      <c r="D200" s="639"/>
      <c r="E200" s="639"/>
      <c r="F200" s="640"/>
      <c r="G200" s="639"/>
      <c r="H200" s="639"/>
      <c r="I200" s="639" t="str">
        <f t="shared" si="6"/>
        <v/>
      </c>
      <c r="J200" s="639"/>
    </row>
    <row r="201" spans="1:10" ht="15" customHeight="1" x14ac:dyDescent="0.2">
      <c r="A201" s="635"/>
      <c r="B201" s="636"/>
      <c r="C201" s="636"/>
      <c r="D201" s="636"/>
      <c r="E201" s="636"/>
      <c r="F201" s="637"/>
      <c r="G201" s="636"/>
      <c r="H201" s="636"/>
      <c r="I201" s="636" t="str">
        <f t="shared" si="6"/>
        <v/>
      </c>
      <c r="J201" s="636"/>
    </row>
    <row r="202" spans="1:10" ht="15" customHeight="1" x14ac:dyDescent="0.2">
      <c r="A202" s="638"/>
      <c r="B202" s="639"/>
      <c r="C202" s="639"/>
      <c r="D202" s="639"/>
      <c r="E202" s="639"/>
      <c r="F202" s="640"/>
      <c r="G202" s="639"/>
      <c r="H202" s="639"/>
      <c r="I202" s="639" t="str">
        <f t="shared" si="6"/>
        <v/>
      </c>
      <c r="J202" s="639"/>
    </row>
    <row r="203" spans="1:10" ht="15" customHeight="1" x14ac:dyDescent="0.2">
      <c r="A203" s="635"/>
      <c r="B203" s="636"/>
      <c r="C203" s="636"/>
      <c r="D203" s="636"/>
      <c r="E203" s="636"/>
      <c r="F203" s="637"/>
      <c r="G203" s="636"/>
      <c r="H203" s="636"/>
      <c r="I203" s="636" t="str">
        <f t="shared" si="6"/>
        <v/>
      </c>
      <c r="J203" s="636"/>
    </row>
    <row r="204" spans="1:10" ht="15" customHeight="1" x14ac:dyDescent="0.2">
      <c r="A204" s="638"/>
      <c r="B204" s="639"/>
      <c r="C204" s="639"/>
      <c r="D204" s="639"/>
      <c r="E204" s="639"/>
      <c r="F204" s="640"/>
      <c r="G204" s="639"/>
      <c r="H204" s="639"/>
      <c r="I204" s="639" t="str">
        <f t="shared" si="6"/>
        <v/>
      </c>
      <c r="J204" s="639"/>
    </row>
  </sheetData>
  <autoFilter ref="A4:J204" xr:uid="{00000000-0009-0000-0000-000026000000}"/>
  <mergeCells count="2">
    <mergeCell ref="A1:J1"/>
    <mergeCell ref="A2:J2"/>
  </mergeCells>
  <dataValidations count="2">
    <dataValidation type="list" allowBlank="1" sqref="B5:B204" xr:uid="{00000000-0002-0000-2600-000000000000}">
      <formula1>"ترحيل المواد,مصاريف مكتبية,مرتبات الاستاف,السكن,الترحيل والنقل,اتصالات وإنترنت,معدات وأدوات,رسوم وتصاريح,تأمين وضمانات,مصروفات أخرى"</formula1>
      <formula2>0</formula2>
    </dataValidation>
    <dataValidation type="list" allowBlank="1" sqref="G5:G204" xr:uid="{00000000-0002-0000-2600-000001000000}">
      <formula1>"غير معتمد,معتمد,معلق"</formula1>
      <formula2>0</formula2>
    </dataValidation>
  </dataValidation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52"/>
  <sheetViews>
    <sheetView rightToLeft="1" tabSelected="1" zoomScaleNormal="100" workbookViewId="0">
      <pane ySplit="3" topLeftCell="A8" activePane="bottomLeft" state="frozen"/>
      <selection pane="bottomLeft" activeCell="H29" sqref="H29"/>
    </sheetView>
  </sheetViews>
  <sheetFormatPr defaultColWidth="8.7109375" defaultRowHeight="12.75" x14ac:dyDescent="0.2"/>
  <cols>
    <col min="1" max="1" width="30" style="15" customWidth="1"/>
    <col min="2" max="3" width="18" style="15" customWidth="1"/>
    <col min="4" max="4" width="25" style="15" customWidth="1"/>
    <col min="5" max="5" width="28" style="15" customWidth="1"/>
    <col min="6" max="6" width="20" style="15" customWidth="1"/>
    <col min="7" max="7" width="14.28515625" bestFit="1" customWidth="1"/>
    <col min="9" max="11" width="14.28515625" bestFit="1" customWidth="1"/>
  </cols>
  <sheetData>
    <row r="1" spans="1:12" ht="21.75" customHeight="1" x14ac:dyDescent="0.2">
      <c r="A1" s="753" t="s">
        <v>418</v>
      </c>
      <c r="B1" s="753"/>
      <c r="C1" s="753"/>
      <c r="D1" s="753"/>
      <c r="E1" s="753"/>
      <c r="F1" s="753"/>
    </row>
    <row r="3" spans="1:12" ht="66.75" customHeight="1" x14ac:dyDescent="0.2">
      <c r="A3" s="641" t="s">
        <v>419</v>
      </c>
      <c r="B3" s="641" t="s">
        <v>420</v>
      </c>
      <c r="C3" s="641" t="s">
        <v>421</v>
      </c>
      <c r="D3" s="641" t="s">
        <v>422</v>
      </c>
      <c r="E3" s="641" t="s">
        <v>423</v>
      </c>
      <c r="F3" s="641" t="s">
        <v>424</v>
      </c>
      <c r="G3" s="642" t="s">
        <v>425</v>
      </c>
      <c r="I3" s="641" t="s">
        <v>490</v>
      </c>
      <c r="J3" s="641" t="s">
        <v>491</v>
      </c>
      <c r="K3" s="641" t="s">
        <v>492</v>
      </c>
    </row>
    <row r="4" spans="1:12" ht="15" customHeight="1" x14ac:dyDescent="0.2">
      <c r="A4" s="760" t="s">
        <v>426</v>
      </c>
      <c r="B4" s="21">
        <v>389778</v>
      </c>
      <c r="C4" s="21">
        <v>83280</v>
      </c>
      <c r="D4" s="21">
        <f t="shared" ref="D4:D36" si="0">B4+C4</f>
        <v>473058</v>
      </c>
      <c r="E4" s="761">
        <v>822424.2</v>
      </c>
      <c r="F4" s="762">
        <f t="shared" ref="F4:F36" si="1">D4/E4</f>
        <v>0.57519951382753576</v>
      </c>
      <c r="G4" s="20">
        <v>349366.2</v>
      </c>
      <c r="I4" s="761">
        <f>'JUN-T1 E'!J36</f>
        <v>822424.2</v>
      </c>
      <c r="J4" s="761">
        <f>'JUN-T1 E'!N36</f>
        <v>473058</v>
      </c>
      <c r="K4" s="761">
        <f>I4-J4</f>
        <v>349366.19999999995</v>
      </c>
      <c r="L4" s="761"/>
    </row>
    <row r="5" spans="1:12" ht="15" customHeight="1" x14ac:dyDescent="0.2">
      <c r="A5" s="20" t="s">
        <v>129</v>
      </c>
      <c r="B5" s="21">
        <v>49728</v>
      </c>
      <c r="C5" s="21">
        <v>2160</v>
      </c>
      <c r="D5" s="21">
        <f t="shared" si="0"/>
        <v>51888</v>
      </c>
      <c r="E5">
        <v>76242</v>
      </c>
      <c r="F5" s="762">
        <f t="shared" si="1"/>
        <v>0.68056976469662389</v>
      </c>
      <c r="G5" s="20">
        <v>24354</v>
      </c>
      <c r="I5">
        <f>'JUN-T1-EXT'!K20</f>
        <v>76242</v>
      </c>
      <c r="J5" s="761">
        <f>'JUN-T1-EXT'!O20</f>
        <v>51888</v>
      </c>
      <c r="K5" s="761">
        <f t="shared" ref="K5:K36" si="2">I5-J5</f>
        <v>24354</v>
      </c>
      <c r="L5" s="761"/>
    </row>
    <row r="6" spans="1:12" ht="15" customHeight="1" x14ac:dyDescent="0.2">
      <c r="A6" s="20" t="s">
        <v>87</v>
      </c>
      <c r="B6" s="21">
        <v>413250</v>
      </c>
      <c r="C6" s="21">
        <v>147900</v>
      </c>
      <c r="D6" s="21">
        <f t="shared" si="0"/>
        <v>561150</v>
      </c>
      <c r="E6" s="761">
        <v>759495.45</v>
      </c>
      <c r="F6" s="762">
        <f t="shared" si="1"/>
        <v>0.73884576925378553</v>
      </c>
      <c r="G6" s="20">
        <v>110628.45</v>
      </c>
      <c r="I6" s="761">
        <f>'JUN-T1'!K39</f>
        <v>759495.45</v>
      </c>
      <c r="J6" s="761">
        <f>'JUN-T1'!P39</f>
        <v>648867</v>
      </c>
      <c r="K6" s="761">
        <f t="shared" si="2"/>
        <v>110628.44999999995</v>
      </c>
      <c r="L6" s="761"/>
    </row>
    <row r="7" spans="1:12" ht="15" customHeight="1" x14ac:dyDescent="0.2">
      <c r="A7" s="20" t="s">
        <v>427</v>
      </c>
      <c r="B7" s="21">
        <v>92788</v>
      </c>
      <c r="C7" s="21">
        <v>24480</v>
      </c>
      <c r="D7" s="21">
        <f t="shared" si="0"/>
        <v>117268</v>
      </c>
      <c r="E7" s="761">
        <v>218269.4</v>
      </c>
      <c r="F7" s="762">
        <f t="shared" si="1"/>
        <v>0.53726266714436377</v>
      </c>
      <c r="G7" s="20">
        <v>101001.4</v>
      </c>
      <c r="I7" s="761">
        <f>'JUN-T2 E'!J35</f>
        <v>218269.4</v>
      </c>
      <c r="J7" s="761">
        <f>'JUN-T2 E'!N35</f>
        <v>117268</v>
      </c>
      <c r="K7" s="761">
        <f t="shared" si="2"/>
        <v>101001.4</v>
      </c>
      <c r="L7" s="761"/>
    </row>
    <row r="8" spans="1:12" ht="15" customHeight="1" x14ac:dyDescent="0.2">
      <c r="A8" s="20" t="s">
        <v>131</v>
      </c>
      <c r="B8" s="21">
        <v>11168</v>
      </c>
      <c r="C8" s="21">
        <v>480</v>
      </c>
      <c r="D8" s="21">
        <f t="shared" si="0"/>
        <v>11648</v>
      </c>
      <c r="E8">
        <v>15617</v>
      </c>
      <c r="F8" s="762">
        <f t="shared" si="1"/>
        <v>0.74585387718511875</v>
      </c>
      <c r="G8" s="20">
        <v>3969</v>
      </c>
      <c r="I8">
        <f>'JUN-T2-EXT'!K20</f>
        <v>15617</v>
      </c>
      <c r="J8" s="761">
        <f>'JUN-T2-EXT'!O20</f>
        <v>11648</v>
      </c>
      <c r="K8" s="761">
        <f t="shared" si="2"/>
        <v>3969</v>
      </c>
      <c r="L8" s="761"/>
    </row>
    <row r="9" spans="1:12" ht="15" customHeight="1" x14ac:dyDescent="0.2">
      <c r="A9" s="20" t="s">
        <v>90</v>
      </c>
      <c r="B9" s="21">
        <v>147688</v>
      </c>
      <c r="C9" s="21">
        <v>48600</v>
      </c>
      <c r="D9" s="21">
        <f t="shared" si="0"/>
        <v>196288</v>
      </c>
      <c r="E9" s="761">
        <v>298071.3</v>
      </c>
      <c r="F9" s="762">
        <f t="shared" si="1"/>
        <v>0.65852700343843906</v>
      </c>
      <c r="G9" s="20">
        <v>77173.3</v>
      </c>
      <c r="I9" s="761">
        <f>'JUN-T2'!K39</f>
        <v>298071.3</v>
      </c>
      <c r="J9" s="761">
        <f>'JUN-T2'!P39</f>
        <v>220898</v>
      </c>
      <c r="K9" s="761">
        <f t="shared" si="2"/>
        <v>77173.299999999988</v>
      </c>
      <c r="L9" s="761"/>
    </row>
    <row r="10" spans="1:12" ht="15" customHeight="1" x14ac:dyDescent="0.2">
      <c r="A10" s="20" t="s">
        <v>428</v>
      </c>
      <c r="B10" s="21">
        <v>145662</v>
      </c>
      <c r="C10" s="21">
        <v>41040</v>
      </c>
      <c r="D10" s="21">
        <f t="shared" si="0"/>
        <v>186702</v>
      </c>
      <c r="E10" s="761">
        <v>345737.1</v>
      </c>
      <c r="F10" s="762">
        <f t="shared" si="1"/>
        <v>0.54001147114382575</v>
      </c>
      <c r="G10" s="20">
        <v>159035.1</v>
      </c>
      <c r="I10" s="761">
        <f>'SUPERVISOR -E'!J33</f>
        <v>345737.1</v>
      </c>
      <c r="J10" s="761">
        <f>'SUPERVISOR -E'!N33</f>
        <v>186702</v>
      </c>
      <c r="K10" s="761">
        <f t="shared" si="2"/>
        <v>159035.09999999998</v>
      </c>
      <c r="L10" s="761"/>
    </row>
    <row r="11" spans="1:12" ht="15" customHeight="1" x14ac:dyDescent="0.2">
      <c r="A11" s="20" t="s">
        <v>133</v>
      </c>
      <c r="B11" s="21">
        <v>20118</v>
      </c>
      <c r="C11" s="21">
        <v>810</v>
      </c>
      <c r="D11" s="21">
        <f t="shared" si="0"/>
        <v>20928</v>
      </c>
      <c r="E11" s="761">
        <v>27790.5</v>
      </c>
      <c r="F11" s="762">
        <f t="shared" si="1"/>
        <v>0.75306309710152752</v>
      </c>
      <c r="G11" s="20">
        <v>6862.5</v>
      </c>
      <c r="I11" s="761">
        <f>'SUPERVISOR-EXT '!K20</f>
        <v>27790.5</v>
      </c>
      <c r="J11" s="761">
        <f>'SUPERVISOR-EXT '!O20</f>
        <v>20928</v>
      </c>
      <c r="K11" s="761">
        <f t="shared" si="2"/>
        <v>6862.5</v>
      </c>
      <c r="L11" s="761"/>
    </row>
    <row r="12" spans="1:12" ht="15" customHeight="1" x14ac:dyDescent="0.2">
      <c r="A12" s="20" t="s">
        <v>279</v>
      </c>
      <c r="B12" s="21">
        <v>210048</v>
      </c>
      <c r="C12" s="21">
        <v>88200</v>
      </c>
      <c r="D12" s="21">
        <f t="shared" si="0"/>
        <v>298248</v>
      </c>
      <c r="E12" s="761">
        <v>446714.1</v>
      </c>
      <c r="F12" s="762">
        <f t="shared" si="1"/>
        <v>0.66764850270004916</v>
      </c>
      <c r="G12" s="20">
        <v>105963.6</v>
      </c>
      <c r="I12" s="761">
        <f>SUPERVISOR!K39</f>
        <v>446714.1</v>
      </c>
      <c r="J12" s="761">
        <f>SUPERVISOR!P39</f>
        <v>340750.5</v>
      </c>
      <c r="K12" s="761">
        <f t="shared" si="2"/>
        <v>105963.59999999998</v>
      </c>
      <c r="L12" s="761"/>
    </row>
    <row r="13" spans="1:12" ht="15" customHeight="1" x14ac:dyDescent="0.2">
      <c r="A13" s="20" t="s">
        <v>281</v>
      </c>
      <c r="B13" s="21">
        <v>40590</v>
      </c>
      <c r="C13" s="21">
        <v>8800</v>
      </c>
      <c r="D13" s="21">
        <f t="shared" si="0"/>
        <v>49390</v>
      </c>
      <c r="E13" s="761">
        <v>94284</v>
      </c>
      <c r="F13" s="762">
        <f t="shared" si="1"/>
        <v>0.5238428577489288</v>
      </c>
      <c r="G13" s="20">
        <v>44894</v>
      </c>
      <c r="I13" s="761">
        <f>'ISOLATE - E'!J34</f>
        <v>94284</v>
      </c>
      <c r="J13" s="761">
        <f>'ISOLATE - E'!N33</f>
        <v>49390</v>
      </c>
      <c r="K13" s="761">
        <f t="shared" si="2"/>
        <v>44894</v>
      </c>
      <c r="L13" s="761"/>
    </row>
    <row r="14" spans="1:12" ht="15" customHeight="1" x14ac:dyDescent="0.2">
      <c r="A14" s="20" t="s">
        <v>137</v>
      </c>
      <c r="B14" s="21">
        <v>5170</v>
      </c>
      <c r="C14" s="21">
        <v>200</v>
      </c>
      <c r="D14" s="21">
        <f t="shared" si="0"/>
        <v>5370</v>
      </c>
      <c r="E14" s="761">
        <v>7432</v>
      </c>
      <c r="F14" s="762">
        <f t="shared" si="1"/>
        <v>0.722551130247578</v>
      </c>
      <c r="G14" s="20">
        <v>2062</v>
      </c>
      <c r="I14" s="761">
        <f>'ISOLATED-EXT '!K20</f>
        <v>7432</v>
      </c>
      <c r="J14" s="761">
        <f>'ISOLATED-EXT '!O20</f>
        <v>5370</v>
      </c>
      <c r="K14" s="761">
        <f t="shared" si="2"/>
        <v>2062</v>
      </c>
      <c r="L14" s="761"/>
    </row>
    <row r="15" spans="1:12" ht="15" customHeight="1" x14ac:dyDescent="0.2">
      <c r="A15" s="20" t="s">
        <v>96</v>
      </c>
      <c r="B15" s="21">
        <v>52467</v>
      </c>
      <c r="C15" s="21">
        <v>20100</v>
      </c>
      <c r="D15" s="21">
        <f t="shared" si="0"/>
        <v>72567</v>
      </c>
      <c r="E15" s="761">
        <v>114358.15000000001</v>
      </c>
      <c r="F15" s="762">
        <f t="shared" si="1"/>
        <v>0.63455905853671113</v>
      </c>
      <c r="G15" s="20">
        <v>29941.15</v>
      </c>
      <c r="I15" s="761">
        <f>ISOLATED!K39</f>
        <v>114358.15000000001</v>
      </c>
      <c r="J15" s="761">
        <f>ISOLATED!P39</f>
        <v>84417</v>
      </c>
      <c r="K15" s="761">
        <f t="shared" si="2"/>
        <v>29941.150000000009</v>
      </c>
      <c r="L15" s="761"/>
    </row>
    <row r="16" spans="1:12" ht="15" customHeight="1" x14ac:dyDescent="0.2">
      <c r="A16" s="20" t="s">
        <v>112</v>
      </c>
      <c r="B16" s="21">
        <v>165804</v>
      </c>
      <c r="C16" s="21">
        <v>45120</v>
      </c>
      <c r="D16" s="21">
        <f t="shared" si="0"/>
        <v>210924</v>
      </c>
      <c r="E16" s="761">
        <v>406992.6</v>
      </c>
      <c r="F16" s="762">
        <f t="shared" si="1"/>
        <v>0.51825020897185847</v>
      </c>
      <c r="G16" s="20">
        <v>196068.6</v>
      </c>
      <c r="I16" s="761">
        <f>'SENIOR - E'!K35</f>
        <v>406992.6</v>
      </c>
      <c r="J16" s="761">
        <f>'SENIOR - E'!O35</f>
        <v>210924</v>
      </c>
      <c r="K16" s="761">
        <f t="shared" si="2"/>
        <v>196068.59999999998</v>
      </c>
      <c r="L16" s="761"/>
    </row>
    <row r="17" spans="1:12" ht="15" customHeight="1" x14ac:dyDescent="0.2">
      <c r="A17" s="20" t="s">
        <v>135</v>
      </c>
      <c r="B17" s="21">
        <v>14088</v>
      </c>
      <c r="C17" s="21">
        <v>540</v>
      </c>
      <c r="D17" s="21">
        <f t="shared" si="0"/>
        <v>14628</v>
      </c>
      <c r="E17" s="761">
        <v>18072</v>
      </c>
      <c r="F17" s="762">
        <f t="shared" si="1"/>
        <v>0.80942895086321376</v>
      </c>
      <c r="G17" s="20">
        <v>3444</v>
      </c>
      <c r="I17" s="761">
        <f>'SENIOR-EXT'!K15</f>
        <v>18072</v>
      </c>
      <c r="J17">
        <f>'SENIOR-EXT'!O15</f>
        <v>14628</v>
      </c>
      <c r="K17" s="761">
        <f t="shared" si="2"/>
        <v>3444</v>
      </c>
      <c r="L17" s="761"/>
    </row>
    <row r="18" spans="1:12" ht="15" customHeight="1" x14ac:dyDescent="0.2">
      <c r="A18" s="20" t="s">
        <v>94</v>
      </c>
      <c r="B18" s="21">
        <v>226341</v>
      </c>
      <c r="C18" s="21">
        <v>100500</v>
      </c>
      <c r="D18" s="21">
        <f t="shared" si="0"/>
        <v>326841</v>
      </c>
      <c r="E18" s="761">
        <v>492197.39999999997</v>
      </c>
      <c r="F18" s="762">
        <f t="shared" si="1"/>
        <v>0.66404454798013968</v>
      </c>
      <c r="G18" s="20">
        <v>116163.9</v>
      </c>
      <c r="I18" s="761">
        <f>SENIOR!K39</f>
        <v>492197.39999999997</v>
      </c>
      <c r="J18" s="761">
        <f>SENIOR!P39</f>
        <v>376033.5</v>
      </c>
      <c r="K18" s="761">
        <f t="shared" si="2"/>
        <v>116163.89999999997</v>
      </c>
      <c r="L18" s="761"/>
    </row>
    <row r="19" spans="1:12" ht="15" customHeight="1" x14ac:dyDescent="0.2">
      <c r="A19" s="20" t="s">
        <v>429</v>
      </c>
      <c r="B19" s="21">
        <v>61668</v>
      </c>
      <c r="C19" s="21">
        <v>5440</v>
      </c>
      <c r="D19" s="21">
        <f t="shared" si="0"/>
        <v>67108</v>
      </c>
      <c r="E19" s="761">
        <v>146246.9</v>
      </c>
      <c r="F19" s="762">
        <f t="shared" si="1"/>
        <v>0.45886784608767778</v>
      </c>
      <c r="G19" s="20">
        <v>79138.899999999994</v>
      </c>
      <c r="I19" s="761">
        <f>'ADMIN -E'!K35</f>
        <v>146246.9</v>
      </c>
      <c r="J19" s="761">
        <f>'ADMIN -E'!O35</f>
        <v>67108</v>
      </c>
      <c r="K19" s="761">
        <f t="shared" si="2"/>
        <v>79138.899999999994</v>
      </c>
      <c r="L19" s="761"/>
    </row>
    <row r="20" spans="1:12" ht="15" customHeight="1" x14ac:dyDescent="0.2">
      <c r="A20" s="20" t="s">
        <v>139</v>
      </c>
      <c r="B20" s="21">
        <v>3534</v>
      </c>
      <c r="C20" s="21">
        <v>140</v>
      </c>
      <c r="D20" s="21">
        <f t="shared" si="0"/>
        <v>3674</v>
      </c>
      <c r="E20" s="761">
        <v>4995.5</v>
      </c>
      <c r="F20" s="762">
        <f t="shared" si="1"/>
        <v>0.73546191572415176</v>
      </c>
      <c r="G20" s="20">
        <v>1321.5</v>
      </c>
      <c r="I20" s="761">
        <f>'ADMIN-EXT'!K21</f>
        <v>4995.5</v>
      </c>
      <c r="J20" s="761">
        <f>'ADMIN-EXT'!O21</f>
        <v>3674</v>
      </c>
      <c r="K20" s="761">
        <f t="shared" si="2"/>
        <v>1321.5</v>
      </c>
      <c r="L20" s="761"/>
    </row>
    <row r="21" spans="1:12" ht="15" customHeight="1" x14ac:dyDescent="0.2">
      <c r="A21" s="20" t="s">
        <v>98</v>
      </c>
      <c r="B21" s="21">
        <v>105650</v>
      </c>
      <c r="C21" s="21">
        <v>6200</v>
      </c>
      <c r="D21" s="21">
        <f t="shared" si="0"/>
        <v>111850</v>
      </c>
      <c r="E21" s="761">
        <v>156790.79999999999</v>
      </c>
      <c r="F21" s="762">
        <f t="shared" si="1"/>
        <v>0.71337093758052139</v>
      </c>
      <c r="G21" s="20">
        <v>57140.799999999988</v>
      </c>
      <c r="I21" s="761">
        <f>ADMIN!K27</f>
        <v>156790.79999999999</v>
      </c>
      <c r="J21" s="761">
        <f>ADMIN!P27</f>
        <v>99650</v>
      </c>
      <c r="K21" s="761">
        <f t="shared" si="2"/>
        <v>57140.799999999988</v>
      </c>
      <c r="L21" s="761"/>
    </row>
    <row r="22" spans="1:12" ht="15" customHeight="1" x14ac:dyDescent="0.2">
      <c r="A22" s="20" t="s">
        <v>430</v>
      </c>
      <c r="B22" s="21">
        <v>61924</v>
      </c>
      <c r="C22" s="21">
        <v>12320</v>
      </c>
      <c r="D22" s="21">
        <f t="shared" si="0"/>
        <v>74244</v>
      </c>
      <c r="E22" s="761">
        <v>150282.1</v>
      </c>
      <c r="F22" s="762">
        <f t="shared" si="1"/>
        <v>0.49403089256804367</v>
      </c>
      <c r="G22" s="20">
        <v>93018.1</v>
      </c>
      <c r="I22" s="761">
        <f>'RECREATION - E'!K36</f>
        <v>150282.1</v>
      </c>
      <c r="J22" s="761">
        <f>'RECREATION - E'!O36</f>
        <v>57264</v>
      </c>
      <c r="K22" s="761">
        <f t="shared" si="2"/>
        <v>93018.1</v>
      </c>
      <c r="L22" s="761"/>
    </row>
    <row r="23" spans="1:12" ht="15" customHeight="1" x14ac:dyDescent="0.2">
      <c r="A23" s="20" t="s">
        <v>141</v>
      </c>
      <c r="B23" s="21">
        <v>13032</v>
      </c>
      <c r="C23" s="21">
        <v>490</v>
      </c>
      <c r="D23" s="21">
        <f t="shared" si="0"/>
        <v>13522</v>
      </c>
      <c r="E23" s="761">
        <v>14850</v>
      </c>
      <c r="F23" s="762">
        <f t="shared" si="1"/>
        <v>0.91057239057239059</v>
      </c>
      <c r="G23" s="20">
        <v>1328</v>
      </c>
      <c r="I23" s="761">
        <f>'RECREATION-EXT'!K17</f>
        <v>14850</v>
      </c>
      <c r="J23" s="761">
        <f>'RECREATION-EXT'!O17</f>
        <v>13522</v>
      </c>
      <c r="K23" s="761">
        <f t="shared" si="2"/>
        <v>1328</v>
      </c>
      <c r="L23" s="761"/>
    </row>
    <row r="24" spans="1:12" ht="15" customHeight="1" x14ac:dyDescent="0.2">
      <c r="A24" s="20" t="s">
        <v>311</v>
      </c>
      <c r="B24" s="21">
        <v>98534</v>
      </c>
      <c r="C24" s="21">
        <v>36000</v>
      </c>
      <c r="D24" s="21">
        <f t="shared" si="0"/>
        <v>134534</v>
      </c>
      <c r="E24" s="761">
        <v>235152.25</v>
      </c>
      <c r="F24" s="762">
        <f t="shared" si="1"/>
        <v>0.57211444925574817</v>
      </c>
      <c r="G24" s="20">
        <v>72878.25</v>
      </c>
      <c r="I24" s="761">
        <f>RECREATION!K41</f>
        <v>235152.25</v>
      </c>
      <c r="J24" s="761">
        <f>RECREATION!P41</f>
        <v>162274</v>
      </c>
      <c r="K24" s="761">
        <f t="shared" si="2"/>
        <v>72878.25</v>
      </c>
      <c r="L24" s="761"/>
    </row>
    <row r="25" spans="1:12" ht="15" customHeight="1" x14ac:dyDescent="0.2">
      <c r="A25" s="20" t="s">
        <v>120</v>
      </c>
      <c r="B25" s="21">
        <v>114296</v>
      </c>
      <c r="C25" s="21">
        <v>31120</v>
      </c>
      <c r="D25" s="21">
        <f t="shared" si="0"/>
        <v>145416</v>
      </c>
      <c r="E25" s="761">
        <v>297644.5</v>
      </c>
      <c r="F25" s="762">
        <f t="shared" si="1"/>
        <v>0.48855597869270218</v>
      </c>
      <c r="G25" s="20">
        <v>152228.5</v>
      </c>
      <c r="I25" s="761">
        <f>'SERVICE - E'!K36</f>
        <v>297644.5</v>
      </c>
      <c r="J25" s="761">
        <f>'SERVICE - E'!O34</f>
        <v>145416</v>
      </c>
      <c r="K25" s="761">
        <f t="shared" si="2"/>
        <v>152228.5</v>
      </c>
      <c r="L25" s="761"/>
    </row>
    <row r="26" spans="1:12" ht="15" customHeight="1" x14ac:dyDescent="0.2">
      <c r="A26" s="20" t="s">
        <v>143</v>
      </c>
      <c r="B26" s="21">
        <v>32994</v>
      </c>
      <c r="C26" s="21">
        <v>1260</v>
      </c>
      <c r="D26" s="21">
        <f t="shared" si="0"/>
        <v>34254</v>
      </c>
      <c r="E26" s="761">
        <v>36050</v>
      </c>
      <c r="F26" s="762">
        <f t="shared" si="1"/>
        <v>0.95018030513176144</v>
      </c>
      <c r="G26" s="20">
        <v>1796</v>
      </c>
      <c r="I26" s="761">
        <f>'SERVICE-EXT'!K22</f>
        <v>36050</v>
      </c>
      <c r="J26" s="761">
        <f>'SERVICE-EXT'!O22</f>
        <v>34254</v>
      </c>
      <c r="K26" s="761">
        <f t="shared" si="2"/>
        <v>1796</v>
      </c>
      <c r="L26" s="761"/>
    </row>
    <row r="27" spans="1:12" ht="15" customHeight="1" x14ac:dyDescent="0.2">
      <c r="A27" s="20" t="s">
        <v>102</v>
      </c>
      <c r="B27" s="21">
        <v>252045</v>
      </c>
      <c r="C27" s="21">
        <v>99700</v>
      </c>
      <c r="D27" s="21">
        <f t="shared" si="0"/>
        <v>351745</v>
      </c>
      <c r="E27" s="761">
        <v>735706.85</v>
      </c>
      <c r="F27" s="762">
        <f t="shared" si="1"/>
        <v>0.47810483210806043</v>
      </c>
      <c r="G27" s="20">
        <v>323356.84999999998</v>
      </c>
      <c r="I27" s="761">
        <f>SERVICE!K45</f>
        <v>735706.85</v>
      </c>
      <c r="J27" s="761">
        <f>SERVICE!P45</f>
        <v>412350</v>
      </c>
      <c r="K27" s="761">
        <f t="shared" si="2"/>
        <v>323356.84999999998</v>
      </c>
      <c r="L27" s="761"/>
    </row>
    <row r="28" spans="1:12" ht="15" customHeight="1" x14ac:dyDescent="0.2">
      <c r="A28" s="20" t="s">
        <v>124</v>
      </c>
      <c r="B28" s="21">
        <v>1040</v>
      </c>
      <c r="C28" s="21">
        <v>240</v>
      </c>
      <c r="D28" s="21">
        <f t="shared" si="0"/>
        <v>1280</v>
      </c>
      <c r="E28" s="761">
        <v>2910</v>
      </c>
      <c r="F28" s="762">
        <f t="shared" si="1"/>
        <v>0.43986254295532645</v>
      </c>
      <c r="G28" s="20">
        <v>1630</v>
      </c>
      <c r="I28" s="761">
        <f>'PUMP RM-1'!L19</f>
        <v>2910</v>
      </c>
      <c r="J28" s="761">
        <f>'PUMP RM-1'!P19</f>
        <v>1280</v>
      </c>
      <c r="K28" s="761">
        <f t="shared" si="2"/>
        <v>1630</v>
      </c>
      <c r="L28" s="761"/>
    </row>
    <row r="29" spans="1:12" ht="15" customHeight="1" x14ac:dyDescent="0.2">
      <c r="A29" s="20" t="s">
        <v>147</v>
      </c>
      <c r="B29" s="21">
        <v>11615</v>
      </c>
      <c r="C29" s="21">
        <v>270</v>
      </c>
      <c r="D29" s="21">
        <f t="shared" si="0"/>
        <v>11885</v>
      </c>
      <c r="E29" s="761">
        <v>16393</v>
      </c>
      <c r="F29" s="762">
        <f t="shared" si="1"/>
        <v>0.72500457512352834</v>
      </c>
      <c r="G29" s="20">
        <v>4508</v>
      </c>
      <c r="I29" s="761">
        <f>'PUMP-R1-EXT'!K16</f>
        <v>16393</v>
      </c>
      <c r="J29" s="761">
        <f>'PUMP-R1-EXT'!O16</f>
        <v>11885</v>
      </c>
      <c r="K29" s="761">
        <f t="shared" si="2"/>
        <v>4508</v>
      </c>
      <c r="L29" s="761"/>
    </row>
    <row r="30" spans="1:12" ht="15" customHeight="1" x14ac:dyDescent="0.2">
      <c r="A30" s="20" t="s">
        <v>104</v>
      </c>
      <c r="B30" s="21">
        <v>1320</v>
      </c>
      <c r="C30" s="21">
        <v>240</v>
      </c>
      <c r="D30" s="21">
        <f t="shared" si="0"/>
        <v>1560</v>
      </c>
      <c r="E30" s="761">
        <v>11640</v>
      </c>
      <c r="F30" s="762">
        <f t="shared" si="1"/>
        <v>0.13402061855670103</v>
      </c>
      <c r="G30" s="20">
        <v>10080</v>
      </c>
      <c r="I30" s="761">
        <f>'PUMP RM-2'!L22</f>
        <v>11640</v>
      </c>
      <c r="J30" s="761">
        <f>'PUMP RM-2'!P22</f>
        <v>1560</v>
      </c>
      <c r="K30" s="761">
        <f t="shared" si="2"/>
        <v>10080</v>
      </c>
      <c r="L30" s="761"/>
    </row>
    <row r="31" spans="1:12" ht="15" customHeight="1" x14ac:dyDescent="0.2">
      <c r="A31" s="20" t="s">
        <v>431</v>
      </c>
      <c r="B31" s="21">
        <v>740</v>
      </c>
      <c r="C31" s="21">
        <v>20</v>
      </c>
      <c r="D31" s="21">
        <f t="shared" si="0"/>
        <v>760</v>
      </c>
      <c r="E31" s="761">
        <v>630.5</v>
      </c>
      <c r="F31" s="762">
        <f t="shared" si="1"/>
        <v>1.2053925455987311</v>
      </c>
      <c r="G31" s="20">
        <v>-129.5</v>
      </c>
      <c r="I31" s="761">
        <f>'PUMP-R2-EXT'!K15</f>
        <v>630.5</v>
      </c>
      <c r="J31">
        <f>'PUMP-R2-EXT'!O15</f>
        <v>760</v>
      </c>
      <c r="K31" s="761">
        <f t="shared" si="2"/>
        <v>-129.5</v>
      </c>
      <c r="L31" s="761"/>
    </row>
    <row r="32" spans="1:12" ht="15" customHeight="1" x14ac:dyDescent="0.2">
      <c r="A32" s="20" t="s">
        <v>127</v>
      </c>
      <c r="B32" s="21">
        <v>1040</v>
      </c>
      <c r="C32" s="21">
        <v>240</v>
      </c>
      <c r="D32" s="21">
        <f t="shared" si="0"/>
        <v>1280</v>
      </c>
      <c r="E32" s="761">
        <v>2910</v>
      </c>
      <c r="F32" s="762">
        <f t="shared" si="1"/>
        <v>0.43986254295532645</v>
      </c>
      <c r="G32" s="20">
        <v>1630</v>
      </c>
      <c r="I32" s="761">
        <f>'PUMP RM-3'!K19</f>
        <v>2910</v>
      </c>
      <c r="J32" s="761">
        <f>'PUMP RM-3'!O19</f>
        <v>1280</v>
      </c>
      <c r="K32" s="761">
        <f t="shared" si="2"/>
        <v>1630</v>
      </c>
      <c r="L32" s="761"/>
    </row>
    <row r="33" spans="1:12" ht="15" customHeight="1" x14ac:dyDescent="0.2">
      <c r="A33" s="20" t="s">
        <v>151</v>
      </c>
      <c r="B33" s="21">
        <v>5960</v>
      </c>
      <c r="C33" s="21">
        <v>140</v>
      </c>
      <c r="D33" s="21">
        <f t="shared" si="0"/>
        <v>6100</v>
      </c>
      <c r="E33" s="761">
        <v>8196.5</v>
      </c>
      <c r="F33" s="762">
        <f t="shared" si="1"/>
        <v>0.74422009394253641</v>
      </c>
      <c r="G33" s="20">
        <v>2096.5</v>
      </c>
      <c r="I33" s="761">
        <f>'PUMP-R3-EXT'!K16</f>
        <v>8196.5</v>
      </c>
      <c r="J33" s="761">
        <f>'PUMP-R3-EXT'!O16</f>
        <v>6100</v>
      </c>
      <c r="K33" s="761">
        <f t="shared" si="2"/>
        <v>2096.5</v>
      </c>
      <c r="L33" s="761"/>
    </row>
    <row r="34" spans="1:12" ht="15" customHeight="1" x14ac:dyDescent="0.2">
      <c r="A34" s="20" t="s">
        <v>333</v>
      </c>
      <c r="B34" s="21">
        <v>328557</v>
      </c>
      <c r="C34" s="21">
        <v>20800</v>
      </c>
      <c r="D34" s="21">
        <f t="shared" si="0"/>
        <v>349357</v>
      </c>
      <c r="E34" s="761">
        <v>541817.75</v>
      </c>
      <c r="F34" s="762">
        <f t="shared" si="1"/>
        <v>0.64478692327816867</v>
      </c>
      <c r="G34" s="20">
        <v>330513.25</v>
      </c>
      <c r="I34" s="761">
        <f>PUMP02!K48</f>
        <v>541817.75</v>
      </c>
      <c r="J34" s="761">
        <f>PUMP02!P48</f>
        <v>211304.5</v>
      </c>
      <c r="K34" s="761">
        <f t="shared" si="2"/>
        <v>330513.25</v>
      </c>
      <c r="L34" s="761"/>
    </row>
    <row r="35" spans="1:12" ht="15" customHeight="1" x14ac:dyDescent="0.2">
      <c r="A35" s="20" t="s">
        <v>367</v>
      </c>
      <c r="B35" s="21">
        <v>25130</v>
      </c>
      <c r="C35" s="21">
        <v>720</v>
      </c>
      <c r="D35" s="21">
        <f t="shared" si="0"/>
        <v>25850</v>
      </c>
      <c r="E35" s="761">
        <v>46366</v>
      </c>
      <c r="F35" s="762">
        <f t="shared" si="1"/>
        <v>0.55752059698917311</v>
      </c>
      <c r="G35" s="20">
        <v>20516</v>
      </c>
      <c r="I35" s="761">
        <f>'GUARD RM'!J31</f>
        <v>46366</v>
      </c>
      <c r="J35" s="761">
        <f>'GUARD RM'!N31</f>
        <v>25850</v>
      </c>
      <c r="K35" s="761">
        <f t="shared" si="2"/>
        <v>20516</v>
      </c>
      <c r="L35" s="761"/>
    </row>
    <row r="36" spans="1:12" ht="15" customHeight="1" x14ac:dyDescent="0.2">
      <c r="A36" s="20" t="s">
        <v>145</v>
      </c>
      <c r="B36" s="21">
        <v>740</v>
      </c>
      <c r="C36" s="21">
        <v>20</v>
      </c>
      <c r="D36" s="21">
        <f t="shared" si="0"/>
        <v>760</v>
      </c>
      <c r="E36" s="761">
        <v>630.5</v>
      </c>
      <c r="F36" s="762">
        <f t="shared" si="1"/>
        <v>1.2053925455987311</v>
      </c>
      <c r="G36" s="20">
        <v>-129.5</v>
      </c>
      <c r="I36" s="761">
        <f>'GUARD-RM-EXT'!K14</f>
        <v>630.5</v>
      </c>
      <c r="J36">
        <f>'GUARD-RM-EXT'!O14</f>
        <v>760</v>
      </c>
      <c r="K36" s="761">
        <f t="shared" si="2"/>
        <v>-129.5</v>
      </c>
      <c r="L36" s="761"/>
    </row>
    <row r="37" spans="1:12" ht="15" customHeight="1" x14ac:dyDescent="0.2">
      <c r="A37" s="16" t="s">
        <v>432</v>
      </c>
      <c r="B37" s="643">
        <f>SUM(B4:B36)</f>
        <v>3104507</v>
      </c>
      <c r="C37" s="643">
        <f>SUM(C4:C36)</f>
        <v>827570</v>
      </c>
      <c r="D37" s="643">
        <f>SUM(D4:D36)</f>
        <v>3932077</v>
      </c>
      <c r="E37" s="643">
        <f>SUM(E4:E36)</f>
        <v>6552910.3499999987</v>
      </c>
      <c r="F37" s="16">
        <f>IFERROR(E37/SUM(summary!H44),0)</f>
        <v>1.0092079923094186</v>
      </c>
      <c r="G37" s="643">
        <f>SUM(G4:G36)</f>
        <v>2483848.85</v>
      </c>
      <c r="I37" s="643">
        <f t="shared" ref="I37:K37" si="3">SUM(I4:I36)</f>
        <v>6552910.3499999987</v>
      </c>
      <c r="J37" s="643">
        <f t="shared" si="3"/>
        <v>4069061.5</v>
      </c>
      <c r="K37" s="643">
        <f t="shared" si="3"/>
        <v>2483848.8499999996</v>
      </c>
    </row>
    <row r="40" spans="1:12" ht="15" customHeight="1" x14ac:dyDescent="0.2">
      <c r="A40" s="644" t="s">
        <v>433</v>
      </c>
      <c r="B40" s="644" t="s">
        <v>434</v>
      </c>
      <c r="C40" s="644" t="s">
        <v>435</v>
      </c>
    </row>
    <row r="41" spans="1:12" ht="15" customHeight="1" x14ac:dyDescent="0.2">
      <c r="A41" s="20" t="s">
        <v>436</v>
      </c>
      <c r="B41" s="21">
        <f>SUMIF('المصروفات الإضافية'!$B$5:$B$204,A41,'المصروفات الإضافية'!$F$5:$F$204)</f>
        <v>0</v>
      </c>
      <c r="C41" s="645">
        <f>IFERROR(B41/SUM(B$41:B$50),0)</f>
        <v>0</v>
      </c>
    </row>
    <row r="42" spans="1:12" ht="15" customHeight="1" x14ac:dyDescent="0.2">
      <c r="A42" s="20" t="s">
        <v>437</v>
      </c>
      <c r="B42" s="21">
        <f>SUMIF('المصروفات الإضافية'!$B$5:$B$204,A42,'المصروفات الإضافية'!$F$5:$F$204)</f>
        <v>20000</v>
      </c>
      <c r="C42" s="645">
        <f t="shared" ref="C41:C50" si="4">IFERROR(B42/SUM(B$41:B$50),0)</f>
        <v>3.6396724294813464E-2</v>
      </c>
    </row>
    <row r="43" spans="1:12" ht="15" customHeight="1" x14ac:dyDescent="0.2">
      <c r="A43" s="20" t="s">
        <v>438</v>
      </c>
      <c r="B43" s="21">
        <f>SUMIF('المصروفات الإضافية'!$B$5:$B$204,A43,'المصروفات الإضافية'!$F$5:$F$204)</f>
        <v>287000</v>
      </c>
      <c r="C43" s="645">
        <f t="shared" si="4"/>
        <v>0.52229299363057324</v>
      </c>
    </row>
    <row r="44" spans="1:12" ht="15" customHeight="1" x14ac:dyDescent="0.2">
      <c r="A44" s="20" t="s">
        <v>439</v>
      </c>
      <c r="B44" s="21">
        <f>SUMIF('المصروفات الإضافية'!$B$5:$B$204,A44,'المصروفات الإضافية'!$F$5:$F$204)</f>
        <v>127500</v>
      </c>
      <c r="C44" s="645">
        <f t="shared" si="4"/>
        <v>0.23202911737943585</v>
      </c>
    </row>
    <row r="45" spans="1:12" ht="15" customHeight="1" x14ac:dyDescent="0.2">
      <c r="A45" s="20" t="s">
        <v>440</v>
      </c>
      <c r="B45" s="21">
        <f>SUMIF('المصروفات الإضافية'!$B$5:$B$204,A45,'المصروفات الإضافية'!$F$5:$F$204)</f>
        <v>90000</v>
      </c>
      <c r="C45" s="645">
        <f t="shared" si="4"/>
        <v>0.1637852593266606</v>
      </c>
    </row>
    <row r="46" spans="1:12" ht="15" customHeight="1" x14ac:dyDescent="0.2">
      <c r="A46" s="20" t="s">
        <v>441</v>
      </c>
      <c r="B46" s="21">
        <f>SUMIF('المصروفات الإضافية'!$B$5:$B$204,A46,'المصروفات الإضافية'!$F$5:$F$204)</f>
        <v>0</v>
      </c>
      <c r="C46" s="645">
        <f t="shared" si="4"/>
        <v>0</v>
      </c>
    </row>
    <row r="47" spans="1:12" ht="15" customHeight="1" x14ac:dyDescent="0.2">
      <c r="A47" s="20" t="s">
        <v>442</v>
      </c>
      <c r="B47" s="21">
        <f>SUMIF('المصروفات الإضافية'!$B$5:$B$204,A47,'المصروفات الإضافية'!$F$5:$F$204)</f>
        <v>25000</v>
      </c>
      <c r="C47" s="645">
        <f t="shared" si="4"/>
        <v>4.5495905368516831E-2</v>
      </c>
    </row>
    <row r="48" spans="1:12" ht="15" customHeight="1" x14ac:dyDescent="0.2">
      <c r="A48" s="20" t="s">
        <v>443</v>
      </c>
      <c r="B48" s="21">
        <f>SUMIF('المصروفات الإضافية'!$B$5:$B$204,A48,'المصروفات الإضافية'!$F$5:$F$204)</f>
        <v>0</v>
      </c>
      <c r="C48" s="645">
        <f t="shared" si="4"/>
        <v>0</v>
      </c>
    </row>
    <row r="49" spans="1:3" ht="15" customHeight="1" x14ac:dyDescent="0.2">
      <c r="A49" s="20" t="s">
        <v>444</v>
      </c>
      <c r="B49" s="21">
        <f>SUMIF('المصروفات الإضافية'!$B$5:$B$204,A49,'المصروفات الإضافية'!$F$5:$F$204)</f>
        <v>0</v>
      </c>
      <c r="C49" s="645">
        <f t="shared" si="4"/>
        <v>0</v>
      </c>
    </row>
    <row r="50" spans="1:3" ht="15" customHeight="1" x14ac:dyDescent="0.2">
      <c r="A50" s="20" t="s">
        <v>445</v>
      </c>
      <c r="B50" s="21">
        <f>SUMIF('المصروفات الإضافية'!$B$5:$B$204,A50,'المصروفات الإضافية'!$F$5:$F$204)</f>
        <v>0</v>
      </c>
      <c r="C50" s="645">
        <f t="shared" si="4"/>
        <v>0</v>
      </c>
    </row>
    <row r="52" spans="1:3" ht="15" customHeight="1" x14ac:dyDescent="0.2">
      <c r="A52" s="20" t="s">
        <v>446</v>
      </c>
      <c r="B52" s="646">
        <f>SUM(B41:B50)</f>
        <v>549500</v>
      </c>
    </row>
  </sheetData>
  <mergeCells count="1">
    <mergeCell ref="A1:F1"/>
  </mergeCell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9"/>
  <sheetViews>
    <sheetView rightToLeft="1" zoomScaleNormal="100" workbookViewId="0">
      <selection sqref="A1:F1"/>
    </sheetView>
  </sheetViews>
  <sheetFormatPr defaultColWidth="8.7109375" defaultRowHeight="12.75" x14ac:dyDescent="0.2"/>
  <cols>
    <col min="1" max="6" width="24" style="15" customWidth="1"/>
  </cols>
  <sheetData>
    <row r="1" spans="1:6" ht="21.75" customHeight="1" x14ac:dyDescent="0.2">
      <c r="A1" s="753" t="s">
        <v>447</v>
      </c>
      <c r="B1" s="753"/>
      <c r="C1" s="753"/>
      <c r="D1" s="753"/>
      <c r="E1" s="753"/>
      <c r="F1" s="753"/>
    </row>
    <row r="3" spans="1:6" ht="34.5" customHeight="1" x14ac:dyDescent="0.2">
      <c r="A3" s="18" t="s">
        <v>448</v>
      </c>
      <c r="B3" s="10" t="s">
        <v>449</v>
      </c>
      <c r="C3" s="10"/>
      <c r="D3" s="10"/>
      <c r="E3" s="10"/>
      <c r="F3" s="10"/>
    </row>
    <row r="4" spans="1:6" ht="34.5" customHeight="1" x14ac:dyDescent="0.2">
      <c r="A4" s="18" t="s">
        <v>450</v>
      </c>
      <c r="B4" s="10" t="s">
        <v>451</v>
      </c>
      <c r="C4" s="10"/>
      <c r="D4" s="10"/>
      <c r="E4" s="10"/>
      <c r="F4" s="10"/>
    </row>
    <row r="5" spans="1:6" ht="34.5" customHeight="1" x14ac:dyDescent="0.2">
      <c r="A5" s="18" t="s">
        <v>452</v>
      </c>
      <c r="B5" s="10" t="s">
        <v>453</v>
      </c>
      <c r="C5" s="10"/>
      <c r="D5" s="10"/>
      <c r="E5" s="10"/>
      <c r="F5" s="10"/>
    </row>
    <row r="6" spans="1:6" ht="34.5" customHeight="1" x14ac:dyDescent="0.2">
      <c r="A6" s="18" t="s">
        <v>454</v>
      </c>
      <c r="B6" s="10" t="s">
        <v>455</v>
      </c>
      <c r="C6" s="10"/>
      <c r="D6" s="10"/>
      <c r="E6" s="10"/>
      <c r="F6" s="10"/>
    </row>
    <row r="7" spans="1:6" ht="34.5" customHeight="1" x14ac:dyDescent="0.2">
      <c r="A7" s="18" t="s">
        <v>456</v>
      </c>
      <c r="B7" s="10" t="s">
        <v>457</v>
      </c>
      <c r="C7" s="10"/>
      <c r="D7" s="10"/>
      <c r="E7" s="10"/>
      <c r="F7" s="10"/>
    </row>
    <row r="8" spans="1:6" ht="34.5" customHeight="1" x14ac:dyDescent="0.2">
      <c r="A8" s="18" t="s">
        <v>458</v>
      </c>
      <c r="B8" s="10" t="s">
        <v>459</v>
      </c>
      <c r="C8" s="10"/>
      <c r="D8" s="10"/>
      <c r="E8" s="10"/>
      <c r="F8" s="10"/>
    </row>
    <row r="9" spans="1:6" ht="34.5" customHeight="1" x14ac:dyDescent="0.2">
      <c r="A9" s="18" t="s">
        <v>460</v>
      </c>
      <c r="B9" s="10" t="s">
        <v>461</v>
      </c>
      <c r="C9" s="10"/>
      <c r="D9" s="10"/>
      <c r="E9" s="10"/>
      <c r="F9" s="10"/>
    </row>
  </sheetData>
  <mergeCells count="8">
    <mergeCell ref="B7:F7"/>
    <mergeCell ref="B8:F8"/>
    <mergeCell ref="B9:F9"/>
    <mergeCell ref="A1:F1"/>
    <mergeCell ref="B3:F3"/>
    <mergeCell ref="B4:F4"/>
    <mergeCell ref="B5:F5"/>
    <mergeCell ref="B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41</vt:i4>
      </vt:variant>
      <vt:variant>
        <vt:lpstr>Named Ranges</vt:lpstr>
      </vt:variant>
      <vt:variant>
        <vt:i4>28</vt:i4>
      </vt:variant>
    </vt:vector>
  </HeadingPairs>
  <TitlesOfParts>
    <vt:vector size="69" baseType="lpstr">
      <vt:lpstr>لوحة الربحية</vt:lpstr>
      <vt:lpstr>INVOICE NO 14</vt:lpstr>
      <vt:lpstr>summary</vt:lpstr>
      <vt:lpstr>JUN-T1 E</vt:lpstr>
      <vt:lpstr>JUN-T1-EXT</vt:lpstr>
      <vt:lpstr>JUN-T1</vt:lpstr>
      <vt:lpstr>JUN-T2 E</vt:lpstr>
      <vt:lpstr>JUN-T2-EXT</vt:lpstr>
      <vt:lpstr>JUN-T2</vt:lpstr>
      <vt:lpstr>SUPERVISOR -E</vt:lpstr>
      <vt:lpstr>SUPERVISOR-EXT </vt:lpstr>
      <vt:lpstr>SUPERVISOR</vt:lpstr>
      <vt:lpstr>ISOLATE - E</vt:lpstr>
      <vt:lpstr>ISOLATED-EXT </vt:lpstr>
      <vt:lpstr>ISOLATED</vt:lpstr>
      <vt:lpstr>SENIOR - E</vt:lpstr>
      <vt:lpstr>SENIOR-EXT</vt:lpstr>
      <vt:lpstr>SENIOR</vt:lpstr>
      <vt:lpstr>ADMIN -E</vt:lpstr>
      <vt:lpstr>ADMIN-EXT</vt:lpstr>
      <vt:lpstr>ADMIN</vt:lpstr>
      <vt:lpstr>RECREATION - E</vt:lpstr>
      <vt:lpstr>RECREATION-EXT</vt:lpstr>
      <vt:lpstr>RECREATION</vt:lpstr>
      <vt:lpstr>SERVICE - E</vt:lpstr>
      <vt:lpstr>SERVICE-EXT</vt:lpstr>
      <vt:lpstr>SERVICE</vt:lpstr>
      <vt:lpstr>PUMP RM-1</vt:lpstr>
      <vt:lpstr>PUMP-R1-EXT</vt:lpstr>
      <vt:lpstr>PUMP RM-2</vt:lpstr>
      <vt:lpstr>PUMP-R2-EXT</vt:lpstr>
      <vt:lpstr>PUMP RM-3</vt:lpstr>
      <vt:lpstr>PUMP-R3-EXT</vt:lpstr>
      <vt:lpstr>PUMP02</vt:lpstr>
      <vt:lpstr>GUARD RM</vt:lpstr>
      <vt:lpstr>GUARD-RM-EXT</vt:lpstr>
      <vt:lpstr>حصر الأنابيب</vt:lpstr>
      <vt:lpstr>حصر الكيبل</vt:lpstr>
      <vt:lpstr>المصروفات الإضافية</vt:lpstr>
      <vt:lpstr>ملخص التكاليف</vt:lpstr>
      <vt:lpstr>دليل الاستخدام</vt:lpstr>
      <vt:lpstr>ADMIN!Print_Area</vt:lpstr>
      <vt:lpstr>'ADMIN -E'!Print_Area</vt:lpstr>
      <vt:lpstr>'ADMIN-EXT'!Print_Area</vt:lpstr>
      <vt:lpstr>'GUARD RM'!Print_Area</vt:lpstr>
      <vt:lpstr>'GUARD-RM-EXT'!Print_Area</vt:lpstr>
      <vt:lpstr>'INVOICE NO 14'!Print_Area</vt:lpstr>
      <vt:lpstr>'ISOLATE - E'!Print_Area</vt:lpstr>
      <vt:lpstr>ISOLATED!Print_Area</vt:lpstr>
      <vt:lpstr>'ISOLATED-EXT '!Print_Area</vt:lpstr>
      <vt:lpstr>'JUN-T1-EXT'!Print_Area</vt:lpstr>
      <vt:lpstr>'JUN-T2'!Print_Area</vt:lpstr>
      <vt:lpstr>'JUN-T2-EXT'!Print_Area</vt:lpstr>
      <vt:lpstr>PUMP02!Print_Area</vt:lpstr>
      <vt:lpstr>'PUMP-R1-EXT'!Print_Area</vt:lpstr>
      <vt:lpstr>'PUMP-R2-EXT'!Print_Area</vt:lpstr>
      <vt:lpstr>'PUMP-R3-EXT'!Print_Area</vt:lpstr>
      <vt:lpstr>RECREATION!Print_Area</vt:lpstr>
      <vt:lpstr>'RECREATION - E'!Print_Area</vt:lpstr>
      <vt:lpstr>'RECREATION-EXT'!Print_Area</vt:lpstr>
      <vt:lpstr>SENIOR!Print_Area</vt:lpstr>
      <vt:lpstr>'SENIOR - E'!Print_Area</vt:lpstr>
      <vt:lpstr>'SENIOR-EXT'!Print_Area</vt:lpstr>
      <vt:lpstr>SERVICE!Print_Area</vt:lpstr>
      <vt:lpstr>'SERVICE-EXT'!Print_Area</vt:lpstr>
      <vt:lpstr>summary!Print_Area</vt:lpstr>
      <vt:lpstr>SUPERVISOR!Print_Area</vt:lpstr>
      <vt:lpstr>'SUPERVISOR -E'!Print_Area</vt:lpstr>
      <vt:lpstr>'SUPERVISOR-EXT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sharief Abdul Rahman</dc:creator>
  <cp:lastModifiedBy>mohammed sharief Abdul Rahman</cp:lastModifiedBy>
  <dcterms:created xsi:type="dcterms:W3CDTF">2026-09-21T03:27:16Z</dcterms:created>
  <dcterms:modified xsi:type="dcterms:W3CDTF">2026-09-23T01:31:44Z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2006-02-13T06:35:01Z</dcterms:created>
  <dc:creator>lbaroodi</dc:creator>
  <dc:description/>
  <dc:language>en-US</dc:language>
  <cp:lastModifiedBy>mohammed sharief Abdul Rahman</cp:lastModifiedBy>
  <cp:lastPrinted>2026-01-03T09:55:35Z</cp:lastPrinted>
  <dcterms:modified xsi:type="dcterms:W3CDTF">2026-09-18T03:45:39Z</dcterms:modified>
  <cp:revision>0</cp:revision>
  <dc:subject/>
  <dc:title/>
</cp:coreProperties>
</file>