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hana\Desktop\Projects\"/>
    </mc:Choice>
  </mc:AlternateContent>
  <xr:revisionPtr revIDLastSave="0" documentId="13_ncr:1_{16BA4F7F-960B-46B7-AF81-CA0F3B55E92E}" xr6:coauthVersionLast="47" xr6:coauthVersionMax="47" xr10:uidLastSave="{00000000-0000-0000-0000-000000000000}"/>
  <bookViews>
    <workbookView xWindow="-108" yWindow="-108" windowWidth="23256" windowHeight="13896" activeTab="1" xr2:uid="{A43A1C7F-30E5-49C0-B746-71FBF5955AB9}"/>
  </bookViews>
  <sheets>
    <sheet name="Analysis 01" sheetId="3" r:id="rId1"/>
    <sheet name="Sheet1" sheetId="4" r:id="rId2"/>
  </sheets>
  <calcPr calcId="191029"/>
  <pivotCaches>
    <pivotCache cacheId="0" r:id="rId3"/>
    <pivotCache cacheId="1" r:id="rId4"/>
    <pivotCache cacheId="2" r:id="rId5"/>
    <pivotCache cacheId="3" r:id="rId6"/>
    <pivotCache cacheId="4" r:id="rId7"/>
    <pivotCache cacheId="5" r:id="rId8"/>
    <pivotCache cacheId="6" r:id="rId9"/>
    <pivotCache cacheId="7" r:id="rId10"/>
    <pivotCache cacheId="8" r:id="rId11"/>
    <pivotCache cacheId="9" r:id="rId12"/>
    <pivotCache cacheId="10" r:id="rId13"/>
    <pivotCache cacheId="11" r:id="rId1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buses_fca02ef7-d837-4a48-a65e-60a08c2ff2b3" name="Dim_buses" connection="Query - Dim_buses"/>
          <x15:modelTable id="Dim_demographics_9f9d0b99-4f85-4f7d-b2e1-fa8da6611370" name="Dim_demographics" connection="Query - Dim_demographics"/>
          <x15:modelTable id="Dim_routes_c1e66015-0311-46c8-8f79-b80af41aa9b3" name="Dim_routes" connection="Query - Dim_routes"/>
          <x15:modelTable id="Facttable_ridership_06de011c-2495-40e8-afba-bc23ae22cb59" name="Facttable_ridership" connection="Query - Facttable_ridership"/>
          <x15:modelTable id="Dim_DateTable_c22ea599-33c5-41fe-972a-2ad6e1415e41" name="Dim_DateTable" connection="Query - Dim_DateTable"/>
          <x15:modelTable id="Calculation_4fb9b370-5c9a-4abc-a319-e0a1bb68d3d0" name="Calculation" connection="Query - Calculation"/>
        </x15:modelTables>
        <x15:modelRelationships>
          <x15:modelRelationship fromTable="Dim_buses" fromColumn="RouteID" toTable="Dim_routes" toColumn="RouteID"/>
          <x15:modelRelationship fromTable="Facttable_ridership" fromColumn="BusID" toTable="Dim_buses" toColumn="BusID"/>
          <x15:modelRelationship fromTable="Facttable_ridership" fromColumn="RiderID" toTable="Dim_demographics" toColumn="RiderID"/>
          <x15:modelRelationship fromTable="Facttable_ridership" fromColumn="Date" toTable="Dim_DateTable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Facttable_ridership" columnName="Time" columnId="Time">
                <x16:calculatedTimeColumn columnName="Time (Hour)" columnId="Time (Hour)" contentType="hours" isSelected="1"/>
                <x16:calculatedTimeColumn columnName="Time (Minute)" columnId="Time (Minute)" contentType="minute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0" i="3" l="1"/>
  <c r="AF21" i="3"/>
  <c r="AF22" i="3"/>
  <c r="AF19" i="3"/>
  <c r="V19" i="3"/>
  <c r="V20" i="3"/>
  <c r="V21" i="3"/>
  <c r="V22" i="3"/>
  <c r="V23" i="3"/>
  <c r="V24" i="3"/>
  <c r="V25" i="3"/>
  <c r="V26" i="3"/>
  <c r="U25" i="3"/>
  <c r="U26" i="3"/>
  <c r="U20" i="3"/>
  <c r="U21" i="3"/>
  <c r="U22" i="3"/>
  <c r="U23" i="3"/>
  <c r="U24" i="3"/>
  <c r="U19" i="3"/>
  <c r="AG35" i="3"/>
  <c r="AG34" i="3"/>
  <c r="AG22" i="3"/>
  <c r="AG21" i="3"/>
  <c r="AG20" i="3"/>
  <c r="AI13" i="3"/>
  <c r="AI12" i="3"/>
  <c r="AI11" i="3"/>
  <c r="B8" i="3"/>
  <c r="C21" i="3"/>
  <c r="A8" i="3"/>
  <c r="C17" i="3"/>
  <c r="P13" i="3"/>
  <c r="P12" i="3"/>
  <c r="AH22" i="3" l="1"/>
  <c r="AH21" i="3"/>
  <c r="AH20" i="3"/>
  <c r="W24" i="3"/>
  <c r="X24" i="3" s="1"/>
  <c r="W23" i="3"/>
  <c r="X23" i="3" s="1"/>
  <c r="W22" i="3"/>
  <c r="X22" i="3" s="1"/>
  <c r="W21" i="3"/>
  <c r="X21" i="3" s="1"/>
  <c r="W20" i="3"/>
  <c r="W26" i="3"/>
  <c r="X26" i="3" s="1"/>
  <c r="W25" i="3"/>
  <c r="X25" i="3" s="1"/>
  <c r="O20" i="3"/>
  <c r="X20" i="3" l="1"/>
  <c r="U30" i="3" s="1"/>
  <c r="V33" i="3" s="1"/>
  <c r="P20" i="3"/>
  <c r="N2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0294B-D09F-46D7-AEF5-D9F040B2C83D}" name="Query - Calculation" description="Connection to the 'Calculation' query in the workbook." type="100" refreshedVersion="8" minRefreshableVersion="5">
    <extLst>
      <ext xmlns:x15="http://schemas.microsoft.com/office/spreadsheetml/2010/11/main" uri="{DE250136-89BD-433C-8126-D09CA5730AF9}">
        <x15:connection id="c21b1e5c-b40a-4103-8726-6c2e36c82946">
          <x15:oledbPr connection="Provider=Microsoft.Mashup.OleDb.1;Data Source=$Workbook$;Location=Calculation;Extended Properties=&quot;&quot;">
            <x15:dbTables>
              <x15:dbTable name="Calculation"/>
            </x15:dbTables>
          </x15:oledbPr>
        </x15:connection>
      </ext>
    </extLst>
  </connection>
  <connection id="2" xr16:uid="{332FC291-0320-4253-8FB6-600B63DE1789}" name="Query - Dim_buses" description="Connection to the 'Dim_buses' query in the workbook." type="100" refreshedVersion="8" minRefreshableVersion="5">
    <extLst>
      <ext xmlns:x15="http://schemas.microsoft.com/office/spreadsheetml/2010/11/main" uri="{DE250136-89BD-433C-8126-D09CA5730AF9}">
        <x15:connection id="ef8d38ad-faff-420e-87da-3c3f2dcdfe5f">
          <x15:oledbPr connection="Provider=Microsoft.Mashup.OleDb.1;Data Source=$Workbook$;Location=Dim_buses;Extended Properties=&quot;&quot;">
            <x15:dbTables>
              <x15:dbTable name="Dim_buses"/>
            </x15:dbTables>
          </x15:oledbPr>
        </x15:connection>
      </ext>
    </extLst>
  </connection>
  <connection id="3" xr16:uid="{1A334AB5-AFD5-4B67-B9A7-CD66951AA69C}" name="Query - Dim_DateTable" description="Connection to the 'Dim_DateTable' query in the workbook." type="100" refreshedVersion="8" minRefreshableVersion="5">
    <extLst>
      <ext xmlns:x15="http://schemas.microsoft.com/office/spreadsheetml/2010/11/main" uri="{DE250136-89BD-433C-8126-D09CA5730AF9}">
        <x15:connection id="3760bac0-752e-401c-8534-1f9d268be303">
          <x15:oledbPr connection="Provider=Microsoft.Mashup.OleDb.1;Data Source=$Workbook$;Location=Dim_DateTable;Extended Properties=&quot;&quot;">
            <x15:dbTables>
              <x15:dbTable name="Dim_DateTable"/>
            </x15:dbTables>
          </x15:oledbPr>
        </x15:connection>
      </ext>
    </extLst>
  </connection>
  <connection id="4" xr16:uid="{049676AA-7DC3-4073-BD42-00692CB347B8}" name="Query - Dim_demographics" description="Connection to the 'Dim_demographics' query in the workbook." type="100" refreshedVersion="8" minRefreshableVersion="5">
    <extLst>
      <ext xmlns:x15="http://schemas.microsoft.com/office/spreadsheetml/2010/11/main" uri="{DE250136-89BD-433C-8126-D09CA5730AF9}">
        <x15:connection id="34257ff0-bb39-4212-bd53-9d0574dc3957">
          <x15:oledbPr connection="Provider=Microsoft.Mashup.OleDb.1;Data Source=$Workbook$;Location=Dim_demographics;Extended Properties=&quot;&quot;">
            <x15:dbTables>
              <x15:dbTable name="Dim_demographics"/>
            </x15:dbTables>
          </x15:oledbPr>
        </x15:connection>
      </ext>
    </extLst>
  </connection>
  <connection id="5" xr16:uid="{B902E073-15E7-40DF-9295-1953AB60650D}" name="Query - Dim_routes" description="Connection to the 'Dim_routes' query in the workbook." type="100" refreshedVersion="8" minRefreshableVersion="5">
    <extLst>
      <ext xmlns:x15="http://schemas.microsoft.com/office/spreadsheetml/2010/11/main" uri="{DE250136-89BD-433C-8126-D09CA5730AF9}">
        <x15:connection id="dd95a2e6-62f9-4ddb-a268-60c234f17bed">
          <x15:oledbPr connection="Provider=Microsoft.Mashup.OleDb.1;Data Source=$Workbook$;Location=Dim_routes;Extended Properties=&quot;&quot;">
            <x15:dbTables>
              <x15:dbTable name="Dim_routes"/>
            </x15:dbTables>
          </x15:oledbPr>
        </x15:connection>
      </ext>
    </extLst>
  </connection>
  <connection id="6" xr16:uid="{012ADE92-EE33-43CD-8B37-4BC35FF2C85E}" name="Query - Facttable_ridership" description="Connection to the 'Facttable_ridership' query in the workbook." type="100" refreshedVersion="8" minRefreshableVersion="5">
    <extLst>
      <ext xmlns:x15="http://schemas.microsoft.com/office/spreadsheetml/2010/11/main" uri="{DE250136-89BD-433C-8126-D09CA5730AF9}">
        <x15:connection id="27aa22ad-b849-4f92-bc37-0ce5023074b2"/>
      </ext>
    </extLst>
  </connection>
  <connection id="7" xr16:uid="{53E0D832-1D9F-4CFF-A4AE-2B33EC7F6C41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<sst xmlns="http://schemas.openxmlformats.org/spreadsheetml/2006/main" count="62" uniqueCount="43">
  <si>
    <t>Row Labels</t>
  </si>
  <si>
    <t>Total Riders (Passengers)</t>
  </si>
  <si>
    <t>Avg. Riders Per Trip</t>
  </si>
  <si>
    <t>East-West Express</t>
  </si>
  <si>
    <t>South Line</t>
  </si>
  <si>
    <t>k</t>
  </si>
  <si>
    <t>Busiest Route</t>
  </si>
  <si>
    <t>Least Route</t>
  </si>
  <si>
    <t>12:00AM - 3:00AM</t>
  </si>
  <si>
    <t>12:00PM - 3:00PM</t>
  </si>
  <si>
    <t>3:00AM - 6:00AM</t>
  </si>
  <si>
    <t>6:00AM - 9:00AM</t>
  </si>
  <si>
    <t>9:00AM - 12:00PM</t>
  </si>
  <si>
    <t>Peak Hours</t>
  </si>
  <si>
    <t>Off Hours</t>
  </si>
  <si>
    <t>Total Riders (Passengers)2</t>
  </si>
  <si>
    <t>YOY %</t>
  </si>
  <si>
    <t>Indicator</t>
  </si>
  <si>
    <t>▲</t>
  </si>
  <si>
    <t>▼</t>
  </si>
  <si>
    <t>Caption:</t>
  </si>
  <si>
    <t>Sun</t>
  </si>
  <si>
    <t>Mon</t>
  </si>
  <si>
    <t>Tue</t>
  </si>
  <si>
    <t>Wed</t>
  </si>
  <si>
    <t>Thu</t>
  </si>
  <si>
    <t>Fri</t>
  </si>
  <si>
    <t>Sat</t>
  </si>
  <si>
    <t>Average</t>
  </si>
  <si>
    <t>Above Average</t>
  </si>
  <si>
    <t>Above Average Percentage</t>
  </si>
  <si>
    <t>Dec</t>
  </si>
  <si>
    <t>Jan</t>
  </si>
  <si>
    <t>Over Utilized</t>
  </si>
  <si>
    <t>Under Utilized</t>
  </si>
  <si>
    <t>Well Utilized</t>
  </si>
  <si>
    <t>Count of BusID</t>
  </si>
  <si>
    <t>Total_buses</t>
  </si>
  <si>
    <t>Pct</t>
  </si>
  <si>
    <t>% left</t>
  </si>
  <si>
    <t>AM</t>
  </si>
  <si>
    <t>PM</t>
  </si>
  <si>
    <t>Sum of NumberOfRiders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</si>
</sst>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E6E61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9" fontId="0" fillId="0" borderId="0" xfId="0" applyNumberFormat="1" applyAlignment="1">
      <alignment horizontal="left"/>
    </xf>
    <xf numFmtId="10" fontId="0" fillId="0" borderId="0" xfId="0" applyNumberFormat="1"/>
    <xf numFmtId="0" fontId="1" fillId="0" borderId="0" xfId="0" applyFont="1"/>
    <xf numFmtId="9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17"/>
      <color rgb="FFC7C313"/>
      <color rgb="FF2A2A2A"/>
      <color rgb="FF0D0D0D"/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11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6.xml"/><Relationship Id="rId39" Type="http://schemas.openxmlformats.org/officeDocument/2006/relationships/customXml" Target="../customXml/item19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42" Type="http://schemas.openxmlformats.org/officeDocument/2006/relationships/customXml" Target="../customXml/item22.xml"/><Relationship Id="rId47" Type="http://schemas.openxmlformats.org/officeDocument/2006/relationships/customXml" Target="../customXml/item27.xml"/><Relationship Id="rId50" Type="http://schemas.openxmlformats.org/officeDocument/2006/relationships/customXml" Target="../customXml/item30.xml"/><Relationship Id="rId55" Type="http://schemas.openxmlformats.org/officeDocument/2006/relationships/customXml" Target="../customXml/item35.xml"/><Relationship Id="rId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9" Type="http://schemas.openxmlformats.org/officeDocument/2006/relationships/customXml" Target="../customXml/item9.xml"/><Relationship Id="rId11" Type="http://schemas.openxmlformats.org/officeDocument/2006/relationships/pivotCacheDefinition" Target="pivotCache/pivotCacheDefinition9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40" Type="http://schemas.openxmlformats.org/officeDocument/2006/relationships/customXml" Target="../customXml/item20.xml"/><Relationship Id="rId45" Type="http://schemas.openxmlformats.org/officeDocument/2006/relationships/customXml" Target="../customXml/item25.xml"/><Relationship Id="rId53" Type="http://schemas.openxmlformats.org/officeDocument/2006/relationships/customXml" Target="../customXml/item33.xml"/><Relationship Id="rId5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8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4" Type="http://schemas.openxmlformats.org/officeDocument/2006/relationships/customXml" Target="../customXml/item24.xml"/><Relationship Id="rId52" Type="http://schemas.openxmlformats.org/officeDocument/2006/relationships/customXml" Target="../customXml/item32.xml"/><Relationship Id="rId4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7.xml"/><Relationship Id="rId14" Type="http://schemas.openxmlformats.org/officeDocument/2006/relationships/pivotCacheDefinition" Target="pivotCache/pivotCacheDefinition12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43" Type="http://schemas.openxmlformats.org/officeDocument/2006/relationships/customXml" Target="../customXml/item23.xml"/><Relationship Id="rId48" Type="http://schemas.openxmlformats.org/officeDocument/2006/relationships/customXml" Target="../customXml/item28.xml"/><Relationship Id="rId8" Type="http://schemas.openxmlformats.org/officeDocument/2006/relationships/pivotCacheDefinition" Target="pivotCache/pivotCacheDefinition6.xml"/><Relationship Id="rId51" Type="http://schemas.openxmlformats.org/officeDocument/2006/relationships/customXml" Target="../customXml/item31.xml"/><Relationship Id="rId3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10.xml"/><Relationship Id="rId17" Type="http://schemas.openxmlformats.org/officeDocument/2006/relationships/styles" Target="style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38" Type="http://schemas.openxmlformats.org/officeDocument/2006/relationships/customXml" Target="../customXml/item18.xml"/><Relationship Id="rId46" Type="http://schemas.openxmlformats.org/officeDocument/2006/relationships/customXml" Target="../customXml/item26.xml"/><Relationship Id="rId20" Type="http://schemas.openxmlformats.org/officeDocument/2006/relationships/calcChain" Target="calcChain.xml"/><Relationship Id="rId41" Type="http://schemas.openxmlformats.org/officeDocument/2006/relationships/customXml" Target="../customXml/item21.xml"/><Relationship Id="rId54" Type="http://schemas.openxmlformats.org/officeDocument/2006/relationships/customXml" Target="../customXml/item3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49" Type="http://schemas.openxmlformats.org/officeDocument/2006/relationships/customXml" Target="../customXml/item2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 Transportation Dashboard.xlsx]Analysis 01!PivotTable2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6E61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197583511016348E-2"/>
          <c:y val="9.950248756218906E-2"/>
          <c:w val="0.92181947405828002"/>
          <c:h val="0.803258342707161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'Analysis 01'!$I$11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6E61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01'!$H$12:$H$16</c:f>
              <c:strCache>
                <c:ptCount val="5"/>
                <c:pt idx="0">
                  <c:v>12:00PM - 3:00PM</c:v>
                </c:pt>
                <c:pt idx="1">
                  <c:v>12:00AM - 3:00AM</c:v>
                </c:pt>
                <c:pt idx="2">
                  <c:v>3:00AM - 6:00AM</c:v>
                </c:pt>
                <c:pt idx="3">
                  <c:v>6:00AM - 9:00AM</c:v>
                </c:pt>
                <c:pt idx="4">
                  <c:v>9:00AM - 12:00PM</c:v>
                </c:pt>
              </c:strCache>
            </c:strRef>
          </c:cat>
          <c:val>
            <c:numRef>
              <c:f>'Analysis 01'!$I$12:$I$16</c:f>
              <c:numCache>
                <c:formatCode>#,##0</c:formatCode>
                <c:ptCount val="5"/>
                <c:pt idx="0">
                  <c:v>388</c:v>
                </c:pt>
                <c:pt idx="1">
                  <c:v>869</c:v>
                </c:pt>
                <c:pt idx="2">
                  <c:v>884</c:v>
                </c:pt>
                <c:pt idx="3">
                  <c:v>1941</c:v>
                </c:pt>
                <c:pt idx="4">
                  <c:v>2505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0-4DA2-A3E0-2622F1D2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9"/>
        <c:axId val="698006751"/>
        <c:axId val="697997631"/>
      </c:barChart>
      <c:catAx>
        <c:axId val="6980067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97631"/>
        <c:crosses val="autoZero"/>
        <c:auto val="1"/>
        <c:lblAlgn val="ctr"/>
        <c:lblOffset val="100"/>
        <c:noMultiLvlLbl val="0"/>
      </c:catAx>
      <c:valAx>
        <c:axId val="697997631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0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 Transportation Dashboard.xlsx]Analysis 01!PivotTable7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E6E61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01'!$O$11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6E617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01'!$N$12:$N$13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'Analysis 01'!$O$12:$O$13</c:f>
              <c:numCache>
                <c:formatCode>#,##0</c:formatCode>
                <c:ptCount val="2"/>
                <c:pt idx="0">
                  <c:v>5654</c:v>
                </c:pt>
                <c:pt idx="1">
                  <c:v>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A7-4D3E-AF76-F75F55FF6A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75703471"/>
        <c:axId val="1275703951"/>
      </c:lineChart>
      <c:catAx>
        <c:axId val="1275703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703951"/>
        <c:crosses val="autoZero"/>
        <c:auto val="1"/>
        <c:lblAlgn val="ctr"/>
        <c:lblOffset val="100"/>
        <c:noMultiLvlLbl val="0"/>
      </c:catAx>
      <c:valAx>
        <c:axId val="1275703951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127570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18840579710145E-2"/>
          <c:y val="5.0644567219152857E-2"/>
          <c:w val="0.93623188405797098"/>
          <c:h val="0.842549411986485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'Analysis 01'!$V$19</c:f>
              <c:strCache>
                <c:ptCount val="1"/>
                <c:pt idx="0">
                  <c:v>Total Riders (Passengers)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01'!$U$20:$U$26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'Analysis 01'!$V$20:$V$26</c:f>
              <c:numCache>
                <c:formatCode>General</c:formatCode>
                <c:ptCount val="7"/>
                <c:pt idx="0">
                  <c:v>1185</c:v>
                </c:pt>
                <c:pt idx="1">
                  <c:v>1085</c:v>
                </c:pt>
                <c:pt idx="2">
                  <c:v>983</c:v>
                </c:pt>
                <c:pt idx="3">
                  <c:v>887</c:v>
                </c:pt>
                <c:pt idx="4">
                  <c:v>889</c:v>
                </c:pt>
                <c:pt idx="5">
                  <c:v>762</c:v>
                </c:pt>
                <c:pt idx="6">
                  <c:v>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B-4108-91F2-CAB029D0C98F}"/>
            </c:ext>
          </c:extLst>
        </c:ser>
        <c:ser>
          <c:idx val="2"/>
          <c:order val="2"/>
          <c:tx>
            <c:strRef>
              <c:f>'Analysis 01'!$X$19</c:f>
              <c:strCache>
                <c:ptCount val="1"/>
                <c:pt idx="0">
                  <c:v>Above Average</c:v>
                </c:pt>
              </c:strCache>
            </c:strRef>
          </c:tx>
          <c:spPr>
            <a:solidFill>
              <a:srgbClr val="E6E617"/>
            </a:solidFill>
            <a:ln>
              <a:noFill/>
            </a:ln>
            <a:effectLst/>
          </c:spPr>
          <c:invertIfNegative val="0"/>
          <c:val>
            <c:numRef>
              <c:f>'Analysis 01'!$X$20:$X$26</c:f>
              <c:numCache>
                <c:formatCode>General</c:formatCode>
                <c:ptCount val="7"/>
                <c:pt idx="0">
                  <c:v>1185</c:v>
                </c:pt>
                <c:pt idx="1">
                  <c:v>1085</c:v>
                </c:pt>
                <c:pt idx="2">
                  <c:v>983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0B-4108-91F2-CAB029D0C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100"/>
        <c:axId val="1275710191"/>
        <c:axId val="1275705871"/>
      </c:barChart>
      <c:lineChart>
        <c:grouping val="stacked"/>
        <c:varyColors val="0"/>
        <c:ser>
          <c:idx val="1"/>
          <c:order val="1"/>
          <c:tx>
            <c:strRef>
              <c:f>'Analysis 01'!$W$19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'Analysis 01'!$W$20:$W$26</c:f>
              <c:numCache>
                <c:formatCode>General</c:formatCode>
                <c:ptCount val="7"/>
                <c:pt idx="0">
                  <c:v>941</c:v>
                </c:pt>
                <c:pt idx="1">
                  <c:v>941</c:v>
                </c:pt>
                <c:pt idx="2">
                  <c:v>941</c:v>
                </c:pt>
                <c:pt idx="3">
                  <c:v>941</c:v>
                </c:pt>
                <c:pt idx="4">
                  <c:v>941</c:v>
                </c:pt>
                <c:pt idx="5">
                  <c:v>941</c:v>
                </c:pt>
                <c:pt idx="6">
                  <c:v>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0B-4108-91F2-CAB029D0C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710191"/>
        <c:axId val="1275705871"/>
      </c:lineChart>
      <c:catAx>
        <c:axId val="127571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705871"/>
        <c:crosses val="autoZero"/>
        <c:auto val="1"/>
        <c:lblAlgn val="ctr"/>
        <c:lblOffset val="100"/>
        <c:noMultiLvlLbl val="0"/>
      </c:catAx>
      <c:valAx>
        <c:axId val="12757058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71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 Transportation Dashboard.xlsx]Analysis 01!PivotTable10</c:name>
    <c:fmtId val="18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E6E61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3865574083753447E-2"/>
          <c:y val="7.6335877862595422E-2"/>
          <c:w val="0.87687675282559696"/>
          <c:h val="0.78245376770651764"/>
        </c:manualLayout>
      </c:layout>
      <c:lineChart>
        <c:grouping val="standard"/>
        <c:varyColors val="0"/>
        <c:ser>
          <c:idx val="0"/>
          <c:order val="0"/>
          <c:tx>
            <c:strRef>
              <c:f>'Analysis 01'!$Z$10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6E617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01'!$Y$11:$Y$12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'Analysis 01'!$Z$11:$Z$12</c:f>
              <c:numCache>
                <c:formatCode>#,##0</c:formatCode>
                <c:ptCount val="2"/>
                <c:pt idx="0">
                  <c:v>933</c:v>
                </c:pt>
                <c:pt idx="1">
                  <c:v>5654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CF-480F-83AF-0BA5CBD6098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31639759"/>
        <c:axId val="1531636399"/>
      </c:lineChart>
      <c:catAx>
        <c:axId val="153163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36399"/>
        <c:crosses val="autoZero"/>
        <c:auto val="1"/>
        <c:lblAlgn val="ctr"/>
        <c:lblOffset val="100"/>
        <c:noMultiLvlLbl val="0"/>
      </c:catAx>
      <c:valAx>
        <c:axId val="1531636399"/>
        <c:scaling>
          <c:orientation val="minMax"/>
        </c:scaling>
        <c:delete val="0"/>
        <c:axPos val="l"/>
        <c:numFmt formatCode="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3975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81524965402964"/>
          <c:y val="8.566978193146417E-2"/>
          <c:w val="0.47891547334397705"/>
          <c:h val="0.74299065420560761"/>
        </c:manualLayout>
      </c:layout>
      <c:doughnutChart>
        <c:varyColors val="1"/>
        <c:ser>
          <c:idx val="0"/>
          <c:order val="0"/>
          <c:tx>
            <c:strRef>
              <c:f>'Analysis 01'!$AF$21</c:f>
              <c:strCache>
                <c:ptCount val="1"/>
                <c:pt idx="0">
                  <c:v>Under Utilized</c:v>
                </c:pt>
              </c:strCache>
            </c:strRef>
          </c:tx>
          <c:dPt>
            <c:idx val="0"/>
            <c:bubble3D val="0"/>
            <c:spPr>
              <a:solidFill>
                <a:srgbClr val="E6E61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1C-4BA3-B52E-AD54B12FB7F2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1C-4BA3-B52E-AD54B12FB7F2}"/>
              </c:ext>
            </c:extLst>
          </c:dPt>
          <c:val>
            <c:numRef>
              <c:f>'Analysis 01'!$AG$21:$AH$21</c:f>
              <c:numCache>
                <c:formatCode>0%</c:formatCode>
                <c:ptCount val="2"/>
                <c:pt idx="0">
                  <c:v>0.24050632911392406</c:v>
                </c:pt>
                <c:pt idx="1">
                  <c:v>0.759493670886076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1C-4BA3-B52E-AD54B12FB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700394232097506E-2"/>
          <c:y val="0.10481942019690978"/>
          <c:w val="0.54613206243956336"/>
          <c:h val="0.61038289331480622"/>
        </c:manualLayout>
      </c:layout>
      <c:doughnutChart>
        <c:varyColors val="1"/>
        <c:ser>
          <c:idx val="0"/>
          <c:order val="0"/>
          <c:tx>
            <c:strRef>
              <c:f>'Analysis 01'!$AF$22</c:f>
              <c:strCache>
                <c:ptCount val="1"/>
                <c:pt idx="0">
                  <c:v>Well Utilized</c:v>
                </c:pt>
              </c:strCache>
            </c:strRef>
          </c:tx>
          <c:dPt>
            <c:idx val="0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1C-4BA3-B52E-AD54B12FB7F2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1C-4BA3-B52E-AD54B12FB7F2}"/>
              </c:ext>
            </c:extLst>
          </c:dPt>
          <c:val>
            <c:numRef>
              <c:f>'Analysis 01'!$AG$22:$AH$22</c:f>
              <c:numCache>
                <c:formatCode>0%</c:formatCode>
                <c:ptCount val="2"/>
                <c:pt idx="0">
                  <c:v>0.48101265822784811</c:v>
                </c:pt>
                <c:pt idx="1">
                  <c:v>0.51898734177215189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1C-4BA3-B52E-AD54B12FB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263807689274892"/>
          <c:y val="0.2869739899315864"/>
          <c:w val="0.82456140350877194"/>
          <c:h val="0.68358387019804356"/>
        </c:manualLayout>
      </c:layout>
      <c:doughnutChart>
        <c:varyColors val="1"/>
        <c:ser>
          <c:idx val="0"/>
          <c:order val="0"/>
          <c:tx>
            <c:strRef>
              <c:f>'Analysis 01'!$AF$20</c:f>
              <c:strCache>
                <c:ptCount val="1"/>
                <c:pt idx="0">
                  <c:v>Over Utilized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1"/>
            <c:spPr>
              <a:solidFill>
                <a:srgbClr val="E6E61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1C-4BA3-B52E-AD54B12FB7F2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1C-4BA3-B52E-AD54B12FB7F2}"/>
              </c:ext>
            </c:extLst>
          </c:dPt>
          <c:val>
            <c:numRef>
              <c:f>'Analysis 01'!$AG$20:$AH$20</c:f>
              <c:numCache>
                <c:formatCode>0%</c:formatCode>
                <c:ptCount val="2"/>
                <c:pt idx="0">
                  <c:v>0.27848101265822783</c:v>
                </c:pt>
                <c:pt idx="1">
                  <c:v>0.72151898734177222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1C-4BA3-B52E-AD54B12FB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13" Type="http://schemas.openxmlformats.org/officeDocument/2006/relationships/chart" Target="../charts/chart7.xml"/><Relationship Id="rId3" Type="http://schemas.openxmlformats.org/officeDocument/2006/relationships/image" Target="../media/image2.svg"/><Relationship Id="rId7" Type="http://schemas.openxmlformats.org/officeDocument/2006/relationships/image" Target="../media/image5.png"/><Relationship Id="rId12" Type="http://schemas.openxmlformats.org/officeDocument/2006/relationships/chart" Target="../charts/chart6.xml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1" Type="http://schemas.openxmlformats.org/officeDocument/2006/relationships/chart" Target="../charts/chart1.xml"/><Relationship Id="rId6" Type="http://schemas.openxmlformats.org/officeDocument/2006/relationships/chart" Target="../charts/chart2.xml"/><Relationship Id="rId11" Type="http://schemas.openxmlformats.org/officeDocument/2006/relationships/chart" Target="../charts/chart5.xml"/><Relationship Id="rId5" Type="http://schemas.openxmlformats.org/officeDocument/2006/relationships/image" Target="../media/image4.svg"/><Relationship Id="rId15" Type="http://schemas.openxmlformats.org/officeDocument/2006/relationships/image" Target="../media/image8.svg"/><Relationship Id="rId10" Type="http://schemas.openxmlformats.org/officeDocument/2006/relationships/chart" Target="../charts/chart4.xml"/><Relationship Id="rId4" Type="http://schemas.openxmlformats.org/officeDocument/2006/relationships/image" Target="../media/image3.png"/><Relationship Id="rId9" Type="http://schemas.openxmlformats.org/officeDocument/2006/relationships/chart" Target="../charts/chart3.xml"/><Relationship Id="rId14" Type="http://schemas.openxmlformats.org/officeDocument/2006/relationships/image" Target="../media/image7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281939</xdr:colOff>
      <xdr:row>0</xdr:row>
      <xdr:rowOff>38100</xdr:rowOff>
    </xdr:from>
    <xdr:to>
      <xdr:col>22</xdr:col>
      <xdr:colOff>274316</xdr:colOff>
      <xdr:row>50</xdr:row>
      <xdr:rowOff>40006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22DA5703-AAC1-08AE-8EA9-D5954FEDC894}"/>
            </a:ext>
          </a:extLst>
        </xdr:cNvPr>
        <xdr:cNvSpPr/>
      </xdr:nvSpPr>
      <xdr:spPr>
        <a:xfrm rot="10800000" flipV="1">
          <a:off x="2720339" y="38100"/>
          <a:ext cx="10965177" cy="9145906"/>
        </a:xfrm>
        <a:prstGeom prst="homePlate">
          <a:avLst>
            <a:gd name="adj" fmla="val 32584"/>
          </a:avLst>
        </a:prstGeom>
        <a:gradFill flip="none" rotWithShape="0">
          <a:gsLst>
            <a:gs pos="0">
              <a:schemeClr val="tx1"/>
            </a:gs>
            <a:gs pos="28000">
              <a:srgbClr val="2A2A2A"/>
            </a:gs>
            <a:gs pos="61000">
              <a:srgbClr val="595959"/>
            </a:gs>
            <a:gs pos="93000">
              <a:srgbClr val="0D0D0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243839</xdr:colOff>
      <xdr:row>0</xdr:row>
      <xdr:rowOff>20954</xdr:rowOff>
    </xdr:from>
    <xdr:to>
      <xdr:col>25</xdr:col>
      <xdr:colOff>236216</xdr:colOff>
      <xdr:row>50</xdr:row>
      <xdr:rowOff>22860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95BDC632-D097-3CB2-AF29-59506A64A797}"/>
            </a:ext>
          </a:extLst>
        </xdr:cNvPr>
        <xdr:cNvSpPr/>
      </xdr:nvSpPr>
      <xdr:spPr>
        <a:xfrm rot="10800000" flipV="1">
          <a:off x="4511039" y="20954"/>
          <a:ext cx="10965177" cy="9145906"/>
        </a:xfrm>
        <a:prstGeom prst="homePlate">
          <a:avLst>
            <a:gd name="adj" fmla="val 32584"/>
          </a:avLst>
        </a:prstGeom>
        <a:gradFill flip="none" rotWithShape="1">
          <a:gsLst>
            <a:gs pos="0">
              <a:schemeClr val="tx1"/>
            </a:gs>
            <a:gs pos="39000">
              <a:srgbClr val="2A2A2A"/>
            </a:gs>
            <a:gs pos="63000">
              <a:srgbClr val="595959"/>
            </a:gs>
            <a:gs pos="95000">
              <a:srgbClr val="0D0D0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251459</xdr:colOff>
      <xdr:row>0</xdr:row>
      <xdr:rowOff>0</xdr:rowOff>
    </xdr:from>
    <xdr:to>
      <xdr:col>26</xdr:col>
      <xdr:colOff>243836</xdr:colOff>
      <xdr:row>50</xdr:row>
      <xdr:rowOff>1906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0FA91BDF-AE2A-9641-FBCC-87FE8DF6DBA2}"/>
            </a:ext>
          </a:extLst>
        </xdr:cNvPr>
        <xdr:cNvSpPr/>
      </xdr:nvSpPr>
      <xdr:spPr>
        <a:xfrm rot="10800000" flipV="1">
          <a:off x="5128259" y="0"/>
          <a:ext cx="10965177" cy="9145906"/>
        </a:xfrm>
        <a:prstGeom prst="homePlate">
          <a:avLst>
            <a:gd name="adj" fmla="val 32584"/>
          </a:avLst>
        </a:prstGeom>
        <a:gradFill flip="none" rotWithShape="1">
          <a:gsLst>
            <a:gs pos="0">
              <a:schemeClr val="tx1"/>
            </a:gs>
            <a:gs pos="90000">
              <a:srgbClr val="2A2A2A"/>
            </a:gs>
            <a:gs pos="0">
              <a:srgbClr val="595959"/>
            </a:gs>
            <a:gs pos="93000">
              <a:srgbClr val="0D0D0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243839</xdr:colOff>
      <xdr:row>0</xdr:row>
      <xdr:rowOff>20954</xdr:rowOff>
    </xdr:from>
    <xdr:to>
      <xdr:col>29</xdr:col>
      <xdr:colOff>236216</xdr:colOff>
      <xdr:row>50</xdr:row>
      <xdr:rowOff>22860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F7307FB0-1C80-8700-F0CE-897525616968}"/>
            </a:ext>
          </a:extLst>
        </xdr:cNvPr>
        <xdr:cNvSpPr/>
      </xdr:nvSpPr>
      <xdr:spPr>
        <a:xfrm rot="10800000" flipV="1">
          <a:off x="6949439" y="20954"/>
          <a:ext cx="10965177" cy="9145906"/>
        </a:xfrm>
        <a:prstGeom prst="homePlate">
          <a:avLst>
            <a:gd name="adj" fmla="val 32584"/>
          </a:avLst>
        </a:prstGeom>
        <a:gradFill flip="none" rotWithShape="1">
          <a:gsLst>
            <a:gs pos="5000">
              <a:schemeClr val="tx1"/>
            </a:gs>
            <a:gs pos="36000">
              <a:srgbClr val="2A2A2A"/>
            </a:gs>
            <a:gs pos="66000">
              <a:srgbClr val="595959"/>
            </a:gs>
            <a:gs pos="91000">
              <a:srgbClr val="0D0D0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579119</xdr:colOff>
      <xdr:row>0</xdr:row>
      <xdr:rowOff>15240</xdr:rowOff>
    </xdr:from>
    <xdr:to>
      <xdr:col>30</xdr:col>
      <xdr:colOff>571496</xdr:colOff>
      <xdr:row>50</xdr:row>
      <xdr:rowOff>17146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C7B57FA0-CF6E-561F-DB75-55AED62AB2BF}"/>
            </a:ext>
          </a:extLst>
        </xdr:cNvPr>
        <xdr:cNvSpPr/>
      </xdr:nvSpPr>
      <xdr:spPr>
        <a:xfrm rot="10800000" flipV="1">
          <a:off x="7894319" y="15240"/>
          <a:ext cx="10965177" cy="9145906"/>
        </a:xfrm>
        <a:prstGeom prst="homePlate">
          <a:avLst>
            <a:gd name="adj" fmla="val 32584"/>
          </a:avLst>
        </a:prstGeom>
        <a:gradFill flip="none" rotWithShape="1">
          <a:gsLst>
            <a:gs pos="0">
              <a:schemeClr val="tx1"/>
            </a:gs>
            <a:gs pos="39000">
              <a:srgbClr val="2A2A2A"/>
            </a:gs>
            <a:gs pos="66000">
              <a:srgbClr val="595959"/>
            </a:gs>
            <a:gs pos="84000">
              <a:srgbClr val="0D0D0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205740</xdr:colOff>
      <xdr:row>4</xdr:row>
      <xdr:rowOff>76200</xdr:rowOff>
    </xdr:from>
    <xdr:to>
      <xdr:col>15</xdr:col>
      <xdr:colOff>114300</xdr:colOff>
      <xdr:row>10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6C5EEA9D-733E-9EA9-4C35-0CC0F783F852}"/>
            </a:ext>
          </a:extLst>
        </xdr:cNvPr>
        <xdr:cNvSpPr/>
      </xdr:nvSpPr>
      <xdr:spPr>
        <a:xfrm>
          <a:off x="1424940" y="807720"/>
          <a:ext cx="7833360" cy="1021080"/>
        </a:xfrm>
        <a:prstGeom prst="roundRect">
          <a:avLst>
            <a:gd name="adj" fmla="val 25654"/>
          </a:avLst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274320</xdr:colOff>
      <xdr:row>3</xdr:row>
      <xdr:rowOff>175260</xdr:rowOff>
    </xdr:from>
    <xdr:to>
      <xdr:col>5</xdr:col>
      <xdr:colOff>495300</xdr:colOff>
      <xdr:row>7</xdr:row>
      <xdr:rowOff>76200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5C0B5E3-F7E0-82F7-F974-5F2E537C5F64}"/>
            </a:ext>
          </a:extLst>
        </xdr:cNvPr>
        <xdr:cNvSpPr txBox="1"/>
      </xdr:nvSpPr>
      <xdr:spPr>
        <a:xfrm>
          <a:off x="1493520" y="723900"/>
          <a:ext cx="204978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Total Passengers</a:t>
          </a:r>
        </a:p>
      </xdr:txBody>
    </xdr:sp>
    <xdr:clientData/>
  </xdr:twoCellAnchor>
  <xdr:twoCellAnchor>
    <xdr:from>
      <xdr:col>5</xdr:col>
      <xdr:colOff>388620</xdr:colOff>
      <xdr:row>3</xdr:row>
      <xdr:rowOff>167640</xdr:rowOff>
    </xdr:from>
    <xdr:to>
      <xdr:col>9</xdr:col>
      <xdr:colOff>0</xdr:colOff>
      <xdr:row>7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14BA0A0-5A65-4717-A335-545F70ADA529}"/>
            </a:ext>
          </a:extLst>
        </xdr:cNvPr>
        <xdr:cNvSpPr txBox="1"/>
      </xdr:nvSpPr>
      <xdr:spPr>
        <a:xfrm>
          <a:off x="3436620" y="716280"/>
          <a:ext cx="2049780" cy="640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Avg.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Rider per Trip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502920</xdr:colOff>
      <xdr:row>3</xdr:row>
      <xdr:rowOff>144780</xdr:rowOff>
    </xdr:from>
    <xdr:to>
      <xdr:col>12</xdr:col>
      <xdr:colOff>114300</xdr:colOff>
      <xdr:row>7</xdr:row>
      <xdr:rowOff>76200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B58D2F4-A6F0-40BA-A37A-A8FD075C8AC0}"/>
            </a:ext>
          </a:extLst>
        </xdr:cNvPr>
        <xdr:cNvSpPr txBox="1"/>
      </xdr:nvSpPr>
      <xdr:spPr>
        <a:xfrm>
          <a:off x="5379720" y="693420"/>
          <a:ext cx="2049780" cy="662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Busiest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Route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15240</xdr:colOff>
      <xdr:row>3</xdr:row>
      <xdr:rowOff>152400</xdr:rowOff>
    </xdr:from>
    <xdr:to>
      <xdr:col>15</xdr:col>
      <xdr:colOff>236220</xdr:colOff>
      <xdr:row>7</xdr:row>
      <xdr:rowOff>76200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7FD1107-39C3-4700-AA5F-E47B02EE5A53}"/>
            </a:ext>
          </a:extLst>
        </xdr:cNvPr>
        <xdr:cNvSpPr txBox="1"/>
      </xdr:nvSpPr>
      <xdr:spPr>
        <a:xfrm>
          <a:off x="7330440" y="701040"/>
          <a:ext cx="2049780" cy="655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Least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busy Route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388620</xdr:colOff>
      <xdr:row>6</xdr:row>
      <xdr:rowOff>137160</xdr:rowOff>
    </xdr:from>
    <xdr:to>
      <xdr:col>5</xdr:col>
      <xdr:colOff>335280</xdr:colOff>
      <xdr:row>9</xdr:row>
      <xdr:rowOff>160020</xdr:rowOff>
    </xdr:to>
    <xdr:sp macro="" textlink="'Analysis 01'!A8">
      <xdr:nvSpPr>
        <xdr:cNvPr id="25" name="TextBox 24">
          <a:extLst>
            <a:ext uri="{FF2B5EF4-FFF2-40B4-BE49-F238E27FC236}">
              <a16:creationId xmlns:a16="http://schemas.microsoft.com/office/drawing/2014/main" id="{3B333D80-55F4-4F46-AFC3-8C66454E8D36}"/>
            </a:ext>
          </a:extLst>
        </xdr:cNvPr>
        <xdr:cNvSpPr txBox="1"/>
      </xdr:nvSpPr>
      <xdr:spPr>
        <a:xfrm>
          <a:off x="1607820" y="1234440"/>
          <a:ext cx="177546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81D97DF-B6EA-4166-A8D0-8FA93586F246}" type="TxLink">
            <a:rPr lang="en-US" sz="2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6587</a:t>
          </a:fld>
          <a:endParaRPr lang="en-US" sz="24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182880</xdr:colOff>
      <xdr:row>6</xdr:row>
      <xdr:rowOff>167640</xdr:rowOff>
    </xdr:from>
    <xdr:to>
      <xdr:col>9</xdr:col>
      <xdr:colOff>220980</xdr:colOff>
      <xdr:row>9</xdr:row>
      <xdr:rowOff>53340</xdr:rowOff>
    </xdr:to>
    <xdr:sp macro="" textlink="'Analysis 01'!B8">
      <xdr:nvSpPr>
        <xdr:cNvPr id="26" name="TextBox 25">
          <a:extLst>
            <a:ext uri="{FF2B5EF4-FFF2-40B4-BE49-F238E27FC236}">
              <a16:creationId xmlns:a16="http://schemas.microsoft.com/office/drawing/2014/main" id="{6C7040D6-E483-4965-AD48-08034075897E}"/>
            </a:ext>
          </a:extLst>
        </xdr:cNvPr>
        <xdr:cNvSpPr txBox="1"/>
      </xdr:nvSpPr>
      <xdr:spPr>
        <a:xfrm>
          <a:off x="3230880" y="1264920"/>
          <a:ext cx="24765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B456FE9-A73C-457B-829F-08FC66D37A97}" type="TxLink"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33</a:t>
          </a:fld>
          <a:endParaRPr lang="en-US" sz="16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365760</xdr:colOff>
      <xdr:row>6</xdr:row>
      <xdr:rowOff>106680</xdr:rowOff>
    </xdr:from>
    <xdr:to>
      <xdr:col>12</xdr:col>
      <xdr:colOff>259080</xdr:colOff>
      <xdr:row>9</xdr:row>
      <xdr:rowOff>53340</xdr:rowOff>
    </xdr:to>
    <xdr:sp macro="" textlink="'Analysis 01'!A17">
      <xdr:nvSpPr>
        <xdr:cNvPr id="27" name="TextBox 26">
          <a:extLst>
            <a:ext uri="{FF2B5EF4-FFF2-40B4-BE49-F238E27FC236}">
              <a16:creationId xmlns:a16="http://schemas.microsoft.com/office/drawing/2014/main" id="{3EAB28A3-2004-471E-98F8-FAFEBC5BEE2C}"/>
            </a:ext>
          </a:extLst>
        </xdr:cNvPr>
        <xdr:cNvSpPr txBox="1"/>
      </xdr:nvSpPr>
      <xdr:spPr>
        <a:xfrm>
          <a:off x="5242560" y="120396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659EA-EA5B-4121-BCD9-2EA0C4C4DE5C}" type="TxLink"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East-West Express</a:t>
          </a:fld>
          <a:endParaRPr lang="en-US" sz="1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11</xdr:col>
      <xdr:colOff>457200</xdr:colOff>
      <xdr:row>6</xdr:row>
      <xdr:rowOff>129540</xdr:rowOff>
    </xdr:from>
    <xdr:to>
      <xdr:col>15</xdr:col>
      <xdr:colOff>365760</xdr:colOff>
      <xdr:row>9</xdr:row>
      <xdr:rowOff>60960</xdr:rowOff>
    </xdr:to>
    <xdr:sp macro="" textlink="'Analysis 01'!A21">
      <xdr:nvSpPr>
        <xdr:cNvPr id="28" name="TextBox 27">
          <a:extLst>
            <a:ext uri="{FF2B5EF4-FFF2-40B4-BE49-F238E27FC236}">
              <a16:creationId xmlns:a16="http://schemas.microsoft.com/office/drawing/2014/main" id="{62C3495C-46EE-4E71-A368-2F8E337157DD}"/>
            </a:ext>
          </a:extLst>
        </xdr:cNvPr>
        <xdr:cNvSpPr txBox="1"/>
      </xdr:nvSpPr>
      <xdr:spPr>
        <a:xfrm>
          <a:off x="7162800" y="1226820"/>
          <a:ext cx="234696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097F44C-3150-4A64-A9E0-5A98585D22A9}" type="TxLink"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South Line</a:t>
          </a:fld>
          <a:endParaRPr lang="en-US" sz="1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</xdr:col>
      <xdr:colOff>487680</xdr:colOff>
      <xdr:row>6</xdr:row>
      <xdr:rowOff>83820</xdr:rowOff>
    </xdr:from>
    <xdr:to>
      <xdr:col>15</xdr:col>
      <xdr:colOff>22860</xdr:colOff>
      <xdr:row>6</xdr:row>
      <xdr:rowOff>160020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E5E20E5-2BA4-AD1D-6F8F-FDB68899B48C}"/>
            </a:ext>
          </a:extLst>
        </xdr:cNvPr>
        <xdr:cNvSpPr/>
      </xdr:nvSpPr>
      <xdr:spPr>
        <a:xfrm>
          <a:off x="1706880" y="1181100"/>
          <a:ext cx="7459980" cy="76200"/>
        </a:xfrm>
        <a:prstGeom prst="rect">
          <a:avLst/>
        </a:prstGeom>
        <a:gradFill flip="none" rotWithShape="1">
          <a:gsLst>
            <a:gs pos="0">
              <a:srgbClr val="0D0D0D"/>
            </a:gs>
            <a:gs pos="48000">
              <a:schemeClr val="bg1">
                <a:lumMod val="50000"/>
              </a:schemeClr>
            </a:gs>
            <a:gs pos="100000">
              <a:srgbClr val="2A2A2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304800</xdr:colOff>
      <xdr:row>6</xdr:row>
      <xdr:rowOff>45720</xdr:rowOff>
    </xdr:from>
    <xdr:to>
      <xdr:col>13</xdr:col>
      <xdr:colOff>480060</xdr:colOff>
      <xdr:row>7</xdr:row>
      <xdr:rowOff>15240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98C73C0F-2960-4446-B9CD-028F7E11021D}"/>
            </a:ext>
          </a:extLst>
        </xdr:cNvPr>
        <xdr:cNvSpPr/>
      </xdr:nvSpPr>
      <xdr:spPr>
        <a:xfrm>
          <a:off x="8229600" y="1143000"/>
          <a:ext cx="175260" cy="1524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601980</xdr:colOff>
      <xdr:row>6</xdr:row>
      <xdr:rowOff>53340</xdr:rowOff>
    </xdr:from>
    <xdr:to>
      <xdr:col>4</xdr:col>
      <xdr:colOff>167640</xdr:colOff>
      <xdr:row>7</xdr:row>
      <xdr:rowOff>22860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88D81511-B50B-4EF3-9D4C-2903AE0DB04E}"/>
            </a:ext>
          </a:extLst>
        </xdr:cNvPr>
        <xdr:cNvSpPr/>
      </xdr:nvSpPr>
      <xdr:spPr>
        <a:xfrm>
          <a:off x="2430780" y="1150620"/>
          <a:ext cx="175260" cy="1524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144780</xdr:colOff>
      <xdr:row>6</xdr:row>
      <xdr:rowOff>53340</xdr:rowOff>
    </xdr:from>
    <xdr:to>
      <xdr:col>10</xdr:col>
      <xdr:colOff>320040</xdr:colOff>
      <xdr:row>7</xdr:row>
      <xdr:rowOff>22860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E12067D9-06EC-4A0D-8A53-30CB31D01BC4}"/>
            </a:ext>
          </a:extLst>
        </xdr:cNvPr>
        <xdr:cNvSpPr/>
      </xdr:nvSpPr>
      <xdr:spPr>
        <a:xfrm>
          <a:off x="6240780" y="1150620"/>
          <a:ext cx="175260" cy="1524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83820</xdr:colOff>
      <xdr:row>6</xdr:row>
      <xdr:rowOff>45720</xdr:rowOff>
    </xdr:from>
    <xdr:to>
      <xdr:col>7</xdr:col>
      <xdr:colOff>259080</xdr:colOff>
      <xdr:row>7</xdr:row>
      <xdr:rowOff>15240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5FE52036-3E3F-4726-BB26-419E4A99FACB}"/>
            </a:ext>
          </a:extLst>
        </xdr:cNvPr>
        <xdr:cNvSpPr/>
      </xdr:nvSpPr>
      <xdr:spPr>
        <a:xfrm>
          <a:off x="4351020" y="1143000"/>
          <a:ext cx="175260" cy="1524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129540</xdr:colOff>
      <xdr:row>1</xdr:row>
      <xdr:rowOff>30480</xdr:rowOff>
    </xdr:from>
    <xdr:to>
      <xdr:col>15</xdr:col>
      <xdr:colOff>457200</xdr:colOff>
      <xdr:row>3</xdr:row>
      <xdr:rowOff>152400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A16430B-0D98-4C62-6B7F-B8A75513F42F}"/>
            </a:ext>
          </a:extLst>
        </xdr:cNvPr>
        <xdr:cNvSpPr txBox="1"/>
      </xdr:nvSpPr>
      <xdr:spPr>
        <a:xfrm>
          <a:off x="1348740" y="213360"/>
          <a:ext cx="825246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rgbClr val="E6E617"/>
              </a:solidFill>
              <a:latin typeface="Arial Black" panose="020B0A04020102020204" pitchFamily="34" charset="0"/>
              <a:cs typeface="Arial" panose="020B0604020202020204" pitchFamily="34" charset="0"/>
            </a:rPr>
            <a:t>Bus Transportation</a:t>
          </a:r>
          <a:r>
            <a:rPr lang="en-US" sz="2400" b="1" baseline="0">
              <a:solidFill>
                <a:schemeClr val="bg1"/>
              </a:solidFill>
              <a:latin typeface="Arial Black" panose="020B0A04020102020204" pitchFamily="34" charset="0"/>
              <a:cs typeface="Arial" panose="020B0604020202020204" pitchFamily="34" charset="0"/>
            </a:rPr>
            <a:t> Dashboard</a:t>
          </a:r>
          <a:endParaRPr lang="en-US" sz="2400" b="1">
            <a:solidFill>
              <a:schemeClr val="bg1"/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205740</xdr:colOff>
      <xdr:row>10</xdr:row>
      <xdr:rowOff>114300</xdr:rowOff>
    </xdr:from>
    <xdr:to>
      <xdr:col>9</xdr:col>
      <xdr:colOff>365760</xdr:colOff>
      <xdr:row>31</xdr:row>
      <xdr:rowOff>60960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F738905C-8B64-BFA5-3A3E-AFF0C6177F0F}"/>
            </a:ext>
          </a:extLst>
        </xdr:cNvPr>
        <xdr:cNvGrpSpPr/>
      </xdr:nvGrpSpPr>
      <xdr:grpSpPr>
        <a:xfrm>
          <a:off x="205740" y="1943100"/>
          <a:ext cx="5646420" cy="3787140"/>
          <a:chOff x="4427220" y="3619500"/>
          <a:chExt cx="5646420" cy="3520441"/>
        </a:xfrm>
      </xdr:grpSpPr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3FF78B3D-E1C0-3630-6551-59C253F5F643}"/>
              </a:ext>
            </a:extLst>
          </xdr:cNvPr>
          <xdr:cNvSpPr/>
        </xdr:nvSpPr>
        <xdr:spPr>
          <a:xfrm>
            <a:off x="4450080" y="3619500"/>
            <a:ext cx="5623560" cy="3505200"/>
          </a:xfrm>
          <a:prstGeom prst="roundRect">
            <a:avLst>
              <a:gd name="adj" fmla="val 7393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7215D614-2CCC-E7E5-24AE-0B751A190DEF}"/>
              </a:ext>
            </a:extLst>
          </xdr:cNvPr>
          <xdr:cNvSpPr/>
        </xdr:nvSpPr>
        <xdr:spPr>
          <a:xfrm>
            <a:off x="4427220" y="3634739"/>
            <a:ext cx="5623560" cy="3505202"/>
          </a:xfrm>
          <a:prstGeom prst="roundRect">
            <a:avLst>
              <a:gd name="adj" fmla="val 7393"/>
            </a:avLst>
          </a:prstGeom>
          <a:solidFill>
            <a:schemeClr val="tx1">
              <a:lumMod val="95000"/>
              <a:lumOff val="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259080</xdr:colOff>
      <xdr:row>10</xdr:row>
      <xdr:rowOff>45720</xdr:rowOff>
    </xdr:from>
    <xdr:to>
      <xdr:col>8</xdr:col>
      <xdr:colOff>495300</xdr:colOff>
      <xdr:row>13</xdr:row>
      <xdr:rowOff>129540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B6090F3-45D8-732B-195F-D518CAB1894A}"/>
            </a:ext>
          </a:extLst>
        </xdr:cNvPr>
        <xdr:cNvSpPr txBox="1"/>
      </xdr:nvSpPr>
      <xdr:spPr>
        <a:xfrm>
          <a:off x="259080" y="1874520"/>
          <a:ext cx="511302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Bus</a:t>
          </a:r>
          <a:r>
            <a:rPr lang="en-US" sz="14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Utilization by Time of Day (</a:t>
          </a:r>
          <a:r>
            <a:rPr lang="en-US" sz="105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Total Passengers by time</a:t>
          </a:r>
          <a:r>
            <a:rPr lang="en-US" sz="14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4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518160</xdr:colOff>
      <xdr:row>12</xdr:row>
      <xdr:rowOff>76200</xdr:rowOff>
    </xdr:from>
    <xdr:to>
      <xdr:col>7</xdr:col>
      <xdr:colOff>68580</xdr:colOff>
      <xdr:row>32</xdr:row>
      <xdr:rowOff>68580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244C2E9-1589-46CE-9B03-88104A311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89040</xdr:colOff>
      <xdr:row>22</xdr:row>
      <xdr:rowOff>7620</xdr:rowOff>
    </xdr:from>
    <xdr:to>
      <xdr:col>8</xdr:col>
      <xdr:colOff>185700</xdr:colOff>
      <xdr:row>25</xdr:row>
      <xdr:rowOff>165240</xdr:rowOff>
    </xdr:to>
    <xdr:pic>
      <xdr:nvPicPr>
        <xdr:cNvPr id="34" name="Graphic 33" descr="Stopwatch with solid fill">
          <a:extLst>
            <a:ext uri="{FF2B5EF4-FFF2-40B4-BE49-F238E27FC236}">
              <a16:creationId xmlns:a16="http://schemas.microsoft.com/office/drawing/2014/main" id="{DA722D98-74A6-E3CB-01B5-E8A4C0B20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 bright="70000" contrast="-70000"/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356240" y="4030980"/>
          <a:ext cx="706260" cy="706260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</xdr:colOff>
      <xdr:row>14</xdr:row>
      <xdr:rowOff>160020</xdr:rowOff>
    </xdr:from>
    <xdr:to>
      <xdr:col>8</xdr:col>
      <xdr:colOff>167640</xdr:colOff>
      <xdr:row>18</xdr:row>
      <xdr:rowOff>114300</xdr:rowOff>
    </xdr:to>
    <xdr:pic>
      <xdr:nvPicPr>
        <xdr:cNvPr id="36" name="Graphic 35" descr="Clock with solid fill">
          <a:extLst>
            <a:ext uri="{FF2B5EF4-FFF2-40B4-BE49-F238E27FC236}">
              <a16:creationId xmlns:a16="http://schemas.microsoft.com/office/drawing/2014/main" id="{9FD0EDC7-A1A8-975F-BACB-0E777C60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lum bright="70000" contrast="-70000"/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358640" y="2720340"/>
          <a:ext cx="685800" cy="685800"/>
        </a:xfrm>
        <a:prstGeom prst="rect">
          <a:avLst/>
        </a:prstGeom>
      </xdr:spPr>
    </xdr:pic>
    <xdr:clientData/>
  </xdr:twoCellAnchor>
  <xdr:twoCellAnchor>
    <xdr:from>
      <xdr:col>6</xdr:col>
      <xdr:colOff>106680</xdr:colOff>
      <xdr:row>17</xdr:row>
      <xdr:rowOff>167640</xdr:rowOff>
    </xdr:from>
    <xdr:to>
      <xdr:col>9</xdr:col>
      <xdr:colOff>327660</xdr:colOff>
      <xdr:row>20</xdr:row>
      <xdr:rowOff>38100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F99FEF4-2650-FA66-CACC-2A2373E77AF2}"/>
            </a:ext>
          </a:extLst>
        </xdr:cNvPr>
        <xdr:cNvSpPr txBox="1"/>
      </xdr:nvSpPr>
      <xdr:spPr>
        <a:xfrm>
          <a:off x="3764280" y="3276600"/>
          <a:ext cx="204978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Peak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Hours of Operation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548640</xdr:colOff>
      <xdr:row>24</xdr:row>
      <xdr:rowOff>167640</xdr:rowOff>
    </xdr:from>
    <xdr:to>
      <xdr:col>9</xdr:col>
      <xdr:colOff>441960</xdr:colOff>
      <xdr:row>28</xdr:row>
      <xdr:rowOff>99060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AE2B9DD-57C5-8D42-0352-D3F761B0FA00}"/>
            </a:ext>
          </a:extLst>
        </xdr:cNvPr>
        <xdr:cNvSpPr txBox="1"/>
      </xdr:nvSpPr>
      <xdr:spPr>
        <a:xfrm>
          <a:off x="3596640" y="4556760"/>
          <a:ext cx="2331720" cy="662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Off-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Peak Hours of Operation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358140</xdr:colOff>
      <xdr:row>18</xdr:row>
      <xdr:rowOff>83820</xdr:rowOff>
    </xdr:from>
    <xdr:to>
      <xdr:col>9</xdr:col>
      <xdr:colOff>563880</xdr:colOff>
      <xdr:row>22</xdr:row>
      <xdr:rowOff>45720</xdr:rowOff>
    </xdr:to>
    <xdr:sp macro="" textlink="'Analysis 01'!H22">
      <xdr:nvSpPr>
        <xdr:cNvPr id="33" name="TextBox 32">
          <a:extLst>
            <a:ext uri="{FF2B5EF4-FFF2-40B4-BE49-F238E27FC236}">
              <a16:creationId xmlns:a16="http://schemas.microsoft.com/office/drawing/2014/main" id="{980FA5EA-F6AE-8F68-4EC7-1F112EEC1B97}"/>
            </a:ext>
          </a:extLst>
        </xdr:cNvPr>
        <xdr:cNvSpPr txBox="1"/>
      </xdr:nvSpPr>
      <xdr:spPr>
        <a:xfrm>
          <a:off x="3406140" y="3375660"/>
          <a:ext cx="2644140" cy="693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A9FA1E0-7206-4D9A-B4F6-93696FCE8EC5}" type="TxLink"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11:41:00 AM</a:t>
          </a:fld>
          <a:endParaRPr lang="en-US" sz="24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</xdr:col>
      <xdr:colOff>320040</xdr:colOff>
      <xdr:row>26</xdr:row>
      <xdr:rowOff>91440</xdr:rowOff>
    </xdr:from>
    <xdr:to>
      <xdr:col>9</xdr:col>
      <xdr:colOff>525780</xdr:colOff>
      <xdr:row>30</xdr:row>
      <xdr:rowOff>53340</xdr:rowOff>
    </xdr:to>
    <xdr:sp macro="" textlink="'Analysis 01'!H27">
      <xdr:nvSpPr>
        <xdr:cNvPr id="35" name="TextBox 34">
          <a:extLst>
            <a:ext uri="{FF2B5EF4-FFF2-40B4-BE49-F238E27FC236}">
              <a16:creationId xmlns:a16="http://schemas.microsoft.com/office/drawing/2014/main" id="{875D5B92-3F8F-6B8E-EB19-765780BEDAF5}"/>
            </a:ext>
          </a:extLst>
        </xdr:cNvPr>
        <xdr:cNvSpPr txBox="1"/>
      </xdr:nvSpPr>
      <xdr:spPr>
        <a:xfrm>
          <a:off x="3368040" y="4846320"/>
          <a:ext cx="2644140" cy="693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D4614AD-65F9-4EA2-B8F2-2A5D020BB899}" type="TxLink"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12:34:00 PM</a:t>
          </a:fld>
          <a:endParaRPr lang="en-US" sz="3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0</xdr:col>
      <xdr:colOff>220980</xdr:colOff>
      <xdr:row>32</xdr:row>
      <xdr:rowOff>121920</xdr:rowOff>
    </xdr:from>
    <xdr:to>
      <xdr:col>9</xdr:col>
      <xdr:colOff>381000</xdr:colOff>
      <xdr:row>41</xdr:row>
      <xdr:rowOff>91440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454DDDE-B290-4C18-602E-C3A5D740EC71}"/>
            </a:ext>
          </a:extLst>
        </xdr:cNvPr>
        <xdr:cNvGrpSpPr/>
      </xdr:nvGrpSpPr>
      <xdr:grpSpPr>
        <a:xfrm>
          <a:off x="220980" y="5974080"/>
          <a:ext cx="5646420" cy="1615440"/>
          <a:chOff x="4427220" y="3619500"/>
          <a:chExt cx="5646420" cy="3520439"/>
        </a:xfrm>
      </xdr:grpSpPr>
      <xdr:sp macro="" textlink="">
        <xdr:nvSpPr>
          <xdr:cNvPr id="41" name="Rectangle: Rounded Corners 40">
            <a:extLst>
              <a:ext uri="{FF2B5EF4-FFF2-40B4-BE49-F238E27FC236}">
                <a16:creationId xmlns:a16="http://schemas.microsoft.com/office/drawing/2014/main" id="{59A0BC5E-C7B7-A2D2-D623-9EB8C23A2406}"/>
              </a:ext>
            </a:extLst>
          </xdr:cNvPr>
          <xdr:cNvSpPr/>
        </xdr:nvSpPr>
        <xdr:spPr>
          <a:xfrm>
            <a:off x="4450080" y="3619500"/>
            <a:ext cx="5623560" cy="3505200"/>
          </a:xfrm>
          <a:prstGeom prst="roundRect">
            <a:avLst>
              <a:gd name="adj" fmla="val 7393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Rectangle: Rounded Corners 41">
            <a:extLst>
              <a:ext uri="{FF2B5EF4-FFF2-40B4-BE49-F238E27FC236}">
                <a16:creationId xmlns:a16="http://schemas.microsoft.com/office/drawing/2014/main" id="{F833F95D-23FB-595B-0813-C29AAE526A38}"/>
              </a:ext>
            </a:extLst>
          </xdr:cNvPr>
          <xdr:cNvSpPr/>
        </xdr:nvSpPr>
        <xdr:spPr>
          <a:xfrm>
            <a:off x="4427220" y="3634739"/>
            <a:ext cx="5623560" cy="3505200"/>
          </a:xfrm>
          <a:prstGeom prst="roundRect">
            <a:avLst>
              <a:gd name="adj" fmla="val 7393"/>
            </a:avLst>
          </a:prstGeom>
          <a:solidFill>
            <a:schemeClr val="tx1">
              <a:lumMod val="95000"/>
              <a:lumOff val="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571499</xdr:colOff>
      <xdr:row>34</xdr:row>
      <xdr:rowOff>152400</xdr:rowOff>
    </xdr:from>
    <xdr:to>
      <xdr:col>5</xdr:col>
      <xdr:colOff>137160</xdr:colOff>
      <xdr:row>41</xdr:row>
      <xdr:rowOff>60960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8F047093-9EC6-408A-8D6A-AC2A807CF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114300</xdr:colOff>
      <xdr:row>32</xdr:row>
      <xdr:rowOff>137160</xdr:rowOff>
    </xdr:from>
    <xdr:to>
      <xdr:col>6</xdr:col>
      <xdr:colOff>144780</xdr:colOff>
      <xdr:row>35</xdr:row>
      <xdr:rowOff>83820</xdr:rowOff>
    </xdr:to>
    <xdr:sp macro="" textlink="'Analysis 01'!A17">
      <xdr:nvSpPr>
        <xdr:cNvPr id="43" name="TextBox 42">
          <a:extLst>
            <a:ext uri="{FF2B5EF4-FFF2-40B4-BE49-F238E27FC236}">
              <a16:creationId xmlns:a16="http://schemas.microsoft.com/office/drawing/2014/main" id="{5F7432B1-C292-458E-F03C-D319AF6BBD68}"/>
            </a:ext>
          </a:extLst>
        </xdr:cNvPr>
        <xdr:cNvSpPr txBox="1"/>
      </xdr:nvSpPr>
      <xdr:spPr>
        <a:xfrm>
          <a:off x="114300" y="5989320"/>
          <a:ext cx="368808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Total</a:t>
          </a:r>
          <a:r>
            <a:rPr lang="en-US" sz="1600" b="0" i="0" u="none" strike="noStrike" baseline="0">
              <a:solidFill>
                <a:schemeClr val="bg1"/>
              </a:solidFill>
              <a:latin typeface="Calibri"/>
              <a:ea typeface="Calibri"/>
              <a:cs typeface="Calibri"/>
            </a:rPr>
            <a:t> Riders Yearly Distribution</a:t>
          </a:r>
          <a:endParaRPr lang="en-US" sz="1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0</xdr:col>
      <xdr:colOff>381000</xdr:colOff>
      <xdr:row>33</xdr:row>
      <xdr:rowOff>129540</xdr:rowOff>
    </xdr:from>
    <xdr:to>
      <xdr:col>0</xdr:col>
      <xdr:colOff>556260</xdr:colOff>
      <xdr:row>34</xdr:row>
      <xdr:rowOff>99060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0D83415-56D7-C57B-3C72-B54F21513BDA}"/>
            </a:ext>
          </a:extLst>
        </xdr:cNvPr>
        <xdr:cNvSpPr/>
      </xdr:nvSpPr>
      <xdr:spPr>
        <a:xfrm>
          <a:off x="381000" y="6164580"/>
          <a:ext cx="175260" cy="1524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266700</xdr:colOff>
      <xdr:row>34</xdr:row>
      <xdr:rowOff>60960</xdr:rowOff>
    </xdr:from>
    <xdr:to>
      <xdr:col>9</xdr:col>
      <xdr:colOff>297180</xdr:colOff>
      <xdr:row>37</xdr:row>
      <xdr:rowOff>7620</xdr:rowOff>
    </xdr:to>
    <xdr:sp macro="" textlink="'Analysis 01'!A17">
      <xdr:nvSpPr>
        <xdr:cNvPr id="45" name="TextBox 44">
          <a:extLst>
            <a:ext uri="{FF2B5EF4-FFF2-40B4-BE49-F238E27FC236}">
              <a16:creationId xmlns:a16="http://schemas.microsoft.com/office/drawing/2014/main" id="{D323B5E4-6D02-9BE9-79A6-82D694E65F1D}"/>
            </a:ext>
          </a:extLst>
        </xdr:cNvPr>
        <xdr:cNvSpPr txBox="1"/>
      </xdr:nvSpPr>
      <xdr:spPr>
        <a:xfrm>
          <a:off x="2095500" y="6278880"/>
          <a:ext cx="368808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YoY</a:t>
          </a:r>
          <a:r>
            <a:rPr lang="en-US" sz="1400" b="0" i="0" u="none" strike="noStrike" baseline="0">
              <a:solidFill>
                <a:schemeClr val="bg1"/>
              </a:solidFill>
              <a:latin typeface="Calibri"/>
              <a:ea typeface="Calibri"/>
              <a:cs typeface="Calibri"/>
            </a:rPr>
            <a:t> Change</a:t>
          </a:r>
          <a:endParaRPr lang="en-US" sz="1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</xdr:col>
      <xdr:colOff>220980</xdr:colOff>
      <xdr:row>37</xdr:row>
      <xdr:rowOff>22860</xdr:rowOff>
    </xdr:from>
    <xdr:to>
      <xdr:col>9</xdr:col>
      <xdr:colOff>251460</xdr:colOff>
      <xdr:row>39</xdr:row>
      <xdr:rowOff>152400</xdr:rowOff>
    </xdr:to>
    <xdr:sp macro="" textlink="'Analysis 01'!P20">
      <xdr:nvSpPr>
        <xdr:cNvPr id="46" name="TextBox 45">
          <a:extLst>
            <a:ext uri="{FF2B5EF4-FFF2-40B4-BE49-F238E27FC236}">
              <a16:creationId xmlns:a16="http://schemas.microsoft.com/office/drawing/2014/main" id="{41FBD918-D8AD-6EF5-26C2-9017166F9C58}"/>
            </a:ext>
          </a:extLst>
        </xdr:cNvPr>
        <xdr:cNvSpPr txBox="1"/>
      </xdr:nvSpPr>
      <xdr:spPr>
        <a:xfrm>
          <a:off x="2049780" y="6789420"/>
          <a:ext cx="368808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814B4F-75ED-47D0-A516-AA0F75B74B66}" type="TxLink">
            <a:rPr lang="en-US" sz="2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▼</a:t>
          </a:fld>
          <a:endParaRPr lang="en-US" sz="44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</xdr:col>
      <xdr:colOff>190500</xdr:colOff>
      <xdr:row>35</xdr:row>
      <xdr:rowOff>91440</xdr:rowOff>
    </xdr:from>
    <xdr:to>
      <xdr:col>9</xdr:col>
      <xdr:colOff>220980</xdr:colOff>
      <xdr:row>38</xdr:row>
      <xdr:rowOff>38100</xdr:rowOff>
    </xdr:to>
    <xdr:sp macro="" textlink="'Analysis 01'!O20">
      <xdr:nvSpPr>
        <xdr:cNvPr id="47" name="TextBox 46">
          <a:extLst>
            <a:ext uri="{FF2B5EF4-FFF2-40B4-BE49-F238E27FC236}">
              <a16:creationId xmlns:a16="http://schemas.microsoft.com/office/drawing/2014/main" id="{1BAF7ACE-95AE-0163-763C-BEBBB7AE5D01}"/>
            </a:ext>
          </a:extLst>
        </xdr:cNvPr>
        <xdr:cNvSpPr txBox="1"/>
      </xdr:nvSpPr>
      <xdr:spPr>
        <a:xfrm>
          <a:off x="2019300" y="6492240"/>
          <a:ext cx="368808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D20B9D9-D94F-4556-8601-5E5C9E43677A}" type="TxLink"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-83.50%</a:t>
          </a:fld>
          <a:endParaRPr lang="en-US" sz="1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</xdr:col>
      <xdr:colOff>327660</xdr:colOff>
      <xdr:row>33</xdr:row>
      <xdr:rowOff>22860</xdr:rowOff>
    </xdr:from>
    <xdr:to>
      <xdr:col>9</xdr:col>
      <xdr:colOff>281940</xdr:colOff>
      <xdr:row>41</xdr:row>
      <xdr:rowOff>15240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3F866FDB-A011-0FF9-A633-5636151B35B7}"/>
            </a:ext>
          </a:extLst>
        </xdr:cNvPr>
        <xdr:cNvSpPr/>
      </xdr:nvSpPr>
      <xdr:spPr>
        <a:xfrm>
          <a:off x="4594860" y="6057900"/>
          <a:ext cx="1173480" cy="1455420"/>
        </a:xfrm>
        <a:prstGeom prst="roundRect">
          <a:avLst>
            <a:gd name="adj" fmla="val 7508"/>
          </a:avLst>
        </a:prstGeom>
        <a:gradFill>
          <a:gsLst>
            <a:gs pos="52000">
              <a:schemeClr val="tx1">
                <a:lumMod val="75000"/>
                <a:lumOff val="25000"/>
              </a:schemeClr>
            </a:gs>
            <a:gs pos="100000">
              <a:schemeClr val="tx1">
                <a:lumMod val="95000"/>
                <a:lumOff val="5000"/>
              </a:schemeClr>
            </a:gs>
            <a:gs pos="0">
              <a:schemeClr val="tx1">
                <a:lumMod val="50000"/>
                <a:lumOff val="5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304800</xdr:colOff>
      <xdr:row>33</xdr:row>
      <xdr:rowOff>175260</xdr:rowOff>
    </xdr:from>
    <xdr:to>
      <xdr:col>9</xdr:col>
      <xdr:colOff>289560</xdr:colOff>
      <xdr:row>42</xdr:row>
      <xdr:rowOff>30480</xdr:rowOff>
    </xdr:to>
    <xdr:sp macro="" textlink="'Analysis 01'!N27">
      <xdr:nvSpPr>
        <xdr:cNvPr id="49" name="TextBox 48">
          <a:extLst>
            <a:ext uri="{FF2B5EF4-FFF2-40B4-BE49-F238E27FC236}">
              <a16:creationId xmlns:a16="http://schemas.microsoft.com/office/drawing/2014/main" id="{2B98480E-5FFA-80E4-2C62-10C6760CBD5B}"/>
            </a:ext>
          </a:extLst>
        </xdr:cNvPr>
        <xdr:cNvSpPr txBox="1"/>
      </xdr:nvSpPr>
      <xdr:spPr>
        <a:xfrm>
          <a:off x="4572000" y="6210300"/>
          <a:ext cx="1203960" cy="1501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6591464-E9A6-48D8-8D95-B6B1645BCFD3}" type="TxLink">
            <a:rPr lang="en-US" sz="11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YoY change suggests room for improvement</a:t>
          </a:fld>
          <a:endParaRPr lang="en-US" sz="1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</xdr:col>
      <xdr:colOff>548640</xdr:colOff>
      <xdr:row>32</xdr:row>
      <xdr:rowOff>22860</xdr:rowOff>
    </xdr:from>
    <xdr:to>
      <xdr:col>9</xdr:col>
      <xdr:colOff>53340</xdr:colOff>
      <xdr:row>35</xdr:row>
      <xdr:rowOff>144780</xdr:rowOff>
    </xdr:to>
    <xdr:sp macro="" textlink="">
      <xdr:nvSpPr>
        <xdr:cNvPr id="50" name="Flowchart: Connector 49">
          <a:extLst>
            <a:ext uri="{FF2B5EF4-FFF2-40B4-BE49-F238E27FC236}">
              <a16:creationId xmlns:a16="http://schemas.microsoft.com/office/drawing/2014/main" id="{3FF5455C-5200-D1DC-8DA0-6EF8839B5035}"/>
            </a:ext>
          </a:extLst>
        </xdr:cNvPr>
        <xdr:cNvSpPr/>
      </xdr:nvSpPr>
      <xdr:spPr>
        <a:xfrm>
          <a:off x="4815840" y="5875020"/>
          <a:ext cx="723900" cy="670560"/>
        </a:xfrm>
        <a:prstGeom prst="flowChartConnector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579120</xdr:colOff>
      <xdr:row>32</xdr:row>
      <xdr:rowOff>68580</xdr:rowOff>
    </xdr:from>
    <xdr:to>
      <xdr:col>9</xdr:col>
      <xdr:colOff>53340</xdr:colOff>
      <xdr:row>35</xdr:row>
      <xdr:rowOff>129540</xdr:rowOff>
    </xdr:to>
    <xdr:pic>
      <xdr:nvPicPr>
        <xdr:cNvPr id="52" name="Graphic 51" descr="Lightbulb with solid fill">
          <a:extLst>
            <a:ext uri="{FF2B5EF4-FFF2-40B4-BE49-F238E27FC236}">
              <a16:creationId xmlns:a16="http://schemas.microsoft.com/office/drawing/2014/main" id="{548429CB-94C8-CF57-E2B2-8E561001F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846320" y="5920740"/>
          <a:ext cx="693420" cy="609600"/>
        </a:xfrm>
        <a:prstGeom prst="rect">
          <a:avLst/>
        </a:prstGeom>
      </xdr:spPr>
    </xdr:pic>
    <xdr:clientData/>
  </xdr:twoCellAnchor>
  <xdr:twoCellAnchor>
    <xdr:from>
      <xdr:col>9</xdr:col>
      <xdr:colOff>579120</xdr:colOff>
      <xdr:row>10</xdr:row>
      <xdr:rowOff>83820</xdr:rowOff>
    </xdr:from>
    <xdr:to>
      <xdr:col>17</xdr:col>
      <xdr:colOff>22860</xdr:colOff>
      <xdr:row>41</xdr:row>
      <xdr:rowOff>121921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786696F8-DAE5-CC50-0239-D638391D46DE}"/>
            </a:ext>
          </a:extLst>
        </xdr:cNvPr>
        <xdr:cNvGrpSpPr/>
      </xdr:nvGrpSpPr>
      <xdr:grpSpPr>
        <a:xfrm>
          <a:off x="6065520" y="1912620"/>
          <a:ext cx="4320540" cy="5707381"/>
          <a:chOff x="4398264" y="3619500"/>
          <a:chExt cx="5675376" cy="3511064"/>
        </a:xfrm>
      </xdr:grpSpPr>
      <xdr:sp macro="" textlink="">
        <xdr:nvSpPr>
          <xdr:cNvPr id="56" name="Rectangle: Rounded Corners 55">
            <a:extLst>
              <a:ext uri="{FF2B5EF4-FFF2-40B4-BE49-F238E27FC236}">
                <a16:creationId xmlns:a16="http://schemas.microsoft.com/office/drawing/2014/main" id="{21881983-DE01-01BE-4066-87AF23935702}"/>
              </a:ext>
            </a:extLst>
          </xdr:cNvPr>
          <xdr:cNvSpPr/>
        </xdr:nvSpPr>
        <xdr:spPr>
          <a:xfrm>
            <a:off x="4450080" y="3619500"/>
            <a:ext cx="5623560" cy="3505200"/>
          </a:xfrm>
          <a:prstGeom prst="roundRect">
            <a:avLst>
              <a:gd name="adj" fmla="val 7393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Rectangle: Rounded Corners 56">
            <a:extLst>
              <a:ext uri="{FF2B5EF4-FFF2-40B4-BE49-F238E27FC236}">
                <a16:creationId xmlns:a16="http://schemas.microsoft.com/office/drawing/2014/main" id="{C49D0A3D-0C11-0195-CC26-0EB7F764DE45}"/>
              </a:ext>
            </a:extLst>
          </xdr:cNvPr>
          <xdr:cNvSpPr/>
        </xdr:nvSpPr>
        <xdr:spPr>
          <a:xfrm>
            <a:off x="4398264" y="3625364"/>
            <a:ext cx="5623560" cy="3505200"/>
          </a:xfrm>
          <a:prstGeom prst="roundRect">
            <a:avLst>
              <a:gd name="adj" fmla="val 7393"/>
            </a:avLst>
          </a:prstGeom>
          <a:solidFill>
            <a:schemeClr val="tx1">
              <a:lumMod val="95000"/>
              <a:lumOff val="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7620</xdr:colOff>
      <xdr:row>25</xdr:row>
      <xdr:rowOff>152400</xdr:rowOff>
    </xdr:from>
    <xdr:to>
      <xdr:col>17</xdr:col>
      <xdr:colOff>121920</xdr:colOff>
      <xdr:row>40</xdr:row>
      <xdr:rowOff>167640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97374528-6D4B-413C-A263-96CDB3EB33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350520</xdr:colOff>
      <xdr:row>19</xdr:row>
      <xdr:rowOff>45720</xdr:rowOff>
    </xdr:from>
    <xdr:to>
      <xdr:col>16</xdr:col>
      <xdr:colOff>259080</xdr:colOff>
      <xdr:row>34</xdr:row>
      <xdr:rowOff>83820</xdr:rowOff>
    </xdr:to>
    <xdr:sp macro="" textlink="'Analysis 01'!V33">
      <xdr:nvSpPr>
        <xdr:cNvPr id="58" name="TextBox 57">
          <a:extLst>
            <a:ext uri="{FF2B5EF4-FFF2-40B4-BE49-F238E27FC236}">
              <a16:creationId xmlns:a16="http://schemas.microsoft.com/office/drawing/2014/main" id="{AF9F6851-71B8-8F28-C400-E7E9D06C960A}"/>
            </a:ext>
          </a:extLst>
        </xdr:cNvPr>
        <xdr:cNvSpPr txBox="1"/>
      </xdr:nvSpPr>
      <xdr:spPr>
        <a:xfrm>
          <a:off x="6446520" y="3520440"/>
          <a:ext cx="3566160" cy="278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A066456-18A5-4900-8DF0-2C610FD7EF65}" type="TxLink">
            <a:rPr lang="en-US" sz="12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Calibri"/>
              <a:cs typeface="Calibri"/>
            </a:rPr>
            <a:pPr marL="0" indent="0" algn="ctr"/>
            <a:t>Focus on Highlighted Weekdays : they exceeded the 941 passengers average and account for 49.4% of the Total passengers.</a:t>
          </a:fld>
          <a:endParaRPr lang="en-US" sz="1200" b="0" i="0" u="none" strike="noStrike">
            <a:solidFill>
              <a:schemeClr val="bg1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9</xdr:col>
      <xdr:colOff>556260</xdr:colOff>
      <xdr:row>23</xdr:row>
      <xdr:rowOff>15240</xdr:rowOff>
    </xdr:from>
    <xdr:to>
      <xdr:col>16</xdr:col>
      <xdr:colOff>220980</xdr:colOff>
      <xdr:row>25</xdr:row>
      <xdr:rowOff>144780</xdr:rowOff>
    </xdr:to>
    <xdr:sp macro="" textlink="'Analysis 01'!A17">
      <xdr:nvSpPr>
        <xdr:cNvPr id="59" name="TextBox 58">
          <a:extLst>
            <a:ext uri="{FF2B5EF4-FFF2-40B4-BE49-F238E27FC236}">
              <a16:creationId xmlns:a16="http://schemas.microsoft.com/office/drawing/2014/main" id="{13112F60-C9C0-1246-BA50-5BF94824C664}"/>
            </a:ext>
          </a:extLst>
        </xdr:cNvPr>
        <xdr:cNvSpPr txBox="1"/>
      </xdr:nvSpPr>
      <xdr:spPr>
        <a:xfrm>
          <a:off x="6042660" y="4221480"/>
          <a:ext cx="39319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Riders</a:t>
          </a:r>
          <a:r>
            <a:rPr lang="en-US" sz="1600" b="1" i="0" u="none" strike="noStrike" baseline="0">
              <a:solidFill>
                <a:schemeClr val="bg1"/>
              </a:solidFill>
              <a:latin typeface="Calibri"/>
              <a:ea typeface="Calibri"/>
              <a:cs typeface="Calibri"/>
            </a:rPr>
            <a:t> Weekday Distribution </a:t>
          </a:r>
          <a:endParaRPr lang="en-US" sz="16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10</xdr:col>
      <xdr:colOff>220980</xdr:colOff>
      <xdr:row>23</xdr:row>
      <xdr:rowOff>175260</xdr:rowOff>
    </xdr:from>
    <xdr:to>
      <xdr:col>10</xdr:col>
      <xdr:colOff>396240</xdr:colOff>
      <xdr:row>24</xdr:row>
      <xdr:rowOff>144780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71B9A0CC-2FCC-4509-7BD7-087B78B046FC}"/>
            </a:ext>
          </a:extLst>
        </xdr:cNvPr>
        <xdr:cNvSpPr/>
      </xdr:nvSpPr>
      <xdr:spPr>
        <a:xfrm>
          <a:off x="6316980" y="4381500"/>
          <a:ext cx="175260" cy="1524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373380</xdr:colOff>
      <xdr:row>11</xdr:row>
      <xdr:rowOff>91440</xdr:rowOff>
    </xdr:from>
    <xdr:to>
      <xdr:col>0</xdr:col>
      <xdr:colOff>548640</xdr:colOff>
      <xdr:row>12</xdr:row>
      <xdr:rowOff>60960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46E2704E-EF3B-F82D-3B08-503EF3E661AB}"/>
            </a:ext>
          </a:extLst>
        </xdr:cNvPr>
        <xdr:cNvSpPr/>
      </xdr:nvSpPr>
      <xdr:spPr>
        <a:xfrm>
          <a:off x="373380" y="2103120"/>
          <a:ext cx="175260" cy="1524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129540</xdr:colOff>
      <xdr:row>13</xdr:row>
      <xdr:rowOff>45720</xdr:rowOff>
    </xdr:from>
    <xdr:to>
      <xdr:col>16</xdr:col>
      <xdr:colOff>419100</xdr:colOff>
      <xdr:row>22</xdr:row>
      <xdr:rowOff>30480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A30C311-A8EE-42C2-9C55-D966CD761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487680</xdr:colOff>
      <xdr:row>10</xdr:row>
      <xdr:rowOff>114300</xdr:rowOff>
    </xdr:from>
    <xdr:to>
      <xdr:col>16</xdr:col>
      <xdr:colOff>152400</xdr:colOff>
      <xdr:row>13</xdr:row>
      <xdr:rowOff>60960</xdr:rowOff>
    </xdr:to>
    <xdr:sp macro="" textlink="'Analysis 01'!A17">
      <xdr:nvSpPr>
        <xdr:cNvPr id="31" name="TextBox 30">
          <a:extLst>
            <a:ext uri="{FF2B5EF4-FFF2-40B4-BE49-F238E27FC236}">
              <a16:creationId xmlns:a16="http://schemas.microsoft.com/office/drawing/2014/main" id="{7458B639-E914-BA17-C35C-8364F92774BE}"/>
            </a:ext>
          </a:extLst>
        </xdr:cNvPr>
        <xdr:cNvSpPr txBox="1"/>
      </xdr:nvSpPr>
      <xdr:spPr>
        <a:xfrm>
          <a:off x="5974080" y="1943100"/>
          <a:ext cx="39319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Riders</a:t>
          </a:r>
          <a:r>
            <a:rPr lang="en-US" sz="1600" b="1" i="0" u="none" strike="noStrike" baseline="0">
              <a:solidFill>
                <a:schemeClr val="bg1"/>
              </a:solidFill>
              <a:latin typeface="Calibri"/>
              <a:ea typeface="Calibri"/>
              <a:cs typeface="Calibri"/>
            </a:rPr>
            <a:t> Monthly  Distribution </a:t>
          </a:r>
          <a:endParaRPr lang="en-US" sz="16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10</xdr:col>
      <xdr:colOff>205740</xdr:colOff>
      <xdr:row>11</xdr:row>
      <xdr:rowOff>129540</xdr:rowOff>
    </xdr:from>
    <xdr:to>
      <xdr:col>10</xdr:col>
      <xdr:colOff>381000</xdr:colOff>
      <xdr:row>12</xdr:row>
      <xdr:rowOff>99060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C864C8C3-4811-BF2A-DA6C-B30829C300B1}"/>
            </a:ext>
          </a:extLst>
        </xdr:cNvPr>
        <xdr:cNvSpPr/>
      </xdr:nvSpPr>
      <xdr:spPr>
        <a:xfrm>
          <a:off x="6301740" y="2141220"/>
          <a:ext cx="175260" cy="1524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22</xdr:row>
      <xdr:rowOff>129540</xdr:rowOff>
    </xdr:from>
    <xdr:to>
      <xdr:col>16</xdr:col>
      <xdr:colOff>480060</xdr:colOff>
      <xdr:row>22</xdr:row>
      <xdr:rowOff>175259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0410753-5BAC-6055-F6FD-5DDBE2600D11}"/>
            </a:ext>
          </a:extLst>
        </xdr:cNvPr>
        <xdr:cNvSpPr/>
      </xdr:nvSpPr>
      <xdr:spPr>
        <a:xfrm>
          <a:off x="6172200" y="4152900"/>
          <a:ext cx="4061460" cy="45719"/>
        </a:xfrm>
        <a:prstGeom prst="rect">
          <a:avLst/>
        </a:prstGeom>
        <a:gradFill flip="none" rotWithShape="1">
          <a:gsLst>
            <a:gs pos="0">
              <a:srgbClr val="0D0D0D"/>
            </a:gs>
            <a:gs pos="48000">
              <a:schemeClr val="bg1">
                <a:lumMod val="50000"/>
              </a:schemeClr>
            </a:gs>
            <a:gs pos="100000">
              <a:srgbClr val="2A2A2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121920</xdr:colOff>
      <xdr:row>10</xdr:row>
      <xdr:rowOff>38100</xdr:rowOff>
    </xdr:from>
    <xdr:to>
      <xdr:col>23</xdr:col>
      <xdr:colOff>152400</xdr:colOff>
      <xdr:row>41</xdr:row>
      <xdr:rowOff>76201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7651E3DF-38A4-2208-BF03-CD59CC664CC0}"/>
            </a:ext>
          </a:extLst>
        </xdr:cNvPr>
        <xdr:cNvGrpSpPr/>
      </xdr:nvGrpSpPr>
      <xdr:grpSpPr>
        <a:xfrm>
          <a:off x="10485120" y="1866900"/>
          <a:ext cx="3688080" cy="5707381"/>
          <a:chOff x="4398264" y="3619500"/>
          <a:chExt cx="5675376" cy="3511064"/>
        </a:xfrm>
      </xdr:grpSpPr>
      <xdr:sp macro="" textlink="">
        <xdr:nvSpPr>
          <xdr:cNvPr id="67" name="Rectangle: Rounded Corners 66">
            <a:extLst>
              <a:ext uri="{FF2B5EF4-FFF2-40B4-BE49-F238E27FC236}">
                <a16:creationId xmlns:a16="http://schemas.microsoft.com/office/drawing/2014/main" id="{188835D6-C870-C84F-1726-0F1D8ABFCDB3}"/>
              </a:ext>
            </a:extLst>
          </xdr:cNvPr>
          <xdr:cNvSpPr/>
        </xdr:nvSpPr>
        <xdr:spPr>
          <a:xfrm>
            <a:off x="4450080" y="3619500"/>
            <a:ext cx="5623560" cy="3505200"/>
          </a:xfrm>
          <a:prstGeom prst="roundRect">
            <a:avLst>
              <a:gd name="adj" fmla="val 7393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Rectangle: Rounded Corners 67">
            <a:extLst>
              <a:ext uri="{FF2B5EF4-FFF2-40B4-BE49-F238E27FC236}">
                <a16:creationId xmlns:a16="http://schemas.microsoft.com/office/drawing/2014/main" id="{209D70B7-5F49-A0B1-2DFF-8D6280218610}"/>
              </a:ext>
            </a:extLst>
          </xdr:cNvPr>
          <xdr:cNvSpPr/>
        </xdr:nvSpPr>
        <xdr:spPr>
          <a:xfrm>
            <a:off x="4398264" y="3625364"/>
            <a:ext cx="5623560" cy="3505200"/>
          </a:xfrm>
          <a:prstGeom prst="roundRect">
            <a:avLst>
              <a:gd name="adj" fmla="val 7393"/>
            </a:avLst>
          </a:prstGeom>
          <a:solidFill>
            <a:schemeClr val="tx1">
              <a:lumMod val="95000"/>
              <a:lumOff val="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</xdr:col>
      <xdr:colOff>350520</xdr:colOff>
      <xdr:row>12</xdr:row>
      <xdr:rowOff>167640</xdr:rowOff>
    </xdr:from>
    <xdr:to>
      <xdr:col>20</xdr:col>
      <xdr:colOff>320040</xdr:colOff>
      <xdr:row>20</xdr:row>
      <xdr:rowOff>137160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D18875E1-EA51-4B34-BFC5-DA2F91AD9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563880</xdr:colOff>
      <xdr:row>21</xdr:row>
      <xdr:rowOff>91440</xdr:rowOff>
    </xdr:from>
    <xdr:to>
      <xdr:col>22</xdr:col>
      <xdr:colOff>7620</xdr:colOff>
      <xdr:row>30</xdr:row>
      <xdr:rowOff>129540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30020866-DF00-5695-4B70-CFA8A0614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563880</xdr:colOff>
      <xdr:row>11</xdr:row>
      <xdr:rowOff>15240</xdr:rowOff>
    </xdr:from>
    <xdr:to>
      <xdr:col>22</xdr:col>
      <xdr:colOff>312420</xdr:colOff>
      <xdr:row>20</xdr:row>
      <xdr:rowOff>7620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6AE9396E-9E36-D35D-1728-D4FABCD0F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312420</xdr:colOff>
      <xdr:row>15</xdr:row>
      <xdr:rowOff>83820</xdr:rowOff>
    </xdr:from>
    <xdr:to>
      <xdr:col>23</xdr:col>
      <xdr:colOff>259080</xdr:colOff>
      <xdr:row>17</xdr:row>
      <xdr:rowOff>152400</xdr:rowOff>
    </xdr:to>
    <xdr:sp macro="" textlink="'Analysis 01'!AG20">
      <xdr:nvSpPr>
        <xdr:cNvPr id="71" name="TextBox 70">
          <a:extLst>
            <a:ext uri="{FF2B5EF4-FFF2-40B4-BE49-F238E27FC236}">
              <a16:creationId xmlns:a16="http://schemas.microsoft.com/office/drawing/2014/main" id="{423C7208-CB6C-3EC1-3D77-ADD1B6B0C387}"/>
            </a:ext>
          </a:extLst>
        </xdr:cNvPr>
        <xdr:cNvSpPr txBox="1"/>
      </xdr:nvSpPr>
      <xdr:spPr>
        <a:xfrm>
          <a:off x="11894820" y="2827020"/>
          <a:ext cx="238506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BF1953D-41EA-4F32-A16B-8DF057CEEF56}" type="TxLink">
            <a:rPr lang="en-US" sz="2400" b="0" i="0" u="none" strike="noStrike">
              <a:solidFill>
                <a:srgbClr val="E6E617"/>
              </a:solidFill>
              <a:latin typeface="Calibri"/>
              <a:ea typeface="Calibri"/>
              <a:cs typeface="Calibri"/>
            </a:rPr>
            <a:pPr algn="ctr"/>
            <a:t>28%</a:t>
          </a:fld>
          <a:endParaRPr lang="en-US" sz="6600" b="1">
            <a:solidFill>
              <a:srgbClr val="E6E61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419100</xdr:colOff>
      <xdr:row>15</xdr:row>
      <xdr:rowOff>22860</xdr:rowOff>
    </xdr:from>
    <xdr:to>
      <xdr:col>20</xdr:col>
      <xdr:colOff>457200</xdr:colOff>
      <xdr:row>17</xdr:row>
      <xdr:rowOff>91440</xdr:rowOff>
    </xdr:to>
    <xdr:sp macro="" textlink="'Analysis 01'!AG21">
      <xdr:nvSpPr>
        <xdr:cNvPr id="73" name="TextBox 72">
          <a:extLst>
            <a:ext uri="{FF2B5EF4-FFF2-40B4-BE49-F238E27FC236}">
              <a16:creationId xmlns:a16="http://schemas.microsoft.com/office/drawing/2014/main" id="{56FBE7B0-6074-C18A-9BF9-23A2885B9F83}"/>
            </a:ext>
          </a:extLst>
        </xdr:cNvPr>
        <xdr:cNvSpPr txBox="1"/>
      </xdr:nvSpPr>
      <xdr:spPr>
        <a:xfrm>
          <a:off x="10172700" y="2766060"/>
          <a:ext cx="24765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7FC7965-4446-4BD2-9956-2D0799577B5A}" type="TxLink">
            <a:rPr lang="en-US" sz="2400" b="0" i="0" u="none" strike="noStrike">
              <a:solidFill>
                <a:srgbClr val="E6E617"/>
              </a:solidFill>
              <a:latin typeface="Calibri"/>
              <a:ea typeface="Calibri"/>
              <a:cs typeface="Calibri"/>
            </a:rPr>
            <a:pPr algn="ctr"/>
            <a:t>24%</a:t>
          </a:fld>
          <a:endParaRPr lang="en-US" sz="6600" b="1">
            <a:solidFill>
              <a:srgbClr val="E6E61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30480</xdr:colOff>
      <xdr:row>23</xdr:row>
      <xdr:rowOff>175260</xdr:rowOff>
    </xdr:from>
    <xdr:to>
      <xdr:col>22</xdr:col>
      <xdr:colOff>68580</xdr:colOff>
      <xdr:row>26</xdr:row>
      <xdr:rowOff>60960</xdr:rowOff>
    </xdr:to>
    <xdr:sp macro="" textlink="'Analysis 01'!AG22">
      <xdr:nvSpPr>
        <xdr:cNvPr id="74" name="TextBox 73">
          <a:extLst>
            <a:ext uri="{FF2B5EF4-FFF2-40B4-BE49-F238E27FC236}">
              <a16:creationId xmlns:a16="http://schemas.microsoft.com/office/drawing/2014/main" id="{16B91571-9B29-1196-0A37-2450BC109F2E}"/>
            </a:ext>
          </a:extLst>
        </xdr:cNvPr>
        <xdr:cNvSpPr txBox="1"/>
      </xdr:nvSpPr>
      <xdr:spPr>
        <a:xfrm>
          <a:off x="11003280" y="4381500"/>
          <a:ext cx="24765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916F2C6-D102-4055-91E9-D086C55E71EB}" type="TxLink">
            <a:rPr lang="en-US" sz="2400" b="0" i="0" u="none" strike="noStrike">
              <a:solidFill>
                <a:srgbClr val="E6E617"/>
              </a:solidFill>
              <a:latin typeface="Calibri"/>
              <a:ea typeface="Calibri"/>
              <a:cs typeface="Calibri"/>
            </a:rPr>
            <a:pPr algn="ctr"/>
            <a:t>48%</a:t>
          </a:fld>
          <a:endParaRPr lang="en-US" sz="6600" b="1">
            <a:solidFill>
              <a:srgbClr val="E6E61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76200</xdr:colOff>
      <xdr:row>10</xdr:row>
      <xdr:rowOff>83820</xdr:rowOff>
    </xdr:from>
    <xdr:to>
      <xdr:col>21</xdr:col>
      <xdr:colOff>579120</xdr:colOff>
      <xdr:row>13</xdr:row>
      <xdr:rowOff>30480</xdr:rowOff>
    </xdr:to>
    <xdr:sp macro="" textlink="'Analysis 01'!B23">
      <xdr:nvSpPr>
        <xdr:cNvPr id="75" name="TextBox 74">
          <a:extLst>
            <a:ext uri="{FF2B5EF4-FFF2-40B4-BE49-F238E27FC236}">
              <a16:creationId xmlns:a16="http://schemas.microsoft.com/office/drawing/2014/main" id="{CDCD6174-E0FF-742F-FE74-1A6D67C4769A}"/>
            </a:ext>
          </a:extLst>
        </xdr:cNvPr>
        <xdr:cNvSpPr txBox="1"/>
      </xdr:nvSpPr>
      <xdr:spPr>
        <a:xfrm>
          <a:off x="11049000" y="191262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Bus</a:t>
          </a:r>
          <a:r>
            <a:rPr lang="en-US" sz="1600" b="1" i="0" u="none" strike="noStrike" baseline="0">
              <a:solidFill>
                <a:schemeClr val="bg1"/>
              </a:solidFill>
              <a:latin typeface="Calibri"/>
              <a:ea typeface="Calibri"/>
              <a:cs typeface="Calibri"/>
            </a:rPr>
            <a:t> Utilization Rate</a:t>
          </a:r>
          <a:endParaRPr lang="en-US" sz="16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27</xdr:col>
      <xdr:colOff>396240</xdr:colOff>
      <xdr:row>14</xdr:row>
      <xdr:rowOff>60960</xdr:rowOff>
    </xdr:from>
    <xdr:to>
      <xdr:col>31</xdr:col>
      <xdr:colOff>289560</xdr:colOff>
      <xdr:row>17</xdr:row>
      <xdr:rowOff>7620</xdr:rowOff>
    </xdr:to>
    <xdr:sp macro="" textlink="'Analysis 01'!A17">
      <xdr:nvSpPr>
        <xdr:cNvPr id="76" name="TextBox 75">
          <a:extLst>
            <a:ext uri="{FF2B5EF4-FFF2-40B4-BE49-F238E27FC236}">
              <a16:creationId xmlns:a16="http://schemas.microsoft.com/office/drawing/2014/main" id="{1CF270D3-1DB5-F243-2838-7FA6AD0FB3F4}"/>
            </a:ext>
          </a:extLst>
        </xdr:cNvPr>
        <xdr:cNvSpPr txBox="1"/>
      </xdr:nvSpPr>
      <xdr:spPr>
        <a:xfrm>
          <a:off x="16855440" y="262128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659EA-EA5B-4121-BCD9-2EA0C4C4DE5C}" type="TxLink"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East-West Express</a:t>
          </a:fld>
          <a:endParaRPr lang="en-US" sz="1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121920</xdr:colOff>
      <xdr:row>27</xdr:row>
      <xdr:rowOff>121920</xdr:rowOff>
    </xdr:from>
    <xdr:to>
      <xdr:col>22</xdr:col>
      <xdr:colOff>15240</xdr:colOff>
      <xdr:row>30</xdr:row>
      <xdr:rowOff>68580</xdr:rowOff>
    </xdr:to>
    <xdr:sp macro="" textlink="'Analysis 01'!AF22">
      <xdr:nvSpPr>
        <xdr:cNvPr id="77" name="TextBox 76">
          <a:extLst>
            <a:ext uri="{FF2B5EF4-FFF2-40B4-BE49-F238E27FC236}">
              <a16:creationId xmlns:a16="http://schemas.microsoft.com/office/drawing/2014/main" id="{33C0D5DF-D4C9-4B03-175C-C5D40F49EB37}"/>
            </a:ext>
          </a:extLst>
        </xdr:cNvPr>
        <xdr:cNvSpPr txBox="1"/>
      </xdr:nvSpPr>
      <xdr:spPr>
        <a:xfrm>
          <a:off x="11094720" y="505968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827152B-F2FB-4DA5-AF0C-1AFE6D5E3BBD}" type="TxLink">
            <a:rPr lang="en-US" sz="1600" b="0" i="0" u="none" strike="noStrike">
              <a:solidFill>
                <a:srgbClr val="E6E617"/>
              </a:solidFill>
              <a:latin typeface="Calibri"/>
              <a:ea typeface="Calibri"/>
              <a:cs typeface="Calibri"/>
            </a:rPr>
            <a:pPr marL="0" indent="0" algn="ctr"/>
            <a:t>Well Utilized</a:t>
          </a:fld>
          <a:endParaRPr lang="en-US" sz="2400" b="0" i="0" u="none" strike="noStrike">
            <a:solidFill>
              <a:srgbClr val="E6E617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16</xdr:col>
      <xdr:colOff>502920</xdr:colOff>
      <xdr:row>19</xdr:row>
      <xdr:rowOff>15240</xdr:rowOff>
    </xdr:from>
    <xdr:to>
      <xdr:col>20</xdr:col>
      <xdr:colOff>396240</xdr:colOff>
      <xdr:row>21</xdr:row>
      <xdr:rowOff>144780</xdr:rowOff>
    </xdr:to>
    <xdr:sp macro="" textlink="'Analysis 01'!AF12">
      <xdr:nvSpPr>
        <xdr:cNvPr id="78" name="TextBox 77">
          <a:extLst>
            <a:ext uri="{FF2B5EF4-FFF2-40B4-BE49-F238E27FC236}">
              <a16:creationId xmlns:a16="http://schemas.microsoft.com/office/drawing/2014/main" id="{37F25036-44F2-3EB1-90B2-B88B0179D2D4}"/>
            </a:ext>
          </a:extLst>
        </xdr:cNvPr>
        <xdr:cNvSpPr txBox="1"/>
      </xdr:nvSpPr>
      <xdr:spPr>
        <a:xfrm>
          <a:off x="10256520" y="348996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944881E-4293-4EDC-B906-D4E954AE1040}" type="TxLink">
            <a:rPr lang="en-US" sz="1600" b="0" i="0" u="none" strike="noStrike">
              <a:solidFill>
                <a:srgbClr val="E6E617"/>
              </a:solidFill>
              <a:latin typeface="Calibri"/>
              <a:ea typeface="Calibri"/>
              <a:cs typeface="Calibri"/>
            </a:rPr>
            <a:pPr marL="0" indent="0" algn="ctr"/>
            <a:t>Under Utilized</a:t>
          </a:fld>
          <a:endParaRPr lang="en-US" sz="2400" b="0" i="0" u="none" strike="noStrike">
            <a:solidFill>
              <a:srgbClr val="E6E617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19</xdr:col>
      <xdr:colOff>510540</xdr:colOff>
      <xdr:row>19</xdr:row>
      <xdr:rowOff>22860</xdr:rowOff>
    </xdr:from>
    <xdr:to>
      <xdr:col>23</xdr:col>
      <xdr:colOff>403860</xdr:colOff>
      <xdr:row>21</xdr:row>
      <xdr:rowOff>152400</xdr:rowOff>
    </xdr:to>
    <xdr:sp macro="" textlink="'Analysis 01'!AF20">
      <xdr:nvSpPr>
        <xdr:cNvPr id="79" name="TextBox 78">
          <a:extLst>
            <a:ext uri="{FF2B5EF4-FFF2-40B4-BE49-F238E27FC236}">
              <a16:creationId xmlns:a16="http://schemas.microsoft.com/office/drawing/2014/main" id="{1DDD66E6-5602-0C9A-69B8-B5217916222A}"/>
            </a:ext>
          </a:extLst>
        </xdr:cNvPr>
        <xdr:cNvSpPr txBox="1"/>
      </xdr:nvSpPr>
      <xdr:spPr>
        <a:xfrm>
          <a:off x="12092940" y="349758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A1F34B0-1CBF-4183-BFE1-8A56B1C05AFC}" type="TxLink">
            <a:rPr lang="en-US" sz="1600" b="0" i="0" u="none" strike="noStrike">
              <a:solidFill>
                <a:srgbClr val="E6E617"/>
              </a:solidFill>
              <a:latin typeface="Calibri"/>
              <a:ea typeface="Calibri"/>
              <a:cs typeface="Calibri"/>
            </a:rPr>
            <a:pPr marL="0" indent="0" algn="ctr"/>
            <a:t>Over Utilized</a:t>
          </a:fld>
          <a:endParaRPr lang="en-US" sz="2400" b="0" i="0" u="none" strike="noStrike">
            <a:solidFill>
              <a:srgbClr val="E6E617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16</xdr:col>
      <xdr:colOff>510540</xdr:colOff>
      <xdr:row>20</xdr:row>
      <xdr:rowOff>45720</xdr:rowOff>
    </xdr:from>
    <xdr:to>
      <xdr:col>20</xdr:col>
      <xdr:colOff>403860</xdr:colOff>
      <xdr:row>22</xdr:row>
      <xdr:rowOff>175260</xdr:rowOff>
    </xdr:to>
    <xdr:sp macro="" textlink="'Analysis 01'!AI12">
      <xdr:nvSpPr>
        <xdr:cNvPr id="83" name="TextBox 82">
          <a:extLst>
            <a:ext uri="{FF2B5EF4-FFF2-40B4-BE49-F238E27FC236}">
              <a16:creationId xmlns:a16="http://schemas.microsoft.com/office/drawing/2014/main" id="{C2CDEC05-FC1C-16BE-9BD5-2FABD326B827}"/>
            </a:ext>
          </a:extLst>
        </xdr:cNvPr>
        <xdr:cNvSpPr txBox="1"/>
      </xdr:nvSpPr>
      <xdr:spPr>
        <a:xfrm>
          <a:off x="10264140" y="370332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4212A56-81C1-4871-BF6C-21F7E3057B13}" type="TxLink">
            <a:rPr lang="en-US" sz="12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19 Total Buses</a:t>
          </a:fld>
          <a:endParaRPr lang="en-US" sz="12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19</xdr:col>
      <xdr:colOff>541020</xdr:colOff>
      <xdr:row>20</xdr:row>
      <xdr:rowOff>76200</xdr:rowOff>
    </xdr:from>
    <xdr:to>
      <xdr:col>23</xdr:col>
      <xdr:colOff>434340</xdr:colOff>
      <xdr:row>23</xdr:row>
      <xdr:rowOff>22860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6E6E575-C518-B4C5-AC81-B4C4E54A0E5D}"/>
            </a:ext>
          </a:extLst>
        </xdr:cNvPr>
        <xdr:cNvSpPr txBox="1"/>
      </xdr:nvSpPr>
      <xdr:spPr>
        <a:xfrm>
          <a:off x="12123420" y="373380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19</xdr:col>
      <xdr:colOff>502920</xdr:colOff>
      <xdr:row>20</xdr:row>
      <xdr:rowOff>53340</xdr:rowOff>
    </xdr:from>
    <xdr:to>
      <xdr:col>23</xdr:col>
      <xdr:colOff>396240</xdr:colOff>
      <xdr:row>23</xdr:row>
      <xdr:rowOff>0</xdr:rowOff>
    </xdr:to>
    <xdr:sp macro="" textlink="'Analysis 01'!AI11">
      <xdr:nvSpPr>
        <xdr:cNvPr id="86" name="TextBox 85">
          <a:extLst>
            <a:ext uri="{FF2B5EF4-FFF2-40B4-BE49-F238E27FC236}">
              <a16:creationId xmlns:a16="http://schemas.microsoft.com/office/drawing/2014/main" id="{B821A901-008B-0D14-D8B1-1C5A7F01B40E}"/>
            </a:ext>
          </a:extLst>
        </xdr:cNvPr>
        <xdr:cNvSpPr txBox="1"/>
      </xdr:nvSpPr>
      <xdr:spPr>
        <a:xfrm>
          <a:off x="12085320" y="371094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CE252E6-A806-46A1-88BB-586C8E9759FA}" type="TxLink">
            <a:rPr lang="en-US" sz="12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22 Total Buses</a:t>
          </a:fld>
          <a:endParaRPr lang="en-US" sz="24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99060</xdr:colOff>
      <xdr:row>28</xdr:row>
      <xdr:rowOff>114300</xdr:rowOff>
    </xdr:from>
    <xdr:to>
      <xdr:col>21</xdr:col>
      <xdr:colOff>601980</xdr:colOff>
      <xdr:row>31</xdr:row>
      <xdr:rowOff>60960</xdr:rowOff>
    </xdr:to>
    <xdr:sp macro="" textlink="'Analysis 01'!AI13">
      <xdr:nvSpPr>
        <xdr:cNvPr id="87" name="TextBox 86">
          <a:extLst>
            <a:ext uri="{FF2B5EF4-FFF2-40B4-BE49-F238E27FC236}">
              <a16:creationId xmlns:a16="http://schemas.microsoft.com/office/drawing/2014/main" id="{7593D0D2-54B8-8819-FCF7-1A8E6B670416}"/>
            </a:ext>
          </a:extLst>
        </xdr:cNvPr>
        <xdr:cNvSpPr txBox="1"/>
      </xdr:nvSpPr>
      <xdr:spPr>
        <a:xfrm>
          <a:off x="11071860" y="523494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656EF3C-3F81-461A-8038-7B3420015B19}" type="TxLink">
            <a:rPr lang="en-US" sz="12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38 Total Buses</a:t>
          </a:fld>
          <a:endParaRPr lang="en-US" sz="12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457200</xdr:colOff>
      <xdr:row>11</xdr:row>
      <xdr:rowOff>83820</xdr:rowOff>
    </xdr:from>
    <xdr:to>
      <xdr:col>18</xdr:col>
      <xdr:colOff>22860</xdr:colOff>
      <xdr:row>12</xdr:row>
      <xdr:rowOff>53340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E23B3819-D9EE-60FF-218F-48703E6295B8}"/>
            </a:ext>
          </a:extLst>
        </xdr:cNvPr>
        <xdr:cNvSpPr/>
      </xdr:nvSpPr>
      <xdr:spPr>
        <a:xfrm>
          <a:off x="10820400" y="2095500"/>
          <a:ext cx="175260" cy="1524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243840</xdr:colOff>
      <xdr:row>30</xdr:row>
      <xdr:rowOff>167640</xdr:rowOff>
    </xdr:from>
    <xdr:to>
      <xdr:col>23</xdr:col>
      <xdr:colOff>0</xdr:colOff>
      <xdr:row>31</xdr:row>
      <xdr:rowOff>30479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3DA6A40-DBF4-BB8F-4B36-83C21B2735DD}"/>
            </a:ext>
          </a:extLst>
        </xdr:cNvPr>
        <xdr:cNvSpPr/>
      </xdr:nvSpPr>
      <xdr:spPr>
        <a:xfrm>
          <a:off x="10607040" y="5654040"/>
          <a:ext cx="3413760" cy="45719"/>
        </a:xfrm>
        <a:prstGeom prst="rect">
          <a:avLst/>
        </a:prstGeom>
        <a:gradFill flip="none" rotWithShape="1">
          <a:gsLst>
            <a:gs pos="0">
              <a:srgbClr val="0D0D0D"/>
            </a:gs>
            <a:gs pos="48000">
              <a:schemeClr val="bg1">
                <a:lumMod val="50000"/>
              </a:schemeClr>
            </a:gs>
            <a:gs pos="100000">
              <a:srgbClr val="2A2A2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205740</xdr:colOff>
      <xdr:row>31</xdr:row>
      <xdr:rowOff>7620</xdr:rowOff>
    </xdr:from>
    <xdr:to>
      <xdr:col>23</xdr:col>
      <xdr:colOff>0</xdr:colOff>
      <xdr:row>33</xdr:row>
      <xdr:rowOff>99060</xdr:rowOff>
    </xdr:to>
    <xdr:sp macro="" textlink="'Analysis 01'!A17">
      <xdr:nvSpPr>
        <xdr:cNvPr id="90" name="TextBox 89">
          <a:extLst>
            <a:ext uri="{FF2B5EF4-FFF2-40B4-BE49-F238E27FC236}">
              <a16:creationId xmlns:a16="http://schemas.microsoft.com/office/drawing/2014/main" id="{F209C501-2156-C9EB-A82C-BF8F381BAB4D}"/>
            </a:ext>
          </a:extLst>
        </xdr:cNvPr>
        <xdr:cNvSpPr txBox="1"/>
      </xdr:nvSpPr>
      <xdr:spPr>
        <a:xfrm>
          <a:off x="10568940" y="5676900"/>
          <a:ext cx="345186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Total</a:t>
          </a:r>
          <a:r>
            <a:rPr lang="en-US" sz="1400" b="1" i="0" u="none" strike="noStrike" baseline="0">
              <a:solidFill>
                <a:schemeClr val="bg1"/>
              </a:solidFill>
              <a:latin typeface="Calibri"/>
              <a:ea typeface="Calibri"/>
              <a:cs typeface="Calibri"/>
            </a:rPr>
            <a:t> Riders base on Moment of Trip</a:t>
          </a:r>
          <a:endParaRPr lang="en-US" sz="1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320040</xdr:colOff>
      <xdr:row>33</xdr:row>
      <xdr:rowOff>129540</xdr:rowOff>
    </xdr:from>
    <xdr:to>
      <xdr:col>18</xdr:col>
      <xdr:colOff>198120</xdr:colOff>
      <xdr:row>36</xdr:row>
      <xdr:rowOff>106680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DD21DE3D-7685-1213-E6D4-F27DD17865E9}"/>
            </a:ext>
          </a:extLst>
        </xdr:cNvPr>
        <xdr:cNvSpPr/>
      </xdr:nvSpPr>
      <xdr:spPr>
        <a:xfrm>
          <a:off x="10683240" y="6164580"/>
          <a:ext cx="487680" cy="5257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342900</xdr:colOff>
      <xdr:row>37</xdr:row>
      <xdr:rowOff>60960</xdr:rowOff>
    </xdr:from>
    <xdr:to>
      <xdr:col>18</xdr:col>
      <xdr:colOff>190500</xdr:colOff>
      <xdr:row>40</xdr:row>
      <xdr:rowOff>38100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16B862F7-FC22-E51B-1103-B95C6F7BC64F}"/>
            </a:ext>
          </a:extLst>
        </xdr:cNvPr>
        <xdr:cNvSpPr/>
      </xdr:nvSpPr>
      <xdr:spPr>
        <a:xfrm>
          <a:off x="10706100" y="6827520"/>
          <a:ext cx="457200" cy="525780"/>
        </a:xfrm>
        <a:prstGeom prst="roundRect">
          <a:avLst/>
        </a:prstGeom>
        <a:solidFill>
          <a:srgbClr val="E6E61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335280</xdr:colOff>
      <xdr:row>33</xdr:row>
      <xdr:rowOff>114300</xdr:rowOff>
    </xdr:from>
    <xdr:to>
      <xdr:col>18</xdr:col>
      <xdr:colOff>160020</xdr:colOff>
      <xdr:row>36</xdr:row>
      <xdr:rowOff>83820</xdr:rowOff>
    </xdr:to>
    <xdr:pic>
      <xdr:nvPicPr>
        <xdr:cNvPr id="93" name="Graphic 92" descr="Clock with solid fill">
          <a:extLst>
            <a:ext uri="{FF2B5EF4-FFF2-40B4-BE49-F238E27FC236}">
              <a16:creationId xmlns:a16="http://schemas.microsoft.com/office/drawing/2014/main" id="{0AAD3FF9-3B48-831C-FD42-BB2920C9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98480" y="6149340"/>
          <a:ext cx="434340" cy="518160"/>
        </a:xfrm>
        <a:prstGeom prst="rect">
          <a:avLst/>
        </a:prstGeom>
      </xdr:spPr>
    </xdr:pic>
    <xdr:clientData/>
  </xdr:twoCellAnchor>
  <xdr:twoCellAnchor editAs="oneCell">
    <xdr:from>
      <xdr:col>17</xdr:col>
      <xdr:colOff>287160</xdr:colOff>
      <xdr:row>37</xdr:row>
      <xdr:rowOff>71400</xdr:rowOff>
    </xdr:from>
    <xdr:to>
      <xdr:col>18</xdr:col>
      <xdr:colOff>198120</xdr:colOff>
      <xdr:row>40</xdr:row>
      <xdr:rowOff>43320</xdr:rowOff>
    </xdr:to>
    <xdr:pic>
      <xdr:nvPicPr>
        <xdr:cNvPr id="94" name="Graphic 93" descr="Stopwatch with solid fill">
          <a:extLst>
            <a:ext uri="{FF2B5EF4-FFF2-40B4-BE49-F238E27FC236}">
              <a16:creationId xmlns:a16="http://schemas.microsoft.com/office/drawing/2014/main" id="{88A81E2D-AB9B-D733-74DD-E60BF260C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0650360" y="6837960"/>
          <a:ext cx="520560" cy="520560"/>
        </a:xfrm>
        <a:prstGeom prst="rect">
          <a:avLst/>
        </a:prstGeom>
      </xdr:spPr>
    </xdr:pic>
    <xdr:clientData/>
  </xdr:twoCellAnchor>
  <xdr:twoCellAnchor>
    <xdr:from>
      <xdr:col>17</xdr:col>
      <xdr:colOff>495300</xdr:colOff>
      <xdr:row>36</xdr:row>
      <xdr:rowOff>114300</xdr:rowOff>
    </xdr:from>
    <xdr:to>
      <xdr:col>21</xdr:col>
      <xdr:colOff>388620</xdr:colOff>
      <xdr:row>39</xdr:row>
      <xdr:rowOff>60960</xdr:rowOff>
    </xdr:to>
    <xdr:sp macro="" textlink="'Analysis 01'!A17">
      <xdr:nvSpPr>
        <xdr:cNvPr id="95" name="TextBox 94">
          <a:extLst>
            <a:ext uri="{FF2B5EF4-FFF2-40B4-BE49-F238E27FC236}">
              <a16:creationId xmlns:a16="http://schemas.microsoft.com/office/drawing/2014/main" id="{6B05E701-73DC-2E85-44E1-E1755EAAA673}"/>
            </a:ext>
          </a:extLst>
        </xdr:cNvPr>
        <xdr:cNvSpPr txBox="1"/>
      </xdr:nvSpPr>
      <xdr:spPr>
        <a:xfrm>
          <a:off x="10858500" y="669798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Total</a:t>
          </a:r>
          <a:r>
            <a:rPr lang="en-US" sz="1600" b="0" i="0" u="none" strike="noStrike" baseline="0">
              <a:solidFill>
                <a:schemeClr val="bg1"/>
              </a:solidFill>
              <a:latin typeface="Calibri"/>
              <a:ea typeface="Calibri"/>
              <a:cs typeface="Calibri"/>
            </a:rPr>
            <a:t> Riders by </a:t>
          </a:r>
          <a:r>
            <a:rPr lang="en-US" sz="1600" b="0" i="0" u="none" strike="noStrike" baseline="0">
              <a:solidFill>
                <a:srgbClr val="FFFF00"/>
              </a:solidFill>
              <a:latin typeface="Calibri"/>
              <a:ea typeface="Calibri"/>
              <a:cs typeface="Calibri"/>
            </a:rPr>
            <a:t>PM</a:t>
          </a:r>
          <a:endParaRPr lang="en-US" sz="1600" b="0" i="0" u="none" strike="noStrike">
            <a:solidFill>
              <a:srgbClr val="FFFF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487680</xdr:colOff>
      <xdr:row>32</xdr:row>
      <xdr:rowOff>167640</xdr:rowOff>
    </xdr:from>
    <xdr:to>
      <xdr:col>21</xdr:col>
      <xdr:colOff>381000</xdr:colOff>
      <xdr:row>35</xdr:row>
      <xdr:rowOff>114300</xdr:rowOff>
    </xdr:to>
    <xdr:sp macro="" textlink="'Analysis 01'!A17">
      <xdr:nvSpPr>
        <xdr:cNvPr id="96" name="TextBox 95">
          <a:extLst>
            <a:ext uri="{FF2B5EF4-FFF2-40B4-BE49-F238E27FC236}">
              <a16:creationId xmlns:a16="http://schemas.microsoft.com/office/drawing/2014/main" id="{3C159AD6-E5A6-1275-69F7-CEF9B3473AFE}"/>
            </a:ext>
          </a:extLst>
        </xdr:cNvPr>
        <xdr:cNvSpPr txBox="1"/>
      </xdr:nvSpPr>
      <xdr:spPr>
        <a:xfrm>
          <a:off x="10850880" y="601980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Total</a:t>
          </a:r>
          <a:r>
            <a:rPr lang="en-US" sz="1600" b="0" i="0" u="none" strike="noStrike" baseline="0">
              <a:solidFill>
                <a:schemeClr val="bg1"/>
              </a:solidFill>
              <a:latin typeface="Calibri"/>
              <a:ea typeface="Calibri"/>
              <a:cs typeface="Calibri"/>
            </a:rPr>
            <a:t> Riders by </a:t>
          </a:r>
          <a:r>
            <a:rPr lang="en-US" sz="1600" b="0" i="0" u="none" strike="noStrike" baseline="0">
              <a:solidFill>
                <a:srgbClr val="FFFF00"/>
              </a:solidFill>
              <a:latin typeface="Calibri"/>
              <a:ea typeface="Calibri"/>
              <a:cs typeface="Calibri"/>
            </a:rPr>
            <a:t>AM</a:t>
          </a:r>
          <a:endParaRPr lang="en-US" sz="1600" b="0" i="0" u="none" strike="noStrike">
            <a:solidFill>
              <a:srgbClr val="FFFF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502920</xdr:colOff>
      <xdr:row>37</xdr:row>
      <xdr:rowOff>160020</xdr:rowOff>
    </xdr:from>
    <xdr:to>
      <xdr:col>21</xdr:col>
      <xdr:colOff>396240</xdr:colOff>
      <xdr:row>40</xdr:row>
      <xdr:rowOff>106680</xdr:rowOff>
    </xdr:to>
    <xdr:sp macro="" textlink="'Analysis 01'!AG35">
      <xdr:nvSpPr>
        <xdr:cNvPr id="97" name="TextBox 96">
          <a:extLst>
            <a:ext uri="{FF2B5EF4-FFF2-40B4-BE49-F238E27FC236}">
              <a16:creationId xmlns:a16="http://schemas.microsoft.com/office/drawing/2014/main" id="{48CB86D1-C1AF-7E76-565D-C8060EE146D8}"/>
            </a:ext>
          </a:extLst>
        </xdr:cNvPr>
        <xdr:cNvSpPr txBox="1"/>
      </xdr:nvSpPr>
      <xdr:spPr>
        <a:xfrm>
          <a:off x="10866120" y="692658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7CBFC93-89BE-46FB-9349-017BE875BDDA}" type="TxLink">
            <a:rPr lang="en-US" sz="1800" b="0" i="0" u="none" strike="noStrike">
              <a:solidFill>
                <a:srgbClr val="E6E617"/>
              </a:solidFill>
              <a:latin typeface="Calibri"/>
              <a:ea typeface="Calibri"/>
              <a:cs typeface="Calibri"/>
            </a:rPr>
            <a:pPr marL="0" indent="0" algn="ctr"/>
            <a:t>64.6%</a:t>
          </a:fld>
          <a:endParaRPr lang="en-US" sz="20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495300</xdr:colOff>
      <xdr:row>34</xdr:row>
      <xdr:rowOff>45720</xdr:rowOff>
    </xdr:from>
    <xdr:to>
      <xdr:col>21</xdr:col>
      <xdr:colOff>388620</xdr:colOff>
      <xdr:row>36</xdr:row>
      <xdr:rowOff>175260</xdr:rowOff>
    </xdr:to>
    <xdr:sp macro="" textlink="'Analysis 01'!AG34">
      <xdr:nvSpPr>
        <xdr:cNvPr id="98" name="TextBox 97">
          <a:extLst>
            <a:ext uri="{FF2B5EF4-FFF2-40B4-BE49-F238E27FC236}">
              <a16:creationId xmlns:a16="http://schemas.microsoft.com/office/drawing/2014/main" id="{F275E3CC-FF5A-F941-CB6A-5AB4D50739B5}"/>
            </a:ext>
          </a:extLst>
        </xdr:cNvPr>
        <xdr:cNvSpPr txBox="1"/>
      </xdr:nvSpPr>
      <xdr:spPr>
        <a:xfrm>
          <a:off x="10858500" y="6263640"/>
          <a:ext cx="23317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8F25AD3-34F2-4D7C-98BA-4BA8448C22C1}" type="TxLink">
            <a:rPr lang="en-US" sz="1800" b="0" i="0" u="none" strike="noStrike">
              <a:solidFill>
                <a:srgbClr val="E6E617"/>
              </a:solidFill>
              <a:latin typeface="Calibri"/>
              <a:ea typeface="Calibri"/>
              <a:cs typeface="Calibri"/>
            </a:rPr>
            <a:pPr marL="0" indent="0" algn="ctr"/>
            <a:t>35.4%</a:t>
          </a:fld>
          <a:endParaRPr lang="en-US" sz="20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327660</xdr:colOff>
      <xdr:row>31</xdr:row>
      <xdr:rowOff>175260</xdr:rowOff>
    </xdr:from>
    <xdr:to>
      <xdr:col>17</xdr:col>
      <xdr:colOff>502920</xdr:colOff>
      <xdr:row>32</xdr:row>
      <xdr:rowOff>144780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FFABFB4E-5790-070D-45E2-4135839475B6}"/>
            </a:ext>
          </a:extLst>
        </xdr:cNvPr>
        <xdr:cNvSpPr/>
      </xdr:nvSpPr>
      <xdr:spPr>
        <a:xfrm>
          <a:off x="10690860" y="5844540"/>
          <a:ext cx="175260" cy="1524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18</xdr:col>
      <xdr:colOff>45722</xdr:colOff>
      <xdr:row>0</xdr:row>
      <xdr:rowOff>0</xdr:rowOff>
    </xdr:from>
    <xdr:to>
      <xdr:col>21</xdr:col>
      <xdr:colOff>358142</xdr:colOff>
      <xdr:row>9</xdr:row>
      <xdr:rowOff>137160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11F45F7-5F05-8012-DCE2-C5EB73E67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8522" y="0"/>
          <a:ext cx="2141220" cy="1783080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27592129633" createdVersion="8" refreshedVersion="8" minRefreshableVersion="3" recordCount="0" supportSubquery="1" supportAdvancedDrill="1" xr:uid="{A3234A6D-8429-4E2E-B0BB-A45368FB1436}">
  <cacheSource type="external" connectionId="7"/>
  <cacheFields count="5">
    <cacheField name="[Dim_routes].[RouteName].[RouteName]" caption="RouteName" numFmtId="0" hierarchy="18" level="1">
      <sharedItems count="1">
        <s v="East-West Express"/>
      </sharedItems>
    </cacheField>
    <cacheField name="[Facttable_ridership].[Time].[Time]" caption="Time" numFmtId="0" hierarchy="27" level="1">
      <sharedItems containsSemiMixedTypes="0" containsNonDate="0" containsDate="1" containsString="0" minDate="1899-12-30T12:34:00" maxDate="1899-12-30T12:34:00" count="1">
        <d v="1899-12-30T12:34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2:34:00]"/>
          </x15:cachedUniqueNames>
        </ext>
      </extLst>
    </cacheField>
    <cacheField name="[Facttable_ridership].[Bus Utilization Category].[Bus Utilization Category]" caption="Bus Utilization Category" numFmtId="0" hierarchy="33" level="1">
      <sharedItems count="3">
        <s v="Over Utilized"/>
        <s v="Under Utilized"/>
        <s v="Well Utilized"/>
      </sharedItems>
    </cacheField>
    <cacheField name="[Measures].[Count of BusID]" caption="Count of BusID" numFmtId="0" hierarchy="53" level="32767"/>
    <cacheField name="[Measures].[Total_buses]" caption="Total_buses" numFmtId="0" hierarchy="41" level="32767"/>
  </cacheFields>
  <cacheHierarchies count="58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0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1"/>
      </fieldsUsage>
    </cacheHierarchy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/>
    <cacheHierarchy uniqueName="[Measures].[Avg. Riders Per Trip]" caption="Avg. Riders Per Trip" measure="1" displayFolder="" measureGroup="Calculation" count="0"/>
    <cacheHierarchy uniqueName="[Measures].[Total_buses]" caption="Total_buses" measure="1" displayFolder="" measureGroup="Dim_buses" count="0" oneField="1">
      <fieldsUsage count="1">
        <fieldUsage x="4"/>
      </fieldsUsage>
    </cacheHierarchy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27589583331" createdVersion="8" refreshedVersion="8" minRefreshableVersion="3" recordCount="0" supportSubquery="1" supportAdvancedDrill="1" xr:uid="{D38B077F-6844-4BC8-93D6-625D719895D7}">
  <cacheSource type="external" connectionId="7"/>
  <cacheFields count="5">
    <cacheField name="[Measures].[Total Riders (Passengers)]" caption="Total Riders (Passengers)" numFmtId="0" hierarchy="39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4" level="1">
      <sharedItems count="5">
        <s v="12:00AM - 3:00AM"/>
        <s v="12:00PM - 3:00PM"/>
        <s v="3:00AM - 6:00AM"/>
        <s v="6:00AM - 9:00AM"/>
        <s v="9:00AM - 12:00PM"/>
      </sharedItems>
    </cacheField>
    <cacheField name="[Facttable_ridership].[Time].[Time]" caption="Time" numFmtId="0" hierarchy="27" level="1">
      <sharedItems containsSemiMixedTypes="0" containsNonDate="0" containsDate="1" containsString="0" minDate="1899-12-30T12:34:00" maxDate="1899-12-30T12:34:00" count="1">
        <d v="1899-12-30T12:34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2:34:00]"/>
          </x15:cachedUniqueNames>
        </ext>
      </extLst>
    </cacheField>
    <cacheField name="[Dim_DateTable].[Month Name].[Month Name]" caption="Month Name" numFmtId="0" hierarchy="7" level="1">
      <sharedItems count="2">
        <s v="Jan"/>
        <s v="Dec"/>
      </sharedItems>
    </cacheField>
  </cacheFields>
  <cacheHierarchies count="58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2" memberValueDatatype="130" unbalanced="0">
      <fieldsUsage count="2">
        <fieldUsage x="-1"/>
        <fieldUsage x="4"/>
      </fieldsUsage>
    </cacheHierarchy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 oneField="1">
      <fieldsUsage count="1">
        <fieldUsage x="0"/>
      </fieldsUsage>
    </cacheHierarchy>
    <cacheHierarchy uniqueName="[Measures].[Avg. Riders Per Trip]" caption="Avg. Riders Per Trip" measure="1" displayFolder="" measureGroup="Calculation" count="0"/>
    <cacheHierarchy uniqueName="[Measures].[Total_buses]" caption="Total_buses" measure="1" displayFolder="" measureGroup="Dim_buse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27585995368" createdVersion="8" refreshedVersion="8" minRefreshableVersion="3" recordCount="0" supportSubquery="1" supportAdvancedDrill="1" xr:uid="{47431931-D60F-49B2-969D-73C027BB1622}">
  <cacheSource type="external" connectionId="7"/>
  <cacheFields count="5">
    <cacheField name="[Measures].[Total Riders (Passengers)]" caption="Total Riders (Passengers)" numFmtId="0" hierarchy="39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4" level="1">
      <sharedItems count="5">
        <s v="12:00AM - 3:00AM"/>
        <s v="12:00PM - 3:00PM"/>
        <s v="3:00AM - 6:00AM"/>
        <s v="6:00AM - 9:00AM"/>
        <s v="9:00AM - 12:00PM"/>
      </sharedItems>
    </cacheField>
    <cacheField name="[Facttable_ridership].[Time].[Time]" caption="Time" numFmtId="0" hierarchy="27" level="1">
      <sharedItems containsSemiMixedTypes="0" containsNonDate="0" containsDate="1" containsString="0" minDate="1899-12-30T12:34:00" maxDate="1899-12-30T12:34:00" count="1">
        <d v="1899-12-30T12:34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2:34:00]"/>
          </x15:cachedUniqueNames>
        </ext>
      </extLst>
    </cacheField>
    <cacheField name="[Dim_DateTable].[Year].[Year]" caption="Year" numFmtId="0" hierarchy="6" level="1">
      <sharedItems containsSemiMixedTypes="0" containsString="0" containsNumber="1" containsInteger="1" minValue="2023" maxValue="2024" count="2">
        <n v="2023"/>
        <n v="2024"/>
      </sharedItems>
      <extLst>
        <ext xmlns:x15="http://schemas.microsoft.com/office/spreadsheetml/2010/11/main" uri="{4F2E5C28-24EA-4eb8-9CBF-B6C8F9C3D259}">
          <x15:cachedUniqueNames>
            <x15:cachedUniqueName index="0" name="[Dim_DateTable].[Year].&amp;[2023]"/>
            <x15:cachedUniqueName index="1" name="[Dim_DateTable].[Year].&amp;[2024]"/>
          </x15:cachedUniqueNames>
        </ext>
      </extLst>
    </cacheField>
  </cacheFields>
  <cacheHierarchies count="58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2" memberValueDatatype="20" unbalanced="0">
      <fieldsUsage count="2">
        <fieldUsage x="-1"/>
        <fieldUsage x="4"/>
      </fieldsUsage>
    </cacheHierarchy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 oneField="1">
      <fieldsUsage count="1">
        <fieldUsage x="0"/>
      </fieldsUsage>
    </cacheHierarchy>
    <cacheHierarchy uniqueName="[Measures].[Avg. Riders Per Trip]" caption="Avg. Riders Per Trip" measure="1" displayFolder="" measureGroup="Calculation" count="0"/>
    <cacheHierarchy uniqueName="[Measures].[Total_buses]" caption="Total_buses" measure="1" displayFolder="" measureGroup="Dim_buse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27577893516" createdVersion="8" refreshedVersion="8" minRefreshableVersion="3" recordCount="0" supportSubquery="1" supportAdvancedDrill="1" xr:uid="{4FDF72B9-3AA6-47F9-AD86-CC392145DBFA}">
  <cacheSource type="external" connectionId="7"/>
  <cacheFields count="3">
    <cacheField name="[Measures].[Total Riders (Passengers)]" caption="Total Riders (Passengers)" numFmtId="0" hierarchy="39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4" level="1">
      <sharedItems count="5">
        <s v="12:00AM - 3:00AM"/>
        <s v="12:00PM - 3:00PM"/>
        <s v="3:00AM - 6:00AM"/>
        <s v="6:00AM - 9:00AM"/>
        <s v="9:00AM - 12:00PM"/>
      </sharedItems>
    </cacheField>
  </cacheFields>
  <cacheHierarchies count="58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 oneField="1">
      <fieldsUsage count="1">
        <fieldUsage x="0"/>
      </fieldsUsage>
    </cacheHierarchy>
    <cacheHierarchy uniqueName="[Measures].[Avg. Riders Per Trip]" caption="Avg. Riders Per Trip" measure="1" displayFolder="" measureGroup="Calculation" count="0"/>
    <cacheHierarchy uniqueName="[Measures].[Total_buses]" caption="Total_buses" measure="1" displayFolder="" measureGroup="Dim_buse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27576273146" createdVersion="8" refreshedVersion="8" minRefreshableVersion="3" recordCount="0" supportSubquery="1" supportAdvancedDrill="1" xr:uid="{7331F309-9B47-4C9D-B2C8-BE77D55D578E}">
  <cacheSource type="external" connectionId="7"/>
  <cacheFields count="2">
    <cacheField name="[Measures].[Total Riders (Passengers)]" caption="Total Riders (Passengers)" numFmtId="0" hierarchy="39" level="32767"/>
    <cacheField name="[Dim_routes].[RouteName].[RouteName]" caption="RouteName" numFmtId="0" hierarchy="18" level="1">
      <sharedItems count="1">
        <s v="East-West Express"/>
      </sharedItems>
    </cacheField>
  </cacheFields>
  <cacheHierarchies count="58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 oneField="1">
      <fieldsUsage count="1">
        <fieldUsage x="0"/>
      </fieldsUsage>
    </cacheHierarchy>
    <cacheHierarchy uniqueName="[Measures].[Avg. Riders Per Trip]" caption="Avg. Riders Per Trip" measure="1" displayFolder="" measureGroup="Calculation" count="0"/>
    <cacheHierarchy uniqueName="[Measures].[Total_buses]" caption="Total_buses" measure="1" displayFolder="" measureGroup="Dim_buse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27584259259" createdVersion="8" refreshedVersion="8" minRefreshableVersion="3" recordCount="0" supportSubquery="1" supportAdvancedDrill="1" xr:uid="{09D95E04-0A8A-4D08-990C-9DAE6DFF1A66}">
  <cacheSource type="external" connectionId="7"/>
  <cacheFields count="2">
    <cacheField name="[Measures].[Total Riders (Passengers)]" caption="Total Riders (Passengers)" numFmtId="0" hierarchy="39" level="32767"/>
    <cacheField name="[Measures].[Avg. Riders Per Trip]" caption="Avg. Riders Per Trip" numFmtId="0" hierarchy="40" level="32767"/>
  </cacheFields>
  <cacheHierarchies count="58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0" memberValueDatatype="130" unbalanced="0"/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 oneField="1">
      <fieldsUsage count="1">
        <fieldUsage x="0"/>
      </fieldsUsage>
    </cacheHierarchy>
    <cacheHierarchy uniqueName="[Measures].[Avg. Riders Per Trip]" caption="Avg. Riders Per Trip" measure="1" displayFolder="" measureGroup="Calculation" count="0" oneField="1">
      <fieldsUsage count="1">
        <fieldUsage x="1"/>
      </fieldsUsage>
    </cacheHierarchy>
    <cacheHierarchy uniqueName="[Measures].[Total_buses]" caption="Total_buses" measure="1" displayFolder="" measureGroup="Dim_buse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27582754627" createdVersion="8" refreshedVersion="8" minRefreshableVersion="3" recordCount="0" supportSubquery="1" supportAdvancedDrill="1" xr:uid="{12C5C936-9B13-4FD5-8989-3A78102046ED}">
  <cacheSource type="external" connectionId="7"/>
  <cacheFields count="2">
    <cacheField name="[Measures].[Total Riders (Passengers)]" caption="Total Riders (Passengers)" numFmtId="0" hierarchy="39" level="32767"/>
    <cacheField name="[Dim_routes].[RouteName].[RouteName]" caption="RouteName" numFmtId="0" hierarchy="18" level="1">
      <sharedItems count="1">
        <s v="South Line"/>
      </sharedItems>
    </cacheField>
  </cacheFields>
  <cacheHierarchies count="58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 oneField="1">
      <fieldsUsage count="1">
        <fieldUsage x="0"/>
      </fieldsUsage>
    </cacheHierarchy>
    <cacheHierarchy uniqueName="[Measures].[Avg. Riders Per Trip]" caption="Avg. Riders Per Trip" measure="1" displayFolder="" measureGroup="Calculation" count="0"/>
    <cacheHierarchy uniqueName="[Measures].[Total_buses]" caption="Total_buses" measure="1" displayFolder="" measureGroup="Dim_buse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27581134257" createdVersion="8" refreshedVersion="8" minRefreshableVersion="3" recordCount="0" supportSubquery="1" supportAdvancedDrill="1" xr:uid="{4E7A0A15-DF24-4397-98E7-D72A66DEC27F}">
  <cacheSource type="external" connectionId="7"/>
  <cacheFields count="4">
    <cacheField name="[Measures].[Total Riders (Passengers)]" caption="Total Riders (Passengers)" numFmtId="0" hierarchy="39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4" level="1">
      <sharedItems count="5">
        <s v="12:00AM - 3:00AM"/>
        <s v="12:00PM - 3:00PM"/>
        <s v="3:00AM - 6:00AM"/>
        <s v="6:00AM - 9:00AM"/>
        <s v="9:00AM - 12:00PM"/>
      </sharedItems>
    </cacheField>
    <cacheField name="[Facttable_ridership].[Time].[Time]" caption="Time" numFmtId="0" hierarchy="27" level="1">
      <sharedItems containsSemiMixedTypes="0" containsNonDate="0" containsDate="1" containsString="0" minDate="1899-12-30T12:34:00" maxDate="1899-12-30T12:34:00" count="1">
        <d v="1899-12-30T12:34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2:34:00]"/>
          </x15:cachedUniqueNames>
        </ext>
      </extLst>
    </cacheField>
  </cacheFields>
  <cacheHierarchies count="58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 oneField="1">
      <fieldsUsage count="1">
        <fieldUsage x="0"/>
      </fieldsUsage>
    </cacheHierarchy>
    <cacheHierarchy uniqueName="[Measures].[Avg. Riders Per Trip]" caption="Avg. Riders Per Trip" measure="1" displayFolder="" measureGroup="Calculation" count="0"/>
    <cacheHierarchy uniqueName="[Measures].[Total_buses]" caption="Total_buses" measure="1" displayFolder="" measureGroup="Dim_buse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27574652775" createdVersion="8" refreshedVersion="8" minRefreshableVersion="3" recordCount="0" supportSubquery="1" supportAdvancedDrill="1" xr:uid="{31A1EC6E-5B34-4A32-A763-FAABD1EF9D33}">
  <cacheSource type="external" connectionId="7"/>
  <cacheFields count="5">
    <cacheField name="[Measures].[Total Riders (Passengers)]" caption="Total Riders (Passengers)" numFmtId="0" hierarchy="39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4" level="1">
      <sharedItems count="5">
        <s v="12:00AM - 3:00AM"/>
        <s v="12:00PM - 3:00PM"/>
        <s v="3:00AM - 6:00AM"/>
        <s v="6:00AM - 9:00AM"/>
        <s v="9:00AM - 12:00PM"/>
      </sharedItems>
    </cacheField>
    <cacheField name="[Facttable_ridership].[Time].[Time]" caption="Time" numFmtId="0" hierarchy="27" level="1">
      <sharedItems containsSemiMixedTypes="0" containsNonDate="0" containsDate="1" containsString="0" minDate="1899-12-30T12:34:00" maxDate="1899-12-30T12:34:00" count="1">
        <d v="1899-12-30T12:34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2:34:00]"/>
          </x15:cachedUniqueNames>
        </ext>
      </extLst>
    </cacheField>
    <cacheField name="[Dim_DateTable].[Day Name].[Day Name]" caption="Day Name" numFmtId="0" hierarchy="9" level="1">
      <sharedItems count="7">
        <s v="Sun"/>
        <s v="Mon"/>
        <s v="Tue"/>
        <s v="Wed"/>
        <s v="Thu"/>
        <s v="Fri"/>
        <s v="Sat"/>
      </sharedItems>
    </cacheField>
  </cacheFields>
  <cacheHierarchies count="58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2" memberValueDatatype="130" unbalanced="0">
      <fieldsUsage count="2">
        <fieldUsage x="-1"/>
        <fieldUsage x="4"/>
      </fieldsUsage>
    </cacheHierarchy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 oneField="1">
      <fieldsUsage count="1">
        <fieldUsage x="0"/>
      </fieldsUsage>
    </cacheHierarchy>
    <cacheHierarchy uniqueName="[Measures].[Avg. Riders Per Trip]" caption="Avg. Riders Per Trip" measure="1" displayFolder="" measureGroup="Calculation" count="0"/>
    <cacheHierarchy uniqueName="[Measures].[Total_buses]" caption="Total_buses" measure="1" displayFolder="" measureGroup="Dim_buse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27587731484" createdVersion="8" refreshedVersion="8" minRefreshableVersion="3" recordCount="0" supportSubquery="1" supportAdvancedDrill="1" xr:uid="{A610DF19-4AF4-43AC-8883-DBA903038E5B}">
  <cacheSource type="external" connectionId="7"/>
  <cacheFields count="6">
    <cacheField name="[Measures].[Total Riders (Passengers)]" caption="Total Riders (Passengers)" numFmtId="0" hierarchy="39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4" level="1">
      <sharedItems count="5">
        <s v="12:00AM - 3:00AM"/>
        <s v="12:00PM - 3:00PM"/>
        <s v="3:00AM - 6:00AM"/>
        <s v="6:00AM - 9:00AM"/>
        <s v="9:00AM - 12:00PM"/>
      </sharedItems>
    </cacheField>
    <cacheField name="[Facttable_ridership].[Time].[Time]" caption="Time" numFmtId="0" hierarchy="27" level="1">
      <sharedItems containsSemiMixedTypes="0" containsNonDate="0" containsDate="1" containsString="0" minDate="1899-12-30T12:34:00" maxDate="1899-12-30T12:34:00" count="1">
        <d v="1899-12-30T12:34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2:34:00]"/>
          </x15:cachedUniqueNames>
        </ext>
      </extLst>
    </cacheField>
    <cacheField name="[Dim_DateTable].[Year].[Year]" caption="Year" numFmtId="0" hierarchy="6" level="1">
      <sharedItems containsSemiMixedTypes="0" containsString="0" containsNumber="1" containsInteger="1" minValue="2023" maxValue="2024" count="2">
        <n v="2023"/>
        <n v="2024"/>
      </sharedItems>
      <extLst>
        <ext xmlns:x15="http://schemas.microsoft.com/office/spreadsheetml/2010/11/main" uri="{4F2E5C28-24EA-4eb8-9CBF-B6C8F9C3D259}">
          <x15:cachedUniqueNames>
            <x15:cachedUniqueName index="0" name="[Dim_DateTable].[Year].&amp;[2023]"/>
            <x15:cachedUniqueName index="1" name="[Dim_DateTable].[Year].&amp;[2024]"/>
          </x15:cachedUniqueNames>
        </ext>
      </extLst>
    </cacheField>
    <cacheField name="Dummy0" numFmtId="0" hierarchy="5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59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2" memberValueDatatype="20" unbalanced="0">
      <fieldsUsage count="2">
        <fieldUsage x="-1"/>
        <fieldUsage x="4"/>
      </fieldsUsage>
    </cacheHierarchy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 oneField="1">
      <fieldsUsage count="1">
        <fieldUsage x="0"/>
      </fieldsUsage>
    </cacheHierarchy>
    <cacheHierarchy uniqueName="[Measures].[Avg. Riders Per Trip]" caption="Avg. Riders Per Trip" measure="1" displayFolder="" measureGroup="Calculation" count="0"/>
    <cacheHierarchy uniqueName="[Measures].[Total_buses]" caption="Total_buses" measure="1" displayFolder="" measureGroup="Dim_buse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Dummy0" caption="Calculation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27579513886" createdVersion="8" refreshedVersion="8" minRefreshableVersion="3" recordCount="0" supportSubquery="1" supportAdvancedDrill="1" xr:uid="{60F3C840-4257-48F1-B84C-900432630392}">
  <cacheSource type="external" connectionId="7"/>
  <cacheFields count="4">
    <cacheField name="[Measures].[Total Riders (Passengers)]" caption="Total Riders (Passengers)" numFmtId="0" hierarchy="39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4" level="1">
      <sharedItems count="5">
        <s v="12:00AM - 3:00AM"/>
        <s v="12:00PM - 3:00PM"/>
        <s v="3:00AM - 6:00AM"/>
        <s v="6:00AM - 9:00AM"/>
        <s v="9:00AM - 12:00PM"/>
      </sharedItems>
    </cacheField>
    <cacheField name="[Facttable_ridership].[Time].[Time]" caption="Time" numFmtId="0" hierarchy="27" level="1">
      <sharedItems containsSemiMixedTypes="0" containsNonDate="0" containsDate="1" containsString="0" minDate="1899-12-30T11:41:00" maxDate="1899-12-30T11:41:00" count="1">
        <d v="1899-12-30T11:41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1:41:00]"/>
          </x15:cachedUniqueNames>
        </ext>
      </extLst>
    </cacheField>
  </cacheFields>
  <cacheHierarchies count="58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 oneField="1">
      <fieldsUsage count="1">
        <fieldUsage x="0"/>
      </fieldsUsage>
    </cacheHierarchy>
    <cacheHierarchy uniqueName="[Measures].[Avg. Riders Per Trip]" caption="Avg. Riders Per Trip" measure="1" displayFolder="" measureGroup="Calculation" count="0"/>
    <cacheHierarchy uniqueName="[Measures].[Total_buses]" caption="Total_buses" measure="1" displayFolder="" measureGroup="Dim_buse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nas" refreshedDate="45419.682103587962" createdVersion="8" refreshedVersion="8" minRefreshableVersion="3" recordCount="0" supportSubquery="1" supportAdvancedDrill="1" xr:uid="{88CD99F7-660F-4220-BCD8-3EBBBEE6DABE}">
  <cacheSource type="external" connectionId="7"/>
  <cacheFields count="4">
    <cacheField name="[Dim_routes].[RouteName].[RouteName]" caption="RouteName" numFmtId="0" hierarchy="18" level="1">
      <sharedItems count="1">
        <s v="East-West Express"/>
      </sharedItems>
    </cacheField>
    <cacheField name="[Facttable_ridership].[Time].[Time]" caption="Time" numFmtId="0" hierarchy="27" level="1">
      <sharedItems containsSemiMixedTypes="0" containsNonDate="0" containsDate="1" containsString="0" minDate="1899-12-30T12:34:00" maxDate="1899-12-30T12:34:00" count="1">
        <d v="1899-12-30T12:34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2:34:00]"/>
          </x15:cachedUniqueNames>
        </ext>
      </extLst>
    </cacheField>
    <cacheField name="[Facttable_ridership].[Operation Moment].[Operation Moment]" caption="Operation Moment" numFmtId="0" hierarchy="28" level="1">
      <sharedItems count="2">
        <s v="AM"/>
        <s v="PM"/>
      </sharedItems>
    </cacheField>
    <cacheField name="[Measures].[Sum of NumberOfRiders]" caption="Sum of NumberOfRiders" numFmtId="0" hierarchy="57" level="32767"/>
  </cacheFields>
  <cacheHierarchies count="58">
    <cacheHierarchy uniqueName="[Calculation].[Calculation]" caption="Calculation" attribute="1" defaultMemberUniqueName="[Calculation].[Calculation].[All]" allUniqueName="[Calculation].[Calculation].[All]" dimensionUniqueName="[Calculation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 Group]" caption="Age Group" attribute="1" defaultMemberUniqueName="[Dim_demographics].[Age Group].[All]" allUniqueName="[Dim_demographics].[Age 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0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1"/>
      </fieldsUsage>
    </cacheHierarchy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%]" caption="Utilization %" attribute="1" defaultMemberUniqueName="[Facttable_ridership].[Utilization %].[All]" allUniqueName="[Facttable_ridership].[Utilization %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Total Transaction]" caption="Total Transaction" measure="1" displayFolder="" measureGroup="Calculation" count="0"/>
    <cacheHierarchy uniqueName="[Measures].[Average Age]" caption="Average Age" measure="1" displayFolder="" measureGroup="Calculation" count="0"/>
    <cacheHierarchy uniqueName="[Measures].[Total Riders (Passengers)]" caption="Total Riders (Passengers)" measure="1" displayFolder="" measureGroup="Calculation" count="0"/>
    <cacheHierarchy uniqueName="[Measures].[Avg. Riders Per Trip]" caption="Avg. Riders Per Trip" measure="1" displayFolder="" measureGroup="Calculation" count="0"/>
    <cacheHierarchy uniqueName="[Measures].[Total_buses]" caption="Total_buses" measure="1" displayFolder="" measureGroup="Dim_buse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]" caption="__XL_Count Calculation" measure="1" displayFolder="" measureGroup="Calculation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Dim_bus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usID 2]" caption="Sum of BusID 2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Year]" caption="Sum of Yea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ay of Week]" caption="Sum of Day of Week" measure="1" displayFolder="" measureGroup="Dim_DateTabl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onth Number]" caption="Sum of Month Number" measure="1" displayFolder="" measureGroup="Dim_DateTabl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NumberOfRiders]" caption="Sum of NumberOfRiders" measure="1" displayFolder="" measureGroup="Facttable_ridership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</cacheHierarchies>
  <kpis count="0"/>
  <dimensions count="7">
    <dimension name="Calculation" uniqueName="[Calculation]" caption="Calculation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" caption="Calculation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9BF639-1709-4058-994B-76BF6062A15C}" name="PivotTable11" cacheId="0" applyNumberFormats="0" applyBorderFormats="0" applyFontFormats="0" applyPatternFormats="0" applyAlignmentFormats="0" applyWidthHeightFormats="1" dataCaption="Values" tag="9e0a6f77-e7b2-441d-90cc-02cd5de9d476" updatedVersion="8" minRefreshableVersion="3" useAutoFormatting="1" subtotalHiddenItems="1" rowGrandTotals="0" colGrandTotals="0" itemPrintTitles="1" createdVersion="8" indent="0" outline="1" outlineData="1" multipleFieldFilters="0" chartFormat="19">
  <location ref="AF10:AH13" firstHeaderRow="0" firstDataRow="1" firstDataCol="1"/>
  <pivotFields count="5"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</pivotFields>
  <rowFields count="1">
    <field x="2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Count of BusID" fld="3" subtotal="count" baseField="2" baseItem="0"/>
    <dataField fld="4" subtotal="count" baseField="0" baseItem="0"/>
  </dataField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Count of BusID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0" type="count" id="1" iMeasureHier="39">
      <autoFilter ref="A1">
        <filterColumn colId="0">
          <top10 val="1" filterVal="1"/>
        </filterColumn>
      </autoFilter>
    </filter>
    <filter fld="1" type="count" id="4" iMeasureHier="39">
      <autoFilter ref="A1">
        <filterColumn colId="0">
          <top10 top="0" val="1" filterVal="1"/>
        </filterColumn>
      </autoFilter>
    </filter>
  </filters>
  <rowHierarchiesUsage count="1">
    <rowHierarchyUsage hierarchyUsage="3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]"/>
        <x15:activeTabTopLevelEntity name="[Dim_routes]"/>
        <x15:activeTabTopLevelEntity name="[Facttable_ridership]"/>
        <x15:activeTabTopLevelEntity name="[Dim_DateTable]"/>
        <x15:activeTabTopLevelEntity name="[Dim_bus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E45D8A-C892-4B6B-80E4-CEA09C8957E1}" name="PivotTable5" cacheId="10" applyNumberFormats="0" applyBorderFormats="0" applyFontFormats="0" applyPatternFormats="0" applyAlignmentFormats="0" applyWidthHeightFormats="1" dataCaption="Values" tag="886bba7d-f103-4704-8e6b-2538679b37b6" updatedVersion="8" minRefreshableVersion="3" useAutoFormatting="1" subtotalHiddenItems="1" rowGrandTotals="0" colGrandTotals="0" itemPrintTitles="1" createdVersion="8" indent="0" outline="1" outlineData="1" multipleFieldFilters="0" chartFormat="8">
  <location ref="H21:I22" firstHeaderRow="1" firstDataRow="1" firstDataCol="1"/>
  <pivotFields count="4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measureFilter="1" dataSourceSort="1" defaultSubtotal="0" defaultAttributeDrillState="1">
      <items count="1">
        <item x="0"/>
      </items>
    </pivotField>
  </pivotFields>
  <rowFields count="1">
    <field x="3"/>
  </rowFields>
  <rowItems count="1">
    <i>
      <x/>
    </i>
  </rowItems>
  <colItems count="1">
    <i/>
  </colItems>
  <dataFields count="1">
    <dataField fld="0" subtotal="count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1" type="count" id="1" iMeasureHier="39">
      <autoFilter ref="A1">
        <filterColumn colId="0">
          <top10 val="1" filterVal="1"/>
        </filterColumn>
      </autoFilter>
    </filter>
    <filter fld="3" type="count" id="3" iMeasureHier="39">
      <autoFilter ref="A1">
        <filterColumn colId="0">
          <top10 val="1" filterVal="1"/>
        </filterColumn>
      </autoFilter>
    </filter>
  </filters>
  <rowHierarchiesUsage count="1">
    <rowHierarchyUsage hierarchyUsage="2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]"/>
        <x15:activeTabTopLevelEntity name="[Dim_routes]"/>
        <x15:activeTabTopLevelEntity name="[Facttable_ridership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1C96D-BB9D-4438-9B7B-4FF4920034EA}" name="PivotTable1" cacheId="5" applyNumberFormats="0" applyBorderFormats="0" applyFontFormats="0" applyPatternFormats="0" applyAlignmentFormats="0" applyWidthHeightFormats="1" dataCaption="Values" tag="84e8c5d8-0193-44a1-b257-ca40810323c9" updatedVersion="8" minRefreshableVersion="3" useAutoFormatting="1" itemPrintTitles="1" createdVersion="8" indent="0" outline="1" outlineData="1" multipleFieldFilters="0">
  <location ref="A12:B13" firstHeaderRow="0" firstDataRow="1" firstDataCol="0"/>
  <pivotFields count="2"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fld="0" subtotal="count" baseField="0" baseItem="0"/>
    <dataField fld="1" subtotal="count" baseField="0" baseItem="0"/>
  </dataField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8E2DA-7303-4E5C-8538-F5C683B14499}" name="PivotTable10" cacheId="1" applyNumberFormats="0" applyBorderFormats="0" applyFontFormats="0" applyPatternFormats="0" applyAlignmentFormats="0" applyWidthHeightFormats="1" dataCaption="Values" tag="5e29c907-a967-4c9b-b8db-648dd4d01122" updatedVersion="8" minRefreshableVersion="3" useAutoFormatting="1" subtotalHiddenItems="1" rowGrandTotals="0" colGrandTotals="0" itemPrintTitles="1" createdVersion="8" indent="0" outline="1" outlineData="1" multipleFieldFilters="0" chartFormat="19">
  <location ref="Y10:Z12" firstHeaderRow="1" firstDataRow="1" firstDataCol="1"/>
  <pivotFields count="5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fld="0" subtotal="count" baseField="0" baseItem="0"/>
  </dataFields>
  <chartFormats count="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1" type="count" id="1" iMeasureHier="39">
      <autoFilter ref="A1">
        <filterColumn colId="0">
          <top10 val="1" filterVal="1"/>
        </filterColumn>
      </autoFilter>
    </filter>
    <filter fld="3" type="count" id="4" iMeasureHier="39">
      <autoFilter ref="A1">
        <filterColumn colId="0">
          <top10 top="0" val="1" filterVal="1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]"/>
        <x15:activeTabTopLevelEntity name="[Dim_routes]"/>
        <x15:activeTabTopLevelEntity name="[Facttable_ridership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5DFF96-BFFC-4A94-8A4D-1BA03A931ABC}" name="PivotTable4" cacheId="6" applyNumberFormats="0" applyBorderFormats="0" applyFontFormats="0" applyPatternFormats="0" applyAlignmentFormats="0" applyWidthHeightFormats="1" dataCaption="Values" tag="90850319-123a-4118-8135-f7aceb30b159" updatedVersion="8" minRefreshableVersion="3" useAutoFormatting="1" subtotalHiddenItems="1" rowGrandTotals="0" colGrandTotals="0" itemPrintTitles="1" createdVersion="8" indent="0" outline="1" outlineData="1" multipleFieldFilters="0">
  <location ref="A20:B21" firstHeaderRow="1" firstDataRow="1" firstDataCol="1"/>
  <pivotFields count="2">
    <pivotField dataField="1" subtotalTop="0" showAll="0" defaultSubtotal="0"/>
    <pivotField axis="axisRow" allDrilled="1" subtotalTop="0" showAll="0" measureFilter="1" dataSourceSort="1" defaultSubtotal="0" defaultAttributeDrillState="1">
      <items count="1">
        <item x="0"/>
      </items>
    </pivotField>
  </pivotFields>
  <rowFields count="1">
    <field x="1"/>
  </rowFields>
  <rowItems count="1">
    <i>
      <x/>
    </i>
  </rowItems>
  <colItems count="1">
    <i/>
  </colItems>
  <dataFields count="1">
    <dataField fld="0" subtotal="count" baseField="0" baseItem="0"/>
  </dataField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1" type="count" id="2" iMeasureHier="39">
      <autoFilter ref="A1">
        <filterColumn colId="0">
          <top10 top="0" val="1" filterVal="1"/>
        </filterColumn>
      </autoFilter>
    </filter>
  </filters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relNeededHidden="1">
        <x15:activeTabTopLevelEntity name="[Calculation]"/>
        <x15:activeTabTopLevelEntity name="[Dim_rou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B290FD-69DE-4626-BBA9-F882D0B6CFD2}" name="PivotTable6" cacheId="7" applyNumberFormats="0" applyBorderFormats="0" applyFontFormats="0" applyPatternFormats="0" applyAlignmentFormats="0" applyWidthHeightFormats="1" dataCaption="Values" tag="38bce107-fde0-499d-80ca-4a05ce308e99" updatedVersion="8" minRefreshableVersion="3" useAutoFormatting="1" subtotalHiddenItems="1" rowGrandTotals="0" colGrandTotals="0" itemPrintTitles="1" createdVersion="8" indent="0" outline="1" outlineData="1" multipleFieldFilters="0" chartFormat="8">
  <location ref="H26:I27" firstHeaderRow="1" firstDataRow="1" firstDataCol="1"/>
  <pivotFields count="4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measureFilter="1" dataSourceSort="1" defaultSubtotal="0" defaultAttributeDrillState="1">
      <items count="1">
        <item x="0"/>
      </items>
    </pivotField>
  </pivotFields>
  <rowFields count="1">
    <field x="3"/>
  </rowFields>
  <rowItems count="1">
    <i>
      <x/>
    </i>
  </rowItems>
  <colItems count="1">
    <i/>
  </colItems>
  <dataFields count="1">
    <dataField fld="0" subtotal="count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3" type="count" id="4" iMeasureHier="39">
      <autoFilter ref="A1">
        <filterColumn colId="0">
          <top10 top="0" val="1" filterVal="1"/>
        </filterColumn>
      </autoFilter>
    </filter>
    <filter fld="1" type="count" id="1" iMeasureHier="39">
      <autoFilter ref="A1">
        <filterColumn colId="0">
          <top10 val="1" filterVal="1"/>
        </filterColumn>
      </autoFilter>
    </filter>
  </filters>
  <rowHierarchiesUsage count="1">
    <rowHierarchyUsage hierarchyUsage="2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]"/>
        <x15:activeTabTopLevelEntity name="[Dim_routes]"/>
        <x15:activeTabTopLevelEntity name="[Facttable_ridership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3EC27B-6A74-4BE9-A5AB-BF56FC072225}" name="PivotTable7" cacheId="2" applyNumberFormats="0" applyBorderFormats="0" applyFontFormats="0" applyPatternFormats="0" applyAlignmentFormats="0" applyWidthHeightFormats="1" dataCaption="Values" tag="d889d11d-83e8-4c1b-ab3d-0fc9a84132d8" updatedVersion="8" minRefreshableVersion="3" useAutoFormatting="1" subtotalHiddenItems="1" rowGrandTotals="0" colGrandTotals="0" itemPrintTitles="1" createdVersion="8" indent="0" outline="1" outlineData="1" multipleFieldFilters="0" chartFormat="13">
  <location ref="N11:O13" firstHeaderRow="1" firstDataRow="1" firstDataCol="1"/>
  <pivotFields count="5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fld="0" subtotal="count" baseField="0" baseItem="0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1" type="count" id="1" iMeasureHier="39">
      <autoFilter ref="A1">
        <filterColumn colId="0">
          <top10 val="1" filterVal="1"/>
        </filterColumn>
      </autoFilter>
    </filter>
    <filter fld="3" type="count" id="4" iMeasureHier="39">
      <autoFilter ref="A1">
        <filterColumn colId="0">
          <top10 top="0" val="1" filterVal="1"/>
        </filterColumn>
      </autoFilter>
    </filter>
  </filters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relNeededHidden="1">
        <x15:activeTabTopLevelEntity name="[Calculation]"/>
        <x15:activeTabTopLevelEntity name="[Dim_routes]"/>
        <x15:activeTabTopLevelEntity name="[Facttable_ridership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BFB839-33AB-475D-B273-EF99931AE37F}" name="PivotTable9" cacheId="8" applyNumberFormats="0" applyBorderFormats="0" applyFontFormats="0" applyPatternFormats="0" applyAlignmentFormats="0" applyWidthHeightFormats="1" dataCaption="Values" tag="4060c9c1-e88c-4f6b-b947-8f225f26545b" updatedVersion="8" minRefreshableVersion="3" useAutoFormatting="1" subtotalHiddenItems="1" rowGrandTotals="0" colGrandTotals="0" itemPrintTitles="1" createdVersion="8" indent="0" outline="1" outlineData="1" multipleFieldFilters="0" chartFormat="13">
  <location ref="U10:V17" firstHeaderRow="1" firstDataRow="1" firstDataCol="1"/>
  <pivotFields count="5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fld="0" subtotal="count" baseField="0" baseItem="0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1" type="count" id="1" iMeasureHier="39">
      <autoFilter ref="A1">
        <filterColumn colId="0">
          <top10 val="1" filterVal="1"/>
        </filterColumn>
      </autoFilter>
    </filter>
    <filter fld="3" type="count" id="4" iMeasureHier="39">
      <autoFilter ref="A1">
        <filterColumn colId="0">
          <top10 top="0" val="1" filterVal="1"/>
        </filterColumn>
      </autoFilter>
    </filter>
  </filters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]"/>
        <x15:activeTabTopLevelEntity name="[Dim_routes]"/>
        <x15:activeTabTopLevelEntity name="[Facttable_ridership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21CF21-49BB-40E1-B98B-B22FA58C9948}" name="PivotTable2" cacheId="3" applyNumberFormats="0" applyBorderFormats="0" applyFontFormats="0" applyPatternFormats="0" applyAlignmentFormats="0" applyWidthHeightFormats="1" dataCaption="Values" tag="d171bee2-6f01-4576-8775-a8e764f78676" updatedVersion="8" minRefreshableVersion="3" useAutoFormatting="1" subtotalHiddenItems="1" rowGrandTotals="0" colGrandTotals="0" itemPrintTitles="1" createdVersion="8" indent="0" outline="1" outlineData="1" multipleFieldFilters="0" chartFormat="8">
  <location ref="H11:I16" firstHeaderRow="1" firstDataRow="1" firstDataCol="1"/>
  <pivotFields count="3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5">
    <i>
      <x v="1"/>
    </i>
    <i>
      <x/>
    </i>
    <i>
      <x v="2"/>
    </i>
    <i>
      <x v="3"/>
    </i>
    <i>
      <x v="4"/>
    </i>
  </rowItems>
  <colItems count="1">
    <i/>
  </colItems>
  <dataFields count="1">
    <dataField fld="0" subtotal="count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1" type="count" id="1" iMeasureHier="39">
      <autoFilter ref="A1">
        <filterColumn colId="0">
          <top10 val="1" filterVal="1"/>
        </filterColumn>
      </autoFilter>
    </filter>
  </filters>
  <rowHierarchiesUsage count="1">
    <rowHierarchyUsage hierarchyUsage="3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]"/>
        <x15:activeTabTopLevelEntity name="[Dim_routes]"/>
        <x15:activeTabTopLevelEntity name="[Facttable_ridership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7EC27E-9B15-4EA3-B1BF-E2DEC0D90A6C}" name="PivotTable8" cacheId="9" applyNumberFormats="0" applyBorderFormats="0" applyFontFormats="0" applyPatternFormats="0" applyAlignmentFormats="0" applyWidthHeightFormats="1" dataCaption="Values" tag="43aa9f7c-1f44-4eca-9658-870ddfdef726" updatedVersion="8" minRefreshableVersion="3" useAutoFormatting="1" subtotalHiddenItems="1" rowGrandTotals="0" colGrandTotals="0" itemPrintTitles="1" createdVersion="8" indent="0" outline="1" outlineData="1" multipleFieldFilters="0" chartFormat="8">
  <location ref="N15:P17" firstHeaderRow="0" firstDataRow="1" firstDataCol="1"/>
  <pivotFields count="6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4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fld="0" subtotal="count" baseField="0" baseItem="0"/>
    <dataField name="Total Riders (Passengers)2" fld="5" subtotal="count" showDataAs="percentDiff" baseField="4" baseItem="0" numFmtId="10">
      <extLst>
        <ext xmlns:x14="http://schemas.microsoft.com/office/spreadsheetml/2009/9/main" uri="{E15A36E0-9728-4e99-A89B-3F7291B0FE68}">
          <x14:dataField sourceField="0" uniqueName="[__Xl2].[Measures].[Total Riders (Passengers)]"/>
        </ext>
      </extLst>
    </dataField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filters count="2">
    <filter fld="1" type="count" id="1" iMeasureHier="39">
      <autoFilter ref="A1">
        <filterColumn colId="0">
          <top10 val="1" filterVal="1"/>
        </filterColumn>
      </autoFilter>
    </filter>
    <filter fld="3" type="count" id="4" iMeasureHier="39">
      <autoFilter ref="A1">
        <filterColumn colId="0">
          <top10 top="0" val="1" filterVal="1"/>
        </filterColumn>
      </autoFilter>
    </filter>
  </filters>
  <rowHierarchiesUsage count="1"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]"/>
        <x15:activeTabTopLevelEntity name="[Dim_routes]"/>
        <x15:activeTabTopLevelEntity name="[Facttable_ridership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44B995-A3FD-4278-8AC0-5B576D64F398}" name="PivotTable3" cacheId="4" applyNumberFormats="0" applyBorderFormats="0" applyFontFormats="0" applyPatternFormats="0" applyAlignmentFormats="0" applyWidthHeightFormats="1" dataCaption="Values" tag="48a39dbe-d2bd-41c3-bde8-f6c9dca38057" updatedVersion="8" minRefreshableVersion="3" useAutoFormatting="1" subtotalHiddenItems="1" rowGrandTotals="0" colGrandTotals="0" itemPrintTitles="1" createdVersion="8" indent="0" outline="1" outlineData="1" multipleFieldFilters="0">
  <location ref="A16:B17" firstHeaderRow="1" firstDataRow="1" firstDataCol="1"/>
  <pivotFields count="2">
    <pivotField dataField="1" subtotalTop="0" showAll="0" defaultSubtotal="0"/>
    <pivotField axis="axisRow" allDrilled="1" subtotalTop="0" showAll="0" measureFilter="1" dataSourceSort="1" defaultSubtotal="0" defaultAttributeDrillState="1">
      <items count="1">
        <item x="0"/>
      </items>
    </pivotField>
  </pivotFields>
  <rowFields count="1">
    <field x="1"/>
  </rowFields>
  <rowItems count="1">
    <i>
      <x/>
    </i>
  </rowItems>
  <colItems count="1">
    <i/>
  </colItems>
  <dataFields count="1">
    <dataField fld="0" subtotal="count" baseField="0" baseItem="0"/>
  </dataField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1" type="count" id="1" iMeasureHier="39">
      <autoFilter ref="A1">
        <filterColumn colId="0">
          <top10 val="1" filterVal="1"/>
        </filterColumn>
      </autoFilter>
    </filter>
  </filters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]"/>
        <x15:activeTabTopLevelEntity name="[Dim_rou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D9AF2-DDD3-4625-AEF0-30C06DA1615E}" name="PivotTable12" cacheId="11" applyNumberFormats="0" applyBorderFormats="0" applyFontFormats="0" applyPatternFormats="0" applyAlignmentFormats="0" applyWidthHeightFormats="1" dataCaption="Values" tag="3f153dee-b32d-410c-bf18-a8239133fb32" updatedVersion="8" minRefreshableVersion="3" useAutoFormatting="1" subtotalHiddenItems="1" rowGrandTotals="0" colGrandTotals="0" itemPrintTitles="1" createdVersion="8" indent="0" outline="1" outlineData="1" multipleFieldFilters="0" chartFormat="19">
  <location ref="AF27:AG29" firstHeaderRow="1" firstDataRow="1" firstDataCol="1"/>
  <pivotFields count="4"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2"/>
  </rowFields>
  <rowItems count="2">
    <i>
      <x/>
    </i>
    <i>
      <x v="1"/>
    </i>
  </rowItems>
  <colItems count="1">
    <i/>
  </colItems>
  <dataFields count="1">
    <dataField name="Sum of NumberOfRiders" fld="3" showDataAs="percentOfTotal" baseField="0" baseItem="0" numFmtId="10"/>
  </dataField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Count of BusID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0" type="count" id="1" iMeasureHier="39">
      <autoFilter ref="A1">
        <filterColumn colId="0">
          <top10 val="1" filterVal="1"/>
        </filterColumn>
      </autoFilter>
    </filter>
    <filter fld="1" type="count" id="4" iMeasureHier="39">
      <autoFilter ref="A1">
        <filterColumn colId="0">
          <top10 top="0" val="1" filterVal="1"/>
        </filterColumn>
      </autoFilter>
    </filter>
  </filters>
  <rowHierarchiesUsage count="1">
    <rowHierarchyUsage hierarchyUsage="2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]"/>
        <x15:activeTabTopLevelEntity name="[Dim_routes]"/>
        <x15:activeTabTopLevelEntity name="[Facttable_ridership]"/>
        <x15:activeTabTopLevelEntity name="[Dim_DateTable]"/>
        <x15:activeTabTopLevelEntity name="[Dim_bus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4CC9-A4F3-4E98-800B-94DBFA9413C2}">
  <dimension ref="A8:AM35"/>
  <sheetViews>
    <sheetView topLeftCell="Z1" workbookViewId="0">
      <selection activeCell="AG34" sqref="AG34:AG35"/>
    </sheetView>
  </sheetViews>
  <sheetFormatPr defaultRowHeight="14.4" x14ac:dyDescent="0.3"/>
  <cols>
    <col min="1" max="1" width="22.109375" bestFit="1" customWidth="1"/>
    <col min="2" max="2" width="17.44140625" bestFit="1" customWidth="1"/>
    <col min="3" max="3" width="5" bestFit="1" customWidth="1"/>
    <col min="4" max="4" width="15.5546875" bestFit="1" customWidth="1"/>
    <col min="5" max="5" width="1.88671875" style="5" bestFit="1" customWidth="1"/>
    <col min="6" max="6" width="17.44140625" bestFit="1" customWidth="1"/>
    <col min="8" max="8" width="12.5546875" bestFit="1" customWidth="1"/>
    <col min="9" max="9" width="22.109375" bestFit="1" customWidth="1"/>
    <col min="10" max="11" width="10.5546875" bestFit="1" customWidth="1"/>
    <col min="12" max="12" width="10.5546875" style="7" bestFit="1" customWidth="1"/>
    <col min="13" max="13" width="10.5546875" bestFit="1" customWidth="1"/>
    <col min="14" max="14" width="12.5546875" bestFit="1" customWidth="1"/>
    <col min="15" max="15" width="22.109375" bestFit="1" customWidth="1"/>
    <col min="16" max="16" width="23.109375" bestFit="1" customWidth="1"/>
    <col min="17" max="18" width="10.5546875" bestFit="1" customWidth="1"/>
    <col min="19" max="19" width="10.5546875" style="7" bestFit="1" customWidth="1"/>
    <col min="20" max="20" width="10.5546875" bestFit="1" customWidth="1"/>
    <col min="21" max="21" width="12.5546875" bestFit="1" customWidth="1"/>
    <col min="22" max="22" width="22.109375" bestFit="1" customWidth="1"/>
    <col min="23" max="23" width="7.5546875" bestFit="1" customWidth="1"/>
    <col min="24" max="24" width="13.21875" bestFit="1" customWidth="1"/>
    <col min="25" max="25" width="12.5546875" bestFit="1" customWidth="1"/>
    <col min="26" max="26" width="22.109375" bestFit="1" customWidth="1"/>
    <col min="27" max="27" width="5.44140625" bestFit="1" customWidth="1"/>
    <col min="28" max="28" width="4.88671875" bestFit="1" customWidth="1"/>
    <col min="29" max="29" width="10.5546875" bestFit="1" customWidth="1"/>
    <col min="30" max="30" width="10.5546875" style="7" bestFit="1" customWidth="1"/>
    <col min="31" max="31" width="10.5546875" bestFit="1" customWidth="1"/>
    <col min="32" max="32" width="12.5546875" bestFit="1" customWidth="1"/>
    <col min="33" max="33" width="21.77734375" bestFit="1" customWidth="1"/>
    <col min="34" max="34" width="11" bestFit="1" customWidth="1"/>
    <col min="35" max="35" width="14.77734375" customWidth="1"/>
    <col min="36" max="41" width="2" bestFit="1" customWidth="1"/>
    <col min="42" max="72" width="3" bestFit="1" customWidth="1"/>
    <col min="73" max="127" width="10.5546875" bestFit="1" customWidth="1"/>
    <col min="128" max="167" width="11.5546875" bestFit="1" customWidth="1"/>
    <col min="168" max="178" width="11.44140625" bestFit="1" customWidth="1"/>
  </cols>
  <sheetData>
    <row r="8" spans="1:35" x14ac:dyDescent="0.3">
      <c r="A8">
        <f>GETPIVOTDATA("[Measures].[Total Riders (Passengers)]",$A$12)</f>
        <v>6587</v>
      </c>
      <c r="B8" s="3">
        <f>GETPIVOTDATA("[Measures].[Avg. Riders Per Trip]",$A$12)</f>
        <v>32.935000000000002</v>
      </c>
    </row>
    <row r="10" spans="1:35" x14ac:dyDescent="0.3">
      <c r="U10" s="1" t="s">
        <v>0</v>
      </c>
      <c r="V10" t="s">
        <v>1</v>
      </c>
      <c r="Y10" s="1" t="s">
        <v>0</v>
      </c>
      <c r="Z10" t="s">
        <v>1</v>
      </c>
      <c r="AF10" s="1" t="s">
        <v>0</v>
      </c>
      <c r="AG10" t="s">
        <v>36</v>
      </c>
      <c r="AH10" t="s">
        <v>37</v>
      </c>
    </row>
    <row r="11" spans="1:35" x14ac:dyDescent="0.3">
      <c r="H11" s="1" t="s">
        <v>0</v>
      </c>
      <c r="I11" t="s">
        <v>1</v>
      </c>
      <c r="N11" s="1" t="s">
        <v>0</v>
      </c>
      <c r="O11" t="s">
        <v>1</v>
      </c>
      <c r="U11" s="2" t="s">
        <v>21</v>
      </c>
      <c r="V11" s="4">
        <v>1185</v>
      </c>
      <c r="Y11" s="2" t="s">
        <v>32</v>
      </c>
      <c r="Z11" s="4">
        <v>933</v>
      </c>
      <c r="AF11" s="2" t="s">
        <v>33</v>
      </c>
      <c r="AG11">
        <v>53</v>
      </c>
      <c r="AH11" s="3">
        <v>22</v>
      </c>
      <c r="AI11" t="str">
        <f>GETPIVOTDATA("[Measures].[Total_buses]",$AF$10,"[Facttable_ridership].[Bus Utilization Category]","[Facttable_ridership].[Bus Utilization Category].&amp;[Over Utilized]")&amp;" Total Buses"</f>
        <v>22 Total Buses</v>
      </c>
    </row>
    <row r="12" spans="1:35" x14ac:dyDescent="0.3">
      <c r="A12" t="s">
        <v>1</v>
      </c>
      <c r="B12" t="s">
        <v>2</v>
      </c>
      <c r="H12" s="2" t="s">
        <v>9</v>
      </c>
      <c r="I12" s="4">
        <v>388</v>
      </c>
      <c r="J12" s="4"/>
      <c r="N12" s="2">
        <v>2023</v>
      </c>
      <c r="O12" s="4">
        <v>5654</v>
      </c>
      <c r="P12">
        <f>GETPIVOTDATA("[Measures].[Total Riders (Passengers)]",$N$11,"[Dim_DateTable].[Year]","[Dim_DateTable].[Year].&amp;[2023]")</f>
        <v>5654</v>
      </c>
      <c r="U12" s="2" t="s">
        <v>22</v>
      </c>
      <c r="V12" s="4">
        <v>1085</v>
      </c>
      <c r="Y12" s="2" t="s">
        <v>31</v>
      </c>
      <c r="Z12" s="4">
        <v>5654</v>
      </c>
      <c r="AF12" s="2" t="s">
        <v>34</v>
      </c>
      <c r="AG12">
        <v>38</v>
      </c>
      <c r="AH12" s="3">
        <v>19</v>
      </c>
      <c r="AI12" t="str">
        <f>GETPIVOTDATA("[Measures].[Total_buses]",AF10,"[Facttable_ridership].[Bus Utilization Category]","[Facttable_ridership].[Bus Utilization Category].&amp;[Under Utilized]")&amp;" Total Buses"</f>
        <v>19 Total Buses</v>
      </c>
    </row>
    <row r="13" spans="1:35" x14ac:dyDescent="0.3">
      <c r="A13" s="4">
        <v>6587</v>
      </c>
      <c r="B13" s="3">
        <v>32.935000000000002</v>
      </c>
      <c r="H13" s="2" t="s">
        <v>8</v>
      </c>
      <c r="I13" s="4">
        <v>869</v>
      </c>
      <c r="J13" s="4"/>
      <c r="N13" s="2">
        <v>2024</v>
      </c>
      <c r="O13" s="4">
        <v>933</v>
      </c>
      <c r="P13">
        <f>GETPIVOTDATA("[Measures].[Total Riders (Passengers)]",$N$11,"[Dim_DateTable].[Year]","[Dim_DateTable].[Year].&amp;[2024]")</f>
        <v>933</v>
      </c>
      <c r="U13" s="2" t="s">
        <v>23</v>
      </c>
      <c r="V13" s="4">
        <v>983</v>
      </c>
      <c r="AF13" s="2" t="s">
        <v>35</v>
      </c>
      <c r="AG13">
        <v>109</v>
      </c>
      <c r="AH13" s="3">
        <v>38</v>
      </c>
      <c r="AI13" t="str">
        <f>GETPIVOTDATA("[Measures].[Total_buses]",$AF$10,"[Facttable_ridership].[Bus Utilization Category]","[Facttable_ridership].[Bus Utilization Category].&amp;[Well Utilized]")&amp;" Total Buses"</f>
        <v>38 Total Buses</v>
      </c>
    </row>
    <row r="14" spans="1:35" x14ac:dyDescent="0.3">
      <c r="H14" s="2" t="s">
        <v>10</v>
      </c>
      <c r="I14" s="4">
        <v>884</v>
      </c>
      <c r="J14" s="4"/>
      <c r="U14" s="2" t="s">
        <v>24</v>
      </c>
      <c r="V14" s="4">
        <v>887</v>
      </c>
    </row>
    <row r="15" spans="1:35" x14ac:dyDescent="0.3">
      <c r="A15" t="s">
        <v>6</v>
      </c>
      <c r="H15" s="2" t="s">
        <v>11</v>
      </c>
      <c r="I15" s="4">
        <v>1941</v>
      </c>
      <c r="J15" s="4"/>
      <c r="N15" s="1" t="s">
        <v>0</v>
      </c>
      <c r="O15" t="s">
        <v>1</v>
      </c>
      <c r="P15" t="s">
        <v>15</v>
      </c>
      <c r="U15" s="2" t="s">
        <v>25</v>
      </c>
      <c r="V15" s="4">
        <v>889</v>
      </c>
    </row>
    <row r="16" spans="1:35" x14ac:dyDescent="0.3">
      <c r="A16" s="1" t="s">
        <v>0</v>
      </c>
      <c r="B16" t="s">
        <v>1</v>
      </c>
      <c r="H16" s="2" t="s">
        <v>12</v>
      </c>
      <c r="I16" s="4">
        <v>2505</v>
      </c>
      <c r="J16" s="4"/>
      <c r="N16" s="2">
        <v>2023</v>
      </c>
      <c r="O16" s="4">
        <v>5654</v>
      </c>
      <c r="P16" s="9"/>
      <c r="U16" s="2" t="s">
        <v>26</v>
      </c>
      <c r="V16" s="4">
        <v>762</v>
      </c>
    </row>
    <row r="17" spans="1:39" x14ac:dyDescent="0.3">
      <c r="A17" s="2" t="s">
        <v>3</v>
      </c>
      <c r="B17" s="4">
        <v>1322</v>
      </c>
      <c r="C17">
        <f>GETPIVOTDATA("[Measures].[Total Riders (Passengers)]",$A$16,"[Dim_routes].[RouteName]","[Dim_routes].[RouteName].&amp;[East-West Express]")</f>
        <v>1322</v>
      </c>
      <c r="N17" s="2">
        <v>2024</v>
      </c>
      <c r="O17" s="4">
        <v>933</v>
      </c>
      <c r="P17" s="9">
        <v>-0.83498408206579411</v>
      </c>
      <c r="U17" s="2" t="s">
        <v>27</v>
      </c>
      <c r="V17" s="4">
        <v>796</v>
      </c>
    </row>
    <row r="19" spans="1:39" x14ac:dyDescent="0.3">
      <c r="A19" t="s">
        <v>7</v>
      </c>
      <c r="E19" s="5" t="s">
        <v>5</v>
      </c>
      <c r="O19" t="s">
        <v>16</v>
      </c>
      <c r="P19" t="s">
        <v>17</v>
      </c>
      <c r="U19" t="str">
        <f>U10</f>
        <v>Row Labels</v>
      </c>
      <c r="V19" t="str">
        <f>V10</f>
        <v>Total Riders (Passengers)</v>
      </c>
      <c r="W19" t="s">
        <v>28</v>
      </c>
      <c r="X19" t="s">
        <v>29</v>
      </c>
      <c r="AF19" s="10" t="str">
        <f>AF10</f>
        <v>Row Labels</v>
      </c>
      <c r="AG19" s="10" t="s">
        <v>38</v>
      </c>
      <c r="AH19" s="10" t="s">
        <v>39</v>
      </c>
    </row>
    <row r="20" spans="1:39" x14ac:dyDescent="0.3">
      <c r="A20" s="1" t="s">
        <v>0</v>
      </c>
      <c r="B20" t="s">
        <v>1</v>
      </c>
      <c r="H20" t="s">
        <v>13</v>
      </c>
      <c r="O20" s="9">
        <f>-(P12-P13)/P12</f>
        <v>-0.83498408206579411</v>
      </c>
      <c r="P20" t="str">
        <f>IF(O20&gt;0,O24,O25)</f>
        <v>▼</v>
      </c>
      <c r="U20" t="str">
        <f t="shared" ref="U20:V26" si="0">U11</f>
        <v>Sun</v>
      </c>
      <c r="V20">
        <f t="shared" si="0"/>
        <v>1185</v>
      </c>
      <c r="W20">
        <f>AVERAGE($V$20:$V$26)</f>
        <v>941</v>
      </c>
      <c r="X20">
        <f>IF(V20&gt;W20,V20,"")</f>
        <v>1185</v>
      </c>
      <c r="AF20" t="str">
        <f t="shared" ref="AF20:AF22" si="1">AF11</f>
        <v>Over Utilized</v>
      </c>
      <c r="AG20" s="11">
        <f>GETPIVOTDATA("[Measures].[Total_buses]",$AF$10,"[Facttable_ridership].[Bus Utilization Category]","[Facttable_ridership].[Bus Utilization Category].&amp;[Over Utilized]")/SUM($AH$11:$AH$13)</f>
        <v>0.27848101265822783</v>
      </c>
      <c r="AH20" s="11">
        <f>1-AG20</f>
        <v>0.72151898734177222</v>
      </c>
    </row>
    <row r="21" spans="1:39" x14ac:dyDescent="0.3">
      <c r="A21" s="2" t="s">
        <v>4</v>
      </c>
      <c r="B21" s="4">
        <v>185</v>
      </c>
      <c r="C21">
        <f>GETPIVOTDATA("[Measures].[Total Riders (Passengers)]",$A$20,"[Dim_routes].[RouteName]","[Dim_routes].[RouteName].&amp;[South Line]")</f>
        <v>185</v>
      </c>
      <c r="H21" s="1" t="s">
        <v>0</v>
      </c>
      <c r="I21" t="s">
        <v>1</v>
      </c>
      <c r="U21" t="str">
        <f t="shared" si="0"/>
        <v>Mon</v>
      </c>
      <c r="V21">
        <f t="shared" si="0"/>
        <v>1085</v>
      </c>
      <c r="W21">
        <f t="shared" ref="W21:W26" si="2">AVERAGE($V$20:$V$26)</f>
        <v>941</v>
      </c>
      <c r="X21">
        <f t="shared" ref="X21:X26" si="3">IF(V21&gt;W21,V21,"")</f>
        <v>1085</v>
      </c>
      <c r="AF21" t="str">
        <f t="shared" si="1"/>
        <v>Under Utilized</v>
      </c>
      <c r="AG21" s="11">
        <f>GETPIVOTDATA("[Measures].[Total_buses]",$AF$10,"[Facttable_ridership].[Bus Utilization Category]","[Facttable_ridership].[Bus Utilization Category].&amp;[Under Utilized]")/SUM(AH11:AH13)</f>
        <v>0.24050632911392406</v>
      </c>
      <c r="AH21" s="11">
        <f t="shared" ref="AH21:AH22" si="4">1-AG21</f>
        <v>0.759493670886076</v>
      </c>
    </row>
    <row r="22" spans="1:39" x14ac:dyDescent="0.3">
      <c r="H22" s="8">
        <v>0.48680555555555555</v>
      </c>
      <c r="I22" s="4">
        <v>108</v>
      </c>
      <c r="U22" t="str">
        <f t="shared" si="0"/>
        <v>Tue</v>
      </c>
      <c r="V22">
        <f t="shared" si="0"/>
        <v>983</v>
      </c>
      <c r="W22">
        <f t="shared" si="2"/>
        <v>941</v>
      </c>
      <c r="X22">
        <f t="shared" si="3"/>
        <v>983</v>
      </c>
      <c r="AF22" t="str">
        <f t="shared" si="1"/>
        <v>Well Utilized</v>
      </c>
      <c r="AG22" s="11">
        <f>GETPIVOTDATA("[Measures].[Total_buses]",$AF$10,"[Facttable_ridership].[Bus Utilization Category]","[Facttable_ridership].[Bus Utilization Category].&amp;[Well Utilized]")/SUM(AH11:AH13)</f>
        <v>0.48101265822784811</v>
      </c>
      <c r="AH22" s="11">
        <f t="shared" si="4"/>
        <v>0.51898734177215189</v>
      </c>
    </row>
    <row r="23" spans="1:39" x14ac:dyDescent="0.3">
      <c r="U23" t="str">
        <f t="shared" si="0"/>
        <v>Wed</v>
      </c>
      <c r="V23">
        <f t="shared" si="0"/>
        <v>887</v>
      </c>
      <c r="W23">
        <f t="shared" si="2"/>
        <v>941</v>
      </c>
      <c r="X23" t="str">
        <f t="shared" si="3"/>
        <v/>
      </c>
    </row>
    <row r="24" spans="1:39" x14ac:dyDescent="0.3">
      <c r="O24" t="s">
        <v>18</v>
      </c>
      <c r="U24" t="str">
        <f t="shared" si="0"/>
        <v>Thu</v>
      </c>
      <c r="V24">
        <f t="shared" si="0"/>
        <v>889</v>
      </c>
      <c r="W24">
        <f t="shared" si="2"/>
        <v>941</v>
      </c>
      <c r="X24" t="str">
        <f t="shared" si="3"/>
        <v/>
      </c>
    </row>
    <row r="25" spans="1:39" x14ac:dyDescent="0.3">
      <c r="H25" t="s">
        <v>14</v>
      </c>
      <c r="O25" t="s">
        <v>19</v>
      </c>
      <c r="U25" t="str">
        <f>U16</f>
        <v>Fri</v>
      </c>
      <c r="V25">
        <f>V16</f>
        <v>762</v>
      </c>
      <c r="W25">
        <f t="shared" si="2"/>
        <v>941</v>
      </c>
      <c r="X25" t="str">
        <f t="shared" si="3"/>
        <v/>
      </c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">
      <c r="H26" s="1" t="s">
        <v>0</v>
      </c>
      <c r="I26" t="s">
        <v>1</v>
      </c>
      <c r="N26" s="10" t="s">
        <v>20</v>
      </c>
      <c r="U26" t="str">
        <f t="shared" si="0"/>
        <v>Sat</v>
      </c>
      <c r="V26">
        <f t="shared" si="0"/>
        <v>796</v>
      </c>
      <c r="W26">
        <f t="shared" si="2"/>
        <v>941</v>
      </c>
      <c r="X26" t="str">
        <f t="shared" si="3"/>
        <v/>
      </c>
    </row>
    <row r="27" spans="1:39" x14ac:dyDescent="0.3">
      <c r="H27" s="8">
        <v>0.52361111111111114</v>
      </c>
      <c r="I27" s="4">
        <v>15</v>
      </c>
      <c r="N27" t="str">
        <f>IF(O20&lt;0,"YoY change suggests room for improvement","We are doing well on the current year")</f>
        <v>YoY change suggests room for improvement</v>
      </c>
      <c r="AF27" s="1" t="s">
        <v>0</v>
      </c>
      <c r="AG27" t="s">
        <v>42</v>
      </c>
    </row>
    <row r="28" spans="1:39" x14ac:dyDescent="0.3">
      <c r="AF28" s="2" t="s">
        <v>40</v>
      </c>
      <c r="AG28" s="9">
        <v>0.35387885228480342</v>
      </c>
    </row>
    <row r="29" spans="1:39" x14ac:dyDescent="0.3">
      <c r="U29" t="s">
        <v>30</v>
      </c>
      <c r="AF29" s="2" t="s">
        <v>41</v>
      </c>
      <c r="AG29" s="9">
        <v>0.64612114771519658</v>
      </c>
    </row>
    <row r="30" spans="1:39" x14ac:dyDescent="0.3">
      <c r="U30" s="9">
        <f>SUM(X20:X22)/SUM(V20:V26)</f>
        <v>0.4938515257325034</v>
      </c>
    </row>
    <row r="33" spans="22:33" x14ac:dyDescent="0.3">
      <c r="V33" t="str">
        <f>"Focus on Highlighted Weekdays : they exceeded the "&amp;W20&amp;" passengers average and account for "&amp;TEXT(U30,"0.0%")&amp;" of the Total passengers."</f>
        <v>Focus on Highlighted Weekdays : they exceeded the 941 passengers average and account for 49.4% of the Total passengers.</v>
      </c>
    </row>
    <row r="34" spans="22:33" ht="21" x14ac:dyDescent="0.4">
      <c r="AG34" s="12">
        <f>GETPIVOTDATA("[Measures].[Sum of NumberOfRiders]",$AF$27,"[Facttable_ridership].[Operation Moment]","[Facttable_ridership].[Operation Moment].&amp;[AM]")</f>
        <v>0.35387885228480342</v>
      </c>
    </row>
    <row r="35" spans="22:33" ht="21" x14ac:dyDescent="0.4">
      <c r="AG35" s="12">
        <f>GETPIVOTDATA("[Measures].[Sum of NumberOfRiders]",$AF$27,"[Facttable_ridership].[Operation Moment]","[Facttable_ridership].[Operation Moment].&amp;[PM]")</f>
        <v>0.64612114771519658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DBE-328C-4290-BA67-55C03239E00B}">
  <dimension ref="A1"/>
  <sheetViews>
    <sheetView showGridLines="0" showRowColHeaders="0" tabSelected="1" workbookViewId="0">
      <selection activeCell="A7" sqref="A7"/>
    </sheetView>
  </sheetViews>
  <sheetFormatPr defaultRowHeight="14.4" x14ac:dyDescent="0.3"/>
  <cols>
    <col min="1" max="16384" width="8.88671875" style="6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Props1.xml><?xml version="1.0" encoding="utf-8"?>
<ds:datastoreItem xmlns:ds="http://schemas.openxmlformats.org/officeDocument/2006/customXml" ds:itemID="{714391D6-B49D-4FC0-BC28-F66FDEBEC49A}">
  <ds:schemaRefs/>
</ds:datastoreItem>
</file>

<file path=customXml/itemProps2.xml><?xml version="1.0" encoding="utf-8"?>
<ds:datastoreItem xmlns:ds="http://schemas.openxmlformats.org/officeDocument/2006/customXml" ds:itemID="{08225040-8D52-40C9-B0F0-4914742B63FC}">
  <ds:schemaRefs/>
</ds:datastoreItem>
</file>

<file path=customXml/itemProps3.xml><?xml version="1.0" encoding="utf-8"?>
<ds:datastoreItem xmlns:ds="http://schemas.openxmlformats.org/officeDocument/2006/customXml" ds:itemID="{D48334C9-4A3A-4DD0-B10B-A93BD1E1091A}">
  <ds:schemaRefs/>
</ds:datastoreItem>
</file>

<file path=customXml/itemProps4.xml><?xml version="1.0" encoding="utf-8"?>
<ds:datastoreItem xmlns:ds="http://schemas.openxmlformats.org/officeDocument/2006/customXml" ds:itemID="{385903CE-6A51-4597-BB0E-1A2D43664651}">
  <ds:schemaRefs/>
</ds:datastoreItem>
</file>

<file path=customXml/itemProps5.xml><?xml version="1.0" encoding="utf-8"?>
<ds:datastoreItem xmlns:ds="http://schemas.openxmlformats.org/officeDocument/2006/customXml" ds:itemID="{C909C3BB-E546-45A1-B1C3-487958389496}">
  <ds:schemaRefs/>
</ds:datastoreItem>
</file>

<file path=customXml/itemProps6.xml><?xml version="1.0" encoding="utf-8"?>
<ds:datastoreItem xmlns:ds="http://schemas.openxmlformats.org/officeDocument/2006/customXml" ds:itemID="{2593E22F-2191-4A3B-832A-C2EAE626D542}">
  <ds:schemaRefs/>
</ds:datastoreItem>
</file>

<file path=customXml/itemProps7.xml><?xml version="1.0" encoding="utf-8"?>
<ds:datastoreItem xmlns:ds="http://schemas.openxmlformats.org/officeDocument/2006/customXml" ds:itemID="{92A69FD0-033C-4CFC-823B-F9F7EF061257}">
  <ds:schemaRefs/>
</ds:datastoreItem>
</file>

<file path=customXml/itemProps8.xml><?xml version="1.0" encoding="utf-8"?>
<ds:datastoreItem xmlns:ds="http://schemas.openxmlformats.org/officeDocument/2006/customXml" ds:itemID="{C75D362C-A8C0-4A34-AEED-E33EC6B05046}">
  <ds:schemaRefs/>
</ds:datastoreItem>
</file>

<file path=customXml/itemProps9.xml><?xml version="1.0" encoding="utf-8"?>
<ds:datastoreItem xmlns:ds="http://schemas.openxmlformats.org/officeDocument/2006/customXml" ds:itemID="{CC6B9D03-157A-420B-A2B0-754102EE3D8E}">
  <ds:schemaRefs/>
</ds:datastoreItem>
</file>

<file path=customXml/itemProps10.xml><?xml version="1.0" encoding="utf-8"?>
<ds:datastoreItem xmlns:ds="http://schemas.openxmlformats.org/officeDocument/2006/customXml" ds:itemID="{FA360E70-C781-4753-84F8-FF1E3F790C3A}">
  <ds:schemaRefs/>
</ds:datastoreItem>
</file>

<file path=customXml/itemProps11.xml><?xml version="1.0" encoding="utf-8"?>
<ds:datastoreItem xmlns:ds="http://schemas.openxmlformats.org/officeDocument/2006/customXml" ds:itemID="{49DF21D5-5D77-4905-92DF-B07E621CF0D5}">
  <ds:schemaRefs/>
</ds:datastoreItem>
</file>

<file path=customXml/itemProps12.xml><?xml version="1.0" encoding="utf-8"?>
<ds:datastoreItem xmlns:ds="http://schemas.openxmlformats.org/officeDocument/2006/customXml" ds:itemID="{A9543C61-1304-4A1E-A95A-DEF8D88CB2F1}">
  <ds:schemaRefs/>
</ds:datastoreItem>
</file>

<file path=customXml/itemProps13.xml><?xml version="1.0" encoding="utf-8"?>
<ds:datastoreItem xmlns:ds="http://schemas.openxmlformats.org/officeDocument/2006/customXml" ds:itemID="{3373F57B-D721-4464-B2BF-59E04627ED9F}">
  <ds:schemaRefs/>
</ds:datastoreItem>
</file>

<file path=customXml/itemProps14.xml><?xml version="1.0" encoding="utf-8"?>
<ds:datastoreItem xmlns:ds="http://schemas.openxmlformats.org/officeDocument/2006/customXml" ds:itemID="{6388E194-42C3-409A-B45B-3A851E7FAB87}">
  <ds:schemaRefs/>
</ds:datastoreItem>
</file>

<file path=customXml/itemProps15.xml><?xml version="1.0" encoding="utf-8"?>
<ds:datastoreItem xmlns:ds="http://schemas.openxmlformats.org/officeDocument/2006/customXml" ds:itemID="{9CC97DB7-02F1-458D-85A8-AFE957AD2088}">
  <ds:schemaRefs/>
</ds:datastoreItem>
</file>

<file path=customXml/itemProps16.xml><?xml version="1.0" encoding="utf-8"?>
<ds:datastoreItem xmlns:ds="http://schemas.openxmlformats.org/officeDocument/2006/customXml" ds:itemID="{CAE41515-C2E3-49E7-B018-8C7E8DB85EAF}">
  <ds:schemaRefs/>
</ds:datastoreItem>
</file>

<file path=customXml/itemProps17.xml><?xml version="1.0" encoding="utf-8"?>
<ds:datastoreItem xmlns:ds="http://schemas.openxmlformats.org/officeDocument/2006/customXml" ds:itemID="{CC6A13A0-D356-4498-874C-BAAEC40258A8}">
  <ds:schemaRefs/>
</ds:datastoreItem>
</file>

<file path=customXml/itemProps18.xml><?xml version="1.0" encoding="utf-8"?>
<ds:datastoreItem xmlns:ds="http://schemas.openxmlformats.org/officeDocument/2006/customXml" ds:itemID="{C48DD38E-359F-46B5-B73E-FBB5D66E5C1B}">
  <ds:schemaRefs/>
</ds:datastoreItem>
</file>

<file path=customXml/itemProps19.xml><?xml version="1.0" encoding="utf-8"?>
<ds:datastoreItem xmlns:ds="http://schemas.openxmlformats.org/officeDocument/2006/customXml" ds:itemID="{D136B44C-03D7-42D0-80B3-ABC30477662D}">
  <ds:schemaRefs/>
</ds:datastoreItem>
</file>

<file path=customXml/itemProps20.xml><?xml version="1.0" encoding="utf-8"?>
<ds:datastoreItem xmlns:ds="http://schemas.openxmlformats.org/officeDocument/2006/customXml" ds:itemID="{C3A1F047-BAA7-4CC5-9C8E-7DC2047B3B35}">
  <ds:schemaRefs/>
</ds:datastoreItem>
</file>

<file path=customXml/itemProps21.xml><?xml version="1.0" encoding="utf-8"?>
<ds:datastoreItem xmlns:ds="http://schemas.openxmlformats.org/officeDocument/2006/customXml" ds:itemID="{C2AEE22C-1122-47BB-85A6-BDE53A0F4084}">
  <ds:schemaRefs/>
</ds:datastoreItem>
</file>

<file path=customXml/itemProps22.xml><?xml version="1.0" encoding="utf-8"?>
<ds:datastoreItem xmlns:ds="http://schemas.openxmlformats.org/officeDocument/2006/customXml" ds:itemID="{CA1AE638-667A-4A36-981F-C90ACDDE2CF0}">
  <ds:schemaRefs/>
</ds:datastoreItem>
</file>

<file path=customXml/itemProps23.xml><?xml version="1.0" encoding="utf-8"?>
<ds:datastoreItem xmlns:ds="http://schemas.openxmlformats.org/officeDocument/2006/customXml" ds:itemID="{D8D56626-CCAA-40F8-ABDB-ABC6536319F3}">
  <ds:schemaRefs/>
</ds:datastoreItem>
</file>

<file path=customXml/itemProps24.xml><?xml version="1.0" encoding="utf-8"?>
<ds:datastoreItem xmlns:ds="http://schemas.openxmlformats.org/officeDocument/2006/customXml" ds:itemID="{74003A48-ED1A-4CED-9A1B-A84C59D558EC}">
  <ds:schemaRefs/>
</ds:datastoreItem>
</file>

<file path=customXml/itemProps25.xml><?xml version="1.0" encoding="utf-8"?>
<ds:datastoreItem xmlns:ds="http://schemas.openxmlformats.org/officeDocument/2006/customXml" ds:itemID="{40B83976-CB97-41C4-BC92-2699343DB93A}">
  <ds:schemaRefs/>
</ds:datastoreItem>
</file>

<file path=customXml/itemProps26.xml><?xml version="1.0" encoding="utf-8"?>
<ds:datastoreItem xmlns:ds="http://schemas.openxmlformats.org/officeDocument/2006/customXml" ds:itemID="{AFD13D84-E13E-4E80-B60A-53F523EA2FA6}">
  <ds:schemaRefs/>
</ds:datastoreItem>
</file>

<file path=customXml/itemProps27.xml><?xml version="1.0" encoding="utf-8"?>
<ds:datastoreItem xmlns:ds="http://schemas.openxmlformats.org/officeDocument/2006/customXml" ds:itemID="{BEC04396-7DEC-4E4F-9C64-750A0A0AB87A}">
  <ds:schemaRefs/>
</ds:datastoreItem>
</file>

<file path=customXml/itemProps28.xml><?xml version="1.0" encoding="utf-8"?>
<ds:datastoreItem xmlns:ds="http://schemas.openxmlformats.org/officeDocument/2006/customXml" ds:itemID="{B455862A-7122-4CCD-B29E-F90AA7B2EBBB}">
  <ds:schemaRefs>
    <ds:schemaRef ds:uri="http://schemas.microsoft.com/DataMashup"/>
  </ds:schemaRefs>
</ds:datastoreItem>
</file>

<file path=customXml/itemProps29.xml><?xml version="1.0" encoding="utf-8"?>
<ds:datastoreItem xmlns:ds="http://schemas.openxmlformats.org/officeDocument/2006/customXml" ds:itemID="{59556652-CE9D-4420-A0FF-997857F110C6}">
  <ds:schemaRefs/>
</ds:datastoreItem>
</file>

<file path=customXml/itemProps30.xml><?xml version="1.0" encoding="utf-8"?>
<ds:datastoreItem xmlns:ds="http://schemas.openxmlformats.org/officeDocument/2006/customXml" ds:itemID="{675F8F90-A403-4DC6-9143-2EC68B012AF8}">
  <ds:schemaRefs/>
</ds:datastoreItem>
</file>

<file path=customXml/itemProps31.xml><?xml version="1.0" encoding="utf-8"?>
<ds:datastoreItem xmlns:ds="http://schemas.openxmlformats.org/officeDocument/2006/customXml" ds:itemID="{DCB0874B-2ADA-4AAC-975A-FEA58CCC221D}">
  <ds:schemaRefs/>
</ds:datastoreItem>
</file>

<file path=customXml/itemProps32.xml><?xml version="1.0" encoding="utf-8"?>
<ds:datastoreItem xmlns:ds="http://schemas.openxmlformats.org/officeDocument/2006/customXml" ds:itemID="{23B60A74-E75F-4A27-A6F7-B81B787391F1}">
  <ds:schemaRefs/>
</ds:datastoreItem>
</file>

<file path=customXml/itemProps33.xml><?xml version="1.0" encoding="utf-8"?>
<ds:datastoreItem xmlns:ds="http://schemas.openxmlformats.org/officeDocument/2006/customXml" ds:itemID="{9D261A5C-A0CA-455F-925D-1BA06D948F42}">
  <ds:schemaRefs/>
</ds:datastoreItem>
</file>

<file path=customXml/itemProps34.xml><?xml version="1.0" encoding="utf-8"?>
<ds:datastoreItem xmlns:ds="http://schemas.openxmlformats.org/officeDocument/2006/customXml" ds:itemID="{C0269596-EE4F-4D24-B3C8-79F1F54A6757}">
  <ds:schemaRefs/>
</ds:datastoreItem>
</file>

<file path=customXml/itemProps35.xml><?xml version="1.0" encoding="utf-8"?>
<ds:datastoreItem xmlns:ds="http://schemas.openxmlformats.org/officeDocument/2006/customXml" ds:itemID="{B8B94E3C-889F-489D-AFFA-EF5F0C4807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Anas</dc:creator>
  <cp:lastModifiedBy>Mohammad Anas</cp:lastModifiedBy>
  <dcterms:created xsi:type="dcterms:W3CDTF">2024-04-28T11:09:12Z</dcterms:created>
  <dcterms:modified xsi:type="dcterms:W3CDTF">2024-05-07T14:41:27Z</dcterms:modified>
</cp:coreProperties>
</file>