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mc:AlternateContent xmlns:mc="http://schemas.openxmlformats.org/markup-compatibility/2006">
    <mc:Choice Requires="x15">
      <x15ac:absPath xmlns:x15ac="http://schemas.microsoft.com/office/spreadsheetml/2010/11/ac" url="C:\Users\PC\Downloads\"/>
    </mc:Choice>
  </mc:AlternateContent>
  <xr:revisionPtr revIDLastSave="0" documentId="8_{CD940CF8-63B3-456A-B187-7F475FFA6EAA}" xr6:coauthVersionLast="47" xr6:coauthVersionMax="47" xr10:uidLastSave="{00000000-0000-0000-0000-000000000000}"/>
  <bookViews>
    <workbookView xWindow="-108" yWindow="-108" windowWidth="23256" windowHeight="12576" activeTab="1" xr2:uid="{648681F8-4FA9-411A-8E3A-39964CFEB5E7}"/>
  </bookViews>
  <sheets>
    <sheet name="Detail1" sheetId="3" r:id="rId1"/>
    <sheet name="Dashboard" sheetId="4" r:id="rId2"/>
    <sheet name="Sheet2" sheetId="2" r:id="rId3"/>
    <sheet name="Sheet1" sheetId="1" r:id="rId4"/>
  </sheets>
  <definedNames>
    <definedName name="Slicer_Category">#N/A</definedName>
    <definedName name="Slicer_Region">#N/A</definedName>
  </definedNames>
  <calcPr calcId="191029"/>
  <pivotCaches>
    <pivotCache cacheId="7"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7" i="1" l="1"/>
  <c r="Q5" i="1"/>
  <c r="R5" i="1" s="1"/>
  <c r="Q17" i="1"/>
  <c r="P2" i="1"/>
  <c r="P3" i="1"/>
  <c r="P4" i="1"/>
  <c r="P5" i="1"/>
  <c r="P6" i="1"/>
  <c r="P7" i="1"/>
  <c r="P8" i="1"/>
  <c r="P9" i="1"/>
  <c r="P10" i="1"/>
  <c r="P11" i="1"/>
  <c r="P13" i="1"/>
  <c r="P14" i="1"/>
  <c r="P15" i="1"/>
  <c r="P16" i="1"/>
  <c r="P17" i="1"/>
  <c r="P18" i="1"/>
  <c r="P19" i="1"/>
  <c r="P20" i="1"/>
  <c r="P21" i="1"/>
  <c r="N2" i="1"/>
  <c r="N3" i="1"/>
  <c r="N4" i="1"/>
  <c r="N5" i="1"/>
  <c r="N6" i="1"/>
  <c r="N7" i="1"/>
  <c r="N8" i="1"/>
  <c r="N9" i="1"/>
  <c r="N10" i="1"/>
  <c r="N11" i="1"/>
  <c r="N12" i="1"/>
  <c r="N13" i="1"/>
  <c r="N14" i="1"/>
  <c r="N15" i="1"/>
  <c r="N16" i="1"/>
  <c r="N17" i="1"/>
  <c r="O17" i="1" s="1"/>
  <c r="N18" i="1"/>
  <c r="N19" i="1"/>
  <c r="N20" i="1"/>
  <c r="N21" i="1"/>
  <c r="O21" i="1" s="1"/>
  <c r="E24" i="1"/>
  <c r="I27" i="1"/>
  <c r="G30" i="1"/>
  <c r="G31" i="1"/>
  <c r="G32" i="1"/>
  <c r="G33" i="1"/>
  <c r="G34" i="1"/>
  <c r="G35" i="1"/>
  <c r="G36" i="1"/>
  <c r="G37" i="1"/>
  <c r="G38" i="1"/>
  <c r="G39" i="1"/>
  <c r="G40" i="1"/>
  <c r="G46" i="1"/>
  <c r="G29" i="1"/>
  <c r="G28" i="1"/>
  <c r="F27" i="1"/>
  <c r="I25" i="1"/>
  <c r="G25" i="1"/>
  <c r="M4" i="1" a="1"/>
  <c r="M4" i="1" s="1"/>
  <c r="M5" i="1" a="1"/>
  <c r="M5" i="1" s="1"/>
  <c r="M6" i="1" a="1"/>
  <c r="M6" i="1" s="1"/>
  <c r="M7" i="1" a="1"/>
  <c r="M7" i="1" s="1"/>
  <c r="M8" i="1" a="1"/>
  <c r="M8" i="1" s="1"/>
  <c r="M9" i="1" a="1"/>
  <c r="M9" i="1" s="1"/>
  <c r="Q9" i="1" s="1"/>
  <c r="R9" i="1" s="1"/>
  <c r="M10" i="1" a="1"/>
  <c r="M10" i="1" s="1"/>
  <c r="M11" i="1" a="1"/>
  <c r="M11" i="1"/>
  <c r="M12" i="1" a="1"/>
  <c r="M12" i="1" s="1"/>
  <c r="M13" i="1" a="1"/>
  <c r="M13" i="1" s="1"/>
  <c r="M14" i="1" a="1"/>
  <c r="M14" i="1" s="1"/>
  <c r="M15" i="1" a="1"/>
  <c r="M15" i="1" s="1"/>
  <c r="M16" i="1" a="1"/>
  <c r="M16" i="1" s="1"/>
  <c r="M17" i="1" a="1"/>
  <c r="M17" i="1"/>
  <c r="M18" i="1" a="1"/>
  <c r="M18" i="1" s="1"/>
  <c r="M19" i="1" a="1"/>
  <c r="M19" i="1" s="1"/>
  <c r="M20" i="1" a="1"/>
  <c r="M20" i="1" s="1"/>
  <c r="M21" i="1" a="1"/>
  <c r="M21" i="1"/>
  <c r="Q21" i="1" s="1"/>
  <c r="R21" i="1" s="1"/>
  <c r="M3" i="1" a="1"/>
  <c r="M3" i="1" s="1"/>
  <c r="L5" i="1" a="1"/>
  <c r="L5" i="1" s="1"/>
  <c r="L3" i="1" a="1"/>
  <c r="L3" i="1" s="1"/>
  <c r="L2" i="1" a="1"/>
  <c r="L2" i="1" s="1"/>
  <c r="L4" i="1" a="1"/>
  <c r="L4" i="1" s="1"/>
  <c r="L6" i="1" a="1"/>
  <c r="L6" i="1" s="1"/>
  <c r="L7" i="1" a="1"/>
  <c r="L7" i="1"/>
  <c r="L8" i="1" a="1"/>
  <c r="L8" i="1" s="1"/>
  <c r="L9" i="1" a="1"/>
  <c r="L9" i="1" s="1"/>
  <c r="L10" i="1" a="1"/>
  <c r="L10" i="1" s="1"/>
  <c r="L11" i="1" a="1"/>
  <c r="L11" i="1" s="1"/>
  <c r="L12" i="1" a="1"/>
  <c r="L12" i="1" s="1"/>
  <c r="Q12" i="1" s="1"/>
  <c r="R12" i="1" s="1"/>
  <c r="L13" i="1" a="1"/>
  <c r="L13" i="1" s="1"/>
  <c r="Q13" i="1" s="1"/>
  <c r="R13" i="1" s="1"/>
  <c r="L14" i="1" a="1"/>
  <c r="L14" i="1" s="1"/>
  <c r="L15" i="1" a="1"/>
  <c r="L15" i="1" s="1"/>
  <c r="L16" i="1" a="1"/>
  <c r="L16" i="1" s="1"/>
  <c r="Q16" i="1" s="1"/>
  <c r="R16" i="1" s="1"/>
  <c r="L17" i="1" a="1"/>
  <c r="L17" i="1" s="1"/>
  <c r="L18" i="1" a="1"/>
  <c r="L18" i="1" s="1"/>
  <c r="L19" i="1" a="1"/>
  <c r="L19" i="1" s="1"/>
  <c r="L20" i="1" a="1"/>
  <c r="L20" i="1" s="1"/>
  <c r="Q20" i="1" s="1"/>
  <c r="R20" i="1" s="1"/>
  <c r="L21" i="1" a="1"/>
  <c r="L21" i="1" s="1"/>
  <c r="K2" i="1"/>
  <c r="K3" i="1"/>
  <c r="K4" i="1"/>
  <c r="K5" i="1"/>
  <c r="K6" i="1"/>
  <c r="Q6" i="1" s="1"/>
  <c r="R6" i="1" s="1"/>
  <c r="K7" i="1"/>
  <c r="Q7" i="1" s="1"/>
  <c r="R7" i="1" s="1"/>
  <c r="K8" i="1"/>
  <c r="K9" i="1"/>
  <c r="K10" i="1"/>
  <c r="Q10" i="1" s="1"/>
  <c r="R10" i="1" s="1"/>
  <c r="K11" i="1"/>
  <c r="Q11" i="1" s="1"/>
  <c r="R11" i="1" s="1"/>
  <c r="K12" i="1"/>
  <c r="K13" i="1"/>
  <c r="K14" i="1"/>
  <c r="Q14" i="1" s="1"/>
  <c r="R14" i="1" s="1"/>
  <c r="K15" i="1"/>
  <c r="Q15" i="1" s="1"/>
  <c r="R15" i="1" s="1"/>
  <c r="K16" i="1"/>
  <c r="K17" i="1"/>
  <c r="K18" i="1"/>
  <c r="K19" i="1"/>
  <c r="K20" i="1"/>
  <c r="K21" i="1"/>
  <c r="C28" i="1"/>
  <c r="G45" i="1" s="1"/>
  <c r="C27" i="1"/>
  <c r="G44" i="1" s="1"/>
  <c r="C26" i="1"/>
  <c r="G43" i="1" s="1"/>
  <c r="C25" i="1"/>
  <c r="G42" i="1" s="1"/>
  <c r="C24" i="1"/>
  <c r="G41" i="1" s="1"/>
  <c r="A23" i="1"/>
  <c r="A22" i="1"/>
  <c r="G24" i="1"/>
  <c r="G23" i="1"/>
  <c r="J22" i="1"/>
  <c r="G22" i="1"/>
  <c r="Q19" i="1" l="1"/>
  <c r="R19" i="1" s="1"/>
  <c r="Q3" i="1"/>
  <c r="R3" i="1" s="1"/>
  <c r="Q8" i="1"/>
  <c r="R8" i="1" s="1"/>
  <c r="Q4" i="1"/>
  <c r="R4" i="1" s="1"/>
  <c r="Q18" i="1"/>
  <c r="R18" i="1" s="1"/>
  <c r="Q2" i="1"/>
  <c r="R2" i="1" s="1"/>
  <c r="O5" i="1"/>
  <c r="O20" i="1"/>
  <c r="O16" i="1"/>
  <c r="O12" i="1"/>
  <c r="O8" i="1"/>
  <c r="O4" i="1"/>
  <c r="O9" i="1"/>
  <c r="O19" i="1"/>
  <c r="O15" i="1"/>
  <c r="O11" i="1"/>
  <c r="O7" i="1"/>
  <c r="O3" i="1"/>
  <c r="O13" i="1"/>
  <c r="O18" i="1"/>
  <c r="O14" i="1"/>
  <c r="O10" i="1"/>
  <c r="O6" i="1"/>
  <c r="O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<sst xmlns="http://schemas.openxmlformats.org/spreadsheetml/2006/main" count="185" uniqueCount="73">
  <si>
    <t>OrderID</t>
  </si>
  <si>
    <t>Date</t>
  </si>
  <si>
    <t>CustomerName</t>
  </si>
  <si>
    <t>Region</t>
  </si>
  <si>
    <t>Product</t>
  </si>
  <si>
    <t>Category</t>
  </si>
  <si>
    <t>SalesAmount</t>
  </si>
  <si>
    <t>Quantity</t>
  </si>
  <si>
    <t>Discount%</t>
  </si>
  <si>
    <t>Profit</t>
  </si>
  <si>
    <t>Meera Nair</t>
  </si>
  <si>
    <t>South</t>
  </si>
  <si>
    <t>Mobile</t>
  </si>
  <si>
    <t>Electronics</t>
  </si>
  <si>
    <t>Mohd Rizwan</t>
  </si>
  <si>
    <t>East</t>
  </si>
  <si>
    <t>Sana Khan</t>
  </si>
  <si>
    <t>Sahil Malhotra</t>
  </si>
  <si>
    <t>West</t>
  </si>
  <si>
    <t>Headphones</t>
  </si>
  <si>
    <t>Accessories</t>
  </si>
  <si>
    <t>Pooja Bansal</t>
  </si>
  <si>
    <t>Printer</t>
  </si>
  <si>
    <t>Office Supplies</t>
  </si>
  <si>
    <t>Divya Kapoor</t>
  </si>
  <si>
    <t>Arjun Patel</t>
  </si>
  <si>
    <t>North</t>
  </si>
  <si>
    <t>Tablet</t>
  </si>
  <si>
    <t>Anjali Roy</t>
  </si>
  <si>
    <t>Rakesh Gupta</t>
  </si>
  <si>
    <t>Aisha Khan</t>
  </si>
  <si>
    <t>Mohit Yadav</t>
  </si>
  <si>
    <t>Laptop</t>
  </si>
  <si>
    <t>Neha Verma</t>
  </si>
  <si>
    <t>Rahul Sharma</t>
  </si>
  <si>
    <t>Simran Kaur</t>
  </si>
  <si>
    <t>Column1</t>
  </si>
  <si>
    <t>Column2</t>
  </si>
  <si>
    <t>Column3</t>
  </si>
  <si>
    <t>HelperColumn</t>
  </si>
  <si>
    <t>Column4</t>
  </si>
  <si>
    <t>Column5</t>
  </si>
  <si>
    <t>Column6</t>
  </si>
  <si>
    <t>Column7</t>
  </si>
  <si>
    <t>Row Labels</t>
  </si>
  <si>
    <t>Grand Total</t>
  </si>
  <si>
    <t>Jan</t>
  </si>
  <si>
    <t>Feb</t>
  </si>
  <si>
    <t>Mar</t>
  </si>
  <si>
    <t>Jun</t>
  </si>
  <si>
    <t>Jul</t>
  </si>
  <si>
    <t>Aug</t>
  </si>
  <si>
    <t>Sep</t>
  </si>
  <si>
    <t>Sum of SalesAmount</t>
  </si>
  <si>
    <t>Sum of Profit</t>
  </si>
  <si>
    <t>High Sals</t>
  </si>
  <si>
    <t>No Discount</t>
  </si>
  <si>
    <t>0</t>
  </si>
  <si>
    <t>Mobile-Electronics-39794.34</t>
  </si>
  <si>
    <t>Uni</t>
  </si>
  <si>
    <t>u</t>
  </si>
  <si>
    <t>10807High SalsNo Discount0</t>
  </si>
  <si>
    <t>Low Sales</t>
  </si>
  <si>
    <t>High</t>
  </si>
  <si>
    <t>10-20</t>
  </si>
  <si>
    <t>Tablet-Electronics-25905.58</t>
  </si>
  <si>
    <t>4022.77Low SalesHigh10-20</t>
  </si>
  <si>
    <t>Low</t>
  </si>
  <si>
    <t>1-10</t>
  </si>
  <si>
    <t>Tablet-Electronics-19343.37</t>
  </si>
  <si>
    <t>d</t>
  </si>
  <si>
    <t>4046.52Low SalesLow1-10</t>
  </si>
  <si>
    <t>Details for Sum of SalesAmount - Region: 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</si>
</sst>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14" fontId="0" fillId="0" borderId="0" xfId="0" applyNumberFormat="1"/>
    <xf numFmtId="14" fontId="0" fillId="0" borderId="0" xfId="0" applyNumberFormat="1" applyAlignment="1">
      <alignment vertical="center" wrapText="1"/>
    </xf>
    <xf numFmtId="0" fontId="0" fillId="0" borderId="0" xfId="0" applyNumberFormat="1" applyAlignment="1">
      <alignment vertical="center" wrapText="1"/>
    </xf>
    <xf numFmtId="0" fontId="0" fillId="0" borderId="0" xfId="0" pivotButton="1"/>
    <xf numFmtId="0" fontId="0" fillId="0" borderId="0" xfId="0" applyAlignment="1">
      <alignment horizontal="left"/>
    </xf>
    <xf numFmtId="0" fontId="0" fillId="0" borderId="0" xfId="0" applyNumberFormat="1"/>
    <xf numFmtId="0" fontId="1" fillId="0" borderId="0" xfId="0" applyFont="1"/>
  </cellXfs>
  <cellStyles count="1">
    <cellStyle name="Normal" xfId="0" builtinId="0"/>
  </cellStyles>
  <dxfs count="43">
    <dxf>
      <numFmt numFmtId="19" formatCode="dd/mm/yyyy"/>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[Pro_Latest.xlsx]Sheet2!PivotTable4</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Top % Customer By Profit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Sheet2!$M$26</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Sheet2!$L$27:$L$32</c:f>
              <c:strCache>
                <c:ptCount val="5"/>
                <c:pt idx="0">
                  <c:v>Aisha Khan</c:v>
                </c:pt>
                <c:pt idx="1">
                  <c:v>Arjun Patel</c:v>
                </c:pt>
                <c:pt idx="2">
                  <c:v>Mohd Rizwan</c:v>
                </c:pt>
                <c:pt idx="3">
                  <c:v>Rakesh Gupta</c:v>
                </c:pt>
                <c:pt idx="4">
                  <c:v>Sahil Malhotra</c:v>
                </c:pt>
              </c:strCache>
            </c:strRef>
          </c:cat>
          <c:val>
            <c:numRef>
              <c:f>Sheet2!$M$27:$M$32</c:f>
              <c:numCache>
                <c:formatCode>General</c:formatCode>
                <c:ptCount val="5"/>
                <c:pt idx="0">
                  <c:v>13567.91</c:v>
                </c:pt>
                <c:pt idx="1">
                  <c:v>13028.89</c:v>
                </c:pt>
                <c:pt idx="2">
                  <c:v>12800.720000000001</c:v>
                </c:pt>
                <c:pt idx="3">
                  <c:v>18202.420000000002</c:v>
                </c:pt>
                <c:pt idx="4">
                  <c:v>7489.34</c:v>
                </c:pt>
              </c:numCache>
            </c:numRef>
          </c:val>
          <c:extLst>
            <c:ext xmlns:c16="http://schemas.microsoft.com/office/drawing/2014/chart" uri="{C3380CC4-5D6E-409C-BE32-E72D297353CC}">
              <c16:uniqueId val="{00000000-4B85-4C5A-9812-37F1099AA301}"/>
            </c:ext>
          </c:extLst>
        </c:ser>
        <c:dLbls>
          <c:dLblPos val="inEnd"/>
          <c:showLegendKey val="0"/>
          <c:showVal val="1"/>
          <c:showCatName val="0"/>
          <c:showSerName val="0"/>
          <c:showPercent val="0"/>
          <c:showBubbleSize val="0"/>
        </c:dLbls>
        <c:gapWidth val="65"/>
        <c:axId val="389435887"/>
        <c:axId val="389439247"/>
      </c:barChart>
      <c:catAx>
        <c:axId val="38943588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Customers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9439247"/>
        <c:crosses val="autoZero"/>
        <c:auto val="1"/>
        <c:lblAlgn val="ctr"/>
        <c:lblOffset val="100"/>
        <c:noMultiLvlLbl val="0"/>
      </c:catAx>
      <c:valAx>
        <c:axId val="389439247"/>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b="1"/>
                  <a:t>Profit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389435887"/>
        <c:crosses val="autoZero"/>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dispUnitsLbl>
        </c:dispUnits>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[Pro_Latest.xlsx]Sheet2!PivotTable3</c:name>
    <c:fmtId val="1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Sheet2!$E$25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C5C-4424-81CE-818FF0E3278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C5C-4424-81CE-818FF0E3278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C5C-4424-81CE-818FF0E3278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C5C-4424-81CE-818FF0E3278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Sheet2!$D$26:$D$30</c:f>
              <c:strCache>
                <c:ptCount val="4"/>
                <c:pt idx="0">
                  <c:v>East</c:v>
                </c:pt>
                <c:pt idx="1">
                  <c:v>North</c:v>
                </c:pt>
                <c:pt idx="2">
                  <c:v>South</c:v>
                </c:pt>
                <c:pt idx="3">
                  <c:v>West</c:v>
                </c:pt>
              </c:strCache>
            </c:strRef>
          </c:cat>
          <c:val>
            <c:numRef>
              <c:f>Sheet2!$E$26:$E$30</c:f>
              <c:numCache>
                <c:formatCode>General</c:formatCode>
                <c:ptCount val="4"/>
                <c:pt idx="0">
                  <c:v>227783.75999999998</c:v>
                </c:pt>
                <c:pt idx="1">
                  <c:v>85043.29</c:v>
                </c:pt>
                <c:pt idx="2">
                  <c:v>149149.65</c:v>
                </c:pt>
                <c:pt idx="3">
                  <c:v>134573.79999999999</c:v>
                </c:pt>
              </c:numCache>
            </c:numRef>
          </c:val>
          <c:extLst>
            <c:ext xmlns:c16="http://schemas.microsoft.com/office/drawing/2014/chart" uri="{C3380CC4-5D6E-409C-BE32-E72D297353CC}">
              <c16:uniqueId val="{00000008-3C5C-4424-81CE-818FF0E3278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[Pro_Latest.xlsx]Sheet2!PivotTable1</c:name>
    <c:fmtId val="6"/>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Sales Over Month</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Sheet2!$A$4:$A$11</c:f>
              <c:strCache>
                <c:ptCount val="7"/>
                <c:pt idx="0">
                  <c:v>Jan</c:v>
                </c:pt>
                <c:pt idx="1">
                  <c:v>Feb</c:v>
                </c:pt>
                <c:pt idx="2">
                  <c:v>Mar</c:v>
                </c:pt>
                <c:pt idx="3">
                  <c:v>Jun</c:v>
                </c:pt>
                <c:pt idx="4">
                  <c:v>Jul</c:v>
                </c:pt>
                <c:pt idx="5">
                  <c:v>Aug</c:v>
                </c:pt>
                <c:pt idx="6">
                  <c:v>Sep</c:v>
                </c:pt>
              </c:strCache>
            </c:strRef>
          </c:cat>
          <c:val>
            <c:numRef>
              <c:f>Sheet2!$B$4:$B$11</c:f>
              <c:numCache>
                <c:formatCode>General</c:formatCode>
                <c:ptCount val="7"/>
                <c:pt idx="0">
                  <c:v>94089.279999999999</c:v>
                </c:pt>
                <c:pt idx="1">
                  <c:v>114882</c:v>
                </c:pt>
                <c:pt idx="2">
                  <c:v>73015.990000000005</c:v>
                </c:pt>
                <c:pt idx="3">
                  <c:v>92142.18</c:v>
                </c:pt>
                <c:pt idx="4">
                  <c:v>101127.48999999999</c:v>
                </c:pt>
                <c:pt idx="5">
                  <c:v>62155.85</c:v>
                </c:pt>
                <c:pt idx="6">
                  <c:v>59137.709999999992</c:v>
                </c:pt>
              </c:numCache>
            </c:numRef>
          </c:val>
          <c:smooth val="0"/>
          <c:extLst>
            <c:ext xmlns:c16="http://schemas.microsoft.com/office/drawing/2014/chart" uri="{C3380CC4-5D6E-409C-BE32-E72D297353CC}">
              <c16:uniqueId val="{00000000-CAB0-4A44-83AE-EC79E5FD935C}"/>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652170495"/>
        <c:axId val="652170975"/>
      </c:lineChart>
      <c:catAx>
        <c:axId val="652170495"/>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652170975"/>
        <c:crosses val="autoZero"/>
        <c:auto val="1"/>
        <c:lblAlgn val="ctr"/>
        <c:lblOffset val="100"/>
        <c:noMultiLvlLbl val="0"/>
      </c:catAx>
      <c:valAx>
        <c:axId val="6521709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52170495"/>
        <c:crosses val="autoZero"/>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dispUnitsLbl>
        </c:dispUnits>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lumMod val="75000"/>
        <a:lumOff val="25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[Pro_Latest.xlsx]Sheet2!PivotTable2</c:name>
    <c:fmtId val="14"/>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Sales By Product</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Sheet2!$B$17</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Sheet2!$A$18:$A$23</c:f>
              <c:strCache>
                <c:ptCount val="5"/>
                <c:pt idx="0">
                  <c:v>Headphones</c:v>
                </c:pt>
                <c:pt idx="1">
                  <c:v>Laptop</c:v>
                </c:pt>
                <c:pt idx="2">
                  <c:v>Mobile</c:v>
                </c:pt>
                <c:pt idx="3">
                  <c:v>Printer</c:v>
                </c:pt>
                <c:pt idx="4">
                  <c:v>Tablet</c:v>
                </c:pt>
              </c:strCache>
            </c:strRef>
          </c:cat>
          <c:val>
            <c:numRef>
              <c:f>Sheet2!$B$18:$B$23</c:f>
              <c:numCache>
                <c:formatCode>General</c:formatCode>
                <c:ptCount val="5"/>
                <c:pt idx="0">
                  <c:v>124686.62000000001</c:v>
                </c:pt>
                <c:pt idx="1">
                  <c:v>61160.74</c:v>
                </c:pt>
                <c:pt idx="2">
                  <c:v>217768.47</c:v>
                </c:pt>
                <c:pt idx="3">
                  <c:v>147685.72</c:v>
                </c:pt>
                <c:pt idx="4">
                  <c:v>45248.95</c:v>
                </c:pt>
              </c:numCache>
            </c:numRef>
          </c:val>
          <c:extLst>
            <c:ext xmlns:c16="http://schemas.microsoft.com/office/drawing/2014/chart" uri="{C3380CC4-5D6E-409C-BE32-E72D297353CC}">
              <c16:uniqueId val="{00000000-2AF0-427C-9CC4-D0C5611846B1}"/>
            </c:ext>
          </c:extLst>
        </c:ser>
        <c:dLbls>
          <c:showLegendKey val="0"/>
          <c:showVal val="0"/>
          <c:showCatName val="0"/>
          <c:showSerName val="0"/>
          <c:showPercent val="0"/>
          <c:showBubbleSize val="0"/>
        </c:dLbls>
        <c:gapWidth val="164"/>
        <c:overlap val="-22"/>
        <c:axId val="839529407"/>
        <c:axId val="839546207"/>
      </c:barChart>
      <c:catAx>
        <c:axId val="839529407"/>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46207"/>
        <c:crosses val="autoZero"/>
        <c:auto val="1"/>
        <c:lblAlgn val="ctr"/>
        <c:lblOffset val="100"/>
        <c:noMultiLvlLbl val="0"/>
      </c:catAx>
      <c:valAx>
        <c:axId val="839546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29407"/>
        <c:crosses val="autoZero"/>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297180</xdr:colOff>
      <xdr:row>6</xdr:row>
      <xdr:rowOff>7620</xdr:rowOff>
    </xdr:from>
    <xdr:to>
      <xdr:col>7</xdr:col>
      <xdr:colOff>601980</xdr:colOff>
      <xdr:row>21</xdr:row>
      <xdr:rowOff>7620</xdr:rowOff>
    </xdr:to>
    <xdr:graphicFrame macro="">
      <xdr:nvGraphicFramePr>
        <xdr:cNvPr id="2" name="Chart 1">
          <a:extLst>
            <a:ext uri="{FF2B5EF4-FFF2-40B4-BE49-F238E27FC236}">
              <a16:creationId xmlns:a16="http://schemas.microsoft.com/office/drawing/2014/main" id="{D4F83BFC-3743-477B-8E69-4332519AA9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586740</xdr:colOff>
      <xdr:row>6</xdr:row>
      <xdr:rowOff>0</xdr:rowOff>
    </xdr:from>
    <xdr:to>
      <xdr:col>16</xdr:col>
      <xdr:colOff>281940</xdr:colOff>
      <xdr:row>21</xdr:row>
      <xdr:rowOff>0</xdr:rowOff>
    </xdr:to>
    <xdr:graphicFrame macro="">
      <xdr:nvGraphicFramePr>
        <xdr:cNvPr id="3" name="Chart 2">
          <a:extLst>
            <a:ext uri="{FF2B5EF4-FFF2-40B4-BE49-F238E27FC236}">
              <a16:creationId xmlns:a16="http://schemas.microsoft.com/office/drawing/2014/main" id="{F8C5F6E5-319A-4C3C-B28A-E4269CC6B8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297180</xdr:colOff>
      <xdr:row>21</xdr:row>
      <xdr:rowOff>167640</xdr:rowOff>
    </xdr:from>
    <xdr:to>
      <xdr:col>7</xdr:col>
      <xdr:colOff>601980</xdr:colOff>
      <xdr:row>36</xdr:row>
      <xdr:rowOff>167640</xdr:rowOff>
    </xdr:to>
    <xdr:graphicFrame macro="">
      <xdr:nvGraphicFramePr>
        <xdr:cNvPr id="4" name="Chart 3">
          <a:extLst>
            <a:ext uri="{FF2B5EF4-FFF2-40B4-BE49-F238E27FC236}">
              <a16:creationId xmlns:a16="http://schemas.microsoft.com/office/drawing/2014/main" id="{3D016AED-A33C-42ED-AF17-8CA0058FE2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21</xdr:row>
      <xdr:rowOff>167640</xdr:rowOff>
    </xdr:from>
    <xdr:to>
      <xdr:col>16</xdr:col>
      <xdr:colOff>304800</xdr:colOff>
      <xdr:row>36</xdr:row>
      <xdr:rowOff>167640</xdr:rowOff>
    </xdr:to>
    <xdr:graphicFrame macro="">
      <xdr:nvGraphicFramePr>
        <xdr:cNvPr id="5" name="Chart 4">
          <a:extLst>
            <a:ext uri="{FF2B5EF4-FFF2-40B4-BE49-F238E27FC236}">
              <a16:creationId xmlns:a16="http://schemas.microsoft.com/office/drawing/2014/main" id="{130FE2AD-5B2D-47BE-B707-66DDC21025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0</xdr:colOff>
      <xdr:row>1</xdr:row>
      <xdr:rowOff>160020</xdr:rowOff>
    </xdr:from>
    <xdr:to>
      <xdr:col>16</xdr:col>
      <xdr:colOff>281940</xdr:colOff>
      <xdr:row>5</xdr:row>
      <xdr:rowOff>137160</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8CBF9C3F-6A01-88E2-AACA-500183CE68E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486400" y="342900"/>
              <a:ext cx="4549140" cy="708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312420</xdr:colOff>
      <xdr:row>1</xdr:row>
      <xdr:rowOff>144780</xdr:rowOff>
    </xdr:from>
    <xdr:to>
      <xdr:col>8</xdr:col>
      <xdr:colOff>0</xdr:colOff>
      <xdr:row>5</xdr:row>
      <xdr:rowOff>114299</xdr:rowOff>
    </xdr:to>
    <mc:AlternateContent xmlns:mc="http://schemas.openxmlformats.org/markup-compatibility/2006">
      <mc:Choice xmlns:a14="http://schemas.microsoft.com/office/drawing/2010/main" Requires="a14">
        <xdr:graphicFrame macro="">
          <xdr:nvGraphicFramePr>
            <xdr:cNvPr id="7" name="Category">
              <a:extLst>
                <a:ext uri="{FF2B5EF4-FFF2-40B4-BE49-F238E27FC236}">
                  <a16:creationId xmlns:a16="http://schemas.microsoft.com/office/drawing/2014/main" id="{9D04B8F9-8BD5-A3B9-8331-0B80162148E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312420" y="327660"/>
              <a:ext cx="4564380" cy="701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449580</xdr:colOff>
      <xdr:row>0</xdr:row>
      <xdr:rowOff>-16050</xdr:rowOff>
    </xdr:from>
    <xdr:ext cx="9678688" cy="405432"/>
    <xdr:sp macro="" textlink="">
      <xdr:nvSpPr>
        <xdr:cNvPr id="8" name="TextBox 7">
          <a:extLst>
            <a:ext uri="{FF2B5EF4-FFF2-40B4-BE49-F238E27FC236}">
              <a16:creationId xmlns:a16="http://schemas.microsoft.com/office/drawing/2014/main" id="{F8BFEF86-A47C-ED2A-89EC-3FE1E1BA4B4E}"/>
            </a:ext>
          </a:extLst>
        </xdr:cNvPr>
        <xdr:cNvSpPr txBox="1"/>
      </xdr:nvSpPr>
      <xdr:spPr>
        <a:xfrm>
          <a:off x="449580" y="-16050"/>
          <a:ext cx="9678688"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2000" b="1">
              <a:solidFill>
                <a:schemeClr val="tx1"/>
              </a:solidFill>
            </a:rPr>
            <a:t>Product</a:t>
          </a:r>
          <a:r>
            <a:rPr lang="en-IN" sz="2000" b="1" baseline="0">
              <a:solidFill>
                <a:schemeClr val="tx1"/>
              </a:solidFill>
            </a:rPr>
            <a:t> Vs Cunsumer Behavior</a:t>
          </a:r>
          <a:endParaRPr lang="en-IN" sz="2000" b="1">
            <a:solidFill>
              <a:schemeClr val="tx1"/>
            </a:solidFill>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927.079232060183" createdVersion="8" refreshedVersion="8" minRefreshableVersion="3" recordCount="20" xr:uid="{8C04AB36-1784-439F-A5ED-A6A12D4B804F}">
  <cacheSource type="worksheet">
    <worksheetSource name="Table1"/>
  </cacheSource>
  <cacheFields count="20">
    <cacheField name="OrderID" numFmtId="0">
      <sharedItems containsSemiMixedTypes="0" containsString="0" containsNumber="1" containsInteger="1" minValue="1" maxValue="20"/>
    </cacheField>
    <cacheField name="Date" numFmtId="14">
      <sharedItems containsSemiMixedTypes="0" containsNonDate="0" containsDate="1" containsString="0" minDate="2025-01-01T00:00:00" maxDate="2025-09-07T00:00:00" count="19">
        <d v="2025-08-22T00:00:00"/>
        <d v="2025-02-21T00:00:00"/>
        <d v="2025-03-16T00:00:00"/>
        <d v="2025-02-24T00:00:00"/>
        <d v="2025-01-23T00:00:00"/>
        <d v="2025-01-01T00:00:00"/>
        <d v="2025-07-22T00:00:00"/>
        <d v="2025-09-05T00:00:00"/>
        <d v="2025-07-02T00:00:00"/>
        <d v="2025-06-03T00:00:00"/>
        <d v="2025-06-06T00:00:00"/>
        <d v="2025-07-01T00:00:00"/>
        <d v="2025-03-15T00:00:00"/>
        <d v="2025-06-21T00:00:00"/>
        <d v="2025-08-06T00:00:00"/>
        <d v="2025-09-06T00:00:00"/>
        <d v="2025-07-20T00:00:00"/>
        <d v="2025-01-09T00:00:00"/>
        <d v="2025-03-12T00:00:00"/>
      </sharedItems>
      <fieldGroup par="19"/>
    </cacheField>
    <cacheField name="CustomerName" numFmtId="0">
      <sharedItems count="14">
        <s v="Meera Nair"/>
        <s v="Mohd Rizwan"/>
        <s v="Sana Khan"/>
        <s v="Sahil Malhotra"/>
        <s v="Pooja Bansal"/>
        <s v="Divya Kapoor"/>
        <s v="Arjun Patel"/>
        <s v="Anjali Roy"/>
        <s v="Rakesh Gupta"/>
        <s v="Aisha Khan"/>
        <s v="Mohit Yadav"/>
        <s v="Neha Verma"/>
        <s v="Rahul Sharma"/>
        <s v="Simran Kaur"/>
      </sharedItems>
    </cacheField>
    <cacheField name="Region" numFmtId="0">
      <sharedItems count="4">
        <s v="South"/>
        <s v="East"/>
        <s v="West"/>
        <s v="North"/>
      </sharedItems>
    </cacheField>
    <cacheField name="Product" numFmtId="0">
      <sharedItems count="5">
        <s v="Mobile"/>
        <s v="Headphones"/>
        <s v="Printer"/>
        <s v="Tablet"/>
        <s v="Laptop"/>
      </sharedItems>
    </cacheField>
    <cacheField name="Category" numFmtId="0">
      <sharedItems count="3">
        <s v="Electronics"/>
        <s v="Accessories"/>
        <s v="Office Supplies"/>
      </sharedItems>
    </cacheField>
    <cacheField name="SalesAmount" numFmtId="0">
      <sharedItems containsSemiMixedTypes="0" containsString="0" containsNumber="1" minValue="9307.2000000000007" maxValue="49954.31"/>
    </cacheField>
    <cacheField name="Quantity" numFmtId="0">
      <sharedItems containsSemiMixedTypes="0" containsString="0" containsNumber="1" containsInteger="1" minValue="1" maxValue="67"/>
    </cacheField>
    <cacheField name="Discount%" numFmtId="0">
      <sharedItems containsString="0" containsBlank="1" containsNumber="1" containsInteger="1" minValue="0" maxValue="20"/>
    </cacheField>
    <cacheField name="Profit" numFmtId="0">
      <sharedItems containsSemiMixedTypes="0" containsString="0" containsNumber="1" minValue="668.08" maxValue="10807"/>
    </cacheField>
    <cacheField name="Column1" numFmtId="0">
      <sharedItems/>
    </cacheField>
    <cacheField name="Column2" numFmtId="0">
      <sharedItems/>
    </cacheField>
    <cacheField name="Column3" numFmtId="0">
      <sharedItems containsBlank="1"/>
    </cacheField>
    <cacheField name="HelperColumn" numFmtId="0">
      <sharedItems/>
    </cacheField>
    <cacheField name="Column4" numFmtId="0">
      <sharedItems/>
    </cacheField>
    <cacheField name="Column5" numFmtId="0">
      <sharedItems containsBlank="1"/>
    </cacheField>
    <cacheField name="Column6" numFmtId="0">
      <sharedItems/>
    </cacheField>
    <cacheField name="Column7" numFmtId="0">
      <sharedItems/>
    </cacheField>
    <cacheField name="Days (Date)" numFmtId="0" databaseField="0">
      <fieldGroup base="1">
        <rangePr groupBy="days" startDate="2025-01-01T00:00:00" endDate="2025-09-07T00:00:00"/>
        <groupItems count="368">
          <s v="&lt;01-01-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7-09-2025"/>
        </groupItems>
      </fieldGroup>
    </cacheField>
    <cacheField name="Months (Date)" numFmtId="0" databaseField="0">
      <fieldGroup base="1">
        <rangePr groupBy="months" startDate="2025-01-01T00:00:00" endDate="2025-09-07T00:00:00"/>
        <groupItems count="14">
          <s v="&lt;01-01-2025"/>
          <s v="Jan"/>
          <s v="Feb"/>
          <s v="Mar"/>
          <s v="Apr"/>
          <s v="May"/>
          <s v="Jun"/>
          <s v="Jul"/>
          <s v="Aug"/>
          <s v="Sep"/>
          <s v="Oct"/>
          <s v="Nov"/>
          <s v="Dec"/>
          <s v="&gt;07-09-2025"/>
        </groupItems>
      </fieldGroup>
    </cacheField>
  </cacheFields>
  <extLst>
    <ext xmlns:x14="http://schemas.microsoft.com/office/spreadsheetml/2009/9/main" uri="{725AE2AE-9491-48be-B2B4-4EB974FC3084}">
      <x14:pivotCacheDefinition pivotCacheId="18416047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
    <x v="0"/>
    <x v="0"/>
    <x v="0"/>
    <x v="0"/>
    <x v="0"/>
    <n v="12201.54"/>
    <n v="1"/>
    <n v="5"/>
    <n v="668.08"/>
    <s v="Low Sales"/>
    <s v="Low"/>
    <m/>
    <s v="Mobile-Electronics-12201.54"/>
    <s v="Uni"/>
    <s v="d"/>
    <s v="668.08Low SalesLow"/>
    <s v="u"/>
  </r>
  <r>
    <n v="2"/>
    <x v="1"/>
    <x v="1"/>
    <x v="1"/>
    <x v="0"/>
    <x v="0"/>
    <n v="36422.550000000003"/>
    <n v="8"/>
    <m/>
    <n v="8754.2000000000007"/>
    <s v="High Sals"/>
    <s v="No Discount"/>
    <s v="0"/>
    <s v="Mobile-Electronics-36422.55"/>
    <s v="Uni"/>
    <s v="d"/>
    <s v="8754.2High SalsNo Discount0"/>
    <s v="u"/>
  </r>
  <r>
    <n v="3"/>
    <x v="2"/>
    <x v="2"/>
    <x v="1"/>
    <x v="0"/>
    <x v="0"/>
    <n v="9307.2000000000007"/>
    <n v="8"/>
    <n v="15"/>
    <n v="766.29"/>
    <s v="Low Sales"/>
    <s v="High"/>
    <s v="10-20"/>
    <s v="Mobile-Electronics-9307.2"/>
    <s v="Uni"/>
    <s v="d"/>
    <s v="766.29Low SalesHigh10-20"/>
    <s v="u"/>
  </r>
  <r>
    <n v="4"/>
    <x v="3"/>
    <x v="3"/>
    <x v="2"/>
    <x v="1"/>
    <x v="1"/>
    <n v="47994.33"/>
    <n v="4"/>
    <n v="5"/>
    <n v="7489.34"/>
    <s v="High Sals"/>
    <s v="Low"/>
    <s v="1-10"/>
    <s v="Headphones-Accessories-47994.33"/>
    <s v="Uni"/>
    <s v="d"/>
    <s v="7489.34High SalsLow1-10"/>
    <s v="u"/>
  </r>
  <r>
    <n v="5"/>
    <x v="4"/>
    <x v="4"/>
    <x v="2"/>
    <x v="2"/>
    <x v="2"/>
    <n v="14621.63"/>
    <n v="1"/>
    <n v="20"/>
    <n v="1751.61"/>
    <s v="Low Sales"/>
    <s v="High"/>
    <s v="10-20"/>
    <s v="Printer-Office Supplies-14621.63"/>
    <s v="Uni"/>
    <s v="d"/>
    <s v="1751.61Low SalesHigh10-20"/>
    <s v="u"/>
  </r>
  <r>
    <n v="6"/>
    <x v="5"/>
    <x v="5"/>
    <x v="0"/>
    <x v="2"/>
    <x v="2"/>
    <n v="48186.46"/>
    <n v="4"/>
    <n v="20"/>
    <n v="2384.67"/>
    <s v="High Sals"/>
    <s v="High"/>
    <s v="10-20"/>
    <s v="Printer-Office Supplies-48186.46"/>
    <s v="Uni"/>
    <s v="d"/>
    <s v="2384.67High SalsHigh10-20"/>
    <s v="u"/>
  </r>
  <r>
    <n v="7"/>
    <x v="6"/>
    <x v="6"/>
    <x v="2"/>
    <x v="2"/>
    <x v="2"/>
    <n v="13228.77"/>
    <n v="4"/>
    <n v="15"/>
    <n v="2221.89"/>
    <s v="Low Sales"/>
    <s v="High"/>
    <s v="10-20"/>
    <s v="Printer-Office Supplies-13228.77"/>
    <s v="Uni"/>
    <s v="d"/>
    <s v="2221.89Low SalesHigh10-20"/>
    <s v="u"/>
  </r>
  <r>
    <n v="8"/>
    <x v="7"/>
    <x v="1"/>
    <x v="3"/>
    <x v="3"/>
    <x v="0"/>
    <n v="19343.37"/>
    <n v="1"/>
    <n v="5"/>
    <n v="4046.52"/>
    <s v="Low Sales"/>
    <s v="Low"/>
    <s v="1-10"/>
    <s v="Tablet-Electronics-19343.37"/>
    <s v="Uni"/>
    <s v="d"/>
    <s v="4046.52Low SalesLow1-10"/>
    <s v="u"/>
  </r>
  <r>
    <n v="9"/>
    <x v="8"/>
    <x v="7"/>
    <x v="1"/>
    <x v="1"/>
    <x v="1"/>
    <n v="29169.65"/>
    <n v="1"/>
    <n v="15"/>
    <n v="2236.4699999999998"/>
    <s v="Low Sales"/>
    <s v="High"/>
    <s v="10-20"/>
    <s v="Headphones-Accessories-29169.65"/>
    <s v="Uni"/>
    <s v="d"/>
    <s v="2236.47Low SalesHigh10-20"/>
    <s v="u"/>
  </r>
  <r>
    <n v="10"/>
    <x v="9"/>
    <x v="8"/>
    <x v="0"/>
    <x v="0"/>
    <x v="0"/>
    <n v="29020.06"/>
    <n v="7"/>
    <n v="10"/>
    <n v="7123.26"/>
    <s v="Low Sales"/>
    <s v="Low"/>
    <s v="1-10"/>
    <s v="Mobile-Electronics-29020.06"/>
    <s v="Uni"/>
    <s v="d"/>
    <s v="7123.26Low SalesLow1-10"/>
    <s v="u"/>
  </r>
  <r>
    <n v="11"/>
    <x v="10"/>
    <x v="9"/>
    <x v="3"/>
    <x v="3"/>
    <x v="0"/>
    <n v="25905.58"/>
    <n v="5"/>
    <n v="15"/>
    <n v="4022.77"/>
    <s v="Low Sales"/>
    <s v="High"/>
    <s v="10-20"/>
    <s v="Tablet-Electronics-25905.58"/>
    <s v="Uni"/>
    <m/>
    <s v="4022.77Low SalesHigh10-20"/>
    <s v="u"/>
  </r>
  <r>
    <n v="12"/>
    <x v="1"/>
    <x v="8"/>
    <x v="1"/>
    <x v="2"/>
    <x v="2"/>
    <n v="30465.119999999999"/>
    <n v="8"/>
    <n v="15"/>
    <n v="5376.62"/>
    <s v="High Sals"/>
    <s v="High"/>
    <s v="10-20"/>
    <s v="Printer-Office Supplies-30465.12"/>
    <s v="Uni"/>
    <s v="d"/>
    <s v="5376.62High SalsHigh10-20"/>
    <s v="u"/>
  </r>
  <r>
    <n v="13"/>
    <x v="11"/>
    <x v="0"/>
    <x v="2"/>
    <x v="1"/>
    <x v="1"/>
    <n v="47522.64"/>
    <n v="67"/>
    <n v="0"/>
    <n v="2486.13"/>
    <s v="High Sals"/>
    <s v="No Discount"/>
    <s v="0"/>
    <s v="Headphones-Accessories-47522.64"/>
    <s v="Uni"/>
    <s v="u"/>
    <s v="2486.13High SalsNo Discount0"/>
    <s v="u"/>
  </r>
  <r>
    <n v="14"/>
    <x v="12"/>
    <x v="8"/>
    <x v="1"/>
    <x v="2"/>
    <x v="2"/>
    <n v="41183.74"/>
    <n v="10"/>
    <n v="0"/>
    <n v="5702.54"/>
    <s v="High Sals"/>
    <s v="No Discount"/>
    <s v="0"/>
    <s v="Printer-Office Supplies-41183.74"/>
    <s v="Uni"/>
    <s v="u"/>
    <s v="5702.54High SalsNo Discount0"/>
    <s v="u"/>
  </r>
  <r>
    <n v="15"/>
    <x v="13"/>
    <x v="10"/>
    <x v="0"/>
    <x v="0"/>
    <x v="0"/>
    <n v="37216.54"/>
    <n v="8"/>
    <n v="15"/>
    <n v="4594.6400000000003"/>
    <s v="High Sals"/>
    <s v="High"/>
    <s v="10-20"/>
    <s v="Mobile-Electronics-37216.54"/>
    <s v="Uni"/>
    <s v="d"/>
    <s v="4594.64High SalsHigh10-20"/>
    <s v="u"/>
  </r>
  <r>
    <n v="16"/>
    <x v="14"/>
    <x v="9"/>
    <x v="1"/>
    <x v="4"/>
    <x v="0"/>
    <n v="49954.31"/>
    <n v="9"/>
    <n v="5"/>
    <n v="9545.14"/>
    <s v="High Sals"/>
    <s v="Low"/>
    <s v="1-10"/>
    <s v="Laptop-Electronics-49954.31"/>
    <s v="Uni"/>
    <s v="d"/>
    <s v="9545.14High SalsLow1-10"/>
    <s v="u"/>
  </r>
  <r>
    <n v="17"/>
    <x v="15"/>
    <x v="6"/>
    <x v="3"/>
    <x v="0"/>
    <x v="0"/>
    <n v="39794.339999999997"/>
    <n v="3"/>
    <n v="0"/>
    <n v="10807"/>
    <s v="High Sals"/>
    <s v="No Discount"/>
    <s v="0"/>
    <s v="Mobile-Electronics-39794.34"/>
    <s v="Uni"/>
    <s v="u"/>
    <s v="10807High SalsNo Discount0"/>
    <s v="u"/>
  </r>
  <r>
    <n v="18"/>
    <x v="16"/>
    <x v="11"/>
    <x v="2"/>
    <x v="4"/>
    <x v="0"/>
    <n v="11206.43"/>
    <n v="9"/>
    <n v="0"/>
    <n v="2284.4699999999998"/>
    <s v="Low Sales"/>
    <s v="No Discount"/>
    <s v="0"/>
    <s v="Laptop-Electronics-11206.43"/>
    <s v="Uni"/>
    <s v="d"/>
    <s v="2284.47Low SalesNo Discount0"/>
    <s v="u"/>
  </r>
  <r>
    <n v="19"/>
    <x v="17"/>
    <x v="12"/>
    <x v="1"/>
    <x v="0"/>
    <x v="0"/>
    <n v="31281.19"/>
    <n v="9"/>
    <n v="20"/>
    <n v="6690.3"/>
    <s v="High Sals"/>
    <s v="High"/>
    <s v="10-20"/>
    <s v="Mobile-Electronics-31281.19"/>
    <s v="Uni"/>
    <s v="d"/>
    <s v="6690.3High SalsHigh10-20"/>
    <s v="u"/>
  </r>
  <r>
    <n v="20"/>
    <x v="18"/>
    <x v="13"/>
    <x v="0"/>
    <x v="0"/>
    <x v="0"/>
    <n v="22525.05"/>
    <n v="7"/>
    <n v="15"/>
    <n v="1481.83"/>
    <s v="Low Sales"/>
    <s v="High"/>
    <s v="10-20"/>
    <s v="Mobile-Electronics-22525.05"/>
    <s v="Uni"/>
    <s v="d"/>
    <s v="1481.83Low SalesHigh10-20"/>
    <s v="u"/>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6C0AF1-0AFD-4826-9F11-EA35D4071674}"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L26:M32" firstHeaderRow="1" firstDataRow="1" firstDataCol="1"/>
  <pivotFields count="20">
    <pivotField showAll="0"/>
    <pivotField numFmtId="14" showAll="0">
      <items count="20">
        <item x="5"/>
        <item x="17"/>
        <item x="4"/>
        <item x="1"/>
        <item x="3"/>
        <item x="18"/>
        <item x="12"/>
        <item x="2"/>
        <item x="9"/>
        <item x="10"/>
        <item x="13"/>
        <item x="11"/>
        <item x="8"/>
        <item x="16"/>
        <item x="6"/>
        <item x="14"/>
        <item x="0"/>
        <item x="7"/>
        <item x="15"/>
        <item t="default"/>
      </items>
    </pivotField>
    <pivotField axis="axisRow" showAll="0" measureFilter="1">
      <items count="15">
        <item x="9"/>
        <item x="7"/>
        <item x="6"/>
        <item x="5"/>
        <item x="0"/>
        <item x="1"/>
        <item x="10"/>
        <item x="11"/>
        <item x="4"/>
        <item x="12"/>
        <item x="8"/>
        <item x="3"/>
        <item x="2"/>
        <item x="13"/>
        <item t="default"/>
      </items>
    </pivotField>
    <pivotField showAll="0">
      <items count="5">
        <item x="1"/>
        <item x="3"/>
        <item x="0"/>
        <item x="2"/>
        <item t="default"/>
      </items>
    </pivotField>
    <pivotField showAll="0"/>
    <pivotField showAll="0">
      <items count="4">
        <item x="1"/>
        <item x="0"/>
        <item x="2"/>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6">
    <i>
      <x/>
    </i>
    <i>
      <x v="2"/>
    </i>
    <i>
      <x v="5"/>
    </i>
    <i>
      <x v="10"/>
    </i>
    <i>
      <x v="11"/>
    </i>
    <i t="grand">
      <x/>
    </i>
  </rowItems>
  <colItems count="1">
    <i/>
  </colItems>
  <dataFields count="1">
    <dataField name="Sum of Profit" fld="9" baseField="0" baseItem="0"/>
  </dataFields>
  <chartFormats count="2">
    <chartFormat chart="12"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A6216D-31D4-43FF-B84C-AC41465D71CF}"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D25:E30" firstHeaderRow="1" firstDataRow="1" firstDataCol="1"/>
  <pivotFields count="20">
    <pivotField showAll="0"/>
    <pivotField numFmtId="14" showAll="0">
      <items count="20">
        <item x="5"/>
        <item x="17"/>
        <item x="4"/>
        <item x="1"/>
        <item x="3"/>
        <item x="18"/>
        <item x="12"/>
        <item x="2"/>
        <item x="9"/>
        <item x="10"/>
        <item x="13"/>
        <item x="11"/>
        <item x="8"/>
        <item x="16"/>
        <item x="6"/>
        <item x="14"/>
        <item x="0"/>
        <item x="7"/>
        <item x="15"/>
        <item t="default"/>
      </items>
    </pivotField>
    <pivotField showAll="0"/>
    <pivotField axis="axisRow" showAll="0">
      <items count="5">
        <item x="1"/>
        <item x="3"/>
        <item x="0"/>
        <item x="2"/>
        <item t="default"/>
      </items>
    </pivotField>
    <pivotField showAll="0"/>
    <pivotField showAll="0">
      <items count="4">
        <item x="1"/>
        <item x="0"/>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5">
    <i>
      <x/>
    </i>
    <i>
      <x v="1"/>
    </i>
    <i>
      <x v="2"/>
    </i>
    <i>
      <x v="3"/>
    </i>
    <i t="grand">
      <x/>
    </i>
  </rowItems>
  <colItems count="1">
    <i/>
  </colItems>
  <dataFields count="1">
    <dataField name="Sum of SalesAmount" fld="6" baseField="0" baseItem="0"/>
  </dataFields>
  <chartFormats count="7">
    <chartFormat chart="4"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3" count="1" selected="0">
            <x v="0"/>
          </reference>
        </references>
      </pivotArea>
    </chartFormat>
    <chartFormat chart="14" format="8">
      <pivotArea type="data" outline="0" fieldPosition="0">
        <references count="2">
          <reference field="4294967294" count="1" selected="0">
            <x v="0"/>
          </reference>
          <reference field="3" count="1" selected="0">
            <x v="1"/>
          </reference>
        </references>
      </pivotArea>
    </chartFormat>
    <chartFormat chart="14" format="9">
      <pivotArea type="data" outline="0" fieldPosition="0">
        <references count="2">
          <reference field="4294967294" count="1" selected="0">
            <x v="0"/>
          </reference>
          <reference field="3" count="1" selected="0">
            <x v="2"/>
          </reference>
        </references>
      </pivotArea>
    </chartFormat>
    <chartFormat chart="14"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5AB8B9-2A30-40D7-8C2D-B5CBFC8271CE}"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7:B23" firstHeaderRow="1" firstDataRow="1" firstDataCol="1"/>
  <pivotFields count="20">
    <pivotField showAll="0"/>
    <pivotField numFmtId="14" showAll="0">
      <items count="20">
        <item x="5"/>
        <item x="17"/>
        <item x="4"/>
        <item x="1"/>
        <item x="3"/>
        <item x="18"/>
        <item x="12"/>
        <item x="2"/>
        <item x="9"/>
        <item x="10"/>
        <item x="13"/>
        <item x="11"/>
        <item x="8"/>
        <item x="16"/>
        <item x="6"/>
        <item x="14"/>
        <item x="0"/>
        <item x="7"/>
        <item x="15"/>
        <item t="default"/>
      </items>
    </pivotField>
    <pivotField showAll="0">
      <items count="15">
        <item x="9"/>
        <item x="7"/>
        <item x="6"/>
        <item x="5"/>
        <item x="0"/>
        <item x="1"/>
        <item x="10"/>
        <item x="11"/>
        <item x="4"/>
        <item x="12"/>
        <item x="8"/>
        <item x="3"/>
        <item x="2"/>
        <item x="13"/>
        <item t="default"/>
      </items>
    </pivotField>
    <pivotField showAll="0">
      <items count="5">
        <item x="1"/>
        <item x="3"/>
        <item x="0"/>
        <item x="2"/>
        <item t="default"/>
      </items>
    </pivotField>
    <pivotField axis="axisRow" showAll="0">
      <items count="6">
        <item x="1"/>
        <item x="4"/>
        <item x="0"/>
        <item x="2"/>
        <item x="3"/>
        <item t="default"/>
      </items>
    </pivotField>
    <pivotField showAll="0">
      <items count="4">
        <item x="1"/>
        <item x="0"/>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6">
    <i>
      <x/>
    </i>
    <i>
      <x v="1"/>
    </i>
    <i>
      <x v="2"/>
    </i>
    <i>
      <x v="3"/>
    </i>
    <i>
      <x v="4"/>
    </i>
    <i t="grand">
      <x/>
    </i>
  </rowItems>
  <colItems count="1">
    <i/>
  </colItems>
  <dataFields count="1">
    <dataField name="Sum of SalesAmount" fld="6" baseField="0" baseItem="0"/>
  </dataFields>
  <chartFormats count="4">
    <chartFormat chart="8"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785AC3-3330-4A37-8595-9AADC50E2F7C}"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1" firstHeaderRow="1" firstDataRow="1" firstDataCol="1"/>
  <pivotFields count="20">
    <pivotField showAll="0"/>
    <pivotField axis="axisRow" numFmtId="14" showAll="0">
      <items count="20">
        <item x="5"/>
        <item x="17"/>
        <item x="4"/>
        <item x="1"/>
        <item x="3"/>
        <item x="18"/>
        <item x="12"/>
        <item x="2"/>
        <item x="9"/>
        <item x="10"/>
        <item x="13"/>
        <item x="11"/>
        <item x="8"/>
        <item x="16"/>
        <item x="6"/>
        <item x="14"/>
        <item x="0"/>
        <item x="7"/>
        <item x="15"/>
        <item t="default"/>
      </items>
    </pivotField>
    <pivotField showAll="0"/>
    <pivotField showAll="0">
      <items count="5">
        <item x="1"/>
        <item x="3"/>
        <item x="0"/>
        <item x="2"/>
        <item t="default"/>
      </items>
    </pivotField>
    <pivotField showAll="0"/>
    <pivotField showAll="0">
      <items count="4">
        <item x="1"/>
        <item x="0"/>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9"/>
    <field x="18"/>
    <field x="1"/>
  </rowFields>
  <rowItems count="8">
    <i>
      <x v="1"/>
    </i>
    <i>
      <x v="2"/>
    </i>
    <i>
      <x v="3"/>
    </i>
    <i>
      <x v="6"/>
    </i>
    <i>
      <x v="7"/>
    </i>
    <i>
      <x v="8"/>
    </i>
    <i>
      <x v="9"/>
    </i>
    <i t="grand">
      <x/>
    </i>
  </rowItems>
  <colItems count="1">
    <i/>
  </colItems>
  <dataFields count="1">
    <dataField name="Sum of SalesAmount" fld="6"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24</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C98DE43-6534-4D88-8B65-167F8CB55824}" sourceName="Region">
  <pivotTables>
    <pivotTable tabId="2" name="PivotTable3"/>
    <pivotTable tabId="2" name="PivotTable1"/>
    <pivotTable tabId="2" name="PivotTable2"/>
    <pivotTable tabId="2" name="PivotTable4"/>
  </pivotTables>
  <data>
    <tabular pivotCacheId="1841604766">
      <items count="4">
        <i x="1" s="1"/>
        <i x="3"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C6B5C6B-9D8C-4C00-908B-032E4E010E7B}" sourceName="Category">
  <pivotTables>
    <pivotTable tabId="2" name="PivotTable2"/>
    <pivotTable tabId="2" name="PivotTable1"/>
    <pivotTable tabId="2" name="PivotTable3"/>
    <pivotTable tabId="2" name="PivotTable4"/>
  </pivotTables>
  <data>
    <tabular pivotCacheId="1841604766">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D10F507-E531-45B3-AD1B-248DFB0E7695}" cache="Slicer_Region" caption="Region" columnCount="4" rowHeight="247650"/>
  <slicer name="Category" xr10:uid="{E3BB7F13-4A3F-4612-9789-8FC70FC7BBAF}" cache="Slicer_Category" caption="Category" columnCount="3"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BBD5F8-CABD-4352-8F6A-E39EDF8F632D}" name="Table2" displayName="Table2" ref="A3:R6" totalsRowShown="0">
  <autoFilter ref="A3:R6" xr:uid="{61BBD5F8-CABD-4352-8F6A-E39EDF8F632D}"/>
  <tableColumns count="18">
    <tableColumn id="1" xr3:uid="{77EF1474-7184-4E08-B1D5-D38CA9CC0100}" name="OrderID"/>
    <tableColumn id="2" xr3:uid="{87B22303-40ED-42C2-A21A-6856309B932C}" name="Date" dataDxfId="0"/>
    <tableColumn id="3" xr3:uid="{6A7DEDEB-4742-407E-B5E1-FB2071ADF5A6}" name="CustomerName"/>
    <tableColumn id="4" xr3:uid="{7748C65E-9DF8-4060-9F29-11B19D364AC9}" name="Region"/>
    <tableColumn id="5" xr3:uid="{10F94DE9-275D-40F8-99D4-5F1C8D4B00FA}" name="Product"/>
    <tableColumn id="6" xr3:uid="{689A1574-8D7A-4D81-B6A4-89313F1BF0BC}" name="Category"/>
    <tableColumn id="7" xr3:uid="{2D697BD1-5A96-497A-93A9-7C9F2C8E3AC5}" name="SalesAmount"/>
    <tableColumn id="8" xr3:uid="{B3917CED-7A38-421B-A6CF-EB0E42556510}" name="Quantity"/>
    <tableColumn id="9" xr3:uid="{15B55D1B-34A6-496B-B183-8DC421D432E2}" name="Discount%"/>
    <tableColumn id="10" xr3:uid="{CF0A206A-46AA-4C25-8440-26B590741BB6}" name="Profit"/>
    <tableColumn id="11" xr3:uid="{16987200-A9F2-47B8-A544-1274FB0C7D82}" name="Column1"/>
    <tableColumn id="12" xr3:uid="{E320D5F1-AE1B-4841-992B-56CDBEE46C8C}" name="Column2"/>
    <tableColumn id="13" xr3:uid="{E7383D6E-9BBE-421D-B53B-4E7BE40A48EF}" name="Column3"/>
    <tableColumn id="14" xr3:uid="{9D957A5A-6B77-4DE9-8C0F-5C6B41EAB0E0}" name="HelperColumn"/>
    <tableColumn id="15" xr3:uid="{4B3A30E8-5804-4589-8394-37DC34D0AE12}" name="Column4"/>
    <tableColumn id="16" xr3:uid="{3B87B68E-3019-41F2-8232-F3826123354F}" name="Column5"/>
    <tableColumn id="17" xr3:uid="{2BA4EEE0-4B62-4FB3-B834-027C9C174DE2}" name="Column6"/>
    <tableColumn id="18" xr3:uid="{81231D31-04F2-4844-B119-08593620B0E3}" name="Column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F74B49-11F4-41D5-A343-672B6589B367}" name="Table1" displayName="Table1" ref="A1:R22" totalsRowCount="1" headerRowDxfId="42" dataDxfId="41">
  <autoFilter ref="A1:R21" xr:uid="{86F74B49-11F4-41D5-A343-672B6589B367}"/>
  <tableColumns count="18">
    <tableColumn id="1" xr3:uid="{E024CAA8-720D-4C9D-8B34-B3EE5D5AF95C}" name="OrderID" totalsRowFunction="custom" dataDxfId="40" totalsRowDxfId="22">
      <totalsRowFormula>COUNT(Table1[OrderID])</totalsRowFormula>
    </tableColumn>
    <tableColumn id="2" xr3:uid="{F07C870D-C8B5-4DF0-B769-F59F07D7350B}" name="Date" dataDxfId="39" totalsRowDxfId="21"/>
    <tableColumn id="3" xr3:uid="{C619DF69-CA03-4D80-828C-89D0B4852299}" name="CustomerName" dataDxfId="38" totalsRowDxfId="20"/>
    <tableColumn id="4" xr3:uid="{A66AA2AF-0CBC-4B42-813A-AC8337B4CE7E}" name="Region" dataDxfId="37" totalsRowDxfId="19"/>
    <tableColumn id="5" xr3:uid="{278E99DC-078B-42AB-87FE-0AD7568615B5}" name="Product" dataDxfId="36" totalsRowDxfId="18"/>
    <tableColumn id="6" xr3:uid="{68B08DD1-0FE6-42C6-893D-4B7BE8F04962}" name="Category" dataDxfId="35" totalsRowDxfId="17"/>
    <tableColumn id="7" xr3:uid="{218807CA-C323-4287-940C-0A692EE0EB24}" name="SalesAmount" totalsRowFunction="custom" dataDxfId="34" totalsRowDxfId="16">
      <totalsRowFormula>SUM(Table1[SalesAmount])</totalsRowFormula>
    </tableColumn>
    <tableColumn id="8" xr3:uid="{47FEB032-3413-40C2-8A4D-CED469BA0C2E}" name="Quantity" dataDxfId="33" totalsRowDxfId="15"/>
    <tableColumn id="9" xr3:uid="{803E49D3-C984-4FFA-BB97-A06FA35096CB}" name="Discount%" dataDxfId="32" totalsRowDxfId="14"/>
    <tableColumn id="10" xr3:uid="{3B09B931-99F2-4022-BAC3-54F6D180974E}" name="Profit" totalsRowFunction="custom" dataDxfId="31" totalsRowDxfId="13">
      <totalsRowFormula>AVERAGE(Table1[Profit])</totalsRowFormula>
    </tableColumn>
    <tableColumn id="11" xr3:uid="{E0117C9F-B2E0-4882-BEB2-A7C83B60A4FB}" name="Column1" dataDxfId="30" totalsRowDxfId="12">
      <calculatedColumnFormula>IF(Table1[[#This Row],[SalesAmount]]&gt;30000,"High Sals","Low Sales")</calculatedColumnFormula>
    </tableColumn>
    <tableColumn id="12" xr3:uid="{47ED3C07-3DE0-423D-8951-7CF59F2C4782}" name="Column2" dataDxfId="29" totalsRowDxfId="11">
      <calculatedColumnFormula array="1">_xlfn.IFS( Table1[[#This Row],[Discount%]]=0, "No Discount", Table1[[#This Row],[Discount%]]&lt;=10, "Low", Table1[[#This Row],[Discount%]]&lt;=20, "High", Table1[[#This Row],[Discount%]]&gt;20, "Very High" )</calculatedColumnFormula>
    </tableColumn>
    <tableColumn id="13" xr3:uid="{0603FA57-358F-4F27-93C9-CAA2B3608373}" name="Column3" dataDxfId="28" totalsRowDxfId="10">
      <calculatedColumnFormula array="1">_xlfn.IFS(Table1[Discount%]=0,"0",Table1[Discount%]&lt;=10,"1-10",Table1[Discount%]&lt;=20,"10-20",Table1[Discount%]&gt;20,"20+")</calculatedColumnFormula>
    </tableColumn>
    <tableColumn id="14" xr3:uid="{337E380D-180D-4E57-9198-E033EA195D43}" name="HelperColumn" dataDxfId="27" totalsRowDxfId="9">
      <calculatedColumnFormula>Table1[[#This Row],[Product]] &amp; "-" &amp; Table1[[#This Row],[Category]] &amp; "-" &amp; Table1[[#This Row],[SalesAmount]]</calculatedColumnFormula>
    </tableColumn>
    <tableColumn id="15" xr3:uid="{98B1B19E-105C-465B-A1D5-5EA2F40EAA24}" name="Column4" dataDxfId="26" totalsRowDxfId="8">
      <calculatedColumnFormula>IF(COUNTIF(Table1[HelperColumn], Table1[[#This Row],[HelperColumn]])&gt;1, "Dup", "Uni")</calculatedColumnFormula>
    </tableColumn>
    <tableColumn id="16" xr3:uid="{8E83FD69-EFF9-4766-B45C-80265C789234}" name="Column5" dataDxfId="25" totalsRowDxfId="7">
      <calculatedColumnFormula>IF(COUNTIF(Table1[Quantity],Table1[[#This Row],[Quantity]])&gt;1,"d","u")</calculatedColumnFormula>
    </tableColumn>
    <tableColumn id="17" xr3:uid="{7D3C2424-3A5B-4C91-8F92-2E9CF362C6F3}" name="Column6" dataDxfId="24" totalsRowDxfId="6">
      <calculatedColumnFormula>_xlfn.CONCAT(Table1[[#This Row],[Profit]:[Column3]])</calculatedColumnFormula>
    </tableColumn>
    <tableColumn id="18" xr3:uid="{3F478C60-2A0E-4E21-B5F0-FA15576E4E8A}" name="Column7" dataDxfId="23" totalsRowDxfId="5">
      <calculatedColumnFormula>IF(COUNTIF(Table1[[#This Row],[Column6]],Table1[[#This Row],[Column6]])&gt;1,"d","u")</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242D3-137A-427E-B86E-906DA3B6E833}">
  <dimension ref="A1:R6"/>
  <sheetViews>
    <sheetView workbookViewId="0">
      <selection activeCell="A3" sqref="A3:R6"/>
    </sheetView>
  </sheetViews>
  <sheetFormatPr defaultRowHeight="14.4" x14ac:dyDescent="0.3"/>
  <cols>
    <col min="1" max="1" width="9.77734375" bestFit="1" customWidth="1"/>
    <col min="2" max="2" width="10.33203125" bestFit="1" customWidth="1"/>
    <col min="3" max="3" width="16.44140625" bestFit="1" customWidth="1"/>
    <col min="4" max="4" width="9" bestFit="1" customWidth="1"/>
    <col min="5" max="5" width="9.77734375" bestFit="1" customWidth="1"/>
    <col min="6" max="6" width="10.5546875" bestFit="1" customWidth="1"/>
    <col min="7" max="7" width="14.21875" bestFit="1" customWidth="1"/>
    <col min="8" max="8" width="10.33203125" bestFit="1" customWidth="1"/>
    <col min="9" max="9" width="12.109375" bestFit="1" customWidth="1"/>
    <col min="10" max="10" width="9" bestFit="1" customWidth="1"/>
    <col min="11" max="11" width="10.6640625" bestFit="1" customWidth="1"/>
    <col min="12" max="12" width="10.77734375" bestFit="1" customWidth="1"/>
    <col min="13" max="13" width="10.6640625" bestFit="1" customWidth="1"/>
    <col min="14" max="14" width="24.5546875" bestFit="1" customWidth="1"/>
    <col min="15" max="16" width="10.6640625" bestFit="1" customWidth="1"/>
    <col min="17" max="17" width="24.44140625" bestFit="1" customWidth="1"/>
    <col min="18" max="18" width="10.6640625" bestFit="1" customWidth="1"/>
  </cols>
  <sheetData>
    <row r="1" spans="1:18" x14ac:dyDescent="0.3">
      <c r="A1" s="9" t="s">
        <v>72</v>
      </c>
    </row>
    <row r="3" spans="1:18" x14ac:dyDescent="0.3">
      <c r="A3" t="s">
        <v>0</v>
      </c>
      <c r="B3" t="s">
        <v>1</v>
      </c>
      <c r="C3" t="s">
        <v>2</v>
      </c>
      <c r="D3" t="s">
        <v>3</v>
      </c>
      <c r="E3" t="s">
        <v>4</v>
      </c>
      <c r="F3" t="s">
        <v>5</v>
      </c>
      <c r="G3" t="s">
        <v>6</v>
      </c>
      <c r="H3" t="s">
        <v>7</v>
      </c>
      <c r="I3" t="s">
        <v>8</v>
      </c>
      <c r="J3" t="s">
        <v>9</v>
      </c>
      <c r="K3" t="s">
        <v>36</v>
      </c>
      <c r="L3" t="s">
        <v>37</v>
      </c>
      <c r="M3" t="s">
        <v>38</v>
      </c>
      <c r="N3" t="s">
        <v>39</v>
      </c>
      <c r="O3" t="s">
        <v>40</v>
      </c>
      <c r="P3" t="s">
        <v>41</v>
      </c>
      <c r="Q3" t="s">
        <v>42</v>
      </c>
      <c r="R3" t="s">
        <v>43</v>
      </c>
    </row>
    <row r="4" spans="1:18" x14ac:dyDescent="0.3">
      <c r="A4">
        <v>17</v>
      </c>
      <c r="B4" s="3">
        <v>45906</v>
      </c>
      <c r="C4" t="s">
        <v>25</v>
      </c>
      <c r="D4" t="s">
        <v>26</v>
      </c>
      <c r="E4" t="s">
        <v>12</v>
      </c>
      <c r="F4" t="s">
        <v>13</v>
      </c>
      <c r="G4">
        <v>39794.339999999997</v>
      </c>
      <c r="H4">
        <v>3</v>
      </c>
      <c r="I4">
        <v>0</v>
      </c>
      <c r="J4">
        <v>10807</v>
      </c>
      <c r="K4" t="s">
        <v>55</v>
      </c>
      <c r="L4" t="s">
        <v>56</v>
      </c>
      <c r="M4" t="s">
        <v>57</v>
      </c>
      <c r="N4" t="s">
        <v>58</v>
      </c>
      <c r="O4" t="s">
        <v>59</v>
      </c>
      <c r="P4" t="s">
        <v>60</v>
      </c>
      <c r="Q4" t="s">
        <v>61</v>
      </c>
      <c r="R4" t="s">
        <v>60</v>
      </c>
    </row>
    <row r="5" spans="1:18" x14ac:dyDescent="0.3">
      <c r="A5">
        <v>11</v>
      </c>
      <c r="B5" s="3">
        <v>45814</v>
      </c>
      <c r="C5" t="s">
        <v>30</v>
      </c>
      <c r="D5" t="s">
        <v>26</v>
      </c>
      <c r="E5" t="s">
        <v>27</v>
      </c>
      <c r="F5" t="s">
        <v>13</v>
      </c>
      <c r="G5">
        <v>25905.58</v>
      </c>
      <c r="H5">
        <v>5</v>
      </c>
      <c r="I5">
        <v>15</v>
      </c>
      <c r="J5">
        <v>4022.77</v>
      </c>
      <c r="K5" t="s">
        <v>62</v>
      </c>
      <c r="L5" t="s">
        <v>63</v>
      </c>
      <c r="M5" t="s">
        <v>64</v>
      </c>
      <c r="N5" t="s">
        <v>65</v>
      </c>
      <c r="O5" t="s">
        <v>59</v>
      </c>
      <c r="Q5" t="s">
        <v>66</v>
      </c>
      <c r="R5" t="s">
        <v>60</v>
      </c>
    </row>
    <row r="6" spans="1:18" x14ac:dyDescent="0.3">
      <c r="A6">
        <v>8</v>
      </c>
      <c r="B6" s="3">
        <v>45905</v>
      </c>
      <c r="C6" t="s">
        <v>14</v>
      </c>
      <c r="D6" t="s">
        <v>26</v>
      </c>
      <c r="E6" t="s">
        <v>27</v>
      </c>
      <c r="F6" t="s">
        <v>13</v>
      </c>
      <c r="G6">
        <v>19343.37</v>
      </c>
      <c r="H6">
        <v>1</v>
      </c>
      <c r="I6">
        <v>5</v>
      </c>
      <c r="J6">
        <v>4046.52</v>
      </c>
      <c r="K6" t="s">
        <v>62</v>
      </c>
      <c r="L6" t="s">
        <v>67</v>
      </c>
      <c r="M6" t="s">
        <v>68</v>
      </c>
      <c r="N6" t="s">
        <v>69</v>
      </c>
      <c r="O6" t="s">
        <v>59</v>
      </c>
      <c r="P6" t="s">
        <v>70</v>
      </c>
      <c r="Q6" t="s">
        <v>71</v>
      </c>
      <c r="R6" t="s">
        <v>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1805E-A6A2-40E5-BCBB-18FC1A0AEDBB}">
  <dimension ref="A1"/>
  <sheetViews>
    <sheetView showGridLines="0" tabSelected="1" workbookViewId="0">
      <selection activeCell="R11" sqref="R11"/>
    </sheetView>
  </sheetViews>
  <sheetFormatPr defaultRowHeight="14.4" x14ac:dyDescent="0.3"/>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DD1C-EEEF-4EEE-BE51-8FBA220DC971}">
  <dimension ref="A3:M32"/>
  <sheetViews>
    <sheetView topLeftCell="A9" workbookViewId="0">
      <selection activeCell="A17" sqref="A17"/>
    </sheetView>
  </sheetViews>
  <sheetFormatPr defaultRowHeight="14.4" x14ac:dyDescent="0.3"/>
  <cols>
    <col min="1" max="1" width="12.44140625" bestFit="1" customWidth="1"/>
    <col min="2" max="2" width="18.21875" bestFit="1" customWidth="1"/>
    <col min="4" max="4" width="12.44140625" bestFit="1" customWidth="1"/>
    <col min="5" max="5" width="18.21875" bestFit="1" customWidth="1"/>
    <col min="12" max="12" width="12.44140625" bestFit="1" customWidth="1"/>
    <col min="13" max="13" width="11.5546875" bestFit="1" customWidth="1"/>
  </cols>
  <sheetData>
    <row r="3" spans="1:2" x14ac:dyDescent="0.3">
      <c r="A3" s="6" t="s">
        <v>44</v>
      </c>
      <c r="B3" t="s">
        <v>53</v>
      </c>
    </row>
    <row r="4" spans="1:2" x14ac:dyDescent="0.3">
      <c r="A4" s="7" t="s">
        <v>46</v>
      </c>
      <c r="B4" s="8">
        <v>94089.279999999999</v>
      </c>
    </row>
    <row r="5" spans="1:2" x14ac:dyDescent="0.3">
      <c r="A5" s="7" t="s">
        <v>47</v>
      </c>
      <c r="B5" s="8">
        <v>114882</v>
      </c>
    </row>
    <row r="6" spans="1:2" x14ac:dyDescent="0.3">
      <c r="A6" s="7" t="s">
        <v>48</v>
      </c>
      <c r="B6" s="8">
        <v>73015.990000000005</v>
      </c>
    </row>
    <row r="7" spans="1:2" x14ac:dyDescent="0.3">
      <c r="A7" s="7" t="s">
        <v>49</v>
      </c>
      <c r="B7" s="8">
        <v>92142.18</v>
      </c>
    </row>
    <row r="8" spans="1:2" x14ac:dyDescent="0.3">
      <c r="A8" s="7" t="s">
        <v>50</v>
      </c>
      <c r="B8" s="8">
        <v>101127.48999999999</v>
      </c>
    </row>
    <row r="9" spans="1:2" x14ac:dyDescent="0.3">
      <c r="A9" s="7" t="s">
        <v>51</v>
      </c>
      <c r="B9" s="8">
        <v>62155.85</v>
      </c>
    </row>
    <row r="10" spans="1:2" x14ac:dyDescent="0.3">
      <c r="A10" s="7" t="s">
        <v>52</v>
      </c>
      <c r="B10" s="8">
        <v>59137.709999999992</v>
      </c>
    </row>
    <row r="11" spans="1:2" x14ac:dyDescent="0.3">
      <c r="A11" s="7" t="s">
        <v>45</v>
      </c>
      <c r="B11" s="8">
        <v>596550.5</v>
      </c>
    </row>
    <row r="17" spans="1:13" x14ac:dyDescent="0.3">
      <c r="A17" s="6" t="s">
        <v>44</v>
      </c>
      <c r="B17" t="s">
        <v>53</v>
      </c>
    </row>
    <row r="18" spans="1:13" x14ac:dyDescent="0.3">
      <c r="A18" s="7" t="s">
        <v>19</v>
      </c>
      <c r="B18" s="8">
        <v>124686.62000000001</v>
      </c>
    </row>
    <row r="19" spans="1:13" x14ac:dyDescent="0.3">
      <c r="A19" s="7" t="s">
        <v>32</v>
      </c>
      <c r="B19" s="8">
        <v>61160.74</v>
      </c>
    </row>
    <row r="20" spans="1:13" x14ac:dyDescent="0.3">
      <c r="A20" s="7" t="s">
        <v>12</v>
      </c>
      <c r="B20" s="8">
        <v>217768.47</v>
      </c>
    </row>
    <row r="21" spans="1:13" x14ac:dyDescent="0.3">
      <c r="A21" s="7" t="s">
        <v>22</v>
      </c>
      <c r="B21" s="8">
        <v>147685.72</v>
      </c>
    </row>
    <row r="22" spans="1:13" x14ac:dyDescent="0.3">
      <c r="A22" s="7" t="s">
        <v>27</v>
      </c>
      <c r="B22" s="8">
        <v>45248.95</v>
      </c>
    </row>
    <row r="23" spans="1:13" x14ac:dyDescent="0.3">
      <c r="A23" s="7" t="s">
        <v>45</v>
      </c>
      <c r="B23" s="8">
        <v>596550.5</v>
      </c>
    </row>
    <row r="25" spans="1:13" x14ac:dyDescent="0.3">
      <c r="D25" s="6" t="s">
        <v>44</v>
      </c>
      <c r="E25" t="s">
        <v>53</v>
      </c>
    </row>
    <row r="26" spans="1:13" x14ac:dyDescent="0.3">
      <c r="D26" s="7" t="s">
        <v>15</v>
      </c>
      <c r="E26" s="8">
        <v>227783.75999999998</v>
      </c>
      <c r="L26" s="6" t="s">
        <v>44</v>
      </c>
      <c r="M26" t="s">
        <v>54</v>
      </c>
    </row>
    <row r="27" spans="1:13" x14ac:dyDescent="0.3">
      <c r="D27" s="7" t="s">
        <v>26</v>
      </c>
      <c r="E27" s="8">
        <v>85043.29</v>
      </c>
      <c r="L27" s="7" t="s">
        <v>30</v>
      </c>
      <c r="M27" s="8">
        <v>13567.91</v>
      </c>
    </row>
    <row r="28" spans="1:13" x14ac:dyDescent="0.3">
      <c r="D28" s="7" t="s">
        <v>11</v>
      </c>
      <c r="E28" s="8">
        <v>149149.65</v>
      </c>
      <c r="L28" s="7" t="s">
        <v>25</v>
      </c>
      <c r="M28" s="8">
        <v>13028.89</v>
      </c>
    </row>
    <row r="29" spans="1:13" x14ac:dyDescent="0.3">
      <c r="D29" s="7" t="s">
        <v>18</v>
      </c>
      <c r="E29" s="8">
        <v>134573.79999999999</v>
      </c>
      <c r="L29" s="7" t="s">
        <v>14</v>
      </c>
      <c r="M29" s="8">
        <v>12800.720000000001</v>
      </c>
    </row>
    <row r="30" spans="1:13" x14ac:dyDescent="0.3">
      <c r="D30" s="7" t="s">
        <v>45</v>
      </c>
      <c r="E30" s="8">
        <v>596550.5</v>
      </c>
      <c r="L30" s="7" t="s">
        <v>29</v>
      </c>
      <c r="M30" s="8">
        <v>18202.420000000002</v>
      </c>
    </row>
    <row r="31" spans="1:13" x14ac:dyDescent="0.3">
      <c r="L31" s="7" t="s">
        <v>17</v>
      </c>
      <c r="M31" s="8">
        <v>7489.34</v>
      </c>
    </row>
    <row r="32" spans="1:13" x14ac:dyDescent="0.3">
      <c r="L32" s="7" t="s">
        <v>45</v>
      </c>
      <c r="M32" s="8">
        <v>65089.279999999999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27A0-76CC-4663-93D8-1EB905117E8C}">
  <dimension ref="A1:R46"/>
  <sheetViews>
    <sheetView workbookViewId="0">
      <pane ySplit="1" topLeftCell="A2" activePane="bottomLeft" state="frozen"/>
      <selection pane="bottomLeft" activeCell="G2" sqref="G2"/>
    </sheetView>
  </sheetViews>
  <sheetFormatPr defaultRowHeight="14.4" x14ac:dyDescent="0.3"/>
  <cols>
    <col min="1" max="1" width="9.44140625" customWidth="1"/>
    <col min="3" max="3" width="16" customWidth="1"/>
    <col min="5" max="5" width="9.44140625" customWidth="1"/>
    <col min="6" max="6" width="10.21875" customWidth="1"/>
    <col min="7" max="7" width="13.88671875" customWidth="1"/>
    <col min="8" max="8" width="10" customWidth="1"/>
    <col min="9" max="9" width="11.77734375" customWidth="1"/>
    <col min="10" max="10" width="9.5546875" bestFit="1" customWidth="1"/>
  </cols>
  <sheetData>
    <row r="1" spans="1:18" ht="28.8" x14ac:dyDescent="0.3">
      <c r="A1" s="1" t="s">
        <v>0</v>
      </c>
      <c r="B1" s="1" t="s">
        <v>1</v>
      </c>
      <c r="C1" s="1" t="s">
        <v>2</v>
      </c>
      <c r="D1" s="1" t="s">
        <v>3</v>
      </c>
      <c r="E1" s="1" t="s">
        <v>4</v>
      </c>
      <c r="F1" s="1" t="s">
        <v>5</v>
      </c>
      <c r="G1" s="1" t="s">
        <v>6</v>
      </c>
      <c r="H1" s="1" t="s">
        <v>7</v>
      </c>
      <c r="I1" s="1" t="s">
        <v>8</v>
      </c>
      <c r="J1" s="1" t="s">
        <v>9</v>
      </c>
      <c r="K1" s="1" t="s">
        <v>36</v>
      </c>
      <c r="L1" s="1" t="s">
        <v>37</v>
      </c>
      <c r="M1" s="1" t="s">
        <v>38</v>
      </c>
      <c r="N1" s="1" t="s">
        <v>39</v>
      </c>
      <c r="O1" s="1" t="s">
        <v>40</v>
      </c>
      <c r="P1" s="1" t="s">
        <v>41</v>
      </c>
      <c r="Q1" s="1" t="s">
        <v>42</v>
      </c>
      <c r="R1" s="1" t="s">
        <v>43</v>
      </c>
    </row>
    <row r="2" spans="1:18" ht="76.8" customHeight="1" x14ac:dyDescent="0.3">
      <c r="A2" s="2">
        <v>1</v>
      </c>
      <c r="B2" s="4">
        <v>45891</v>
      </c>
      <c r="C2" s="2" t="s">
        <v>10</v>
      </c>
      <c r="D2" s="2" t="s">
        <v>11</v>
      </c>
      <c r="E2" s="2" t="s">
        <v>12</v>
      </c>
      <c r="F2" s="2" t="s">
        <v>13</v>
      </c>
      <c r="G2" s="2">
        <v>12201.54</v>
      </c>
      <c r="H2" s="2">
        <v>1</v>
      </c>
      <c r="I2" s="2">
        <v>5</v>
      </c>
      <c r="J2" s="2">
        <v>668.08</v>
      </c>
      <c r="K2" s="2" t="str">
        <f>IF(Table1[[#This Row],[SalesAmount]]&gt;30000,"High Sals","Low Sales")</f>
        <v>Low Sales</v>
      </c>
      <c r="L2" s="2" t="str" cm="1">
        <f t="array" ref="L2">_xlfn.IFS( Table1[[#This Row],[Discount%]]=0, "No Discount", Table1[[#This Row],[Discount%]]&lt;=10, "Low", Table1[[#This Row],[Discount%]]&lt;=20, "High", Table1[[#This Row],[Discount%]]&gt;20, "Very High" )</f>
        <v>Low</v>
      </c>
      <c r="M2" s="2"/>
      <c r="N2" s="5" t="str">
        <f>Table1[[#This Row],[Product]] &amp; "-" &amp; Table1[[#This Row],[Category]] &amp; "-" &amp; Table1[[#This Row],[SalesAmount]]</f>
        <v>Mobile-Electronics-12201.54</v>
      </c>
      <c r="O2" s="5" t="str">
        <f>IF(COUNTIF(Table1[HelperColumn], Table1[[#This Row],[HelperColumn]])&gt;1, "Dup", "Uni")</f>
        <v>Uni</v>
      </c>
      <c r="P2" s="5" t="str">
        <f>IF(COUNTIF(Table1[Quantity],Table1[[#This Row],[Quantity]])&gt;1,"d","u")</f>
        <v>d</v>
      </c>
      <c r="Q2" s="5" t="str">
        <f>_xlfn.CONCAT(Table1[[#This Row],[Profit]:[Column3]])</f>
        <v>668.08Low SalesLow</v>
      </c>
      <c r="R2" s="5" t="str">
        <f>IF(COUNTIF(Table1[[#This Row],[Column6]],Table1[[#This Row],[Column6]])&gt;1,"d","u")</f>
        <v>u</v>
      </c>
    </row>
    <row r="3" spans="1:18" ht="57.6" x14ac:dyDescent="0.3">
      <c r="A3" s="2">
        <v>2</v>
      </c>
      <c r="B3" s="4">
        <v>45709</v>
      </c>
      <c r="C3" s="2" t="s">
        <v>14</v>
      </c>
      <c r="D3" s="2" t="s">
        <v>15</v>
      </c>
      <c r="E3" s="2" t="s">
        <v>12</v>
      </c>
      <c r="F3" s="2" t="s">
        <v>13</v>
      </c>
      <c r="G3" s="2">
        <v>36422.550000000003</v>
      </c>
      <c r="H3" s="2">
        <v>8</v>
      </c>
      <c r="I3" s="2"/>
      <c r="J3" s="2">
        <v>8754.2000000000007</v>
      </c>
      <c r="K3" s="2" t="str">
        <f>IF(Table1[[#This Row],[SalesAmount]]&gt;30000,"High Sals","Low Sales")</f>
        <v>High Sals</v>
      </c>
      <c r="L3" s="2" t="str" cm="1">
        <f t="array" ref="L3">_xlfn.IFS( Table1[[#This Row],[Discount%]]=0, "No Discount", Table1[[#This Row],[Discount%]]&lt;=10, "Low", Table1[[#This Row],[Discount%]]&lt;=20, "High", Table1[[#This Row],[Discount%]]&gt;20, "Very High" )</f>
        <v>No Discount</v>
      </c>
      <c r="M3" s="2" t="str" cm="1">
        <f t="array" ref="M3">_xlfn.IFS(Table1[[#This Row],[Discount%]]=0,"0",Table1[[#This Row],[Discount%]]&lt;=10,"1-10",Table1[[#This Row],[Discount%]]&lt;=20,"10-20",Table1[[#This Row],[Discount%]]&gt;20,"20+")</f>
        <v>0</v>
      </c>
      <c r="N3" s="5" t="str">
        <f>Table1[[#This Row],[Product]] &amp; "-" &amp; Table1[[#This Row],[Category]] &amp; "-" &amp; Table1[[#This Row],[SalesAmount]]</f>
        <v>Mobile-Electronics-36422.55</v>
      </c>
      <c r="O3" s="5" t="str">
        <f>IF(COUNTIF(Table1[HelperColumn], Table1[[#This Row],[HelperColumn]])&gt;1, "Dup", "Uni")</f>
        <v>Uni</v>
      </c>
      <c r="P3" s="5" t="str">
        <f>IF(COUNTIF(Table1[Quantity],Table1[[#This Row],[Quantity]])&gt;1,"d","u")</f>
        <v>d</v>
      </c>
      <c r="Q3" s="5" t="str">
        <f>_xlfn.CONCAT(Table1[[#This Row],[Profit]:[Column3]])</f>
        <v>8754.2High SalsNo Discount0</v>
      </c>
      <c r="R3" s="5" t="str">
        <f>IF(COUNTIF(Table1[[#This Row],[Column6]],Table1[[#This Row],[Column6]])&gt;1,"d","u")</f>
        <v>u</v>
      </c>
    </row>
    <row r="4" spans="1:18" ht="57.6" x14ac:dyDescent="0.3">
      <c r="A4" s="2">
        <v>3</v>
      </c>
      <c r="B4" s="4">
        <v>45732</v>
      </c>
      <c r="C4" s="2" t="s">
        <v>16</v>
      </c>
      <c r="D4" s="2" t="s">
        <v>15</v>
      </c>
      <c r="E4" s="2" t="s">
        <v>12</v>
      </c>
      <c r="F4" s="2" t="s">
        <v>13</v>
      </c>
      <c r="G4" s="2">
        <v>9307.2000000000007</v>
      </c>
      <c r="H4" s="2">
        <v>8</v>
      </c>
      <c r="I4" s="2">
        <v>15</v>
      </c>
      <c r="J4" s="2">
        <v>766.29</v>
      </c>
      <c r="K4" s="2" t="str">
        <f>IF(Table1[[#This Row],[SalesAmount]]&gt;30000,"High Sals","Low Sales")</f>
        <v>Low Sales</v>
      </c>
      <c r="L4" s="2" t="str" cm="1">
        <f t="array" ref="L4">_xlfn.IFS( Table1[[#This Row],[Discount%]]=0, "No Discount", Table1[[#This Row],[Discount%]]&lt;=10, "Low", Table1[[#This Row],[Discount%]]&lt;=20, "High", Table1[[#This Row],[Discount%]]&gt;20, "Very High" )</f>
        <v>High</v>
      </c>
      <c r="M4" s="2" t="str" cm="1">
        <f t="array" ref="M4">_xlfn.IFS(Table1[[#This Row],[Discount%]]=0,"0",Table1[[#This Row],[Discount%]]&lt;=10,"1-10",Table1[[#This Row],[Discount%]]&lt;=20,"10-20",Table1[[#This Row],[Discount%]]&gt;20,"20+")</f>
        <v>10-20</v>
      </c>
      <c r="N4" s="5" t="str">
        <f>Table1[[#This Row],[Product]] &amp; "-" &amp; Table1[[#This Row],[Category]] &amp; "-" &amp; Table1[[#This Row],[SalesAmount]]</f>
        <v>Mobile-Electronics-9307.2</v>
      </c>
      <c r="O4" s="5" t="str">
        <f>IF(COUNTIF(Table1[HelperColumn], Table1[[#This Row],[HelperColumn]])&gt;1, "Dup", "Uni")</f>
        <v>Uni</v>
      </c>
      <c r="P4" s="5" t="str">
        <f>IF(COUNTIF(Table1[Quantity],Table1[[#This Row],[Quantity]])&gt;1,"d","u")</f>
        <v>d</v>
      </c>
      <c r="Q4" s="5" t="str">
        <f>_xlfn.CONCAT(Table1[[#This Row],[Profit]:[Column3]])</f>
        <v>766.29Low SalesHigh10-20</v>
      </c>
      <c r="R4" s="5" t="str">
        <f>IF(COUNTIF(Table1[[#This Row],[Column6]],Table1[[#This Row],[Column6]])&gt;1,"d","u")</f>
        <v>u</v>
      </c>
    </row>
    <row r="5" spans="1:18" ht="72" x14ac:dyDescent="0.3">
      <c r="A5" s="2">
        <v>4</v>
      </c>
      <c r="B5" s="4">
        <v>45712</v>
      </c>
      <c r="C5" s="2" t="s">
        <v>17</v>
      </c>
      <c r="D5" s="2" t="s">
        <v>18</v>
      </c>
      <c r="E5" s="2" t="s">
        <v>19</v>
      </c>
      <c r="F5" s="2" t="s">
        <v>20</v>
      </c>
      <c r="G5" s="2">
        <v>47994.33</v>
      </c>
      <c r="H5" s="2">
        <v>4</v>
      </c>
      <c r="I5" s="2">
        <v>5</v>
      </c>
      <c r="J5" s="2">
        <v>7489.34</v>
      </c>
      <c r="K5" s="2" t="str">
        <f>IF(Table1[[#This Row],[SalesAmount]]&gt;30000,"High Sals","Low Sales")</f>
        <v>High Sals</v>
      </c>
      <c r="L5" s="2" t="str" cm="1">
        <f t="array" ref="L5">_xlfn.IFS( Table1[[#This Row],[Discount%]]=0, "No Discount", Table1[[#This Row],[Discount%]]&lt;=10, "Low", Table1[[#This Row],[Discount%]]&lt;=20, "High", Table1[[#This Row],[Discount%]]&gt;20, "Very High" )</f>
        <v>Low</v>
      </c>
      <c r="M5" s="2" t="str" cm="1">
        <f t="array" ref="M5">_xlfn.IFS(Table1[[#This Row],[Discount%]]=0,"0",Table1[[#This Row],[Discount%]]&lt;=10,"1-10",Table1[[#This Row],[Discount%]]&lt;=20,"10-20",Table1[[#This Row],[Discount%]]&gt;20,"20+")</f>
        <v>1-10</v>
      </c>
      <c r="N5" s="5" t="str">
        <f>Table1[[#This Row],[Product]] &amp; "-" &amp; Table1[[#This Row],[Category]] &amp; "-" &amp; Table1[[#This Row],[SalesAmount]]</f>
        <v>Headphones-Accessories-47994.33</v>
      </c>
      <c r="O5" s="5" t="str">
        <f>IF(COUNTIF(Table1[HelperColumn], Table1[[#This Row],[HelperColumn]])&gt;1, "Dup", "Uni")</f>
        <v>Uni</v>
      </c>
      <c r="P5" s="5" t="str">
        <f>IF(COUNTIF(Table1[Quantity],Table1[[#This Row],[Quantity]])&gt;1,"d","u")</f>
        <v>d</v>
      </c>
      <c r="Q5" s="5" t="str">
        <f>_xlfn.CONCAT(Table1[[#This Row],[Profit]:[Column3]])</f>
        <v>7489.34High SalsLow1-10</v>
      </c>
      <c r="R5" s="5" t="str">
        <f>IF(COUNTIF(Table1[[#This Row],[Column6]],Table1[[#This Row],[Column6]])&gt;1,"d","u")</f>
        <v>u</v>
      </c>
    </row>
    <row r="6" spans="1:18" ht="57.6" x14ac:dyDescent="0.3">
      <c r="A6" s="2">
        <v>5</v>
      </c>
      <c r="B6" s="4">
        <v>45680</v>
      </c>
      <c r="C6" s="2" t="s">
        <v>21</v>
      </c>
      <c r="D6" s="2" t="s">
        <v>18</v>
      </c>
      <c r="E6" s="2" t="s">
        <v>22</v>
      </c>
      <c r="F6" s="2" t="s">
        <v>23</v>
      </c>
      <c r="G6" s="2">
        <v>14621.63</v>
      </c>
      <c r="H6" s="2">
        <v>1</v>
      </c>
      <c r="I6" s="2">
        <v>20</v>
      </c>
      <c r="J6" s="2">
        <v>1751.61</v>
      </c>
      <c r="K6" s="2" t="str">
        <f>IF(Table1[[#This Row],[SalesAmount]]&gt;30000,"High Sals","Low Sales")</f>
        <v>Low Sales</v>
      </c>
      <c r="L6" s="2" t="str" cm="1">
        <f t="array" ref="L6">_xlfn.IFS( Table1[[#This Row],[Discount%]]=0, "No Discount", Table1[[#This Row],[Discount%]]&lt;=10, "Low", Table1[[#This Row],[Discount%]]&lt;=20, "High", Table1[[#This Row],[Discount%]]&gt;20, "Very High" )</f>
        <v>High</v>
      </c>
      <c r="M6" s="2" t="str" cm="1">
        <f t="array" ref="M6">_xlfn.IFS(Table1[[#This Row],[Discount%]]=0,"0",Table1[[#This Row],[Discount%]]&lt;=10,"1-10",Table1[[#This Row],[Discount%]]&lt;=20,"10-20",Table1[[#This Row],[Discount%]]&gt;20,"20+")</f>
        <v>10-20</v>
      </c>
      <c r="N6" s="5" t="str">
        <f>Table1[[#This Row],[Product]] &amp; "-" &amp; Table1[[#This Row],[Category]] &amp; "-" &amp; Table1[[#This Row],[SalesAmount]]</f>
        <v>Printer-Office Supplies-14621.63</v>
      </c>
      <c r="O6" s="5" t="str">
        <f>IF(COUNTIF(Table1[HelperColumn], Table1[[#This Row],[HelperColumn]])&gt;1, "Dup", "Uni")</f>
        <v>Uni</v>
      </c>
      <c r="P6" s="5" t="str">
        <f>IF(COUNTIF(Table1[Quantity],Table1[[#This Row],[Quantity]])&gt;1,"d","u")</f>
        <v>d</v>
      </c>
      <c r="Q6" s="5" t="str">
        <f>_xlfn.CONCAT(Table1[[#This Row],[Profit]:[Column3]])</f>
        <v>1751.61Low SalesHigh10-20</v>
      </c>
      <c r="R6" s="5" t="str">
        <f>IF(COUNTIF(Table1[[#This Row],[Column6]],Table1[[#This Row],[Column6]])&gt;1,"d","u")</f>
        <v>u</v>
      </c>
    </row>
    <row r="7" spans="1:18" ht="57.6" x14ac:dyDescent="0.3">
      <c r="A7" s="2">
        <v>6</v>
      </c>
      <c r="B7" s="4">
        <v>45658</v>
      </c>
      <c r="C7" s="2" t="s">
        <v>24</v>
      </c>
      <c r="D7" s="2" t="s">
        <v>11</v>
      </c>
      <c r="E7" s="2" t="s">
        <v>22</v>
      </c>
      <c r="F7" s="2" t="s">
        <v>23</v>
      </c>
      <c r="G7" s="2">
        <v>48186.46</v>
      </c>
      <c r="H7" s="2">
        <v>4</v>
      </c>
      <c r="I7" s="2">
        <v>20</v>
      </c>
      <c r="J7" s="2">
        <v>2384.67</v>
      </c>
      <c r="K7" s="2" t="str">
        <f>IF(Table1[[#This Row],[SalesAmount]]&gt;30000,"High Sals","Low Sales")</f>
        <v>High Sals</v>
      </c>
      <c r="L7" s="2" t="str" cm="1">
        <f t="array" ref="L7">_xlfn.IFS( Table1[[#This Row],[Discount%]]=0, "No Discount", Table1[[#This Row],[Discount%]]&lt;=10, "Low", Table1[[#This Row],[Discount%]]&lt;=20, "High", Table1[[#This Row],[Discount%]]&gt;20, "Very High" )</f>
        <v>High</v>
      </c>
      <c r="M7" s="2" t="str" cm="1">
        <f t="array" ref="M7">_xlfn.IFS(Table1[[#This Row],[Discount%]]=0,"0",Table1[[#This Row],[Discount%]]&lt;=10,"1-10",Table1[[#This Row],[Discount%]]&lt;=20,"10-20",Table1[[#This Row],[Discount%]]&gt;20,"20+")</f>
        <v>10-20</v>
      </c>
      <c r="N7" s="5" t="str">
        <f>Table1[[#This Row],[Product]] &amp; "-" &amp; Table1[[#This Row],[Category]] &amp; "-" &amp; Table1[[#This Row],[SalesAmount]]</f>
        <v>Printer-Office Supplies-48186.46</v>
      </c>
      <c r="O7" s="5" t="str">
        <f>IF(COUNTIF(Table1[HelperColumn], Table1[[#This Row],[HelperColumn]])&gt;1, "Dup", "Uni")</f>
        <v>Uni</v>
      </c>
      <c r="P7" s="5" t="str">
        <f>IF(COUNTIF(Table1[Quantity],Table1[[#This Row],[Quantity]])&gt;1,"d","u")</f>
        <v>d</v>
      </c>
      <c r="Q7" s="5" t="str">
        <f>_xlfn.CONCAT(Table1[[#This Row],[Profit]:[Column3]])</f>
        <v>2384.67High SalsHigh10-20</v>
      </c>
      <c r="R7" s="5" t="str">
        <f>IF(COUNTIF(Table1[[#This Row],[Column6]],Table1[[#This Row],[Column6]])&gt;1,"d","u")</f>
        <v>u</v>
      </c>
    </row>
    <row r="8" spans="1:18" ht="57.6" x14ac:dyDescent="0.3">
      <c r="A8" s="2">
        <v>7</v>
      </c>
      <c r="B8" s="4">
        <v>45860</v>
      </c>
      <c r="C8" s="2" t="s">
        <v>25</v>
      </c>
      <c r="D8" s="2" t="s">
        <v>18</v>
      </c>
      <c r="E8" s="2" t="s">
        <v>22</v>
      </c>
      <c r="F8" s="2" t="s">
        <v>23</v>
      </c>
      <c r="G8" s="2">
        <v>13228.77</v>
      </c>
      <c r="H8" s="2">
        <v>4</v>
      </c>
      <c r="I8" s="2">
        <v>15</v>
      </c>
      <c r="J8" s="2">
        <v>2221.89</v>
      </c>
      <c r="K8" s="2" t="str">
        <f>IF(Table1[[#This Row],[SalesAmount]]&gt;30000,"High Sals","Low Sales")</f>
        <v>Low Sales</v>
      </c>
      <c r="L8" s="2" t="str" cm="1">
        <f t="array" ref="L8">_xlfn.IFS( Table1[[#This Row],[Discount%]]=0, "No Discount", Table1[[#This Row],[Discount%]]&lt;=10, "Low", Table1[[#This Row],[Discount%]]&lt;=20, "High", Table1[[#This Row],[Discount%]]&gt;20, "Very High" )</f>
        <v>High</v>
      </c>
      <c r="M8" s="2" t="str" cm="1">
        <f t="array" ref="M8">_xlfn.IFS(Table1[[#This Row],[Discount%]]=0,"0",Table1[[#This Row],[Discount%]]&lt;=10,"1-10",Table1[[#This Row],[Discount%]]&lt;=20,"10-20",Table1[[#This Row],[Discount%]]&gt;20,"20+")</f>
        <v>10-20</v>
      </c>
      <c r="N8" s="5" t="str">
        <f>Table1[[#This Row],[Product]] &amp; "-" &amp; Table1[[#This Row],[Category]] &amp; "-" &amp; Table1[[#This Row],[SalesAmount]]</f>
        <v>Printer-Office Supplies-13228.77</v>
      </c>
      <c r="O8" s="5" t="str">
        <f>IF(COUNTIF(Table1[HelperColumn], Table1[[#This Row],[HelperColumn]])&gt;1, "Dup", "Uni")</f>
        <v>Uni</v>
      </c>
      <c r="P8" s="5" t="str">
        <f>IF(COUNTIF(Table1[Quantity],Table1[[#This Row],[Quantity]])&gt;1,"d","u")</f>
        <v>d</v>
      </c>
      <c r="Q8" s="5" t="str">
        <f>_xlfn.CONCAT(Table1[[#This Row],[Profit]:[Column3]])</f>
        <v>2221.89Low SalesHigh10-20</v>
      </c>
      <c r="R8" s="5" t="str">
        <f>IF(COUNTIF(Table1[[#This Row],[Column6]],Table1[[#This Row],[Column6]])&gt;1,"d","u")</f>
        <v>u</v>
      </c>
    </row>
    <row r="9" spans="1:18" ht="57.6" x14ac:dyDescent="0.3">
      <c r="A9" s="2">
        <v>8</v>
      </c>
      <c r="B9" s="4">
        <v>45905</v>
      </c>
      <c r="C9" s="2" t="s">
        <v>14</v>
      </c>
      <c r="D9" s="2" t="s">
        <v>26</v>
      </c>
      <c r="E9" s="2" t="s">
        <v>27</v>
      </c>
      <c r="F9" s="2" t="s">
        <v>13</v>
      </c>
      <c r="G9" s="2">
        <v>19343.37</v>
      </c>
      <c r="H9" s="2">
        <v>1</v>
      </c>
      <c r="I9" s="2">
        <v>5</v>
      </c>
      <c r="J9" s="2">
        <v>4046.52</v>
      </c>
      <c r="K9" s="2" t="str">
        <f>IF(Table1[[#This Row],[SalesAmount]]&gt;30000,"High Sals","Low Sales")</f>
        <v>Low Sales</v>
      </c>
      <c r="L9" s="2" t="str" cm="1">
        <f t="array" ref="L9">_xlfn.IFS( Table1[[#This Row],[Discount%]]=0, "No Discount", Table1[[#This Row],[Discount%]]&lt;=10, "Low", Table1[[#This Row],[Discount%]]&lt;=20, "High", Table1[[#This Row],[Discount%]]&gt;20, "Very High" )</f>
        <v>Low</v>
      </c>
      <c r="M9" s="2" t="str" cm="1">
        <f t="array" ref="M9">_xlfn.IFS(Table1[[#This Row],[Discount%]]=0,"0",Table1[[#This Row],[Discount%]]&lt;=10,"1-10",Table1[[#This Row],[Discount%]]&lt;=20,"10-20",Table1[[#This Row],[Discount%]]&gt;20,"20+")</f>
        <v>1-10</v>
      </c>
      <c r="N9" s="5" t="str">
        <f>Table1[[#This Row],[Product]] &amp; "-" &amp; Table1[[#This Row],[Category]] &amp; "-" &amp; Table1[[#This Row],[SalesAmount]]</f>
        <v>Tablet-Electronics-19343.37</v>
      </c>
      <c r="O9" s="5" t="str">
        <f>IF(COUNTIF(Table1[HelperColumn], Table1[[#This Row],[HelperColumn]])&gt;1, "Dup", "Uni")</f>
        <v>Uni</v>
      </c>
      <c r="P9" s="5" t="str">
        <f>IF(COUNTIF(Table1[Quantity],Table1[[#This Row],[Quantity]])&gt;1,"d","u")</f>
        <v>d</v>
      </c>
      <c r="Q9" s="5" t="str">
        <f>_xlfn.CONCAT(Table1[[#This Row],[Profit]:[Column3]])</f>
        <v>4046.52Low SalesLow1-10</v>
      </c>
      <c r="R9" s="5" t="str">
        <f>IF(COUNTIF(Table1[[#This Row],[Column6]],Table1[[#This Row],[Column6]])&gt;1,"d","u")</f>
        <v>u</v>
      </c>
    </row>
    <row r="10" spans="1:18" ht="72" x14ac:dyDescent="0.3">
      <c r="A10" s="2">
        <v>9</v>
      </c>
      <c r="B10" s="4">
        <v>45840</v>
      </c>
      <c r="C10" s="2" t="s">
        <v>28</v>
      </c>
      <c r="D10" s="2" t="s">
        <v>15</v>
      </c>
      <c r="E10" s="2" t="s">
        <v>19</v>
      </c>
      <c r="F10" s="2" t="s">
        <v>20</v>
      </c>
      <c r="G10" s="2">
        <v>29169.65</v>
      </c>
      <c r="H10" s="2">
        <v>1</v>
      </c>
      <c r="I10" s="2">
        <v>15</v>
      </c>
      <c r="J10" s="2">
        <v>2236.4699999999998</v>
      </c>
      <c r="K10" s="2" t="str">
        <f>IF(Table1[[#This Row],[SalesAmount]]&gt;30000,"High Sals","Low Sales")</f>
        <v>Low Sales</v>
      </c>
      <c r="L10" s="2" t="str" cm="1">
        <f t="array" ref="L10">_xlfn.IFS( Table1[[#This Row],[Discount%]]=0, "No Discount", Table1[[#This Row],[Discount%]]&lt;=10, "Low", Table1[[#This Row],[Discount%]]&lt;=20, "High", Table1[[#This Row],[Discount%]]&gt;20, "Very High" )</f>
        <v>High</v>
      </c>
      <c r="M10" s="2" t="str" cm="1">
        <f t="array" ref="M10">_xlfn.IFS(Table1[[#This Row],[Discount%]]=0,"0",Table1[[#This Row],[Discount%]]&lt;=10,"1-10",Table1[[#This Row],[Discount%]]&lt;=20,"10-20",Table1[[#This Row],[Discount%]]&gt;20,"20+")</f>
        <v>10-20</v>
      </c>
      <c r="N10" s="5" t="str">
        <f>Table1[[#This Row],[Product]] &amp; "-" &amp; Table1[[#This Row],[Category]] &amp; "-" &amp; Table1[[#This Row],[SalesAmount]]</f>
        <v>Headphones-Accessories-29169.65</v>
      </c>
      <c r="O10" s="5" t="str">
        <f>IF(COUNTIF(Table1[HelperColumn], Table1[[#This Row],[HelperColumn]])&gt;1, "Dup", "Uni")</f>
        <v>Uni</v>
      </c>
      <c r="P10" s="5" t="str">
        <f>IF(COUNTIF(Table1[Quantity],Table1[[#This Row],[Quantity]])&gt;1,"d","u")</f>
        <v>d</v>
      </c>
      <c r="Q10" s="5" t="str">
        <f>_xlfn.CONCAT(Table1[[#This Row],[Profit]:[Column3]])</f>
        <v>2236.47Low SalesHigh10-20</v>
      </c>
      <c r="R10" s="5" t="str">
        <f>IF(COUNTIF(Table1[[#This Row],[Column6]],Table1[[#This Row],[Column6]])&gt;1,"d","u")</f>
        <v>u</v>
      </c>
    </row>
    <row r="11" spans="1:18" ht="57.6" x14ac:dyDescent="0.3">
      <c r="A11" s="2">
        <v>10</v>
      </c>
      <c r="B11" s="4">
        <v>45811</v>
      </c>
      <c r="C11" s="2" t="s">
        <v>29</v>
      </c>
      <c r="D11" s="2" t="s">
        <v>11</v>
      </c>
      <c r="E11" s="2" t="s">
        <v>12</v>
      </c>
      <c r="F11" s="2" t="s">
        <v>13</v>
      </c>
      <c r="G11" s="2">
        <v>29020.06</v>
      </c>
      <c r="H11" s="2">
        <v>7</v>
      </c>
      <c r="I11" s="2">
        <v>10</v>
      </c>
      <c r="J11" s="2">
        <v>7123.26</v>
      </c>
      <c r="K11" s="2" t="str">
        <f>IF(Table1[[#This Row],[SalesAmount]]&gt;30000,"High Sals","Low Sales")</f>
        <v>Low Sales</v>
      </c>
      <c r="L11" s="2" t="str" cm="1">
        <f t="array" ref="L11">_xlfn.IFS( Table1[[#This Row],[Discount%]]=0, "No Discount", Table1[[#This Row],[Discount%]]&lt;=10, "Low", Table1[[#This Row],[Discount%]]&lt;=20, "High", Table1[[#This Row],[Discount%]]&gt;20, "Very High" )</f>
        <v>Low</v>
      </c>
      <c r="M11" s="2" t="str" cm="1">
        <f t="array" ref="M11">_xlfn.IFS(Table1[[#This Row],[Discount%]]=0,"0",Table1[[#This Row],[Discount%]]&lt;=10,"1-10",Table1[[#This Row],[Discount%]]&lt;=20,"10-20",Table1[[#This Row],[Discount%]]&gt;20,"20+")</f>
        <v>1-10</v>
      </c>
      <c r="N11" s="5" t="str">
        <f>Table1[[#This Row],[Product]] &amp; "-" &amp; Table1[[#This Row],[Category]] &amp; "-" &amp; Table1[[#This Row],[SalesAmount]]</f>
        <v>Mobile-Electronics-29020.06</v>
      </c>
      <c r="O11" s="5" t="str">
        <f>IF(COUNTIF(Table1[HelperColumn], Table1[[#This Row],[HelperColumn]])&gt;1, "Dup", "Uni")</f>
        <v>Uni</v>
      </c>
      <c r="P11" s="5" t="str">
        <f>IF(COUNTIF(Table1[Quantity],Table1[[#This Row],[Quantity]])&gt;1,"d","u")</f>
        <v>d</v>
      </c>
      <c r="Q11" s="5" t="str">
        <f>_xlfn.CONCAT(Table1[[#This Row],[Profit]:[Column3]])</f>
        <v>7123.26Low SalesLow1-10</v>
      </c>
      <c r="R11" s="5" t="str">
        <f>IF(COUNTIF(Table1[[#This Row],[Column6]],Table1[[#This Row],[Column6]])&gt;1,"d","u")</f>
        <v>u</v>
      </c>
    </row>
    <row r="12" spans="1:18" ht="57.6" x14ac:dyDescent="0.3">
      <c r="A12" s="2">
        <v>11</v>
      </c>
      <c r="B12" s="4">
        <v>45814</v>
      </c>
      <c r="C12" s="2" t="s">
        <v>30</v>
      </c>
      <c r="D12" s="2" t="s">
        <v>26</v>
      </c>
      <c r="E12" s="2" t="s">
        <v>27</v>
      </c>
      <c r="F12" s="2" t="s">
        <v>13</v>
      </c>
      <c r="G12" s="2">
        <v>25905.58</v>
      </c>
      <c r="H12" s="2">
        <v>5</v>
      </c>
      <c r="I12" s="2">
        <v>15</v>
      </c>
      <c r="J12" s="2">
        <v>4022.77</v>
      </c>
      <c r="K12" s="2" t="str">
        <f>IF(Table1[[#This Row],[SalesAmount]]&gt;30000,"High Sals","Low Sales")</f>
        <v>Low Sales</v>
      </c>
      <c r="L12" s="2" t="str" cm="1">
        <f t="array" ref="L12">_xlfn.IFS( Table1[[#This Row],[Discount%]]=0, "No Discount", Table1[[#This Row],[Discount%]]&lt;=10, "Low", Table1[[#This Row],[Discount%]]&lt;=20, "High", Table1[[#This Row],[Discount%]]&gt;20, "Very High" )</f>
        <v>High</v>
      </c>
      <c r="M12" s="2" t="str" cm="1">
        <f t="array" ref="M12">_xlfn.IFS(Table1[[#This Row],[Discount%]]=0,"0",Table1[[#This Row],[Discount%]]&lt;=10,"1-10",Table1[[#This Row],[Discount%]]&lt;=20,"10-20",Table1[[#This Row],[Discount%]]&gt;20,"20+")</f>
        <v>10-20</v>
      </c>
      <c r="N12" s="5" t="str">
        <f>Table1[[#This Row],[Product]] &amp; "-" &amp; Table1[[#This Row],[Category]] &amp; "-" &amp; Table1[[#This Row],[SalesAmount]]</f>
        <v>Tablet-Electronics-25905.58</v>
      </c>
      <c r="O12" s="5" t="str">
        <f>IF(COUNTIF(Table1[HelperColumn], Table1[[#This Row],[HelperColumn]])&gt;1, "Dup", "Uni")</f>
        <v>Uni</v>
      </c>
      <c r="P12" s="5"/>
      <c r="Q12" s="5" t="str">
        <f>_xlfn.CONCAT(Table1[[#This Row],[Profit]:[Column3]])</f>
        <v>4022.77Low SalesHigh10-20</v>
      </c>
      <c r="R12" s="5" t="str">
        <f>IF(COUNTIF(Table1[[#This Row],[Column6]],Table1[[#This Row],[Column6]])&gt;1,"d","u")</f>
        <v>u</v>
      </c>
    </row>
    <row r="13" spans="1:18" ht="57.6" x14ac:dyDescent="0.3">
      <c r="A13" s="2">
        <v>12</v>
      </c>
      <c r="B13" s="4">
        <v>45709</v>
      </c>
      <c r="C13" s="2" t="s">
        <v>29</v>
      </c>
      <c r="D13" s="2" t="s">
        <v>15</v>
      </c>
      <c r="E13" s="2" t="s">
        <v>22</v>
      </c>
      <c r="F13" s="2" t="s">
        <v>23</v>
      </c>
      <c r="G13" s="2">
        <v>30465.119999999999</v>
      </c>
      <c r="H13" s="2">
        <v>8</v>
      </c>
      <c r="I13" s="2">
        <v>15</v>
      </c>
      <c r="J13" s="2">
        <v>5376.62</v>
      </c>
      <c r="K13" s="2" t="str">
        <f>IF(Table1[[#This Row],[SalesAmount]]&gt;30000,"High Sals","Low Sales")</f>
        <v>High Sals</v>
      </c>
      <c r="L13" s="2" t="str" cm="1">
        <f t="array" ref="L13">_xlfn.IFS( Table1[[#This Row],[Discount%]]=0, "No Discount", Table1[[#This Row],[Discount%]]&lt;=10, "Low", Table1[[#This Row],[Discount%]]&lt;=20, "High", Table1[[#This Row],[Discount%]]&gt;20, "Very High" )</f>
        <v>High</v>
      </c>
      <c r="M13" s="2" t="str" cm="1">
        <f t="array" ref="M13">_xlfn.IFS(Table1[[#This Row],[Discount%]]=0,"0",Table1[[#This Row],[Discount%]]&lt;=10,"1-10",Table1[[#This Row],[Discount%]]&lt;=20,"10-20",Table1[[#This Row],[Discount%]]&gt;20,"20+")</f>
        <v>10-20</v>
      </c>
      <c r="N13" s="5" t="str">
        <f>Table1[[#This Row],[Product]] &amp; "-" &amp; Table1[[#This Row],[Category]] &amp; "-" &amp; Table1[[#This Row],[SalesAmount]]</f>
        <v>Printer-Office Supplies-30465.12</v>
      </c>
      <c r="O13" s="5" t="str">
        <f>IF(COUNTIF(Table1[HelperColumn], Table1[[#This Row],[HelperColumn]])&gt;1, "Dup", "Uni")</f>
        <v>Uni</v>
      </c>
      <c r="P13" s="5" t="str">
        <f>IF(COUNTIF(Table1[Quantity],Table1[[#This Row],[Quantity]])&gt;1,"d","u")</f>
        <v>d</v>
      </c>
      <c r="Q13" s="5" t="str">
        <f>_xlfn.CONCAT(Table1[[#This Row],[Profit]:[Column3]])</f>
        <v>5376.62High SalsHigh10-20</v>
      </c>
      <c r="R13" s="5" t="str">
        <f>IF(COUNTIF(Table1[[#This Row],[Column6]],Table1[[#This Row],[Column6]])&gt;1,"d","u")</f>
        <v>u</v>
      </c>
    </row>
    <row r="14" spans="1:18" ht="72" x14ac:dyDescent="0.3">
      <c r="A14" s="2">
        <v>13</v>
      </c>
      <c r="B14" s="4">
        <v>45839</v>
      </c>
      <c r="C14" s="2" t="s">
        <v>10</v>
      </c>
      <c r="D14" s="2" t="s">
        <v>18</v>
      </c>
      <c r="E14" s="2" t="s">
        <v>19</v>
      </c>
      <c r="F14" s="2" t="s">
        <v>20</v>
      </c>
      <c r="G14" s="2">
        <v>47522.64</v>
      </c>
      <c r="H14" s="2">
        <v>67</v>
      </c>
      <c r="I14" s="2">
        <v>0</v>
      </c>
      <c r="J14" s="2">
        <v>2486.13</v>
      </c>
      <c r="K14" s="2" t="str">
        <f>IF(Table1[[#This Row],[SalesAmount]]&gt;30000,"High Sals","Low Sales")</f>
        <v>High Sals</v>
      </c>
      <c r="L14" s="2" t="str" cm="1">
        <f t="array" ref="L14">_xlfn.IFS( Table1[[#This Row],[Discount%]]=0, "No Discount", Table1[[#This Row],[Discount%]]&lt;=10, "Low", Table1[[#This Row],[Discount%]]&lt;=20, "High", Table1[[#This Row],[Discount%]]&gt;20, "Very High" )</f>
        <v>No Discount</v>
      </c>
      <c r="M14" s="2" t="str" cm="1">
        <f t="array" ref="M14">_xlfn.IFS(Table1[[#This Row],[Discount%]]=0,"0",Table1[[#This Row],[Discount%]]&lt;=10,"1-10",Table1[[#This Row],[Discount%]]&lt;=20,"10-20",Table1[[#This Row],[Discount%]]&gt;20,"20+")</f>
        <v>0</v>
      </c>
      <c r="N14" s="5" t="str">
        <f>Table1[[#This Row],[Product]] &amp; "-" &amp; Table1[[#This Row],[Category]] &amp; "-" &amp; Table1[[#This Row],[SalesAmount]]</f>
        <v>Headphones-Accessories-47522.64</v>
      </c>
      <c r="O14" s="5" t="str">
        <f>IF(COUNTIF(Table1[HelperColumn], Table1[[#This Row],[HelperColumn]])&gt;1, "Dup", "Uni")</f>
        <v>Uni</v>
      </c>
      <c r="P14" s="5" t="str">
        <f>IF(COUNTIF(Table1[Quantity],Table1[[#This Row],[Quantity]])&gt;1,"d","u")</f>
        <v>u</v>
      </c>
      <c r="Q14" s="5" t="str">
        <f>_xlfn.CONCAT(Table1[[#This Row],[Profit]:[Column3]])</f>
        <v>2486.13High SalsNo Discount0</v>
      </c>
      <c r="R14" s="5" t="str">
        <f>IF(COUNTIF(Table1[[#This Row],[Column6]],Table1[[#This Row],[Column6]])&gt;1,"d","u")</f>
        <v>u</v>
      </c>
    </row>
    <row r="15" spans="1:18" ht="72" x14ac:dyDescent="0.3">
      <c r="A15" s="2">
        <v>14</v>
      </c>
      <c r="B15" s="4">
        <v>45731</v>
      </c>
      <c r="C15" s="2" t="s">
        <v>29</v>
      </c>
      <c r="D15" s="2" t="s">
        <v>15</v>
      </c>
      <c r="E15" s="2" t="s">
        <v>22</v>
      </c>
      <c r="F15" s="2" t="s">
        <v>23</v>
      </c>
      <c r="G15" s="2">
        <v>41183.74</v>
      </c>
      <c r="H15" s="2">
        <v>10</v>
      </c>
      <c r="I15" s="2">
        <v>0</v>
      </c>
      <c r="J15" s="2">
        <v>5702.54</v>
      </c>
      <c r="K15" s="2" t="str">
        <f>IF(Table1[[#This Row],[SalesAmount]]&gt;30000,"High Sals","Low Sales")</f>
        <v>High Sals</v>
      </c>
      <c r="L15" s="2" t="str" cm="1">
        <f t="array" ref="L15">_xlfn.IFS( Table1[[#This Row],[Discount%]]=0, "No Discount", Table1[[#This Row],[Discount%]]&lt;=10, "Low", Table1[[#This Row],[Discount%]]&lt;=20, "High", Table1[[#This Row],[Discount%]]&gt;20, "Very High" )</f>
        <v>No Discount</v>
      </c>
      <c r="M15" s="2" t="str" cm="1">
        <f t="array" ref="M15">_xlfn.IFS(Table1[[#This Row],[Discount%]]=0,"0",Table1[[#This Row],[Discount%]]&lt;=10,"1-10",Table1[[#This Row],[Discount%]]&lt;=20,"10-20",Table1[[#This Row],[Discount%]]&gt;20,"20+")</f>
        <v>0</v>
      </c>
      <c r="N15" s="5" t="str">
        <f>Table1[[#This Row],[Product]] &amp; "-" &amp; Table1[[#This Row],[Category]] &amp; "-" &amp; Table1[[#This Row],[SalesAmount]]</f>
        <v>Printer-Office Supplies-41183.74</v>
      </c>
      <c r="O15" s="5" t="str">
        <f>IF(COUNTIF(Table1[HelperColumn], Table1[[#This Row],[HelperColumn]])&gt;1, "Dup", "Uni")</f>
        <v>Uni</v>
      </c>
      <c r="P15" s="5" t="str">
        <f>IF(COUNTIF(Table1[Quantity],Table1[[#This Row],[Quantity]])&gt;1,"d","u")</f>
        <v>u</v>
      </c>
      <c r="Q15" s="5" t="str">
        <f>_xlfn.CONCAT(Table1[[#This Row],[Profit]:[Column3]])</f>
        <v>5702.54High SalsNo Discount0</v>
      </c>
      <c r="R15" s="5" t="str">
        <f>IF(COUNTIF(Table1[[#This Row],[Column6]],Table1[[#This Row],[Column6]])&gt;1,"d","u")</f>
        <v>u</v>
      </c>
    </row>
    <row r="16" spans="1:18" ht="57.6" x14ac:dyDescent="0.3">
      <c r="A16" s="2">
        <v>15</v>
      </c>
      <c r="B16" s="4">
        <v>45829</v>
      </c>
      <c r="C16" s="2" t="s">
        <v>31</v>
      </c>
      <c r="D16" s="2" t="s">
        <v>11</v>
      </c>
      <c r="E16" s="2" t="s">
        <v>12</v>
      </c>
      <c r="F16" s="2" t="s">
        <v>13</v>
      </c>
      <c r="G16" s="2">
        <v>37216.54</v>
      </c>
      <c r="H16" s="2">
        <v>8</v>
      </c>
      <c r="I16" s="2">
        <v>15</v>
      </c>
      <c r="J16" s="2">
        <v>4594.6400000000003</v>
      </c>
      <c r="K16" s="2" t="str">
        <f>IF(Table1[[#This Row],[SalesAmount]]&gt;30000,"High Sals","Low Sales")</f>
        <v>High Sals</v>
      </c>
      <c r="L16" s="2" t="str" cm="1">
        <f t="array" ref="L16">_xlfn.IFS( Table1[[#This Row],[Discount%]]=0, "No Discount", Table1[[#This Row],[Discount%]]&lt;=10, "Low", Table1[[#This Row],[Discount%]]&lt;=20, "High", Table1[[#This Row],[Discount%]]&gt;20, "Very High" )</f>
        <v>High</v>
      </c>
      <c r="M16" s="2" t="str" cm="1">
        <f t="array" ref="M16">_xlfn.IFS(Table1[[#This Row],[Discount%]]=0,"0",Table1[[#This Row],[Discount%]]&lt;=10,"1-10",Table1[[#This Row],[Discount%]]&lt;=20,"10-20",Table1[[#This Row],[Discount%]]&gt;20,"20+")</f>
        <v>10-20</v>
      </c>
      <c r="N16" s="5" t="str">
        <f>Table1[[#This Row],[Product]] &amp; "-" &amp; Table1[[#This Row],[Category]] &amp; "-" &amp; Table1[[#This Row],[SalesAmount]]</f>
        <v>Mobile-Electronics-37216.54</v>
      </c>
      <c r="O16" s="5" t="str">
        <f>IF(COUNTIF(Table1[HelperColumn], Table1[[#This Row],[HelperColumn]])&gt;1, "Dup", "Uni")</f>
        <v>Uni</v>
      </c>
      <c r="P16" s="5" t="str">
        <f>IF(COUNTIF(Table1[Quantity],Table1[[#This Row],[Quantity]])&gt;1,"d","u")</f>
        <v>d</v>
      </c>
      <c r="Q16" s="5" t="str">
        <f>_xlfn.CONCAT(Table1[[#This Row],[Profit]:[Column3]])</f>
        <v>4594.64High SalsHigh10-20</v>
      </c>
      <c r="R16" s="5" t="str">
        <f>IF(COUNTIF(Table1[[#This Row],[Column6]],Table1[[#This Row],[Column6]])&gt;1,"d","u")</f>
        <v>u</v>
      </c>
    </row>
    <row r="17" spans="1:18" ht="57.6" x14ac:dyDescent="0.3">
      <c r="A17" s="2">
        <v>16</v>
      </c>
      <c r="B17" s="4">
        <v>45875</v>
      </c>
      <c r="C17" s="2" t="s">
        <v>30</v>
      </c>
      <c r="D17" s="2" t="s">
        <v>15</v>
      </c>
      <c r="E17" s="2" t="s">
        <v>32</v>
      </c>
      <c r="F17" s="2" t="s">
        <v>13</v>
      </c>
      <c r="G17" s="2">
        <v>49954.31</v>
      </c>
      <c r="H17" s="2">
        <v>9</v>
      </c>
      <c r="I17" s="2">
        <v>5</v>
      </c>
      <c r="J17" s="2">
        <v>9545.14</v>
      </c>
      <c r="K17" s="2" t="str">
        <f>IF(Table1[[#This Row],[SalesAmount]]&gt;30000,"High Sals","Low Sales")</f>
        <v>High Sals</v>
      </c>
      <c r="L17" s="2" t="str" cm="1">
        <f t="array" ref="L17">_xlfn.IFS( Table1[[#This Row],[Discount%]]=0, "No Discount", Table1[[#This Row],[Discount%]]&lt;=10, "Low", Table1[[#This Row],[Discount%]]&lt;=20, "High", Table1[[#This Row],[Discount%]]&gt;20, "Very High" )</f>
        <v>Low</v>
      </c>
      <c r="M17" s="2" t="str" cm="1">
        <f t="array" ref="M17">_xlfn.IFS(Table1[[#This Row],[Discount%]]=0,"0",Table1[[#This Row],[Discount%]]&lt;=10,"1-10",Table1[[#This Row],[Discount%]]&lt;=20,"10-20",Table1[[#This Row],[Discount%]]&gt;20,"20+")</f>
        <v>1-10</v>
      </c>
      <c r="N17" s="5" t="str">
        <f>Table1[[#This Row],[Product]] &amp; "-" &amp; Table1[[#This Row],[Category]] &amp; "-" &amp; Table1[[#This Row],[SalesAmount]]</f>
        <v>Laptop-Electronics-49954.31</v>
      </c>
      <c r="O17" s="5" t="str">
        <f>IF(COUNTIF(Table1[HelperColumn], Table1[[#This Row],[HelperColumn]])&gt;1, "Dup", "Uni")</f>
        <v>Uni</v>
      </c>
      <c r="P17" s="5" t="str">
        <f>IF(COUNTIF(Table1[Quantity],Table1[[#This Row],[Quantity]])&gt;1,"d","u")</f>
        <v>d</v>
      </c>
      <c r="Q17" s="5" t="str">
        <f>_xlfn.CONCAT(Table1[[#This Row],[Profit]:[Column3]])</f>
        <v>9545.14High SalsLow1-10</v>
      </c>
      <c r="R17" s="5" t="str">
        <f>IF(COUNTIF(Table1[[#This Row],[Column6]],Table1[[#This Row],[Column6]])&gt;1,"d","u")</f>
        <v>u</v>
      </c>
    </row>
    <row r="18" spans="1:18" ht="57.6" x14ac:dyDescent="0.3">
      <c r="A18" s="2">
        <v>17</v>
      </c>
      <c r="B18" s="4">
        <v>45906</v>
      </c>
      <c r="C18" s="2" t="s">
        <v>25</v>
      </c>
      <c r="D18" s="2" t="s">
        <v>26</v>
      </c>
      <c r="E18" s="2" t="s">
        <v>12</v>
      </c>
      <c r="F18" s="2" t="s">
        <v>13</v>
      </c>
      <c r="G18" s="2">
        <v>39794.339999999997</v>
      </c>
      <c r="H18" s="2">
        <v>3</v>
      </c>
      <c r="I18" s="2">
        <v>0</v>
      </c>
      <c r="J18" s="2">
        <v>10807</v>
      </c>
      <c r="K18" s="2" t="str">
        <f>IF(Table1[[#This Row],[SalesAmount]]&gt;30000,"High Sals","Low Sales")</f>
        <v>High Sals</v>
      </c>
      <c r="L18" s="2" t="str" cm="1">
        <f t="array" ref="L18">_xlfn.IFS( Table1[[#This Row],[Discount%]]=0, "No Discount", Table1[[#This Row],[Discount%]]&lt;=10, "Low", Table1[[#This Row],[Discount%]]&lt;=20, "High", Table1[[#This Row],[Discount%]]&gt;20, "Very High" )</f>
        <v>No Discount</v>
      </c>
      <c r="M18" s="2" t="str" cm="1">
        <f t="array" ref="M18">_xlfn.IFS(Table1[[#This Row],[Discount%]]=0,"0",Table1[[#This Row],[Discount%]]&lt;=10,"1-10",Table1[[#This Row],[Discount%]]&lt;=20,"10-20",Table1[[#This Row],[Discount%]]&gt;20,"20+")</f>
        <v>0</v>
      </c>
      <c r="N18" s="5" t="str">
        <f>Table1[[#This Row],[Product]] &amp; "-" &amp; Table1[[#This Row],[Category]] &amp; "-" &amp; Table1[[#This Row],[SalesAmount]]</f>
        <v>Mobile-Electronics-39794.34</v>
      </c>
      <c r="O18" s="5" t="str">
        <f>IF(COUNTIF(Table1[HelperColumn], Table1[[#This Row],[HelperColumn]])&gt;1, "Dup", "Uni")</f>
        <v>Uni</v>
      </c>
      <c r="P18" s="5" t="str">
        <f>IF(COUNTIF(Table1[Quantity],Table1[[#This Row],[Quantity]])&gt;1,"d","u")</f>
        <v>u</v>
      </c>
      <c r="Q18" s="5" t="str">
        <f>_xlfn.CONCAT(Table1[[#This Row],[Profit]:[Column3]])</f>
        <v>10807High SalsNo Discount0</v>
      </c>
      <c r="R18" s="5" t="str">
        <f>IF(COUNTIF(Table1[[#This Row],[Column6]],Table1[[#This Row],[Column6]])&gt;1,"d","u")</f>
        <v>u</v>
      </c>
    </row>
    <row r="19" spans="1:18" ht="72" x14ac:dyDescent="0.3">
      <c r="A19" s="2">
        <v>18</v>
      </c>
      <c r="B19" s="4">
        <v>45858</v>
      </c>
      <c r="C19" s="2" t="s">
        <v>33</v>
      </c>
      <c r="D19" s="2" t="s">
        <v>18</v>
      </c>
      <c r="E19" s="2" t="s">
        <v>32</v>
      </c>
      <c r="F19" s="2" t="s">
        <v>13</v>
      </c>
      <c r="G19" s="2">
        <v>11206.43</v>
      </c>
      <c r="H19" s="2">
        <v>9</v>
      </c>
      <c r="I19" s="2">
        <v>0</v>
      </c>
      <c r="J19" s="2">
        <v>2284.4699999999998</v>
      </c>
      <c r="K19" s="2" t="str">
        <f>IF(Table1[[#This Row],[SalesAmount]]&gt;30000,"High Sals","Low Sales")</f>
        <v>Low Sales</v>
      </c>
      <c r="L19" s="2" t="str" cm="1">
        <f t="array" ref="L19">_xlfn.IFS( Table1[[#This Row],[Discount%]]=0, "No Discount", Table1[[#This Row],[Discount%]]&lt;=10, "Low", Table1[[#This Row],[Discount%]]&lt;=20, "High", Table1[[#This Row],[Discount%]]&gt;20, "Very High" )</f>
        <v>No Discount</v>
      </c>
      <c r="M19" s="2" t="str" cm="1">
        <f t="array" ref="M19">_xlfn.IFS(Table1[[#This Row],[Discount%]]=0,"0",Table1[[#This Row],[Discount%]]&lt;=10,"1-10",Table1[[#This Row],[Discount%]]&lt;=20,"10-20",Table1[[#This Row],[Discount%]]&gt;20,"20+")</f>
        <v>0</v>
      </c>
      <c r="N19" s="5" t="str">
        <f>Table1[[#This Row],[Product]] &amp; "-" &amp; Table1[[#This Row],[Category]] &amp; "-" &amp; Table1[[#This Row],[SalesAmount]]</f>
        <v>Laptop-Electronics-11206.43</v>
      </c>
      <c r="O19" s="5" t="str">
        <f>IF(COUNTIF(Table1[HelperColumn], Table1[[#This Row],[HelperColumn]])&gt;1, "Dup", "Uni")</f>
        <v>Uni</v>
      </c>
      <c r="P19" s="5" t="str">
        <f>IF(COUNTIF(Table1[Quantity],Table1[[#This Row],[Quantity]])&gt;1,"d","u")</f>
        <v>d</v>
      </c>
      <c r="Q19" s="5" t="str">
        <f>_xlfn.CONCAT(Table1[[#This Row],[Profit]:[Column3]])</f>
        <v>2284.47Low SalesNo Discount0</v>
      </c>
      <c r="R19" s="5" t="str">
        <f>IF(COUNTIF(Table1[[#This Row],[Column6]],Table1[[#This Row],[Column6]])&gt;1,"d","u")</f>
        <v>u</v>
      </c>
    </row>
    <row r="20" spans="1:18" ht="57.6" x14ac:dyDescent="0.3">
      <c r="A20" s="2">
        <v>19</v>
      </c>
      <c r="B20" s="4">
        <v>45666</v>
      </c>
      <c r="C20" s="2" t="s">
        <v>34</v>
      </c>
      <c r="D20" s="2" t="s">
        <v>15</v>
      </c>
      <c r="E20" s="2" t="s">
        <v>12</v>
      </c>
      <c r="F20" s="2" t="s">
        <v>13</v>
      </c>
      <c r="G20" s="2">
        <v>31281.19</v>
      </c>
      <c r="H20" s="2">
        <v>9</v>
      </c>
      <c r="I20" s="2">
        <v>20</v>
      </c>
      <c r="J20" s="2">
        <v>6690.3</v>
      </c>
      <c r="K20" s="2" t="str">
        <f>IF(Table1[[#This Row],[SalesAmount]]&gt;30000,"High Sals","Low Sales")</f>
        <v>High Sals</v>
      </c>
      <c r="L20" s="2" t="str" cm="1">
        <f t="array" ref="L20">_xlfn.IFS( Table1[[#This Row],[Discount%]]=0, "No Discount", Table1[[#This Row],[Discount%]]&lt;=10, "Low", Table1[[#This Row],[Discount%]]&lt;=20, "High", Table1[[#This Row],[Discount%]]&gt;20, "Very High" )</f>
        <v>High</v>
      </c>
      <c r="M20" s="2" t="str" cm="1">
        <f t="array" ref="M20">_xlfn.IFS(Table1[[#This Row],[Discount%]]=0,"0",Table1[[#This Row],[Discount%]]&lt;=10,"1-10",Table1[[#This Row],[Discount%]]&lt;=20,"10-20",Table1[[#This Row],[Discount%]]&gt;20,"20+")</f>
        <v>10-20</v>
      </c>
      <c r="N20" s="5" t="str">
        <f>Table1[[#This Row],[Product]] &amp; "-" &amp; Table1[[#This Row],[Category]] &amp; "-" &amp; Table1[[#This Row],[SalesAmount]]</f>
        <v>Mobile-Electronics-31281.19</v>
      </c>
      <c r="O20" s="5" t="str">
        <f>IF(COUNTIF(Table1[HelperColumn], Table1[[#This Row],[HelperColumn]])&gt;1, "Dup", "Uni")</f>
        <v>Uni</v>
      </c>
      <c r="P20" s="5" t="str">
        <f>IF(COUNTIF(Table1[Quantity],Table1[[#This Row],[Quantity]])&gt;1,"d","u")</f>
        <v>d</v>
      </c>
      <c r="Q20" s="5" t="str">
        <f>_xlfn.CONCAT(Table1[[#This Row],[Profit]:[Column3]])</f>
        <v>6690.3High SalsHigh10-20</v>
      </c>
      <c r="R20" s="5" t="str">
        <f>IF(COUNTIF(Table1[[#This Row],[Column6]],Table1[[#This Row],[Column6]])&gt;1,"d","u")</f>
        <v>u</v>
      </c>
    </row>
    <row r="21" spans="1:18" ht="57.6" x14ac:dyDescent="0.3">
      <c r="A21" s="2">
        <v>20</v>
      </c>
      <c r="B21" s="4">
        <v>45728</v>
      </c>
      <c r="C21" s="2" t="s">
        <v>35</v>
      </c>
      <c r="D21" s="2" t="s">
        <v>11</v>
      </c>
      <c r="E21" s="2" t="s">
        <v>12</v>
      </c>
      <c r="F21" s="2" t="s">
        <v>13</v>
      </c>
      <c r="G21" s="2">
        <v>22525.05</v>
      </c>
      <c r="H21" s="2">
        <v>7</v>
      </c>
      <c r="I21" s="2">
        <v>15</v>
      </c>
      <c r="J21" s="2">
        <v>1481.83</v>
      </c>
      <c r="K21" s="2" t="str">
        <f>IF(Table1[[#This Row],[SalesAmount]]&gt;30000,"High Sals","Low Sales")</f>
        <v>Low Sales</v>
      </c>
      <c r="L21" s="2" t="str" cm="1">
        <f t="array" ref="L21">_xlfn.IFS( Table1[[#This Row],[Discount%]]=0, "No Discount", Table1[[#This Row],[Discount%]]&lt;=10, "Low", Table1[[#This Row],[Discount%]]&lt;=20, "High", Table1[[#This Row],[Discount%]]&gt;20, "Very High" )</f>
        <v>High</v>
      </c>
      <c r="M21" s="2" t="str" cm="1">
        <f t="array" ref="M21">_xlfn.IFS(Table1[[#This Row],[Discount%]]=0,"0",Table1[[#This Row],[Discount%]]&lt;=10,"1-10",Table1[[#This Row],[Discount%]]&lt;=20,"10-20",Table1[[#This Row],[Discount%]]&gt;20,"20+")</f>
        <v>10-20</v>
      </c>
      <c r="N21" s="5" t="str">
        <f>Table1[[#This Row],[Product]] &amp; "-" &amp; Table1[[#This Row],[Category]] &amp; "-" &amp; Table1[[#This Row],[SalesAmount]]</f>
        <v>Mobile-Electronics-22525.05</v>
      </c>
      <c r="O21" s="5" t="str">
        <f>IF(COUNTIF(Table1[HelperColumn], Table1[[#This Row],[HelperColumn]])&gt;1, "Dup", "Uni")</f>
        <v>Uni</v>
      </c>
      <c r="P21" s="5" t="str">
        <f>IF(COUNTIF(Table1[Quantity],Table1[[#This Row],[Quantity]])&gt;1,"d","u")</f>
        <v>d</v>
      </c>
      <c r="Q21" s="5" t="str">
        <f>_xlfn.CONCAT(Table1[[#This Row],[Profit]:[Column3]])</f>
        <v>1481.83Low SalesHigh10-20</v>
      </c>
      <c r="R21" s="5" t="str">
        <f>IF(COUNTIF(Table1[[#This Row],[Column6]],Table1[[#This Row],[Column6]])&gt;1,"d","u")</f>
        <v>u</v>
      </c>
    </row>
    <row r="22" spans="1:18" x14ac:dyDescent="0.3">
      <c r="A22" s="2">
        <f>COUNT(Table1[OrderID])</f>
        <v>20</v>
      </c>
      <c r="B22" s="4"/>
      <c r="C22" s="2"/>
      <c r="D22" s="2"/>
      <c r="E22" s="2"/>
      <c r="F22" s="2"/>
      <c r="G22" s="2">
        <f>SUM(Table1[SalesAmount])</f>
        <v>596550.5</v>
      </c>
      <c r="H22" s="2"/>
      <c r="I22" s="2"/>
      <c r="J22" s="2">
        <f>AVERAGE(Table1[Profit])</f>
        <v>4521.6885000000002</v>
      </c>
      <c r="K22" s="2"/>
      <c r="L22" s="2"/>
      <c r="M22" s="2"/>
      <c r="N22" s="2"/>
      <c r="O22" s="2"/>
      <c r="P22" s="2"/>
      <c r="Q22" s="2"/>
      <c r="R22" s="2"/>
    </row>
    <row r="23" spans="1:18" x14ac:dyDescent="0.3">
      <c r="A23">
        <f>COUNTA(Table1[OrderID])</f>
        <v>20</v>
      </c>
      <c r="G23">
        <f>MAX(Table1[SalesAmount])</f>
        <v>49954.31</v>
      </c>
    </row>
    <row r="24" spans="1:18" x14ac:dyDescent="0.3">
      <c r="C24">
        <f>COUNTIF(Table1[Region],"North")</f>
        <v>3</v>
      </c>
      <c r="E24" t="e" vm="1">
        <f>_xleta.IF</f>
        <v>#VALUE!</v>
      </c>
      <c r="G24">
        <f>MIN(Table1[SalesAmount])</f>
        <v>9307.2000000000007</v>
      </c>
    </row>
    <row r="25" spans="1:18" x14ac:dyDescent="0.3">
      <c r="C25">
        <f>COUNTIFS(Table1[Region],"East",Table1[Category],"Electronics")</f>
        <v>4</v>
      </c>
      <c r="G25" t="str">
        <f>VLOOKUP(A21,Table1[#All],6,0)</f>
        <v>Electronics</v>
      </c>
      <c r="I25">
        <f>INDEX(Table1[Profit],MATCH(A11,Table1[OrderID],0))</f>
        <v>7123.26</v>
      </c>
    </row>
    <row r="26" spans="1:18" x14ac:dyDescent="0.3">
      <c r="C26">
        <f>SUMIF(Table1[Region],"South",Table1[SalesAmount])</f>
        <v>149149.65</v>
      </c>
    </row>
    <row r="27" spans="1:18" x14ac:dyDescent="0.3">
      <c r="C27">
        <f>COUNTIF(Table1[Region],"South")</f>
        <v>5</v>
      </c>
      <c r="F27" t="e">
        <f>INDEX(E:E,6,6)</f>
        <v>#REF!</v>
      </c>
      <c r="I27">
        <f>SEARCH("Mobile",E18)</f>
        <v>1</v>
      </c>
    </row>
    <row r="28" spans="1:18" x14ac:dyDescent="0.3">
      <c r="C28">
        <f>SUMIFS(Table1[Profit],Table1[Product],"Mobile",Table1[Region],"West")</f>
        <v>0</v>
      </c>
      <c r="G28" t="str">
        <f>_xlfn.XLOOKUP(A16,Table1[OrderID],Table1[CustomerName],0)</f>
        <v>Mohit Yadav</v>
      </c>
    </row>
    <row r="29" spans="1:18" x14ac:dyDescent="0.3">
      <c r="G29" t="str">
        <f>_xlfn.CONCAT(C12," ",D12)</f>
        <v>Aisha Khan North</v>
      </c>
    </row>
    <row r="30" spans="1:18" x14ac:dyDescent="0.3">
      <c r="G30" t="str">
        <f t="shared" ref="G30:G46" si="0">_xlfn.CONCAT(C13," ",D13)</f>
        <v>Rakesh Gupta East</v>
      </c>
    </row>
    <row r="31" spans="1:18" x14ac:dyDescent="0.3">
      <c r="G31" t="str">
        <f t="shared" si="0"/>
        <v>Meera Nair West</v>
      </c>
    </row>
    <row r="32" spans="1:18" x14ac:dyDescent="0.3">
      <c r="G32" t="str">
        <f t="shared" si="0"/>
        <v>Rakesh Gupta East</v>
      </c>
    </row>
    <row r="33" spans="7:7" x14ac:dyDescent="0.3">
      <c r="G33" t="str">
        <f t="shared" si="0"/>
        <v>Mohit Yadav South</v>
      </c>
    </row>
    <row r="34" spans="7:7" x14ac:dyDescent="0.3">
      <c r="G34" t="str">
        <f t="shared" si="0"/>
        <v>Aisha Khan East</v>
      </c>
    </row>
    <row r="35" spans="7:7" x14ac:dyDescent="0.3">
      <c r="G35" t="str">
        <f t="shared" si="0"/>
        <v>Arjun Patel North</v>
      </c>
    </row>
    <row r="36" spans="7:7" x14ac:dyDescent="0.3">
      <c r="G36" t="str">
        <f t="shared" si="0"/>
        <v>Neha Verma West</v>
      </c>
    </row>
    <row r="37" spans="7:7" x14ac:dyDescent="0.3">
      <c r="G37" t="str">
        <f t="shared" si="0"/>
        <v>Rahul Sharma East</v>
      </c>
    </row>
    <row r="38" spans="7:7" x14ac:dyDescent="0.3">
      <c r="G38" t="str">
        <f t="shared" si="0"/>
        <v>Simran Kaur South</v>
      </c>
    </row>
    <row r="39" spans="7:7" x14ac:dyDescent="0.3">
      <c r="G39" t="str">
        <f t="shared" si="0"/>
        <v xml:space="preserve"> </v>
      </c>
    </row>
    <row r="40" spans="7:7" x14ac:dyDescent="0.3">
      <c r="G40" t="str">
        <f t="shared" si="0"/>
        <v xml:space="preserve"> </v>
      </c>
    </row>
    <row r="41" spans="7:7" x14ac:dyDescent="0.3">
      <c r="G41" t="str">
        <f t="shared" si="0"/>
        <v xml:space="preserve">3 </v>
      </c>
    </row>
    <row r="42" spans="7:7" x14ac:dyDescent="0.3">
      <c r="G42" t="str">
        <f t="shared" si="0"/>
        <v xml:space="preserve">4 </v>
      </c>
    </row>
    <row r="43" spans="7:7" x14ac:dyDescent="0.3">
      <c r="G43" t="str">
        <f t="shared" si="0"/>
        <v xml:space="preserve">149149.65 </v>
      </c>
    </row>
    <row r="44" spans="7:7" x14ac:dyDescent="0.3">
      <c r="G44" t="str">
        <f t="shared" si="0"/>
        <v xml:space="preserve">5 </v>
      </c>
    </row>
    <row r="45" spans="7:7" x14ac:dyDescent="0.3">
      <c r="G45" t="str">
        <f t="shared" si="0"/>
        <v xml:space="preserve">0 </v>
      </c>
    </row>
    <row r="46" spans="7:7" x14ac:dyDescent="0.3">
      <c r="G46" t="str">
        <f t="shared" si="0"/>
        <v xml:space="preserve"> </v>
      </c>
    </row>
  </sheetData>
  <phoneticPr fontId="2" type="noConversion"/>
  <conditionalFormatting sqref="A2:A21">
    <cfRule type="cellIs" dxfId="4" priority="7" operator="equal">
      <formula>2</formula>
    </cfRule>
    <cfRule type="cellIs" dxfId="3" priority="6" operator="equal">
      <formula>8</formula>
    </cfRule>
    <cfRule type="cellIs" dxfId="2" priority="5" operator="equal">
      <formula>15</formula>
    </cfRule>
  </conditionalFormatting>
  <conditionalFormatting sqref="D2:D21">
    <cfRule type="cellIs" dxfId="1" priority="4" operator="equal">
      <formula>"East"</formula>
    </cfRule>
  </conditionalFormatting>
  <conditionalFormatting sqref="J2:J21">
    <cfRule type="dataBar" priority="3">
      <dataBar>
        <cfvo type="min"/>
        <cfvo type="max"/>
        <color rgb="FF638EC6"/>
      </dataBar>
      <extLst>
        <ext xmlns:x14="http://schemas.microsoft.com/office/spreadsheetml/2009/9/main" uri="{B025F937-C7B1-47D3-B67F-A62EFF666E3E}">
          <x14:id>{4F8A89A7-BFDB-488E-922D-B6C6A1D48E28}</x14:id>
        </ext>
      </extLst>
    </cfRule>
  </conditionalFormatting>
  <conditionalFormatting sqref="I2:I21">
    <cfRule type="iconSet" priority="1">
      <iconSet iconSet="3Symbols2">
        <cfvo type="percent" val="0"/>
        <cfvo type="percent" val="33"/>
        <cfvo type="percent" val="67"/>
      </iconSe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4F8A89A7-BFDB-488E-922D-B6C6A1D48E28}">
            <x14:dataBar minLength="0" maxLength="100" border="1" negativeBarBorderColorSameAsPositive="0">
              <x14:cfvo type="autoMin"/>
              <x14:cfvo type="autoMax"/>
              <x14:borderColor rgb="FF638EC6"/>
              <x14:negativeFillColor rgb="FFFF0000"/>
              <x14:negativeBorderColor rgb="FFFF0000"/>
              <x14:axisColor rgb="FF000000"/>
            </x14:dataBar>
          </x14:cfRule>
          <xm:sqref>J2:J21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Detail1</vt:lpstr>
      <vt:lpstr>Dashboard</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2025-09-26T19:33:38Z</dcterms:created>
  <dcterms:modified xsi:type="dcterms:W3CDTF">2025-09-26T20:46:18Z</dcterms:modified>
</cp:coreProperties>
</file>