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pha_mohesh.mohan\Desktop\Desktop\CVSS\"/>
    </mc:Choice>
  </mc:AlternateContent>
  <bookViews>
    <workbookView xWindow="0" yWindow="0" windowWidth="20494" windowHeight="7620"/>
  </bookViews>
  <sheets>
    <sheet name="Calculator" sheetId="1" r:id="rId1"/>
    <sheet name="dat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2" i="1" l="1"/>
  <c r="BB2" i="1"/>
  <c r="BA2" i="1"/>
  <c r="AZ2" i="1"/>
  <c r="AW2" i="1"/>
  <c r="AV2" i="1" s="1"/>
  <c r="AX2" i="1"/>
  <c r="AY2" i="1"/>
  <c r="AU2" i="1"/>
  <c r="AT2" i="1"/>
  <c r="AS2" i="1"/>
  <c r="AR2" i="1"/>
  <c r="AQ2" i="1"/>
  <c r="BE2" i="1" l="1"/>
  <c r="BF2" i="1" s="1"/>
  <c r="BD2" i="1"/>
  <c r="AM2" i="1"/>
  <c r="BG2" i="1" l="1"/>
  <c r="BH2" i="1" s="1"/>
  <c r="BI2" i="1" s="1"/>
  <c r="AO2" i="1"/>
  <c r="AN2" i="1"/>
  <c r="AG2" i="1" l="1"/>
  <c r="AF2" i="1"/>
  <c r="AE2" i="1"/>
  <c r="AD2" i="1"/>
  <c r="AC2" i="1"/>
  <c r="AB2" i="1"/>
  <c r="AA2" i="1"/>
  <c r="Z2" i="1" s="1"/>
  <c r="Y2" i="1"/>
  <c r="X2" i="1"/>
  <c r="AI2" i="1" l="1"/>
  <c r="AJ2" i="1" s="1"/>
  <c r="AH2" i="1"/>
  <c r="AK2" i="1" l="1"/>
  <c r="AL2" i="1" s="1"/>
  <c r="AP2" i="1" s="1"/>
</calcChain>
</file>

<file path=xl/sharedStrings.xml><?xml version="1.0" encoding="utf-8"?>
<sst xmlns="http://schemas.openxmlformats.org/spreadsheetml/2006/main" count="236" uniqueCount="137">
  <si>
    <t>XXX</t>
  </si>
  <si>
    <t>Access vector</t>
  </si>
  <si>
    <t>Attack complexity</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</si>
  <si>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</si>
  <si>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</si>
  <si>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</si>
  <si>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</si>
  <si>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</si>
  <si>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</si>
  <si>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</si>
  <si>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</si>
  <si>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</si>
  <si>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Attack Vector</t>
  </si>
  <si>
    <t>Attack Complexity</t>
  </si>
  <si>
    <t>Privileges Required</t>
  </si>
  <si>
    <t>User interaction</t>
  </si>
  <si>
    <t>Scope</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</si>
  <si>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</si>
  <si>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</si>
  <si>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</si>
  <si>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</si>
  <si>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Exploitablity</t>
  </si>
  <si>
    <t>Base Metrics</t>
  </si>
  <si>
    <t>Impact</t>
  </si>
  <si>
    <t>Confidentiality</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</si>
  <si>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</si>
  <si>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</si>
  <si>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</si>
  <si>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Integrity</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</si>
  <si>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</si>
  <si>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</si>
  <si>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</si>
  <si>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Availablity</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</si>
  <si>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</si>
  <si>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</si>
  <si>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</si>
  <si>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User Interaction</t>
  </si>
  <si>
    <t>Network (N)</t>
  </si>
  <si>
    <t>Adjacent (A)</t>
  </si>
  <si>
    <t>Local (L)</t>
  </si>
  <si>
    <t>Physical (P)</t>
  </si>
  <si>
    <t>High (H)</t>
  </si>
  <si>
    <t>Low (L)</t>
  </si>
  <si>
    <t>None (N)</t>
  </si>
  <si>
    <t>Required (R)</t>
  </si>
  <si>
    <t>Unchanged (U)</t>
  </si>
  <si>
    <t>Changed ( C )</t>
  </si>
  <si>
    <t>R_AV</t>
  </si>
  <si>
    <t>R_AC</t>
  </si>
  <si>
    <t>R_PR</t>
  </si>
  <si>
    <t>PLV</t>
  </si>
  <si>
    <t>PNV</t>
  </si>
  <si>
    <t>R_UI</t>
  </si>
  <si>
    <t>R_S</t>
  </si>
  <si>
    <t>R_C</t>
  </si>
  <si>
    <t>R_I</t>
  </si>
  <si>
    <t>R_A</t>
  </si>
  <si>
    <t>E_subsc</t>
  </si>
  <si>
    <t>I_Mul</t>
  </si>
  <si>
    <t>I_subsc</t>
  </si>
  <si>
    <t>Bsc</t>
  </si>
  <si>
    <t>Final Base Score</t>
  </si>
  <si>
    <t>Temporal Metrics</t>
  </si>
  <si>
    <t>Exploit Maturity</t>
  </si>
  <si>
    <t>Not Defined (X)</t>
  </si>
  <si>
    <t>Assigning this value to the metric will not influence the score. It is a signal to a scoring equation to skip this metric.</t>
  </si>
  <si>
    <t>Functional (F)</t>
  </si>
  <si>
    <t>Proof Of Concept (P)</t>
  </si>
  <si>
    <t>Unproven (U)</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</si>
  <si>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</si>
  <si>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exploit code is available. The code works in most situations where the vulnerability exists.</t>
  </si>
  <si>
    <t>Proof-of-concept exploit code is available, or an attack demonstration is not practical for most systems. The code or technique is not functional in all situations and may require substantial modification by a skilled attacker.</t>
  </si>
  <si>
    <t>No exploit code is available, or an exploit is theoretical.</t>
  </si>
  <si>
    <t>Remediation Level</t>
  </si>
  <si>
    <t>Unavailable (U)</t>
  </si>
  <si>
    <t>Workaround (W)</t>
  </si>
  <si>
    <t>Temporary Fix (T)</t>
  </si>
  <si>
    <t>Official Fix (O)</t>
  </si>
  <si>
    <t>There is either no solution available or it is impossible to apply.</t>
  </si>
  <si>
    <t>There is an unofficial, non-vendor solution available. In some cases, users of the affected technology will create a patch of their own or provide steps to work around or otherwise mitigate the vulnerability.</t>
  </si>
  <si>
    <t>There is an official but temporary fix available. This includes instances where the vendor issues a temporary hotfix, tool, or workaround.</t>
  </si>
  <si>
    <t>A complete vendor solution is available. Either the vendor has issued an official patch, or an upgrade is available.</t>
  </si>
  <si>
    <t>Report Confidence</t>
  </si>
  <si>
    <t>Confirmed ( C )</t>
  </si>
  <si>
    <t>Reasonable ( R )</t>
  </si>
  <si>
    <t>Unknown (U)</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</si>
  <si>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</si>
  <si>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</si>
  <si>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</si>
  <si>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R_ECM</t>
  </si>
  <si>
    <t>R_RL</t>
  </si>
  <si>
    <t>R_RC</t>
  </si>
  <si>
    <t>Final Risk</t>
  </si>
  <si>
    <t>Final score Inc Temp</t>
  </si>
  <si>
    <t>Vulnerablity</t>
  </si>
  <si>
    <t>Environmental Metrics</t>
  </si>
  <si>
    <t>Confidentiality Requirements</t>
  </si>
  <si>
    <t>Medium (M)</t>
  </si>
  <si>
    <t>Assigning this value to the metric will not influence the score. It is a signal to the equation to skip this metric.</t>
  </si>
  <si>
    <t>Loss of Confidentiality is likely to have a catastrophic adverse effect on the organization or individuals associated with the organization (e.g., employees, customers).</t>
  </si>
  <si>
    <t>Integrity Requirements</t>
  </si>
  <si>
    <t>Availablity Requirements</t>
  </si>
  <si>
    <t>Loss of Confidentiality is likely to have a serious adverse effect on the organization or individuals associated with the organization (e.g., employees, customers).</t>
  </si>
  <si>
    <t>Loss of Confidentiality is likely to have only a limited adverse effect on the organization or individuals associated with the organization (e.g., employees, customers).</t>
  </si>
  <si>
    <t>Loss of Integrity is likely to have a catastrophic adverse effect on the organization or individuals associated with the organization (e.g., employees, customers).</t>
  </si>
  <si>
    <t>Loss of Integrity is likely to have a serious adverse effect on the organization or individuals associated with the organization (e.g., employees, customers).</t>
  </si>
  <si>
    <t>Loss of Integrity is likely to have only a limited adverse effect on the organization or individuals associated with the organization (e.g., employees, customers).</t>
  </si>
  <si>
    <t>Loss of  Availability is likely to have a catastrophic adverse effect on the organization or individuals associated with the organization (e.g., employees, customers).</t>
  </si>
  <si>
    <t>Loss of Availability is likely to have a serious adverse effect on the organization or individuals associated with the organization (e.g., employees, customers).</t>
  </si>
  <si>
    <t>Loss of Availability is likely to have only a limited adverse effect on the organization or individuals associated with the organization (e.g., employees, customers).</t>
  </si>
  <si>
    <t>Availability Requirements</t>
  </si>
  <si>
    <t>CR</t>
  </si>
  <si>
    <t>IR</t>
  </si>
  <si>
    <t>AR</t>
  </si>
  <si>
    <t>Modified Attack Vector (MAV)</t>
  </si>
  <si>
    <t>Modified Attack Complexity (MAC)</t>
  </si>
  <si>
    <t>Modified Privileges Required (MPR)</t>
  </si>
  <si>
    <t>Modified User Interaction (MUI)</t>
  </si>
  <si>
    <t>Modified Scope (MS)</t>
  </si>
  <si>
    <t>Modified Confidentiality (MC)</t>
  </si>
  <si>
    <t>Modified Integrity (MI)</t>
  </si>
  <si>
    <t>Modified Availability (MA)</t>
  </si>
  <si>
    <t>MAV</t>
  </si>
  <si>
    <t>MAC</t>
  </si>
  <si>
    <t>MPR</t>
  </si>
  <si>
    <t>MUI</t>
  </si>
  <si>
    <t>MS</t>
  </si>
  <si>
    <t>MC</t>
  </si>
  <si>
    <t>MI</t>
  </si>
  <si>
    <t>MA</t>
  </si>
  <si>
    <t>MPLV</t>
  </si>
  <si>
    <t>MPNV</t>
  </si>
  <si>
    <t>M_E_subsc</t>
  </si>
  <si>
    <t>M_I_Mul</t>
  </si>
  <si>
    <t>M_I_subsc</t>
  </si>
  <si>
    <t>M_Bsc</t>
  </si>
  <si>
    <t>M_Final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</si>
</sst>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xf numFmtId="0" fontId="1" fillId="0" borderId="0" xfId="0" applyFont="1"/>
    <xf numFmtId="0" fontId="2" fillId="0" borderId="0" xfId="0" applyFont="1"/>
    <xf numFmtId="0" fontId="3" fillId="0" borderId="0" xfId="0" applyFont="1"/>
    <xf numFmtId="0" fontId="0" fillId="4" borderId="1" xfId="0" applyFill="1" applyBorder="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2"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2" xfId="0" applyFill="1"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2" defaultPivotStyle="PivotStyleLight16"/>
  <colors>
    <mruColors>
      <color rgb="FFE23600"/>
      <color rgb="FFFFABAB"/>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
  <sheetViews>
    <sheetView tabSelected="1" topLeftCell="U1" workbookViewId="0">
      <selection activeCell="V2" sqref="V2"/>
    </sheetView>
  </sheetViews>
  <sheetFormatPr defaultRowHeight="14.6" x14ac:dyDescent="0.4"/>
  <cols>
    <col min="1" max="1" width="7.3828125" style="11" customWidth="1"/>
    <col min="2" max="2" width="12.84375" style="12" bestFit="1" customWidth="1"/>
    <col min="3" max="3" width="17" style="12" bestFit="1" customWidth="1"/>
    <col min="4" max="4" width="19.69140625" style="12" customWidth="1"/>
    <col min="5" max="5" width="15.3046875" style="12" bestFit="1" customWidth="1"/>
    <col min="6" max="6" width="14.15234375" style="12" bestFit="1" customWidth="1"/>
    <col min="7" max="7" width="14.3828125" style="12" bestFit="1" customWidth="1"/>
    <col min="8" max="8" width="9.15234375" style="12" bestFit="1" customWidth="1"/>
    <col min="9" max="9" width="10.3828125" style="12" bestFit="1" customWidth="1"/>
    <col min="10" max="10" width="16.15234375" style="13" customWidth="1"/>
    <col min="11" max="11" width="17.84375" style="14" bestFit="1" customWidth="1"/>
    <col min="12" max="12" width="17" style="14" customWidth="1"/>
    <col min="13" max="13" width="25.3828125" style="5" bestFit="1" customWidth="1"/>
    <col min="14" max="14" width="20.07421875" style="5" bestFit="1" customWidth="1"/>
    <col min="15" max="15" width="22.3046875" style="5" bestFit="1" customWidth="1"/>
    <col min="16" max="16" width="26.3046875" style="5" bestFit="1" customWidth="1"/>
    <col min="17" max="17" width="30.15234375" style="5" bestFit="1" customWidth="1"/>
    <col min="18" max="18" width="30.15234375" style="5" customWidth="1"/>
    <col min="19" max="19" width="27.84375" style="5" bestFit="1" customWidth="1"/>
    <col min="20" max="20" width="18.3046875" style="5" bestFit="1" customWidth="1"/>
    <col min="21" max="21" width="25.84375" style="5" bestFit="1" customWidth="1"/>
    <col min="22" max="22" width="20" style="5" bestFit="1" customWidth="1"/>
    <col min="23" max="23" width="22.921875" style="5" bestFit="1" customWidth="1"/>
    <col min="24" max="24" width="5.3828125" style="12" bestFit="1" customWidth="1"/>
    <col min="25" max="25" width="5.3046875" style="12" bestFit="1" customWidth="1"/>
    <col min="26" max="26" width="5.23046875" style="12" bestFit="1" customWidth="1"/>
    <col min="27" max="33" width="4.84375" style="12" bestFit="1" customWidth="1"/>
    <col min="34" max="34" width="11.84375" style="12" bestFit="1" customWidth="1"/>
    <col min="35" max="35" width="8.84375" style="12" bestFit="1" customWidth="1"/>
    <col min="36" max="36" width="10.84375" style="12" bestFit="1" customWidth="1"/>
    <col min="37" max="37" width="11.84375" style="12" bestFit="1" customWidth="1"/>
    <col min="38" max="38" width="14.23046875" style="12" bestFit="1" customWidth="1"/>
    <col min="39" max="39" width="6.84375" style="14" bestFit="1" customWidth="1"/>
    <col min="40" max="40" width="5" style="14" bestFit="1" customWidth="1"/>
    <col min="41" max="41" width="5.23046875" style="14" bestFit="1" customWidth="1"/>
    <col min="42" max="42" width="19.15234375" style="14" bestFit="1" customWidth="1"/>
    <col min="43" max="48" width="5.23046875" style="5" customWidth="1"/>
    <col min="49" max="49" width="5.69140625" style="5" bestFit="1" customWidth="1"/>
    <col min="50" max="50" width="6.15234375" style="5" bestFit="1" customWidth="1"/>
    <col min="51" max="55" width="5.23046875" style="5" customWidth="1"/>
    <col min="56" max="60" width="10.15234375" style="5" bestFit="1" customWidth="1"/>
    <col min="61" max="16384" width="9.23046875" style="11"/>
  </cols>
  <sheetData>
    <row r="1" spans="1:61" s="6" customFormat="1" ht="17.600000000000001" customHeight="1" x14ac:dyDescent="0.4">
      <c r="A1" s="6" t="s">
        <v>94</v>
      </c>
      <c r="B1" s="7" t="s">
        <v>1</v>
      </c>
      <c r="C1" s="7" t="s">
        <v>2</v>
      </c>
      <c r="D1" s="7" t="s">
        <v>14</v>
      </c>
      <c r="E1" s="7" t="s">
        <v>36</v>
      </c>
      <c r="F1" s="7" t="s">
        <v>16</v>
      </c>
      <c r="G1" s="7" t="s">
        <v>24</v>
      </c>
      <c r="H1" s="7" t="s">
        <v>28</v>
      </c>
      <c r="I1" s="7" t="s">
        <v>32</v>
      </c>
      <c r="J1" s="8" t="s">
        <v>63</v>
      </c>
      <c r="K1" s="9" t="s">
        <v>73</v>
      </c>
      <c r="L1" s="9" t="s">
        <v>82</v>
      </c>
      <c r="M1" s="10" t="s">
        <v>96</v>
      </c>
      <c r="N1" s="10" t="s">
        <v>100</v>
      </c>
      <c r="O1" s="10" t="s">
        <v>110</v>
      </c>
      <c r="P1" s="10" t="s">
        <v>114</v>
      </c>
      <c r="Q1" s="10" t="s">
        <v>115</v>
      </c>
      <c r="R1" s="10" t="s">
        <v>116</v>
      </c>
      <c r="S1" s="10" t="s">
        <v>117</v>
      </c>
      <c r="T1" s="10" t="s">
        <v>118</v>
      </c>
      <c r="U1" s="10" t="s">
        <v>119</v>
      </c>
      <c r="V1" s="10" t="s">
        <v>120</v>
      </c>
      <c r="W1" s="10" t="s">
        <v>121</v>
      </c>
      <c r="X1" s="7" t="s">
        <v>47</v>
      </c>
      <c r="Y1" s="7" t="s">
        <v>48</v>
      </c>
      <c r="Z1" s="7" t="s">
        <v>49</v>
      </c>
      <c r="AA1" s="7" t="s">
        <v>50</v>
      </c>
      <c r="AB1" s="7" t="s">
        <v>51</v>
      </c>
      <c r="AC1" s="7" t="s">
        <v>52</v>
      </c>
      <c r="AD1" s="7" t="s">
        <v>53</v>
      </c>
      <c r="AE1" s="7" t="s">
        <v>54</v>
      </c>
      <c r="AF1" s="7" t="s">
        <v>55</v>
      </c>
      <c r="AG1" s="7" t="s">
        <v>56</v>
      </c>
      <c r="AH1" s="7" t="s">
        <v>57</v>
      </c>
      <c r="AI1" s="7" t="s">
        <v>58</v>
      </c>
      <c r="AJ1" s="7" t="s">
        <v>59</v>
      </c>
      <c r="AK1" s="7" t="s">
        <v>60</v>
      </c>
      <c r="AL1" s="7" t="s">
        <v>61</v>
      </c>
      <c r="AM1" s="9" t="s">
        <v>89</v>
      </c>
      <c r="AN1" s="9" t="s">
        <v>90</v>
      </c>
      <c r="AO1" s="9" t="s">
        <v>91</v>
      </c>
      <c r="AP1" s="9" t="s">
        <v>93</v>
      </c>
      <c r="AQ1" s="10" t="s">
        <v>111</v>
      </c>
      <c r="AR1" s="10" t="s">
        <v>112</v>
      </c>
      <c r="AS1" s="10" t="s">
        <v>113</v>
      </c>
      <c r="AT1" s="10" t="s">
        <v>122</v>
      </c>
      <c r="AU1" s="10" t="s">
        <v>123</v>
      </c>
      <c r="AV1" s="10" t="s">
        <v>124</v>
      </c>
      <c r="AW1" s="10" t="s">
        <v>130</v>
      </c>
      <c r="AX1" s="10" t="s">
        <v>131</v>
      </c>
      <c r="AY1" s="10" t="s">
        <v>125</v>
      </c>
      <c r="AZ1" s="10" t="s">
        <v>126</v>
      </c>
      <c r="BA1" s="10" t="s">
        <v>127</v>
      </c>
      <c r="BB1" s="10" t="s">
        <v>128</v>
      </c>
      <c r="BC1" s="10" t="s">
        <v>129</v>
      </c>
      <c r="BD1" s="10" t="s">
        <v>132</v>
      </c>
      <c r="BE1" s="10" t="s">
        <v>133</v>
      </c>
      <c r="BF1" s="10" t="s">
        <v>134</v>
      </c>
      <c r="BG1" s="10" t="s">
        <v>135</v>
      </c>
      <c r="BH1" s="10" t="s">
        <v>136</v>
      </c>
      <c r="BI1" s="6" t="s">
        <v>92</v>
      </c>
    </row>
    <row r="2" spans="1:61" x14ac:dyDescent="0.4">
      <c r="A2" s="11" t="s">
        <v>0</v>
      </c>
      <c r="B2" s="12" t="s">
        <v>37</v>
      </c>
      <c r="C2" s="12" t="s">
        <v>42</v>
      </c>
      <c r="D2" s="12" t="s">
        <v>41</v>
      </c>
      <c r="E2" s="12" t="s">
        <v>43</v>
      </c>
      <c r="F2" s="12" t="s">
        <v>45</v>
      </c>
      <c r="G2" s="12" t="s">
        <v>42</v>
      </c>
      <c r="H2" s="12" t="s">
        <v>42</v>
      </c>
      <c r="I2" s="12" t="s">
        <v>42</v>
      </c>
      <c r="J2" s="13" t="s">
        <v>64</v>
      </c>
      <c r="K2" s="14" t="s">
        <v>77</v>
      </c>
      <c r="L2" s="14" t="s">
        <v>83</v>
      </c>
      <c r="M2" s="5" t="s">
        <v>41</v>
      </c>
      <c r="N2" s="5" t="s">
        <v>41</v>
      </c>
      <c r="O2" s="5" t="s">
        <v>41</v>
      </c>
      <c r="P2" s="5" t="s">
        <v>37</v>
      </c>
      <c r="Q2" s="5" t="s">
        <v>41</v>
      </c>
      <c r="R2" s="5" t="s">
        <v>42</v>
      </c>
      <c r="S2" s="5" t="s">
        <v>43</v>
      </c>
      <c r="T2" s="5" t="s">
        <v>45</v>
      </c>
      <c r="U2" s="5" t="s">
        <v>41</v>
      </c>
      <c r="V2" s="5" t="s">
        <v>41</v>
      </c>
      <c r="W2" s="5" t="s">
        <v>64</v>
      </c>
      <c r="X2" s="12">
        <f>IF($B2="Network (N)", 0.85, 1) *
 IF($B2="Adjacent (A)", 0.62, 1) *
 IF($B2="Local (L)", 0.55, 1) *
 IF($B2="Physical (P)", 0.2, 1)</f>
        <v>0.85</v>
      </c>
      <c r="Y2" s="12">
        <f>IF($C2="High (H)", 0.44, 1) *
 IF($C2="Low (L)", 0.77, 1)</f>
        <v>0.77</v>
      </c>
      <c r="Z2" s="12">
        <f>IF($D2="None (N)", 0.85, 1) *
 IF($D2="Low (L)", $AA2, 1) *
 IF($D2="High (H)", $AB2, 1)</f>
        <v>0.27</v>
      </c>
      <c r="AA2" s="12">
        <f>IF($F2="Unchanged (U)", 0.62, 0.68)</f>
        <v>0.62</v>
      </c>
      <c r="AB2" s="12">
        <f>IF($F2="Unchanged (U)", 0.27, 0.5)</f>
        <v>0.27</v>
      </c>
      <c r="AC2" s="12">
        <f>IF($E2="None (N)", 0.85, 1) *
 IF($E2="Required (R)", 0.62, 1)</f>
        <v>0.85</v>
      </c>
      <c r="AD2" s="12">
        <f>IF($F2="Unchanged (U)", 6.42, 1) *
 IF($F2="Changed ( C )", 7.52, 1)</f>
        <v>6.42</v>
      </c>
      <c r="AE2" s="12">
        <f>IF($G2="None (N)", 0, 1) *
 IF($G2="Low (L)", 0.22, 1) *
 IF($G2="High (H)", 0.56, 1)</f>
        <v>0.22</v>
      </c>
      <c r="AF2" s="12">
        <f>IF($H2="None (N)", 0, 1) *
 IF($H2="Low (L)", 0.22, 1) *
 IF($H2="High (H)", 0.56, 1)</f>
        <v>0.22</v>
      </c>
      <c r="AG2" s="12">
        <f>IF($I2="None (N)", 0, 1) *
 IF($I2="Low (L)", 0.22, 1) *
 IF($I2="High (H)", 0.56, 1)</f>
        <v>0.22</v>
      </c>
      <c r="AH2" s="12">
        <f>8.22 * $X2 * $Y2 * $Z2 * $AC2</f>
        <v>1.2347077050000002</v>
      </c>
      <c r="AI2" s="12">
        <f>(1 - ((1 - $AE2) * (1 - $AF2) * (1 - $AG2)))</f>
        <v>0.52544799999999992</v>
      </c>
      <c r="AJ2" s="12">
        <f>IF($F2="Unchanged (U)",
  $AD2 * $AI2,
  $AD2 * ($AI2 - 0.029) -
   3.25 * POWER($AI2 - 0.02, 15))</f>
        <v>3.3733761599999994</v>
      </c>
      <c r="AK2" s="12">
        <f>IF($AJ2&lt;=0, 0,
  IF($F2="Unchanged (U)",
    MIN($AH2 + $AJ2, 10),
    MIN(($AH2 + $AJ2) * 1.08, 10)))</f>
        <v>4.6080838649999993</v>
      </c>
      <c r="AL2" s="12">
        <f>ROUNDUP(($AK2*10)/10, 1)</f>
        <v>4.6999999999999993</v>
      </c>
      <c r="AM2" s="14">
        <f>IF($J2="Not Defined (X)", 1, 1) *
 IF($J2="High (H)", 1, 1) *
 IF($J2="Functional (F)", 0.97, 1) *
 IF($J2="Proof Of Concept (P)", 0.94, 1) *
 IF($J2="Unproven (U)", 0.91, 1)</f>
        <v>1</v>
      </c>
      <c r="AN2" s="14">
        <f>IF($K2="Not Defined (X)", 1, 1) *
 IF($K2="Unavailable (U)", 1, 1) *
 IF($K2="Workaround (W)", 0.97, 1) *
 IF($K2="Temporary Fix (T)", 0.96, 1) *
 IF($K2="Official Fix (O)", 0.95, 1)</f>
        <v>0.95</v>
      </c>
      <c r="AO2" s="14">
        <f>IF($L2="Not Defined (X)", 1, 1) *
 IF($L2="Confirmed ( C )", 1, 1) *
 IF($L2="Reasonable ( R )", 0.96, 1) *
 IF($L2="Unknown (U)", 0.92, 1)</f>
        <v>1</v>
      </c>
      <c r="AP2" s="14">
        <f>ROUNDUP($AL2*$AM2*$AN2*$AO2,1)</f>
        <v>4.5</v>
      </c>
      <c r="AQ2" s="5">
        <f>IF($M2="Not Defined (X)", 1, 1) *
 IF($M2="High (H)", 1.5, 1) *
 IF($M2="Medium (M)", 1, 1) *
 IF($M2="Low (L)", 0.5, 1)</f>
        <v>1.5</v>
      </c>
      <c r="AR2" s="5">
        <f>IF($N2="Not Defined (X)", 1, 1) *
 IF($N2="High (H)", 1.5, 1) *
 IF($N2="Medium (M)", 1, 1) *
 IF($N2="Low (L)", 0.5, 1)</f>
        <v>1.5</v>
      </c>
      <c r="AS2" s="5">
        <f>IF($O2="Not Defined (X)", 1, 1) *
 IF($O2="High (H)", 1.5, 1) *
 IF($O2="Medium (M)", 1, 1) *
 IF($O2="Low (L)", 0.5, 1)</f>
        <v>1.5</v>
      </c>
      <c r="AT2" s="5">
        <f>IF($P2="Not Defined (X)", 0, 1) *
 IF($P2="Network (N)", 0.85, 1) *
 IF($P2="Adjacent (A)", 0.62, 1) *
 IF($P2="Local (L)", 0.55, 1) *
 IF($P2="Physical (P)", 0.2, 1)</f>
        <v>0.85</v>
      </c>
      <c r="AU2" s="5">
        <f>IF($Q2="Not Defined (X)", 0, 1) *
 IF($Q2="High (H)", 0.44, 1) *
 IF($Q2="Low (L)", 0.77, 1)</f>
        <v>0.44</v>
      </c>
      <c r="AV2" s="5">
        <f>IF($R2="Not Defined (X)", 0, 1) *
 IF($R2="None (N)", 0.85, 1) *
 IF($R2="Low (L)", $AW2, 1) *
 IF($R2="High (H)", $AX2, 1)</f>
        <v>0.62</v>
      </c>
      <c r="AW2" s="5">
        <f>IF($T2="Unchanged (U)", 0.62, 0.68)*
IF($T2="Not Defined (X)", 0, 1)</f>
        <v>0.62</v>
      </c>
      <c r="AX2" s="5">
        <f>IF($T2="Unchanged (U)", 0.27, 0.5)*
IF($T2="Not Defined (X)", 0, 1)</f>
        <v>0.27</v>
      </c>
      <c r="AY2" s="5">
        <f>IF($S2="Not Defined (X)", 0, 1) *
 IF($S2="None (N)", 0.85, 1) *
 IF($S2="Required (R)", 0.62, 1)</f>
        <v>0.85</v>
      </c>
      <c r="AZ2" s="5">
        <f>IF($T2="Unchanged (U)", 6.42, 1) *
 IF($T2="Changed ( C )", 7.52, 1)</f>
        <v>6.42</v>
      </c>
      <c r="BA2" s="5">
        <f>IF($U2="Not Defined (X)", 0, 1) *
 IF($U2="None (N)", 0, 1) *
 IF($U2="Low (L)", 0.22, 1) *
 IF($U2="High (H)", 0.56, 1)</f>
        <v>0.56000000000000005</v>
      </c>
      <c r="BB2" s="5">
        <f>IF($V2="Not Defined (X)", 0, 1) *
 IF($V2="None (N)", 0, 1) *
 IF($V2="Low (L)", 0.22, 1) *
 IF($V2="High (H)", 0.56, 1)</f>
        <v>0.56000000000000005</v>
      </c>
      <c r="BC2" s="5">
        <f>IF($W2="Not Defined (X)", 0, 1) *
 IF($W2="None (N)", 0, 1) *
 IF($W2="Low (L)", 0.22, 1) *
 IF($W2="High (H)", 0.56, 1)</f>
        <v>0</v>
      </c>
      <c r="BD2" s="5">
        <f>8.22*$AT2*$AU2*$AV2*$AY2</f>
        <v>1.6201455599999999</v>
      </c>
      <c r="BE2" s="5">
        <f>MIN((1-(1-$BA2*$AQ2)*(1-$BB2*$AR2)*(1-$BC2*$AS2)),0.915)</f>
        <v>0.91500000000000004</v>
      </c>
      <c r="BF2" s="5">
        <f>IF($T2="Unchanged (U)",
  $AZ2*$BE2,
  $AZ2 * ($BE2 - 0.029) -
   3.25 * POWER($BE2 - 0.02, 15))</f>
        <v>5.8742999999999999</v>
      </c>
      <c r="BG2" s="5">
        <f>IF($BF2&lt;=0, 0,
  IF($T2="Unchanged (U)",
    (ROUNDUP(MIN($BD2 + $BF2, 10),1)*$AM2*$AN2*$AO2),
    (ROUNDUP(MIN(($BD2 + $BF2) * 1.08, 10),1) *$AM2*$AN2*$AO2 )))</f>
        <v>7.125</v>
      </c>
      <c r="BH2" s="5">
        <f>ROUNDUP(($BG2*10)/10, 1)</f>
        <v>7.1999999999999993</v>
      </c>
      <c r="BI2" s="11" t="str">
        <f>IF($BH2=0,IF($AP2&gt;=9,"CRITICAL",IF($AP2&gt;=7,"HIGH",IF($AP2&gt;=4,"Medium","Low"))),IF($BH2&gt;=9,"CRITICAL",IF($BH2&gt;=7,"HIGH",IF($BH2&gt;=4,"Medium","Low"))))</f>
        <v>HIGH</v>
      </c>
    </row>
  </sheetData>
  <pageMargins left="0.7" right="0.7" top="0.75" bottom="0.75" header="0.3" footer="0.3"/>
  <extLst>
    <ext xmlns:x14="http://schemas.microsoft.com/office/spreadsheetml/2009/9/main" uri="{CCE6A557-97BC-4b89-ADB6-D9C93CAAB3DF}">
      <x14:dataValidations xmlns:xm="http://schemas.microsoft.com/office/excel/2006/main" count="22">
        <x14:dataValidation type="list" allowBlank="1" showInputMessage="1" showErrorMessage="1">
          <x14:formula1>
            <xm:f>data!$A$5:$A$8</xm:f>
          </x14:formula1>
          <xm:sqref>B2</xm:sqref>
        </x14:dataValidation>
        <x14:dataValidation type="list" allowBlank="1" showInputMessage="1" showErrorMessage="1">
          <x14:formula1>
            <xm:f>data!$A$11:$A$12</xm:f>
          </x14:formula1>
          <xm:sqref>C2</xm:sqref>
        </x14:dataValidation>
        <x14:dataValidation type="list" allowBlank="1" showInputMessage="1" showErrorMessage="1">
          <x14:formula1>
            <xm:f>data!$A$15:$A$17</xm:f>
          </x14:formula1>
          <xm:sqref>D2</xm:sqref>
        </x14:dataValidation>
        <x14:dataValidation type="list" allowBlank="1" showInputMessage="1" showErrorMessage="1">
          <x14:formula1>
            <xm:f>data!$A$20:$A$21</xm:f>
          </x14:formula1>
          <xm:sqref>E2</xm:sqref>
        </x14:dataValidation>
        <x14:dataValidation type="list" allowBlank="1" showInputMessage="1" showErrorMessage="1">
          <x14:formula1>
            <xm:f>data!$A$24:$A$25</xm:f>
          </x14:formula1>
          <xm:sqref>F2</xm:sqref>
        </x14:dataValidation>
        <x14:dataValidation type="list" allowBlank="1" showInputMessage="1" showErrorMessage="1">
          <x14:formula1>
            <xm:f>data!$A$29:$A$31</xm:f>
          </x14:formula1>
          <xm:sqref>G2</xm:sqref>
        </x14:dataValidation>
        <x14:dataValidation type="list" allowBlank="1" showInputMessage="1" showErrorMessage="1">
          <x14:formula1>
            <xm:f>data!$A$34:$A$36</xm:f>
          </x14:formula1>
          <xm:sqref>H2</xm:sqref>
        </x14:dataValidation>
        <x14:dataValidation type="list" allowBlank="1" showInputMessage="1" showErrorMessage="1">
          <x14:formula1>
            <xm:f>data!$A$39:$A$41</xm:f>
          </x14:formula1>
          <xm:sqref>I2</xm:sqref>
        </x14:dataValidation>
        <x14:dataValidation type="list" allowBlank="1" showInputMessage="1" showErrorMessage="1">
          <x14:formula1>
            <xm:f>data!$A$47:$A$51</xm:f>
          </x14:formula1>
          <xm:sqref>J2</xm:sqref>
        </x14:dataValidation>
        <x14:dataValidation type="list" allowBlank="1" showInputMessage="1" showErrorMessage="1">
          <x14:formula1>
            <xm:f>data!$A$54:$A$58</xm:f>
          </x14:formula1>
          <xm:sqref>K2</xm:sqref>
        </x14:dataValidation>
        <x14:dataValidation type="list" allowBlank="1" showInputMessage="1" showErrorMessage="1">
          <x14:formula1>
            <xm:f>data!$A$61:$A$64</xm:f>
          </x14:formula1>
          <xm:sqref>L2</xm:sqref>
        </x14:dataValidation>
        <x14:dataValidation type="list" allowBlank="1" showInputMessage="1" showErrorMessage="1">
          <x14:formula1>
            <xm:f>data!$A$70:$A$73</xm:f>
          </x14:formula1>
          <xm:sqref>M2</xm:sqref>
        </x14:dataValidation>
        <x14:dataValidation type="list" allowBlank="1" showInputMessage="1" showErrorMessage="1">
          <x14:formula1>
            <xm:f>data!$A$76:$A$79</xm:f>
          </x14:formula1>
          <xm:sqref>N2</xm:sqref>
        </x14:dataValidation>
        <x14:dataValidation type="list" allowBlank="1" showInputMessage="1" showErrorMessage="1">
          <x14:formula1>
            <xm:f>data!$A$82:$A$85</xm:f>
          </x14:formula1>
          <xm:sqref>O2</xm:sqref>
        </x14:dataValidation>
        <x14:dataValidation type="list" allowBlank="1" showInputMessage="1" showErrorMessage="1">
          <x14:formula1>
            <xm:f>data!$A$88:$A$92</xm:f>
          </x14:formula1>
          <xm:sqref>P2</xm:sqref>
        </x14:dataValidation>
        <x14:dataValidation type="list" allowBlank="1" showInputMessage="1" showErrorMessage="1">
          <x14:formula1>
            <xm:f>data!$A$95:$A$97</xm:f>
          </x14:formula1>
          <xm:sqref>Q2</xm:sqref>
        </x14:dataValidation>
        <x14:dataValidation type="list" allowBlank="1" showInputMessage="1" showErrorMessage="1">
          <x14:formula1>
            <xm:f>data!$A$100:$A$103</xm:f>
          </x14:formula1>
          <xm:sqref>R2</xm:sqref>
        </x14:dataValidation>
        <x14:dataValidation type="list" allowBlank="1" showInputMessage="1" showErrorMessage="1">
          <x14:formula1>
            <xm:f>data!$A$106:$A$108</xm:f>
          </x14:formula1>
          <xm:sqref>S2</xm:sqref>
        </x14:dataValidation>
        <x14:dataValidation type="list" allowBlank="1" showInputMessage="1" showErrorMessage="1">
          <x14:formula1>
            <xm:f>data!$A$115:$A$118</xm:f>
          </x14:formula1>
          <xm:sqref>U2</xm:sqref>
        </x14:dataValidation>
        <x14:dataValidation type="list" allowBlank="1" showInputMessage="1" showErrorMessage="1">
          <x14:formula1>
            <xm:f>data!$A$121:$A$124</xm:f>
          </x14:formula1>
          <xm:sqref>V2</xm:sqref>
        </x14:dataValidation>
        <x14:dataValidation type="list" allowBlank="1" showInputMessage="1" showErrorMessage="1">
          <x14:formula1>
            <xm:f>data!$A$127:$A$130</xm:f>
          </x14:formula1>
          <xm:sqref>W2</xm:sqref>
        </x14:dataValidation>
        <x14:dataValidation type="list" allowBlank="1" showInputMessage="1" showErrorMessage="1">
          <x14:formula1>
            <xm:f>data!$A$111:$A$112</xm:f>
          </x14:formula1>
          <xm:sqref>T2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topLeftCell="A106" workbookViewId="0">
      <selection activeCell="A111" sqref="A111"/>
    </sheetView>
  </sheetViews>
  <sheetFormatPr defaultRowHeight="14.6" x14ac:dyDescent="0.4"/>
  <cols>
    <col min="1" max="1" width="30.69140625" bestFit="1" customWidth="1"/>
  </cols>
  <sheetData>
    <row r="1" spans="1:2" ht="18.45" x14ac:dyDescent="0.5">
      <c r="A1" s="4" t="s">
        <v>22</v>
      </c>
    </row>
    <row r="2" spans="1:2" x14ac:dyDescent="0.4">
      <c r="A2" s="2"/>
    </row>
    <row r="3" spans="1:2" ht="15.9" x14ac:dyDescent="0.45">
      <c r="A3" s="3" t="s">
        <v>21</v>
      </c>
    </row>
    <row r="4" spans="1:2" x14ac:dyDescent="0.4">
      <c r="A4" s="2" t="s">
        <v>12</v>
      </c>
    </row>
    <row r="5" spans="1:2" x14ac:dyDescent="0.4">
      <c r="A5" t="s">
        <v>37</v>
      </c>
      <c r="B5" t="s">
        <v>3</v>
      </c>
    </row>
    <row r="6" spans="1:2" x14ac:dyDescent="0.4">
      <c r="A6" t="s">
        <v>38</v>
      </c>
      <c r="B6" t="s">
        <v>4</v>
      </c>
    </row>
    <row r="7" spans="1:2" x14ac:dyDescent="0.4">
      <c r="A7" t="s">
        <v>39</v>
      </c>
      <c r="B7" t="s">
        <v>5</v>
      </c>
    </row>
    <row r="8" spans="1:2" x14ac:dyDescent="0.4">
      <c r="A8" t="s">
        <v>40</v>
      </c>
      <c r="B8" t="s">
        <v>6</v>
      </c>
    </row>
    <row r="10" spans="1:2" x14ac:dyDescent="0.4">
      <c r="A10" s="2" t="s">
        <v>13</v>
      </c>
    </row>
    <row r="11" spans="1:2" x14ac:dyDescent="0.4">
      <c r="A11" t="s">
        <v>41</v>
      </c>
      <c r="B11" t="s">
        <v>7</v>
      </c>
    </row>
    <row r="12" spans="1:2" x14ac:dyDescent="0.4">
      <c r="A12" t="s">
        <v>42</v>
      </c>
      <c r="B12" s="1" t="s">
        <v>8</v>
      </c>
    </row>
    <row r="13" spans="1:2" x14ac:dyDescent="0.4">
      <c r="B13" s="1"/>
    </row>
    <row r="14" spans="1:2" x14ac:dyDescent="0.4">
      <c r="A14" s="2" t="s">
        <v>14</v>
      </c>
    </row>
    <row r="15" spans="1:2" x14ac:dyDescent="0.4">
      <c r="A15" t="s">
        <v>43</v>
      </c>
      <c r="B15" t="s">
        <v>9</v>
      </c>
    </row>
    <row r="16" spans="1:2" x14ac:dyDescent="0.4">
      <c r="A16" t="s">
        <v>42</v>
      </c>
      <c r="B16" t="s">
        <v>10</v>
      </c>
    </row>
    <row r="17" spans="1:2" x14ac:dyDescent="0.4">
      <c r="A17" t="s">
        <v>41</v>
      </c>
      <c r="B17" t="s">
        <v>11</v>
      </c>
    </row>
    <row r="19" spans="1:2" x14ac:dyDescent="0.4">
      <c r="A19" s="2" t="s">
        <v>15</v>
      </c>
    </row>
    <row r="20" spans="1:2" x14ac:dyDescent="0.4">
      <c r="A20" t="s">
        <v>43</v>
      </c>
      <c r="B20" t="s">
        <v>17</v>
      </c>
    </row>
    <row r="21" spans="1:2" x14ac:dyDescent="0.4">
      <c r="A21" t="s">
        <v>44</v>
      </c>
      <c r="B21" t="s">
        <v>18</v>
      </c>
    </row>
    <row r="23" spans="1:2" x14ac:dyDescent="0.4">
      <c r="A23" s="2" t="s">
        <v>16</v>
      </c>
    </row>
    <row r="24" spans="1:2" x14ac:dyDescent="0.4">
      <c r="A24" t="s">
        <v>45</v>
      </c>
      <c r="B24" t="s">
        <v>19</v>
      </c>
    </row>
    <row r="25" spans="1:2" x14ac:dyDescent="0.4">
      <c r="A25" t="s">
        <v>46</v>
      </c>
      <c r="B25" t="s">
        <v>20</v>
      </c>
    </row>
    <row r="27" spans="1:2" ht="15.9" x14ac:dyDescent="0.45">
      <c r="A27" s="3" t="s">
        <v>23</v>
      </c>
    </row>
    <row r="28" spans="1:2" x14ac:dyDescent="0.4">
      <c r="A28" s="2" t="s">
        <v>24</v>
      </c>
    </row>
    <row r="29" spans="1:2" x14ac:dyDescent="0.4">
      <c r="A29" t="s">
        <v>41</v>
      </c>
      <c r="B29" t="s">
        <v>25</v>
      </c>
    </row>
    <row r="30" spans="1:2" x14ac:dyDescent="0.4">
      <c r="A30" t="s">
        <v>42</v>
      </c>
      <c r="B30" t="s">
        <v>26</v>
      </c>
    </row>
    <row r="31" spans="1:2" x14ac:dyDescent="0.4">
      <c r="A31" t="s">
        <v>43</v>
      </c>
      <c r="B31" t="s">
        <v>27</v>
      </c>
    </row>
    <row r="33" spans="1:2" x14ac:dyDescent="0.4">
      <c r="A33" s="2" t="s">
        <v>28</v>
      </c>
    </row>
    <row r="34" spans="1:2" x14ac:dyDescent="0.4">
      <c r="A34" t="s">
        <v>41</v>
      </c>
      <c r="B34" t="s">
        <v>29</v>
      </c>
    </row>
    <row r="35" spans="1:2" x14ac:dyDescent="0.4">
      <c r="A35" t="s">
        <v>42</v>
      </c>
      <c r="B35" t="s">
        <v>30</v>
      </c>
    </row>
    <row r="36" spans="1:2" x14ac:dyDescent="0.4">
      <c r="A36" t="s">
        <v>43</v>
      </c>
      <c r="B36" s="1" t="s">
        <v>31</v>
      </c>
    </row>
    <row r="38" spans="1:2" x14ac:dyDescent="0.4">
      <c r="A38" s="2" t="s">
        <v>32</v>
      </c>
    </row>
    <row r="39" spans="1:2" x14ac:dyDescent="0.4">
      <c r="A39" t="s">
        <v>41</v>
      </c>
      <c r="B39" t="s">
        <v>33</v>
      </c>
    </row>
    <row r="40" spans="1:2" x14ac:dyDescent="0.4">
      <c r="A40" t="s">
        <v>42</v>
      </c>
      <c r="B40" t="s">
        <v>34</v>
      </c>
    </row>
    <row r="41" spans="1:2" x14ac:dyDescent="0.4">
      <c r="A41" t="s">
        <v>43</v>
      </c>
      <c r="B41" t="s">
        <v>35</v>
      </c>
    </row>
    <row r="44" spans="1:2" ht="18.45" x14ac:dyDescent="0.5">
      <c r="A44" s="4" t="s">
        <v>62</v>
      </c>
    </row>
    <row r="46" spans="1:2" x14ac:dyDescent="0.4">
      <c r="A46" s="2" t="s">
        <v>63</v>
      </c>
    </row>
    <row r="47" spans="1:2" x14ac:dyDescent="0.4">
      <c r="A47" t="s">
        <v>64</v>
      </c>
      <c r="B47" t="s">
        <v>65</v>
      </c>
    </row>
    <row r="48" spans="1:2" x14ac:dyDescent="0.4">
      <c r="A48" t="s">
        <v>41</v>
      </c>
      <c r="B48" t="s">
        <v>69</v>
      </c>
    </row>
    <row r="49" spans="1:2" x14ac:dyDescent="0.4">
      <c r="A49" t="s">
        <v>66</v>
      </c>
      <c r="B49" t="s">
        <v>70</v>
      </c>
    </row>
    <row r="50" spans="1:2" x14ac:dyDescent="0.4">
      <c r="A50" t="s">
        <v>67</v>
      </c>
      <c r="B50" t="s">
        <v>71</v>
      </c>
    </row>
    <row r="51" spans="1:2" x14ac:dyDescent="0.4">
      <c r="A51" t="s">
        <v>68</v>
      </c>
      <c r="B51" t="s">
        <v>72</v>
      </c>
    </row>
    <row r="53" spans="1:2" x14ac:dyDescent="0.4">
      <c r="A53" s="2" t="s">
        <v>73</v>
      </c>
    </row>
    <row r="54" spans="1:2" x14ac:dyDescent="0.4">
      <c r="A54" t="s">
        <v>64</v>
      </c>
      <c r="B54" t="s">
        <v>65</v>
      </c>
    </row>
    <row r="55" spans="1:2" x14ac:dyDescent="0.4">
      <c r="A55" t="s">
        <v>74</v>
      </c>
      <c r="B55" t="s">
        <v>78</v>
      </c>
    </row>
    <row r="56" spans="1:2" x14ac:dyDescent="0.4">
      <c r="A56" t="s">
        <v>75</v>
      </c>
      <c r="B56" t="s">
        <v>79</v>
      </c>
    </row>
    <row r="57" spans="1:2" x14ac:dyDescent="0.4">
      <c r="A57" t="s">
        <v>76</v>
      </c>
      <c r="B57" t="s">
        <v>80</v>
      </c>
    </row>
    <row r="58" spans="1:2" x14ac:dyDescent="0.4">
      <c r="A58" t="s">
        <v>77</v>
      </c>
      <c r="B58" t="s">
        <v>81</v>
      </c>
    </row>
    <row r="60" spans="1:2" x14ac:dyDescent="0.4">
      <c r="A60" s="2" t="s">
        <v>82</v>
      </c>
    </row>
    <row r="61" spans="1:2" x14ac:dyDescent="0.4">
      <c r="A61" t="s">
        <v>64</v>
      </c>
      <c r="B61" t="s">
        <v>65</v>
      </c>
    </row>
    <row r="62" spans="1:2" x14ac:dyDescent="0.4">
      <c r="A62" t="s">
        <v>83</v>
      </c>
      <c r="B62" t="s">
        <v>86</v>
      </c>
    </row>
    <row r="63" spans="1:2" x14ac:dyDescent="0.4">
      <c r="A63" t="s">
        <v>84</v>
      </c>
      <c r="B63" t="s">
        <v>87</v>
      </c>
    </row>
    <row r="64" spans="1:2" x14ac:dyDescent="0.4">
      <c r="A64" t="s">
        <v>85</v>
      </c>
      <c r="B64" t="s">
        <v>88</v>
      </c>
    </row>
    <row r="67" spans="1:2" ht="18.45" x14ac:dyDescent="0.5">
      <c r="A67" s="4" t="s">
        <v>95</v>
      </c>
    </row>
    <row r="69" spans="1:2" x14ac:dyDescent="0.4">
      <c r="A69" s="2" t="s">
        <v>96</v>
      </c>
    </row>
    <row r="70" spans="1:2" x14ac:dyDescent="0.4">
      <c r="A70" t="s">
        <v>64</v>
      </c>
      <c r="B70" t="s">
        <v>98</v>
      </c>
    </row>
    <row r="71" spans="1:2" x14ac:dyDescent="0.4">
      <c r="A71" t="s">
        <v>41</v>
      </c>
      <c r="B71" t="s">
        <v>99</v>
      </c>
    </row>
    <row r="72" spans="1:2" x14ac:dyDescent="0.4">
      <c r="A72" t="s">
        <v>97</v>
      </c>
      <c r="B72" t="s">
        <v>102</v>
      </c>
    </row>
    <row r="73" spans="1:2" x14ac:dyDescent="0.4">
      <c r="A73" t="s">
        <v>42</v>
      </c>
      <c r="B73" t="s">
        <v>103</v>
      </c>
    </row>
    <row r="75" spans="1:2" x14ac:dyDescent="0.4">
      <c r="A75" s="2" t="s">
        <v>100</v>
      </c>
    </row>
    <row r="76" spans="1:2" x14ac:dyDescent="0.4">
      <c r="A76" t="s">
        <v>64</v>
      </c>
      <c r="B76" t="s">
        <v>98</v>
      </c>
    </row>
    <row r="77" spans="1:2" x14ac:dyDescent="0.4">
      <c r="A77" t="s">
        <v>41</v>
      </c>
      <c r="B77" t="s">
        <v>104</v>
      </c>
    </row>
    <row r="78" spans="1:2" x14ac:dyDescent="0.4">
      <c r="A78" t="s">
        <v>97</v>
      </c>
      <c r="B78" t="s">
        <v>105</v>
      </c>
    </row>
    <row r="79" spans="1:2" x14ac:dyDescent="0.4">
      <c r="A79" t="s">
        <v>42</v>
      </c>
      <c r="B79" t="s">
        <v>106</v>
      </c>
    </row>
    <row r="81" spans="1:2" x14ac:dyDescent="0.4">
      <c r="A81" s="2" t="s">
        <v>101</v>
      </c>
    </row>
    <row r="82" spans="1:2" x14ac:dyDescent="0.4">
      <c r="A82" t="s">
        <v>64</v>
      </c>
      <c r="B82" t="s">
        <v>98</v>
      </c>
    </row>
    <row r="83" spans="1:2" x14ac:dyDescent="0.4">
      <c r="A83" t="s">
        <v>41</v>
      </c>
      <c r="B83" t="s">
        <v>107</v>
      </c>
    </row>
    <row r="84" spans="1:2" x14ac:dyDescent="0.4">
      <c r="A84" t="s">
        <v>97</v>
      </c>
      <c r="B84" t="s">
        <v>108</v>
      </c>
    </row>
    <row r="85" spans="1:2" x14ac:dyDescent="0.4">
      <c r="A85" t="s">
        <v>42</v>
      </c>
      <c r="B85" t="s">
        <v>109</v>
      </c>
    </row>
    <row r="87" spans="1:2" x14ac:dyDescent="0.4">
      <c r="A87" s="2" t="s">
        <v>114</v>
      </c>
    </row>
    <row r="88" spans="1:2" x14ac:dyDescent="0.4">
      <c r="A88" t="s">
        <v>64</v>
      </c>
    </row>
    <row r="89" spans="1:2" x14ac:dyDescent="0.4">
      <c r="A89" t="s">
        <v>37</v>
      </c>
    </row>
    <row r="90" spans="1:2" x14ac:dyDescent="0.4">
      <c r="A90" t="s">
        <v>38</v>
      </c>
    </row>
    <row r="91" spans="1:2" x14ac:dyDescent="0.4">
      <c r="A91" t="s">
        <v>39</v>
      </c>
    </row>
    <row r="92" spans="1:2" x14ac:dyDescent="0.4">
      <c r="A92" t="s">
        <v>40</v>
      </c>
    </row>
    <row r="94" spans="1:2" x14ac:dyDescent="0.4">
      <c r="A94" s="2" t="s">
        <v>115</v>
      </c>
    </row>
    <row r="95" spans="1:2" x14ac:dyDescent="0.4">
      <c r="A95" t="s">
        <v>64</v>
      </c>
    </row>
    <row r="96" spans="1:2" x14ac:dyDescent="0.4">
      <c r="A96" t="s">
        <v>41</v>
      </c>
    </row>
    <row r="97" spans="1:1" x14ac:dyDescent="0.4">
      <c r="A97" t="s">
        <v>42</v>
      </c>
    </row>
    <row r="99" spans="1:1" x14ac:dyDescent="0.4">
      <c r="A99" s="2" t="s">
        <v>116</v>
      </c>
    </row>
    <row r="100" spans="1:1" x14ac:dyDescent="0.4">
      <c r="A100" t="s">
        <v>64</v>
      </c>
    </row>
    <row r="101" spans="1:1" x14ac:dyDescent="0.4">
      <c r="A101" t="s">
        <v>43</v>
      </c>
    </row>
    <row r="102" spans="1:1" x14ac:dyDescent="0.4">
      <c r="A102" t="s">
        <v>42</v>
      </c>
    </row>
    <row r="103" spans="1:1" x14ac:dyDescent="0.4">
      <c r="A103" t="s">
        <v>41</v>
      </c>
    </row>
    <row r="105" spans="1:1" x14ac:dyDescent="0.4">
      <c r="A105" s="2" t="s">
        <v>117</v>
      </c>
    </row>
    <row r="106" spans="1:1" x14ac:dyDescent="0.4">
      <c r="A106" t="s">
        <v>64</v>
      </c>
    </row>
    <row r="107" spans="1:1" x14ac:dyDescent="0.4">
      <c r="A107" t="s">
        <v>43</v>
      </c>
    </row>
    <row r="108" spans="1:1" x14ac:dyDescent="0.4">
      <c r="A108" t="s">
        <v>44</v>
      </c>
    </row>
    <row r="110" spans="1:1" x14ac:dyDescent="0.4">
      <c r="A110" s="2" t="s">
        <v>118</v>
      </c>
    </row>
    <row r="111" spans="1:1" x14ac:dyDescent="0.4">
      <c r="A111" t="s">
        <v>45</v>
      </c>
    </row>
    <row r="112" spans="1:1" x14ac:dyDescent="0.4">
      <c r="A112" t="s">
        <v>46</v>
      </c>
    </row>
    <row r="114" spans="1:1" x14ac:dyDescent="0.4">
      <c r="A114" s="2" t="s">
        <v>119</v>
      </c>
    </row>
    <row r="115" spans="1:1" x14ac:dyDescent="0.4">
      <c r="A115" t="s">
        <v>64</v>
      </c>
    </row>
    <row r="116" spans="1:1" x14ac:dyDescent="0.4">
      <c r="A116" t="s">
        <v>41</v>
      </c>
    </row>
    <row r="117" spans="1:1" x14ac:dyDescent="0.4">
      <c r="A117" t="s">
        <v>42</v>
      </c>
    </row>
    <row r="118" spans="1:1" x14ac:dyDescent="0.4">
      <c r="A118" t="s">
        <v>43</v>
      </c>
    </row>
    <row r="120" spans="1:1" x14ac:dyDescent="0.4">
      <c r="A120" s="2" t="s">
        <v>120</v>
      </c>
    </row>
    <row r="121" spans="1:1" x14ac:dyDescent="0.4">
      <c r="A121" t="s">
        <v>64</v>
      </c>
    </row>
    <row r="122" spans="1:1" x14ac:dyDescent="0.4">
      <c r="A122" t="s">
        <v>41</v>
      </c>
    </row>
    <row r="123" spans="1:1" x14ac:dyDescent="0.4">
      <c r="A123" t="s">
        <v>42</v>
      </c>
    </row>
    <row r="124" spans="1:1" x14ac:dyDescent="0.4">
      <c r="A124" t="s">
        <v>43</v>
      </c>
    </row>
    <row r="126" spans="1:1" x14ac:dyDescent="0.4">
      <c r="A126" s="2" t="s">
        <v>121</v>
      </c>
    </row>
    <row r="127" spans="1:1" x14ac:dyDescent="0.4">
      <c r="A127" t="s">
        <v>64</v>
      </c>
    </row>
    <row r="128" spans="1:1" x14ac:dyDescent="0.4">
      <c r="A128" t="s">
        <v>41</v>
      </c>
    </row>
    <row r="129" spans="1:1" x14ac:dyDescent="0.4">
      <c r="A129" t="s">
        <v>42</v>
      </c>
    </row>
    <row r="130" spans="1:1" x14ac:dyDescent="0.4">
      <c r="A130" t="s">
        <v>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Calculator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Mohesh Mohan</dc:creator>
  <cp:lastModifiedBy>Mohesh Mohan</cp:lastModifiedBy>
  <dcterms:created xsi:type="dcterms:W3CDTF">2017-03-27T08:42:20Z</dcterms:created>
  <dcterms:modified xsi:type="dcterms:W3CDTF">2017-12-04T11:41:59Z</dcterms:modified>
</cp:coreProperties>
</file>