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7" documentId="11_AB14EA3CB7664F4BF66189B22222B7503DB81F61" xr6:coauthVersionLast="47" xr6:coauthVersionMax="47" xr10:uidLastSave="{511BCD40-66C0-4D22-82CD-46DBBFD5C21D}"/>
  <bookViews>
    <workbookView xWindow="-120" yWindow="-120" windowWidth="20730" windowHeight="11760" xr2:uid="{00000000-000D-0000-FFFF-FFFF00000000}"/>
  </bookViews>
  <sheets>
    <sheet name="Data" sheetId="1" r:id="rId1"/>
    <sheet name="Solution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2" l="1"/>
  <c r="M34" i="2"/>
  <c r="M35" i="2" s="1"/>
  <c r="M36" i="2" s="1"/>
  <c r="F10" i="2" l="1"/>
  <c r="F11" i="2"/>
  <c r="F18" i="2"/>
  <c r="F19" i="2"/>
  <c r="F26" i="2"/>
  <c r="F27" i="2"/>
  <c r="E4" i="2"/>
  <c r="F4" i="2" s="1"/>
  <c r="E5" i="2"/>
  <c r="F5" i="2" s="1"/>
  <c r="E6" i="2"/>
  <c r="F6" i="2" s="1"/>
  <c r="E7" i="2"/>
  <c r="E8" i="2"/>
  <c r="E9" i="2"/>
  <c r="E10" i="2"/>
  <c r="E11" i="2"/>
  <c r="E12" i="2"/>
  <c r="F12" i="2" s="1"/>
  <c r="E13" i="2"/>
  <c r="F13" i="2" s="1"/>
  <c r="E14" i="2"/>
  <c r="F14" i="2" s="1"/>
  <c r="E15" i="2"/>
  <c r="E16" i="2"/>
  <c r="E17" i="2"/>
  <c r="E18" i="2"/>
  <c r="E19" i="2"/>
  <c r="E20" i="2"/>
  <c r="F20" i="2" s="1"/>
  <c r="E21" i="2"/>
  <c r="F21" i="2" s="1"/>
  <c r="E22" i="2"/>
  <c r="F22" i="2" s="1"/>
  <c r="E23" i="2"/>
  <c r="E24" i="2"/>
  <c r="E25" i="2"/>
  <c r="E26" i="2"/>
  <c r="E27" i="2"/>
  <c r="E28" i="2"/>
  <c r="F28" i="2" s="1"/>
  <c r="E29" i="2"/>
  <c r="F29" i="2" s="1"/>
  <c r="E30" i="2"/>
  <c r="F30" i="2" s="1"/>
  <c r="E31" i="2"/>
  <c r="E3" i="2"/>
  <c r="D4" i="2"/>
  <c r="D5" i="2"/>
  <c r="D6" i="2"/>
  <c r="D7" i="2"/>
  <c r="F7" i="2" s="1"/>
  <c r="D8" i="2"/>
  <c r="F8" i="2" s="1"/>
  <c r="D9" i="2"/>
  <c r="F9" i="2" s="1"/>
  <c r="D10" i="2"/>
  <c r="D11" i="2"/>
  <c r="D12" i="2"/>
  <c r="D13" i="2"/>
  <c r="D14" i="2"/>
  <c r="D15" i="2"/>
  <c r="F15" i="2" s="1"/>
  <c r="D16" i="2"/>
  <c r="F16" i="2" s="1"/>
  <c r="D17" i="2"/>
  <c r="F17" i="2" s="1"/>
  <c r="D18" i="2"/>
  <c r="D19" i="2"/>
  <c r="D20" i="2"/>
  <c r="D21" i="2"/>
  <c r="D22" i="2"/>
  <c r="D23" i="2"/>
  <c r="F23" i="2" s="1"/>
  <c r="D24" i="2"/>
  <c r="F24" i="2" s="1"/>
  <c r="D25" i="2"/>
  <c r="F25" i="2" s="1"/>
  <c r="D26" i="2"/>
  <c r="D27" i="2"/>
  <c r="D28" i="2"/>
  <c r="D29" i="2"/>
  <c r="D30" i="2"/>
  <c r="D31" i="2"/>
  <c r="F31" i="2" s="1"/>
  <c r="D3" i="2"/>
  <c r="F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<sst xmlns="http://schemas.openxmlformats.org/spreadsheetml/2006/main" count="22" uniqueCount="20">
  <si>
    <t>FBHP (psia)</t>
  </si>
  <si>
    <t>Time(hrs)</t>
  </si>
  <si>
    <t>dt</t>
  </si>
  <si>
    <t>P'</t>
  </si>
  <si>
    <t>dPwf</t>
  </si>
  <si>
    <t>delPwf</t>
  </si>
  <si>
    <t>m</t>
  </si>
  <si>
    <t>Data</t>
  </si>
  <si>
    <t>Φ</t>
  </si>
  <si>
    <t>B(bbl/STB)</t>
  </si>
  <si>
    <t>Q(STB/d)</t>
  </si>
  <si>
    <t>µ(cp)</t>
  </si>
  <si>
    <t>h(ft)</t>
  </si>
  <si>
    <t>Ct(psi^-1)</t>
  </si>
  <si>
    <t>Pi(psia)</t>
  </si>
  <si>
    <t>t(hrs)</t>
  </si>
  <si>
    <t>Calculations</t>
  </si>
  <si>
    <t>r(ft)</t>
  </si>
  <si>
    <t>k(permeability)</t>
  </si>
  <si>
    <t>s(skin)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</si>
</sst>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7" xfId="0" applyFill="1" applyBorder="1"/>
    <xf numFmtId="0" fontId="1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3" borderId="4" xfId="0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0" fillId="3" borderId="8" xfId="0" applyFill="1" applyBorder="1"/>
    <xf numFmtId="0" fontId="1" fillId="3" borderId="8" xfId="0" applyFont="1" applyFill="1" applyBorder="1"/>
    <xf numFmtId="0" fontId="0" fillId="3" borderId="6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423914005767193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Pwf vs Time</c:v>
          </c:tx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Solution!$B$3:$B$31</c:f>
              <c:numCache>
                <c:formatCode>General</c:formatCode>
                <c:ptCount val="29"/>
                <c:pt idx="0">
                  <c:v>3812</c:v>
                </c:pt>
                <c:pt idx="1">
                  <c:v>3699</c:v>
                </c:pt>
                <c:pt idx="2">
                  <c:v>3653</c:v>
                </c:pt>
                <c:pt idx="3">
                  <c:v>3636</c:v>
                </c:pt>
                <c:pt idx="4">
                  <c:v>3616</c:v>
                </c:pt>
                <c:pt idx="5">
                  <c:v>3607</c:v>
                </c:pt>
                <c:pt idx="6">
                  <c:v>3600</c:v>
                </c:pt>
                <c:pt idx="7">
                  <c:v>3593</c:v>
                </c:pt>
                <c:pt idx="8">
                  <c:v>3586</c:v>
                </c:pt>
                <c:pt idx="9">
                  <c:v>3573</c:v>
                </c:pt>
                <c:pt idx="10">
                  <c:v>3567</c:v>
                </c:pt>
                <c:pt idx="11">
                  <c:v>3561</c:v>
                </c:pt>
                <c:pt idx="12">
                  <c:v>3555</c:v>
                </c:pt>
                <c:pt idx="13">
                  <c:v>3549</c:v>
                </c:pt>
                <c:pt idx="14">
                  <c:v>3544</c:v>
                </c:pt>
                <c:pt idx="15">
                  <c:v>3537</c:v>
                </c:pt>
                <c:pt idx="16">
                  <c:v>3532</c:v>
                </c:pt>
                <c:pt idx="17">
                  <c:v>3526</c:v>
                </c:pt>
                <c:pt idx="18">
                  <c:v>3521</c:v>
                </c:pt>
                <c:pt idx="19">
                  <c:v>3515</c:v>
                </c:pt>
                <c:pt idx="20">
                  <c:v>3509</c:v>
                </c:pt>
                <c:pt idx="21">
                  <c:v>3503</c:v>
                </c:pt>
                <c:pt idx="22">
                  <c:v>3497</c:v>
                </c:pt>
                <c:pt idx="23">
                  <c:v>3490</c:v>
                </c:pt>
                <c:pt idx="24">
                  <c:v>3481</c:v>
                </c:pt>
                <c:pt idx="25">
                  <c:v>3472</c:v>
                </c:pt>
                <c:pt idx="26">
                  <c:v>3460</c:v>
                </c:pt>
                <c:pt idx="27">
                  <c:v>3446</c:v>
                </c:pt>
                <c:pt idx="28">
                  <c:v>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A-487A-9B81-A55B7D7A0533}"/>
            </c:ext>
          </c:extLst>
        </c:ser>
        <c:ser>
          <c:idx val="1"/>
          <c:order val="1"/>
          <c:tx>
            <c:v>IARF region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og"/>
            <c:dispRSqr val="1"/>
            <c:dispEq val="1"/>
            <c:trendlineLbl>
              <c:layout>
                <c:manualLayout>
                  <c:x val="8.1725183992587113E-3"/>
                  <c:y val="-0.47200645919461914"/>
                </c:manualLayout>
              </c:layout>
              <c:numFmt formatCode="General" sourceLinked="0"/>
            </c:trendlineLbl>
          </c:trendline>
          <c:xVal>
            <c:numRef>
              <c:f>Solution!$A$13:$A$24</c:f>
              <c:numCache>
                <c:formatCode>General</c:formatCode>
                <c:ptCount val="12"/>
                <c:pt idx="0">
                  <c:v>17.3</c:v>
                </c:pt>
                <c:pt idx="1">
                  <c:v>20.7</c:v>
                </c:pt>
                <c:pt idx="2">
                  <c:v>24.9</c:v>
                </c:pt>
                <c:pt idx="3">
                  <c:v>29.8</c:v>
                </c:pt>
                <c:pt idx="4">
                  <c:v>35.799999999999997</c:v>
                </c:pt>
                <c:pt idx="5">
                  <c:v>43</c:v>
                </c:pt>
                <c:pt idx="6">
                  <c:v>51.5</c:v>
                </c:pt>
                <c:pt idx="7">
                  <c:v>61.8</c:v>
                </c:pt>
                <c:pt idx="8">
                  <c:v>74.2</c:v>
                </c:pt>
                <c:pt idx="9">
                  <c:v>89.1</c:v>
                </c:pt>
                <c:pt idx="10">
                  <c:v>107</c:v>
                </c:pt>
                <c:pt idx="11">
                  <c:v>128</c:v>
                </c:pt>
              </c:numCache>
            </c:numRef>
          </c:xVal>
          <c:yVal>
            <c:numRef>
              <c:f>Solution!$B$13:$B$24</c:f>
              <c:numCache>
                <c:formatCode>General</c:formatCode>
                <c:ptCount val="12"/>
                <c:pt idx="0">
                  <c:v>3567</c:v>
                </c:pt>
                <c:pt idx="1">
                  <c:v>3561</c:v>
                </c:pt>
                <c:pt idx="2">
                  <c:v>3555</c:v>
                </c:pt>
                <c:pt idx="3">
                  <c:v>3549</c:v>
                </c:pt>
                <c:pt idx="4">
                  <c:v>3544</c:v>
                </c:pt>
                <c:pt idx="5">
                  <c:v>3537</c:v>
                </c:pt>
                <c:pt idx="6">
                  <c:v>3532</c:v>
                </c:pt>
                <c:pt idx="7">
                  <c:v>3526</c:v>
                </c:pt>
                <c:pt idx="8">
                  <c:v>3521</c:v>
                </c:pt>
                <c:pt idx="9">
                  <c:v>3515</c:v>
                </c:pt>
                <c:pt idx="10">
                  <c:v>3509</c:v>
                </c:pt>
                <c:pt idx="11">
                  <c:v>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CA-487A-9B81-A55B7D7A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1520"/>
        <c:axId val="220410944"/>
      </c:scatterChart>
      <c:valAx>
        <c:axId val="2204115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0944"/>
        <c:crosses val="autoZero"/>
        <c:crossBetween val="midCat"/>
      </c:valAx>
      <c:valAx>
        <c:axId val="2204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P' vs Time</c:v>
          </c:tx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Solution!$F$3:$F$31</c:f>
              <c:numCache>
                <c:formatCode>General</c:formatCode>
                <c:ptCount val="29"/>
                <c:pt idx="0">
                  <c:v>600</c:v>
                </c:pt>
                <c:pt idx="1">
                  <c:v>644.76470588235316</c:v>
                </c:pt>
                <c:pt idx="2">
                  <c:v>150.98823529411763</c:v>
                </c:pt>
                <c:pt idx="3">
                  <c:v>55.87704918032788</c:v>
                </c:pt>
                <c:pt idx="4">
                  <c:v>119.01234567901228</c:v>
                </c:pt>
                <c:pt idx="5">
                  <c:v>54.187500000000007</c:v>
                </c:pt>
                <c:pt idx="6">
                  <c:v>41.879310344827587</c:v>
                </c:pt>
                <c:pt idx="7">
                  <c:v>42.20289855072464</c:v>
                </c:pt>
                <c:pt idx="8">
                  <c:v>41.874251497005993</c:v>
                </c:pt>
                <c:pt idx="9">
                  <c:v>42.448979591836739</c:v>
                </c:pt>
                <c:pt idx="10">
                  <c:v>35.793103448275865</c:v>
                </c:pt>
                <c:pt idx="11">
                  <c:v>36.529411764705891</c:v>
                </c:pt>
                <c:pt idx="12">
                  <c:v>35.571428571428569</c:v>
                </c:pt>
                <c:pt idx="13">
                  <c:v>36.489795918367335</c:v>
                </c:pt>
                <c:pt idx="14">
                  <c:v>29.83333333333335</c:v>
                </c:pt>
                <c:pt idx="15">
                  <c:v>41.805555555555536</c:v>
                </c:pt>
                <c:pt idx="16">
                  <c:v>30.294117647058822</c:v>
                </c:pt>
                <c:pt idx="17">
                  <c:v>36.000000000000007</c:v>
                </c:pt>
                <c:pt idx="18">
                  <c:v>29.919354838709662</c:v>
                </c:pt>
                <c:pt idx="19">
                  <c:v>35.879194630872497</c:v>
                </c:pt>
                <c:pt idx="20">
                  <c:v>35.865921787709489</c:v>
                </c:pt>
                <c:pt idx="21">
                  <c:v>36.571428571428569</c:v>
                </c:pt>
                <c:pt idx="22">
                  <c:v>35.53846153846154</c:v>
                </c:pt>
                <c:pt idx="23">
                  <c:v>41.774193548387096</c:v>
                </c:pt>
                <c:pt idx="24">
                  <c:v>54</c:v>
                </c:pt>
                <c:pt idx="25">
                  <c:v>54.409090909090907</c:v>
                </c:pt>
                <c:pt idx="26">
                  <c:v>72.226415094339629</c:v>
                </c:pt>
                <c:pt idx="27">
                  <c:v>83.78125</c:v>
                </c:pt>
                <c:pt idx="28">
                  <c:v>101.55844155844156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3-4868-8AA4-AE420F395783}"/>
            </c:ext>
          </c:extLst>
        </c:ser>
        <c:ser>
          <c:idx val="2"/>
          <c:order val="1"/>
          <c:tx>
            <c:v>IARF Region</c:v>
          </c:tx>
          <c:xVal>
            <c:numRef>
              <c:f>Solution!$A$13:$A$24</c:f>
              <c:numCache>
                <c:formatCode>General</c:formatCode>
                <c:ptCount val="12"/>
                <c:pt idx="0">
                  <c:v>17.3</c:v>
                </c:pt>
                <c:pt idx="1">
                  <c:v>20.7</c:v>
                </c:pt>
                <c:pt idx="2">
                  <c:v>24.9</c:v>
                </c:pt>
                <c:pt idx="3">
                  <c:v>29.8</c:v>
                </c:pt>
                <c:pt idx="4">
                  <c:v>35.799999999999997</c:v>
                </c:pt>
                <c:pt idx="5">
                  <c:v>43</c:v>
                </c:pt>
                <c:pt idx="6">
                  <c:v>51.5</c:v>
                </c:pt>
                <c:pt idx="7">
                  <c:v>61.8</c:v>
                </c:pt>
                <c:pt idx="8">
                  <c:v>74.2</c:v>
                </c:pt>
                <c:pt idx="9">
                  <c:v>89.1</c:v>
                </c:pt>
                <c:pt idx="10">
                  <c:v>107</c:v>
                </c:pt>
                <c:pt idx="11">
                  <c:v>128</c:v>
                </c:pt>
              </c:numCache>
            </c:numRef>
          </c:xVal>
          <c:yVal>
            <c:numRef>
              <c:f>Solution!$F$13:$F$24</c:f>
              <c:numCache>
                <c:formatCode>General</c:formatCode>
                <c:ptCount val="12"/>
                <c:pt idx="0">
                  <c:v>35.793103448275865</c:v>
                </c:pt>
                <c:pt idx="1">
                  <c:v>36.529411764705891</c:v>
                </c:pt>
                <c:pt idx="2">
                  <c:v>35.571428571428569</c:v>
                </c:pt>
                <c:pt idx="3">
                  <c:v>36.489795918367335</c:v>
                </c:pt>
                <c:pt idx="4">
                  <c:v>29.83333333333335</c:v>
                </c:pt>
                <c:pt idx="5">
                  <c:v>41.805555555555536</c:v>
                </c:pt>
                <c:pt idx="6">
                  <c:v>30.294117647058822</c:v>
                </c:pt>
                <c:pt idx="7">
                  <c:v>36.000000000000007</c:v>
                </c:pt>
                <c:pt idx="8">
                  <c:v>29.919354838709662</c:v>
                </c:pt>
                <c:pt idx="9">
                  <c:v>35.879194630872497</c:v>
                </c:pt>
                <c:pt idx="10">
                  <c:v>35.865921787709489</c:v>
                </c:pt>
                <c:pt idx="11">
                  <c:v>36.571428571428569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3-4868-8AA4-AE420F395783}"/>
            </c:ext>
          </c:extLst>
        </c:ser>
        <c:ser>
          <c:idx val="0"/>
          <c:order val="2"/>
          <c:tx>
            <c:v>DelPwf vs Time</c:v>
          </c:tx>
          <c:spPr>
            <a:ln>
              <a:solidFill>
                <a:schemeClr val="accent1">
                  <a:alpha val="94000"/>
                </a:schemeClr>
              </a:solidFill>
            </a:ln>
          </c:spPr>
          <c:xVal>
            <c:numRef>
              <c:f>Solution!$A$3:$A$31</c:f>
              <c:numCache>
                <c:formatCode>General</c:formatCode>
                <c:ptCount val="29"/>
                <c:pt idx="0">
                  <c:v>1.6</c:v>
                </c:pt>
                <c:pt idx="1">
                  <c:v>1.94</c:v>
                </c:pt>
                <c:pt idx="2">
                  <c:v>2.79</c:v>
                </c:pt>
                <c:pt idx="3">
                  <c:v>4.01</c:v>
                </c:pt>
                <c:pt idx="4">
                  <c:v>4.82</c:v>
                </c:pt>
                <c:pt idx="5">
                  <c:v>5.78</c:v>
                </c:pt>
                <c:pt idx="6">
                  <c:v>6.94</c:v>
                </c:pt>
                <c:pt idx="7">
                  <c:v>8.32</c:v>
                </c:pt>
                <c:pt idx="8">
                  <c:v>9.99</c:v>
                </c:pt>
                <c:pt idx="9">
                  <c:v>14.4</c:v>
                </c:pt>
                <c:pt idx="10">
                  <c:v>17.3</c:v>
                </c:pt>
                <c:pt idx="11">
                  <c:v>20.7</c:v>
                </c:pt>
                <c:pt idx="12">
                  <c:v>24.9</c:v>
                </c:pt>
                <c:pt idx="13">
                  <c:v>29.8</c:v>
                </c:pt>
                <c:pt idx="14">
                  <c:v>35.799999999999997</c:v>
                </c:pt>
                <c:pt idx="15">
                  <c:v>43</c:v>
                </c:pt>
                <c:pt idx="16">
                  <c:v>51.5</c:v>
                </c:pt>
                <c:pt idx="17">
                  <c:v>61.8</c:v>
                </c:pt>
                <c:pt idx="18">
                  <c:v>74.2</c:v>
                </c:pt>
                <c:pt idx="19">
                  <c:v>89.1</c:v>
                </c:pt>
                <c:pt idx="20">
                  <c:v>107</c:v>
                </c:pt>
                <c:pt idx="21">
                  <c:v>128</c:v>
                </c:pt>
                <c:pt idx="22">
                  <c:v>154</c:v>
                </c:pt>
                <c:pt idx="23">
                  <c:v>185</c:v>
                </c:pt>
                <c:pt idx="24">
                  <c:v>222</c:v>
                </c:pt>
                <c:pt idx="25">
                  <c:v>266</c:v>
                </c:pt>
                <c:pt idx="26">
                  <c:v>319</c:v>
                </c:pt>
                <c:pt idx="27">
                  <c:v>383</c:v>
                </c:pt>
                <c:pt idx="28">
                  <c:v>460</c:v>
                </c:pt>
              </c:numCache>
            </c:numRef>
          </c:xVal>
          <c:yVal>
            <c:numRef>
              <c:f>Solution!$C$3:$C$31</c:f>
              <c:numCache>
                <c:formatCode>General</c:formatCode>
                <c:ptCount val="29"/>
                <c:pt idx="0">
                  <c:v>600</c:v>
                </c:pt>
                <c:pt idx="1">
                  <c:v>713</c:v>
                </c:pt>
                <c:pt idx="2">
                  <c:v>759</c:v>
                </c:pt>
                <c:pt idx="3">
                  <c:v>776</c:v>
                </c:pt>
                <c:pt idx="4">
                  <c:v>796</c:v>
                </c:pt>
                <c:pt idx="5">
                  <c:v>805</c:v>
                </c:pt>
                <c:pt idx="6">
                  <c:v>812</c:v>
                </c:pt>
                <c:pt idx="7">
                  <c:v>819</c:v>
                </c:pt>
                <c:pt idx="8">
                  <c:v>826</c:v>
                </c:pt>
                <c:pt idx="9">
                  <c:v>839</c:v>
                </c:pt>
                <c:pt idx="10">
                  <c:v>845</c:v>
                </c:pt>
                <c:pt idx="11">
                  <c:v>851</c:v>
                </c:pt>
                <c:pt idx="12">
                  <c:v>857</c:v>
                </c:pt>
                <c:pt idx="13">
                  <c:v>863</c:v>
                </c:pt>
                <c:pt idx="14">
                  <c:v>868</c:v>
                </c:pt>
                <c:pt idx="15">
                  <c:v>875</c:v>
                </c:pt>
                <c:pt idx="16">
                  <c:v>880</c:v>
                </c:pt>
                <c:pt idx="17">
                  <c:v>886</c:v>
                </c:pt>
                <c:pt idx="18">
                  <c:v>891</c:v>
                </c:pt>
                <c:pt idx="19">
                  <c:v>897</c:v>
                </c:pt>
                <c:pt idx="20">
                  <c:v>903</c:v>
                </c:pt>
                <c:pt idx="21">
                  <c:v>909</c:v>
                </c:pt>
                <c:pt idx="22">
                  <c:v>915</c:v>
                </c:pt>
                <c:pt idx="23">
                  <c:v>922</c:v>
                </c:pt>
                <c:pt idx="24">
                  <c:v>931</c:v>
                </c:pt>
                <c:pt idx="25">
                  <c:v>940</c:v>
                </c:pt>
                <c:pt idx="26">
                  <c:v>952</c:v>
                </c:pt>
                <c:pt idx="27">
                  <c:v>966</c:v>
                </c:pt>
                <c:pt idx="28">
                  <c:v>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3-4868-8AA4-AE420F39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672"/>
        <c:axId val="220412096"/>
      </c:scatterChart>
      <c:valAx>
        <c:axId val="220412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12096"/>
        <c:crosses val="autoZero"/>
        <c:crossBetween val="midCat"/>
      </c:valAx>
      <c:valAx>
        <c:axId val="2204120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11244225539768"/>
          <c:y val="0.5431237235583487"/>
          <c:w val="0.3260382743419209"/>
          <c:h val="0.233752516563522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9525</xdr:rowOff>
    </xdr:from>
    <xdr:to>
      <xdr:col>14</xdr:col>
      <xdr:colOff>600075</xdr:colOff>
      <xdr:row>14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72000" y="200025"/>
          <a:ext cx="4819650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 drawdown test is perfomed in a well. </a:t>
          </a:r>
          <a:r>
            <a:rPr lang="en-IN" sz="1400" baseline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During the test, the well was produced at a stabilized rate of 250 stb/d for a period of 460 hrs. The initial reservoir pressure was 4412 psia. The recorded flowing bottomhole pressure versus time is given. 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𝐹𝑜𝑟𝑚𝑎𝑡𝑖𝑜𝑛 𝑡ℎ𝑖𝑐𝑘𝑛𝑒𝑠𝑠=69 𝑓𝑡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𝑃𝑜𝑟𝑜𝑠𝑖𝑡𝑦=3.9%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𝑇𝑜𝑡𝑎𝑙 𝐶𝑜𝑚𝑝𝑟𝑒𝑠𝑠𝑖𝑏𝑖𝑙𝑖𝑡𝑦=17∗〖10〗^(−6)  〖𝑝𝑠𝑖〗^(−1)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𝑂𝑖𝑙 𝑓𝑜𝑟𝑚𝑎𝑡𝑖𝑜𝑛 𝑣𝑜𝑙𝑢𝑚𝑒 𝑓𝑎𝑐𝑡𝑜𝑟=1.136 𝑠𝑡𝑏/𝑑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𝑂𝑖𝑙 𝑣𝑖𝑠𝑐𝑜𝑠𝑖𝑡𝑦=0.8 𝑐𝑝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𝑊𝑒𝑙𝑙𝑏𝑜𝑟𝑒 𝑟𝑎𝑑𝑖𝑢𝑠=0.198 𝑓𝑡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IN" sz="14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Interpret the drawdown test.</a:t>
          </a:r>
          <a:endParaRPr lang="en-US" sz="1400">
            <a:effectLst/>
            <a:latin typeface="Times New Roman" pitchFamily="18" charset="0"/>
            <a:cs typeface="Times New Roman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6</xdr:row>
      <xdr:rowOff>76200</xdr:rowOff>
    </xdr:from>
    <xdr:to>
      <xdr:col>14</xdr:col>
      <xdr:colOff>533400</xdr:colOff>
      <xdr:row>23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0</xdr:row>
      <xdr:rowOff>152400</xdr:rowOff>
    </xdr:from>
    <xdr:to>
      <xdr:col>13</xdr:col>
      <xdr:colOff>552451</xdr:colOff>
      <xdr:row>6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457701" y="152400"/>
              <a:ext cx="4210050" cy="1038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𝑤𝑓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=162.6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𝑄𝐵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/>
                          </a:rPr>
                          <m:t>+</m:t>
                        </m:r>
                        <m:r>
                          <a:rPr lang="en-US" sz="1100" b="0" i="1">
                            <a:latin typeface="Cambria Math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−3.23+0.87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𝑠</m:t>
                    </m:r>
                    <m:r>
                      <a:rPr lang="en-US" sz="1100" b="0" i="1">
                        <a:latin typeface="Cambria Math"/>
                      </a:rPr>
                      <m:t>=1.151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𝑤𝑓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den>
                        </m:f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∅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+3.23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457701" y="152400"/>
              <a:ext cx="4210050" cy="1038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𝑃_𝑖−𝑃_𝑤𝑓=162.6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𝑄𝐵𝜇"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/</a:t>
              </a:r>
              <a:r>
                <a:rPr lang="en-US" sz="1100" b="0" i="0">
                  <a:latin typeface="Cambria Math"/>
                </a:rPr>
                <a:t>𝑘ℎ [log⁡(𝑡)+𝑙𝑜𝑔(𝑘/(</a:t>
              </a:r>
              <a:r>
                <a:rPr lang="en-US" sz="1100" b="0" i="0">
                  <a:latin typeface="Cambria Math"/>
                  <a:ea typeface="Cambria Math"/>
                </a:rPr>
                <a:t>∅𝜇𝐶_𝑡 𝑟^2 ))</a:t>
              </a:r>
              <a:r>
                <a:rPr lang="en-US" sz="1100" b="0" i="0">
                  <a:latin typeface="Cambria Math"/>
                </a:rPr>
                <a:t>−3.23+0.87(𝑠)]</a:t>
              </a:r>
              <a:endParaRPr lang="en-US" sz="1100"/>
            </a:p>
            <a:p>
              <a:endParaRPr lang="en-US" sz="1100"/>
            </a:p>
            <a:p>
              <a:r>
                <a:rPr lang="en-US" sz="1100" b="0" i="0">
                  <a:latin typeface="Cambria Math"/>
                </a:rPr>
                <a:t>𝑠=1.151[(𝑃_𝑖−𝑃_𝑤𝑓)/𝑚−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𝑙𝑜𝑔(𝑘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/(∅𝜇𝐶_𝑡 𝑟^2 ))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+3.23]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15</xdr:col>
      <xdr:colOff>161924</xdr:colOff>
      <xdr:row>6</xdr:row>
      <xdr:rowOff>61912</xdr:rowOff>
    </xdr:from>
    <xdr:to>
      <xdr:col>25</xdr:col>
      <xdr:colOff>180975</xdr:colOff>
      <xdr:row>25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24</xdr:row>
      <xdr:rowOff>19049</xdr:rowOff>
    </xdr:from>
    <xdr:to>
      <xdr:col>15</xdr:col>
      <xdr:colOff>19050</xdr:colOff>
      <xdr:row>30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76750" y="4591049"/>
          <a:ext cx="4876800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derivative plot find the IARF region.</a:t>
          </a:r>
          <a:r>
            <a:rPr lang="en-US" sz="1100" baseline="0"/>
            <a:t> Read data point of IARF region and plot them onto the Pwf vs Time plot. Find the equation of this line. Find the slope of this line.</a:t>
          </a:r>
        </a:p>
        <a:p>
          <a:endParaRPr lang="en-US" sz="1100" baseline="0"/>
        </a:p>
        <a:p>
          <a:r>
            <a:rPr lang="en-US" sz="1100" baseline="0"/>
            <a:t>From graph,</a:t>
          </a:r>
        </a:p>
        <a:p>
          <a:r>
            <a:rPr lang="en-US" sz="1100"/>
            <a:t>slope, m </a:t>
          </a:r>
          <a:r>
            <a:rPr lang="en-US" sz="1100" baseline="0"/>
            <a:t> = 2.303*31.69</a:t>
          </a:r>
          <a:endParaRPr lang="en-US" sz="1100"/>
        </a:p>
      </xdr:txBody>
    </xdr:sp>
    <xdr:clientData/>
  </xdr:twoCellAnchor>
  <xdr:twoCellAnchor>
    <xdr:from>
      <xdr:col>14</xdr:col>
      <xdr:colOff>28575</xdr:colOff>
      <xdr:row>0</xdr:row>
      <xdr:rowOff>161925</xdr:rowOff>
    </xdr:from>
    <xdr:to>
      <xdr:col>16</xdr:col>
      <xdr:colOff>47625</xdr:colOff>
      <xdr:row>3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8753475" y="161925"/>
              <a:ext cx="1238250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𝑚</m:t>
                    </m:r>
                    <m:r>
                      <a:rPr lang="en-US" sz="1100" b="0" i="1">
                        <a:latin typeface="Cambria Math"/>
                      </a:rPr>
                      <m:t>=162.6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𝑄𝐵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𝜇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𝑘h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753475" y="161925"/>
              <a:ext cx="1238250" cy="514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/>
                </a:rPr>
                <a:t>𝑚=162.6 𝑄𝐵</a:t>
              </a:r>
              <a:r>
                <a:rPr lang="en-US" sz="1100" b="0" i="0">
                  <a:latin typeface="Cambria Math"/>
                  <a:ea typeface="Cambria Math"/>
                </a:rPr>
                <a:t>𝜇/</a:t>
              </a:r>
              <a:r>
                <a:rPr lang="en-US" sz="1100" b="0" i="0">
                  <a:latin typeface="Cambria Math"/>
                </a:rPr>
                <a:t>𝑘ℎ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J20" sqref="J20"/>
    </sheetView>
  </sheetViews>
  <sheetFormatPr defaultRowHeight="15" x14ac:dyDescent="0.25"/>
  <cols>
    <col min="1" max="1" width="10.85546875" customWidth="1"/>
    <col min="2" max="2" width="11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4412</v>
      </c>
    </row>
    <row r="3" spans="1:2" x14ac:dyDescent="0.25">
      <c r="A3">
        <v>1.6</v>
      </c>
      <c r="B3">
        <v>3812</v>
      </c>
    </row>
    <row r="4" spans="1:2" x14ac:dyDescent="0.25">
      <c r="A4">
        <v>1.94</v>
      </c>
      <c r="B4">
        <v>3699</v>
      </c>
    </row>
    <row r="5" spans="1:2" x14ac:dyDescent="0.25">
      <c r="A5">
        <v>2.79</v>
      </c>
      <c r="B5">
        <v>3653</v>
      </c>
    </row>
    <row r="6" spans="1:2" x14ac:dyDescent="0.25">
      <c r="A6">
        <v>4.01</v>
      </c>
      <c r="B6">
        <v>3636</v>
      </c>
    </row>
    <row r="7" spans="1:2" x14ac:dyDescent="0.25">
      <c r="A7">
        <v>4.82</v>
      </c>
      <c r="B7">
        <v>3616</v>
      </c>
    </row>
    <row r="8" spans="1:2" x14ac:dyDescent="0.25">
      <c r="A8">
        <v>5.78</v>
      </c>
      <c r="B8">
        <v>3607</v>
      </c>
    </row>
    <row r="9" spans="1:2" x14ac:dyDescent="0.25">
      <c r="A9">
        <v>6.94</v>
      </c>
      <c r="B9">
        <v>3600</v>
      </c>
    </row>
    <row r="10" spans="1:2" x14ac:dyDescent="0.25">
      <c r="A10">
        <v>8.32</v>
      </c>
      <c r="B10">
        <v>3593</v>
      </c>
    </row>
    <row r="11" spans="1:2" x14ac:dyDescent="0.25">
      <c r="A11">
        <v>9.99</v>
      </c>
      <c r="B11">
        <v>3586</v>
      </c>
    </row>
    <row r="12" spans="1:2" x14ac:dyDescent="0.25">
      <c r="A12">
        <v>14.4</v>
      </c>
      <c r="B12">
        <v>3573</v>
      </c>
    </row>
    <row r="13" spans="1:2" x14ac:dyDescent="0.25">
      <c r="A13">
        <v>17.3</v>
      </c>
      <c r="B13">
        <v>3567</v>
      </c>
    </row>
    <row r="14" spans="1:2" x14ac:dyDescent="0.25">
      <c r="A14">
        <v>20.7</v>
      </c>
      <c r="B14">
        <v>3561</v>
      </c>
    </row>
    <row r="15" spans="1:2" x14ac:dyDescent="0.25">
      <c r="A15">
        <v>24.9</v>
      </c>
      <c r="B15">
        <v>3555</v>
      </c>
    </row>
    <row r="16" spans="1:2" x14ac:dyDescent="0.25">
      <c r="A16">
        <v>29.8</v>
      </c>
      <c r="B16">
        <v>3549</v>
      </c>
    </row>
    <row r="17" spans="1:2" x14ac:dyDescent="0.25">
      <c r="A17">
        <v>35.799999999999997</v>
      </c>
      <c r="B17">
        <v>3544</v>
      </c>
    </row>
    <row r="18" spans="1:2" x14ac:dyDescent="0.25">
      <c r="A18">
        <v>43</v>
      </c>
      <c r="B18">
        <v>3537</v>
      </c>
    </row>
    <row r="19" spans="1:2" x14ac:dyDescent="0.25">
      <c r="A19">
        <v>51.5</v>
      </c>
      <c r="B19">
        <v>3532</v>
      </c>
    </row>
    <row r="20" spans="1:2" x14ac:dyDescent="0.25">
      <c r="A20">
        <v>61.8</v>
      </c>
      <c r="B20">
        <v>3526</v>
      </c>
    </row>
    <row r="21" spans="1:2" x14ac:dyDescent="0.25">
      <c r="A21">
        <v>74.2</v>
      </c>
      <c r="B21">
        <v>3521</v>
      </c>
    </row>
    <row r="22" spans="1:2" x14ac:dyDescent="0.25">
      <c r="A22">
        <v>89.1</v>
      </c>
      <c r="B22">
        <v>3515</v>
      </c>
    </row>
    <row r="23" spans="1:2" x14ac:dyDescent="0.25">
      <c r="A23">
        <v>107</v>
      </c>
      <c r="B23">
        <v>3509</v>
      </c>
    </row>
    <row r="24" spans="1:2" x14ac:dyDescent="0.25">
      <c r="A24">
        <v>128</v>
      </c>
      <c r="B24">
        <v>3503</v>
      </c>
    </row>
    <row r="25" spans="1:2" x14ac:dyDescent="0.25">
      <c r="A25">
        <v>154</v>
      </c>
      <c r="B25">
        <v>3497</v>
      </c>
    </row>
    <row r="26" spans="1:2" x14ac:dyDescent="0.25">
      <c r="A26">
        <v>185</v>
      </c>
      <c r="B26">
        <v>3490</v>
      </c>
    </row>
    <row r="27" spans="1:2" x14ac:dyDescent="0.25">
      <c r="A27">
        <v>222</v>
      </c>
      <c r="B27">
        <v>3481</v>
      </c>
    </row>
    <row r="28" spans="1:2" x14ac:dyDescent="0.25">
      <c r="A28">
        <v>266</v>
      </c>
      <c r="B28">
        <v>3472</v>
      </c>
    </row>
    <row r="29" spans="1:2" x14ac:dyDescent="0.25">
      <c r="A29">
        <v>319</v>
      </c>
      <c r="B29">
        <v>3460</v>
      </c>
    </row>
    <row r="30" spans="1:2" x14ac:dyDescent="0.25">
      <c r="A30">
        <v>383</v>
      </c>
      <c r="B30">
        <v>3446</v>
      </c>
    </row>
    <row r="31" spans="1:2" x14ac:dyDescent="0.25">
      <c r="A31">
        <v>460</v>
      </c>
      <c r="B31">
        <v>3429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zoomScaleNormal="100" workbookViewId="0">
      <selection activeCell="F33" sqref="F33"/>
    </sheetView>
  </sheetViews>
  <sheetFormatPr defaultRowHeight="15" x14ac:dyDescent="0.25"/>
  <cols>
    <col min="1" max="1" width="10" customWidth="1"/>
    <col min="2" max="2" width="11.140625" customWidth="1"/>
    <col min="8" max="8" width="11" customWidth="1"/>
    <col min="9" max="9" width="10.85546875" customWidth="1"/>
    <col min="10" max="10" width="13.42578125" customWidth="1"/>
    <col min="12" max="12" width="15.42578125" customWidth="1"/>
  </cols>
  <sheetData>
    <row r="1" spans="1:6" x14ac:dyDescent="0.25">
      <c r="A1" t="s">
        <v>1</v>
      </c>
      <c r="B1" t="s">
        <v>0</v>
      </c>
      <c r="C1" t="s">
        <v>4</v>
      </c>
      <c r="D1" t="s">
        <v>2</v>
      </c>
      <c r="E1" t="s">
        <v>5</v>
      </c>
      <c r="F1" t="s">
        <v>3</v>
      </c>
    </row>
    <row r="2" spans="1:6" x14ac:dyDescent="0.25">
      <c r="A2">
        <v>0</v>
      </c>
      <c r="B2">
        <v>4412</v>
      </c>
      <c r="C2">
        <f>$B$2-B2</f>
        <v>0</v>
      </c>
    </row>
    <row r="3" spans="1:6" x14ac:dyDescent="0.25">
      <c r="A3">
        <v>1.6</v>
      </c>
      <c r="B3">
        <v>3812</v>
      </c>
      <c r="C3">
        <f t="shared" ref="C3:C31" si="0">$B$2-B3</f>
        <v>600</v>
      </c>
      <c r="D3">
        <f>A3-A2</f>
        <v>1.6</v>
      </c>
      <c r="E3">
        <f>B2-B3</f>
        <v>600</v>
      </c>
      <c r="F3">
        <f>A3*E3/D3</f>
        <v>600</v>
      </c>
    </row>
    <row r="4" spans="1:6" x14ac:dyDescent="0.25">
      <c r="A4">
        <v>1.94</v>
      </c>
      <c r="B4">
        <v>3699</v>
      </c>
      <c r="C4">
        <f t="shared" si="0"/>
        <v>713</v>
      </c>
      <c r="D4">
        <f t="shared" ref="D4:D31" si="1">A4-A3</f>
        <v>0.33999999999999986</v>
      </c>
      <c r="E4">
        <f t="shared" ref="E4:E31" si="2">B3-B4</f>
        <v>113</v>
      </c>
      <c r="F4">
        <f t="shared" ref="F4:F31" si="3">A4*E4/D4</f>
        <v>644.76470588235316</v>
      </c>
    </row>
    <row r="5" spans="1:6" x14ac:dyDescent="0.25">
      <c r="A5">
        <v>2.79</v>
      </c>
      <c r="B5">
        <v>3653</v>
      </c>
      <c r="C5">
        <f t="shared" si="0"/>
        <v>759</v>
      </c>
      <c r="D5">
        <f t="shared" si="1"/>
        <v>0.85000000000000009</v>
      </c>
      <c r="E5">
        <f t="shared" si="2"/>
        <v>46</v>
      </c>
      <c r="F5">
        <f t="shared" si="3"/>
        <v>150.98823529411763</v>
      </c>
    </row>
    <row r="6" spans="1:6" x14ac:dyDescent="0.25">
      <c r="A6">
        <v>4.01</v>
      </c>
      <c r="B6">
        <v>3636</v>
      </c>
      <c r="C6">
        <f t="shared" si="0"/>
        <v>776</v>
      </c>
      <c r="D6">
        <f t="shared" si="1"/>
        <v>1.2199999999999998</v>
      </c>
      <c r="E6">
        <f t="shared" si="2"/>
        <v>17</v>
      </c>
      <c r="F6">
        <f t="shared" si="3"/>
        <v>55.87704918032788</v>
      </c>
    </row>
    <row r="7" spans="1:6" x14ac:dyDescent="0.25">
      <c r="A7">
        <v>4.82</v>
      </c>
      <c r="B7">
        <v>3616</v>
      </c>
      <c r="C7">
        <f t="shared" si="0"/>
        <v>796</v>
      </c>
      <c r="D7">
        <f t="shared" si="1"/>
        <v>0.8100000000000005</v>
      </c>
      <c r="E7">
        <f t="shared" si="2"/>
        <v>20</v>
      </c>
      <c r="F7">
        <f t="shared" si="3"/>
        <v>119.01234567901228</v>
      </c>
    </row>
    <row r="8" spans="1:6" x14ac:dyDescent="0.25">
      <c r="A8">
        <v>5.78</v>
      </c>
      <c r="B8">
        <v>3607</v>
      </c>
      <c r="C8">
        <f t="shared" si="0"/>
        <v>805</v>
      </c>
      <c r="D8">
        <f t="shared" si="1"/>
        <v>0.96</v>
      </c>
      <c r="E8">
        <f t="shared" si="2"/>
        <v>9</v>
      </c>
      <c r="F8">
        <f t="shared" si="3"/>
        <v>54.187500000000007</v>
      </c>
    </row>
    <row r="9" spans="1:6" x14ac:dyDescent="0.25">
      <c r="A9">
        <v>6.94</v>
      </c>
      <c r="B9">
        <v>3600</v>
      </c>
      <c r="C9">
        <f t="shared" si="0"/>
        <v>812</v>
      </c>
      <c r="D9">
        <f t="shared" si="1"/>
        <v>1.1600000000000001</v>
      </c>
      <c r="E9">
        <f t="shared" si="2"/>
        <v>7</v>
      </c>
      <c r="F9">
        <f t="shared" si="3"/>
        <v>41.879310344827587</v>
      </c>
    </row>
    <row r="10" spans="1:6" x14ac:dyDescent="0.25">
      <c r="A10">
        <v>8.32</v>
      </c>
      <c r="B10">
        <v>3593</v>
      </c>
      <c r="C10">
        <f t="shared" si="0"/>
        <v>819</v>
      </c>
      <c r="D10">
        <f t="shared" si="1"/>
        <v>1.38</v>
      </c>
      <c r="E10">
        <f t="shared" si="2"/>
        <v>7</v>
      </c>
      <c r="F10">
        <f t="shared" si="3"/>
        <v>42.20289855072464</v>
      </c>
    </row>
    <row r="11" spans="1:6" x14ac:dyDescent="0.25">
      <c r="A11">
        <v>9.99</v>
      </c>
      <c r="B11">
        <v>3586</v>
      </c>
      <c r="C11">
        <f t="shared" si="0"/>
        <v>826</v>
      </c>
      <c r="D11">
        <f t="shared" si="1"/>
        <v>1.67</v>
      </c>
      <c r="E11">
        <f t="shared" si="2"/>
        <v>7</v>
      </c>
      <c r="F11">
        <f t="shared" si="3"/>
        <v>41.874251497005993</v>
      </c>
    </row>
    <row r="12" spans="1:6" x14ac:dyDescent="0.25">
      <c r="A12">
        <v>14.4</v>
      </c>
      <c r="B12">
        <v>3573</v>
      </c>
      <c r="C12">
        <f t="shared" si="0"/>
        <v>839</v>
      </c>
      <c r="D12">
        <f t="shared" si="1"/>
        <v>4.41</v>
      </c>
      <c r="E12">
        <f t="shared" si="2"/>
        <v>13</v>
      </c>
      <c r="F12">
        <f t="shared" si="3"/>
        <v>42.448979591836739</v>
      </c>
    </row>
    <row r="13" spans="1:6" x14ac:dyDescent="0.25">
      <c r="A13">
        <v>17.3</v>
      </c>
      <c r="B13">
        <v>3567</v>
      </c>
      <c r="C13">
        <f t="shared" si="0"/>
        <v>845</v>
      </c>
      <c r="D13">
        <f t="shared" si="1"/>
        <v>2.9000000000000004</v>
      </c>
      <c r="E13">
        <f t="shared" si="2"/>
        <v>6</v>
      </c>
      <c r="F13">
        <f t="shared" si="3"/>
        <v>35.793103448275865</v>
      </c>
    </row>
    <row r="14" spans="1:6" x14ac:dyDescent="0.25">
      <c r="A14">
        <v>20.7</v>
      </c>
      <c r="B14">
        <v>3561</v>
      </c>
      <c r="C14">
        <f t="shared" si="0"/>
        <v>851</v>
      </c>
      <c r="D14">
        <f t="shared" si="1"/>
        <v>3.3999999999999986</v>
      </c>
      <c r="E14">
        <f t="shared" si="2"/>
        <v>6</v>
      </c>
      <c r="F14">
        <f t="shared" si="3"/>
        <v>36.529411764705891</v>
      </c>
    </row>
    <row r="15" spans="1:6" x14ac:dyDescent="0.25">
      <c r="A15">
        <v>24.9</v>
      </c>
      <c r="B15">
        <v>3555</v>
      </c>
      <c r="C15">
        <f t="shared" si="0"/>
        <v>857</v>
      </c>
      <c r="D15">
        <f t="shared" si="1"/>
        <v>4.1999999999999993</v>
      </c>
      <c r="E15">
        <f t="shared" si="2"/>
        <v>6</v>
      </c>
      <c r="F15">
        <f t="shared" si="3"/>
        <v>35.571428571428569</v>
      </c>
    </row>
    <row r="16" spans="1:6" x14ac:dyDescent="0.25">
      <c r="A16">
        <v>29.8</v>
      </c>
      <c r="B16">
        <v>3549</v>
      </c>
      <c r="C16">
        <f t="shared" si="0"/>
        <v>863</v>
      </c>
      <c r="D16">
        <f t="shared" si="1"/>
        <v>4.9000000000000021</v>
      </c>
      <c r="E16">
        <f t="shared" si="2"/>
        <v>6</v>
      </c>
      <c r="F16">
        <f t="shared" si="3"/>
        <v>36.489795918367335</v>
      </c>
    </row>
    <row r="17" spans="1:6" x14ac:dyDescent="0.25">
      <c r="A17">
        <v>35.799999999999997</v>
      </c>
      <c r="B17">
        <v>3544</v>
      </c>
      <c r="C17">
        <f t="shared" si="0"/>
        <v>868</v>
      </c>
      <c r="D17">
        <f t="shared" si="1"/>
        <v>5.9999999999999964</v>
      </c>
      <c r="E17">
        <f t="shared" si="2"/>
        <v>5</v>
      </c>
      <c r="F17">
        <f t="shared" si="3"/>
        <v>29.83333333333335</v>
      </c>
    </row>
    <row r="18" spans="1:6" x14ac:dyDescent="0.25">
      <c r="A18">
        <v>43</v>
      </c>
      <c r="B18">
        <v>3537</v>
      </c>
      <c r="C18">
        <f t="shared" si="0"/>
        <v>875</v>
      </c>
      <c r="D18">
        <f t="shared" si="1"/>
        <v>7.2000000000000028</v>
      </c>
      <c r="E18">
        <f t="shared" si="2"/>
        <v>7</v>
      </c>
      <c r="F18">
        <f t="shared" si="3"/>
        <v>41.805555555555536</v>
      </c>
    </row>
    <row r="19" spans="1:6" x14ac:dyDescent="0.25">
      <c r="A19">
        <v>51.5</v>
      </c>
      <c r="B19">
        <v>3532</v>
      </c>
      <c r="C19">
        <f t="shared" si="0"/>
        <v>880</v>
      </c>
      <c r="D19">
        <f t="shared" si="1"/>
        <v>8.5</v>
      </c>
      <c r="E19">
        <f t="shared" si="2"/>
        <v>5</v>
      </c>
      <c r="F19">
        <f t="shared" si="3"/>
        <v>30.294117647058822</v>
      </c>
    </row>
    <row r="20" spans="1:6" x14ac:dyDescent="0.25">
      <c r="A20">
        <v>61.8</v>
      </c>
      <c r="B20">
        <v>3526</v>
      </c>
      <c r="C20">
        <f t="shared" si="0"/>
        <v>886</v>
      </c>
      <c r="D20">
        <f t="shared" si="1"/>
        <v>10.299999999999997</v>
      </c>
      <c r="E20">
        <f t="shared" si="2"/>
        <v>6</v>
      </c>
      <c r="F20">
        <f t="shared" si="3"/>
        <v>36.000000000000007</v>
      </c>
    </row>
    <row r="21" spans="1:6" x14ac:dyDescent="0.25">
      <c r="A21">
        <v>74.2</v>
      </c>
      <c r="B21">
        <v>3521</v>
      </c>
      <c r="C21">
        <f t="shared" si="0"/>
        <v>891</v>
      </c>
      <c r="D21">
        <f t="shared" si="1"/>
        <v>12.400000000000006</v>
      </c>
      <c r="E21">
        <f t="shared" si="2"/>
        <v>5</v>
      </c>
      <c r="F21">
        <f t="shared" si="3"/>
        <v>29.919354838709662</v>
      </c>
    </row>
    <row r="22" spans="1:6" x14ac:dyDescent="0.25">
      <c r="A22">
        <v>89.1</v>
      </c>
      <c r="B22">
        <v>3515</v>
      </c>
      <c r="C22">
        <f t="shared" si="0"/>
        <v>897</v>
      </c>
      <c r="D22">
        <f t="shared" si="1"/>
        <v>14.899999999999991</v>
      </c>
      <c r="E22">
        <f t="shared" si="2"/>
        <v>6</v>
      </c>
      <c r="F22">
        <f t="shared" si="3"/>
        <v>35.879194630872497</v>
      </c>
    </row>
    <row r="23" spans="1:6" x14ac:dyDescent="0.25">
      <c r="A23">
        <v>107</v>
      </c>
      <c r="B23">
        <v>3509</v>
      </c>
      <c r="C23">
        <f t="shared" si="0"/>
        <v>903</v>
      </c>
      <c r="D23">
        <f t="shared" si="1"/>
        <v>17.900000000000006</v>
      </c>
      <c r="E23">
        <f t="shared" si="2"/>
        <v>6</v>
      </c>
      <c r="F23">
        <f t="shared" si="3"/>
        <v>35.865921787709489</v>
      </c>
    </row>
    <row r="24" spans="1:6" x14ac:dyDescent="0.25">
      <c r="A24">
        <v>128</v>
      </c>
      <c r="B24">
        <v>3503</v>
      </c>
      <c r="C24">
        <f t="shared" si="0"/>
        <v>909</v>
      </c>
      <c r="D24">
        <f t="shared" si="1"/>
        <v>21</v>
      </c>
      <c r="E24">
        <f t="shared" si="2"/>
        <v>6</v>
      </c>
      <c r="F24">
        <f t="shared" si="3"/>
        <v>36.571428571428569</v>
      </c>
    </row>
    <row r="25" spans="1:6" x14ac:dyDescent="0.25">
      <c r="A25">
        <v>154</v>
      </c>
      <c r="B25">
        <v>3497</v>
      </c>
      <c r="C25">
        <f t="shared" si="0"/>
        <v>915</v>
      </c>
      <c r="D25">
        <f t="shared" si="1"/>
        <v>26</v>
      </c>
      <c r="E25">
        <f t="shared" si="2"/>
        <v>6</v>
      </c>
      <c r="F25">
        <f t="shared" si="3"/>
        <v>35.53846153846154</v>
      </c>
    </row>
    <row r="26" spans="1:6" x14ac:dyDescent="0.25">
      <c r="A26">
        <v>185</v>
      </c>
      <c r="B26">
        <v>3490</v>
      </c>
      <c r="C26">
        <f t="shared" si="0"/>
        <v>922</v>
      </c>
      <c r="D26">
        <f t="shared" si="1"/>
        <v>31</v>
      </c>
      <c r="E26">
        <f t="shared" si="2"/>
        <v>7</v>
      </c>
      <c r="F26">
        <f t="shared" si="3"/>
        <v>41.774193548387096</v>
      </c>
    </row>
    <row r="27" spans="1:6" x14ac:dyDescent="0.25">
      <c r="A27">
        <v>222</v>
      </c>
      <c r="B27">
        <v>3481</v>
      </c>
      <c r="C27">
        <f t="shared" si="0"/>
        <v>931</v>
      </c>
      <c r="D27">
        <f t="shared" si="1"/>
        <v>37</v>
      </c>
      <c r="E27">
        <f t="shared" si="2"/>
        <v>9</v>
      </c>
      <c r="F27">
        <f t="shared" si="3"/>
        <v>54</v>
      </c>
    </row>
    <row r="28" spans="1:6" x14ac:dyDescent="0.25">
      <c r="A28">
        <v>266</v>
      </c>
      <c r="B28">
        <v>3472</v>
      </c>
      <c r="C28">
        <f t="shared" si="0"/>
        <v>940</v>
      </c>
      <c r="D28">
        <f t="shared" si="1"/>
        <v>44</v>
      </c>
      <c r="E28">
        <f t="shared" si="2"/>
        <v>9</v>
      </c>
      <c r="F28">
        <f t="shared" si="3"/>
        <v>54.409090909090907</v>
      </c>
    </row>
    <row r="29" spans="1:6" x14ac:dyDescent="0.25">
      <c r="A29">
        <v>319</v>
      </c>
      <c r="B29">
        <v>3460</v>
      </c>
      <c r="C29">
        <f t="shared" si="0"/>
        <v>952</v>
      </c>
      <c r="D29">
        <f t="shared" si="1"/>
        <v>53</v>
      </c>
      <c r="E29">
        <f t="shared" si="2"/>
        <v>12</v>
      </c>
      <c r="F29">
        <f t="shared" si="3"/>
        <v>72.226415094339629</v>
      </c>
    </row>
    <row r="30" spans="1:6" x14ac:dyDescent="0.25">
      <c r="A30">
        <v>383</v>
      </c>
      <c r="B30">
        <v>3446</v>
      </c>
      <c r="C30">
        <f t="shared" si="0"/>
        <v>966</v>
      </c>
      <c r="D30">
        <f t="shared" si="1"/>
        <v>64</v>
      </c>
      <c r="E30">
        <f t="shared" si="2"/>
        <v>14</v>
      </c>
      <c r="F30">
        <f t="shared" si="3"/>
        <v>83.78125</v>
      </c>
    </row>
    <row r="31" spans="1:6" x14ac:dyDescent="0.25">
      <c r="A31">
        <v>460</v>
      </c>
      <c r="B31">
        <v>3429</v>
      </c>
      <c r="C31">
        <f t="shared" si="0"/>
        <v>983</v>
      </c>
      <c r="D31">
        <f t="shared" si="1"/>
        <v>77</v>
      </c>
      <c r="E31">
        <f t="shared" si="2"/>
        <v>17</v>
      </c>
      <c r="F31">
        <f t="shared" si="3"/>
        <v>101.55844155844156</v>
      </c>
    </row>
    <row r="32" spans="1:6" ht="15.75" thickBot="1" x14ac:dyDescent="0.3"/>
    <row r="33" spans="6:13" ht="15.75" thickBot="1" x14ac:dyDescent="0.3">
      <c r="F33" s="3" t="s">
        <v>7</v>
      </c>
      <c r="G33" s="4"/>
      <c r="H33" s="4"/>
      <c r="I33" s="5" t="s">
        <v>17</v>
      </c>
      <c r="J33" s="6">
        <v>0.19800000000000001</v>
      </c>
      <c r="L33" s="16" t="s">
        <v>16</v>
      </c>
      <c r="M33" s="17"/>
    </row>
    <row r="34" spans="6:13" x14ac:dyDescent="0.25">
      <c r="F34" s="7" t="s">
        <v>10</v>
      </c>
      <c r="G34" s="8">
        <v>250</v>
      </c>
      <c r="H34" s="8"/>
      <c r="I34" s="9" t="s">
        <v>12</v>
      </c>
      <c r="J34" s="10">
        <v>69</v>
      </c>
      <c r="L34" s="18" t="s">
        <v>6</v>
      </c>
      <c r="M34" s="1">
        <f>2.303*31.69</f>
        <v>72.982070000000007</v>
      </c>
    </row>
    <row r="35" spans="6:13" x14ac:dyDescent="0.25">
      <c r="F35" s="11" t="s">
        <v>9</v>
      </c>
      <c r="G35" s="8">
        <v>1.1359999999999999</v>
      </c>
      <c r="H35" s="8"/>
      <c r="I35" s="9" t="s">
        <v>13</v>
      </c>
      <c r="J35" s="10">
        <f>17*10^-6</f>
        <v>1.7E-5</v>
      </c>
      <c r="L35" s="19" t="s">
        <v>18</v>
      </c>
      <c r="M35" s="1">
        <f>162.6*G34*G35*G36/(M34*J34)</f>
        <v>7.3360722589868255</v>
      </c>
    </row>
    <row r="36" spans="6:13" ht="15.75" thickBot="1" x14ac:dyDescent="0.3">
      <c r="F36" s="11" t="s">
        <v>11</v>
      </c>
      <c r="G36" s="8">
        <v>0.8</v>
      </c>
      <c r="H36" s="8"/>
      <c r="I36" s="9" t="s">
        <v>14</v>
      </c>
      <c r="J36" s="10">
        <v>4412</v>
      </c>
      <c r="L36" s="20" t="s">
        <v>19</v>
      </c>
      <c r="M36" s="2">
        <f>1.151*(((J36-B3)/M34)-LOG10(M35*A3/(G37*G36*J35*J33^2))+3.23)</f>
        <v>3.1071793523562961</v>
      </c>
    </row>
    <row r="37" spans="6:13" ht="15.75" thickBot="1" x14ac:dyDescent="0.3">
      <c r="F37" s="12" t="s">
        <v>8</v>
      </c>
      <c r="G37" s="13">
        <v>3.9E-2</v>
      </c>
      <c r="H37" s="13"/>
      <c r="I37" s="14" t="s">
        <v>15</v>
      </c>
      <c r="J37" s="15">
        <v>460</v>
      </c>
    </row>
  </sheetData>
  <mergeCells count="1">
    <mergeCell ref="L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Gabani</dc:creator>
  <cp:lastModifiedBy>Mohit Gabani</cp:lastModifiedBy>
  <dcterms:created xsi:type="dcterms:W3CDTF">2021-10-22T06:39:33Z</dcterms:created>
  <dcterms:modified xsi:type="dcterms:W3CDTF">2023-12-01T07:21:12Z</dcterms:modified>
</cp:coreProperties>
</file>