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U STUDY\2nd Quarter\Introduction to Enterprise Analytics (ALY 6050)\Week 6\"/>
    </mc:Choice>
  </mc:AlternateContent>
  <xr:revisionPtr revIDLastSave="0" documentId="13_ncr:1_{8351EC5B-4E99-49CF-8705-A104CD376B4E}" xr6:coauthVersionLast="47" xr6:coauthVersionMax="47" xr10:uidLastSave="{00000000-0000-0000-0000-000000000000}"/>
  <bookViews>
    <workbookView xWindow="-108" yWindow="-108" windowWidth="23256" windowHeight="13896" xr2:uid="{7AEC5213-303D-0540-92AB-43C9CF7CF98F}"/>
  </bookViews>
  <sheets>
    <sheet name="Part 1" sheetId="1" r:id="rId1"/>
    <sheet name="Part 2" sheetId="2" r:id="rId2"/>
  </sheets>
  <definedNames>
    <definedName name="solver_adj" localSheetId="0" hidden="1">'Part 1'!$W$39:$AE$47</definedName>
    <definedName name="solver_adj" localSheetId="1" hidden="1">'Part 2'!$C$15:$C$20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2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'Part 1'!$AC$48:$AE$48</definedName>
    <definedName name="solver_lhs1" localSheetId="1" hidden="1">'Part 2'!$B$25</definedName>
    <definedName name="solver_lhs2" localSheetId="0" hidden="1">'Part 1'!$AF$39:$AF$44</definedName>
    <definedName name="solver_lhs2" localSheetId="1" hidden="1">'Part 2'!$C$21</definedName>
    <definedName name="solver_lhs3" localSheetId="0" hidden="1">'Part 1'!$AF$39:$AF$47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3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'Part 1'!$AH$50</definedName>
    <definedName name="solver_opt" localSheetId="1" hidden="1">'Part 2'!$C$52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2</definedName>
    <definedName name="solver_rel1" localSheetId="0" hidden="1">1</definedName>
    <definedName name="solver_rel1" localSheetId="1" hidden="1">3</definedName>
    <definedName name="solver_rel2" localSheetId="0" hidden="1">2</definedName>
    <definedName name="solver_rel2" localSheetId="1" hidden="1">2</definedName>
    <definedName name="solver_rel3" localSheetId="0" hidden="1">2</definedName>
    <definedName name="solver_rhs1" localSheetId="0" hidden="1">'Part 1'!$AC$50:$AE$50</definedName>
    <definedName name="solver_rhs1" localSheetId="1" hidden="1">'Part 2'!$C$25</definedName>
    <definedName name="solver_rhs2" localSheetId="0" hidden="1">'Part 1'!$AH$39:$AH$44</definedName>
    <definedName name="solver_rhs2" localSheetId="1" hidden="1">1</definedName>
    <definedName name="solver_rhs3" localSheetId="0" hidden="1">'Part 1'!$W$48:$AE$48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48" i="1" l="1"/>
  <c r="AD48" i="1"/>
  <c r="AC48" i="1"/>
  <c r="AB48" i="1"/>
  <c r="AA48" i="1"/>
  <c r="Z48" i="1"/>
  <c r="Y48" i="1"/>
  <c r="X48" i="1"/>
  <c r="W48" i="1"/>
  <c r="AF47" i="1"/>
  <c r="AF46" i="1"/>
  <c r="AF45" i="1"/>
  <c r="AF44" i="1"/>
  <c r="AF43" i="1"/>
  <c r="AF42" i="1"/>
  <c r="AF41" i="1"/>
  <c r="AF40" i="1"/>
  <c r="AF39" i="1"/>
  <c r="S50" i="1"/>
  <c r="Q46" i="1"/>
  <c r="S44" i="1"/>
  <c r="P44" i="1"/>
  <c r="O44" i="1"/>
  <c r="N44" i="1"/>
  <c r="Q43" i="1"/>
  <c r="Q42" i="1"/>
  <c r="Q41" i="1"/>
  <c r="Q40" i="1"/>
  <c r="Q39" i="1"/>
  <c r="Q38" i="1"/>
  <c r="D21" i="2"/>
  <c r="C30" i="2" a="1"/>
  <c r="C30" i="2" s="1"/>
  <c r="G20" i="2" l="1"/>
  <c r="G19" i="2"/>
  <c r="G18" i="2"/>
  <c r="G17" i="2"/>
  <c r="G16" i="2"/>
  <c r="G15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 l="1"/>
  <c r="D34" i="2"/>
  <c r="D33" i="2"/>
  <c r="D32" i="2"/>
  <c r="D31" i="2"/>
  <c r="D30" i="2"/>
  <c r="C50" i="2"/>
  <c r="C48" i="2" a="1"/>
  <c r="C48" i="2" s="1"/>
  <c r="C45" i="2" a="1"/>
  <c r="C45" i="2" s="1"/>
  <c r="C41" i="2" a="1"/>
  <c r="C41" i="2" s="1"/>
  <c r="C36" i="2" a="1"/>
  <c r="C36" i="2" s="1"/>
  <c r="B25" i="2"/>
  <c r="C21" i="2"/>
  <c r="D16" i="2"/>
  <c r="D17" i="2"/>
  <c r="D18" i="2"/>
  <c r="D19" i="2"/>
  <c r="D20" i="2"/>
  <c r="D15" i="2"/>
  <c r="Q17" i="1"/>
  <c r="AF18" i="1"/>
  <c r="AF19" i="1"/>
  <c r="AF20" i="1"/>
  <c r="AF21" i="1"/>
  <c r="AF22" i="1"/>
  <c r="AF23" i="1"/>
  <c r="AF25" i="1"/>
  <c r="AF26" i="1"/>
  <c r="AF24" i="1"/>
  <c r="X27" i="1"/>
  <c r="Y27" i="1"/>
  <c r="Z27" i="1"/>
  <c r="AA27" i="1"/>
  <c r="AB27" i="1"/>
  <c r="AC27" i="1"/>
  <c r="AD27" i="1"/>
  <c r="AE27" i="1"/>
  <c r="W27" i="1"/>
  <c r="AA13" i="1"/>
  <c r="Z13" i="1"/>
  <c r="Z12" i="1"/>
  <c r="X10" i="1"/>
  <c r="W10" i="1"/>
  <c r="V10" i="1"/>
  <c r="U10" i="1"/>
  <c r="T10" i="1"/>
  <c r="W9" i="1"/>
  <c r="V9" i="1"/>
  <c r="U9" i="1"/>
  <c r="T9" i="1"/>
  <c r="V8" i="1"/>
  <c r="U8" i="1"/>
  <c r="T8" i="1"/>
  <c r="U7" i="1"/>
  <c r="T7" i="1"/>
  <c r="T6" i="1"/>
  <c r="S29" i="1"/>
  <c r="S23" i="1"/>
  <c r="Q18" i="1"/>
  <c r="Q19" i="1"/>
  <c r="Q20" i="1"/>
  <c r="Q21" i="1"/>
  <c r="Q22" i="1"/>
  <c r="Q25" i="1"/>
  <c r="P23" i="1"/>
  <c r="O23" i="1"/>
  <c r="N23" i="1"/>
  <c r="AH50" i="1" l="1"/>
  <c r="AH29" i="1"/>
  <c r="C52" i="2"/>
  <c r="H22" i="1"/>
  <c r="G22" i="1"/>
  <c r="F22" i="1"/>
  <c r="E22" i="1"/>
  <c r="D22" i="1"/>
  <c r="G21" i="1"/>
  <c r="F21" i="1"/>
  <c r="E21" i="1"/>
  <c r="D21" i="1"/>
  <c r="F20" i="1"/>
  <c r="E20" i="1"/>
  <c r="D20" i="1"/>
  <c r="E19" i="1"/>
  <c r="D19" i="1"/>
  <c r="D18" i="1"/>
  <c r="D30" i="1"/>
  <c r="E30" i="1"/>
  <c r="D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<sst xmlns="http://schemas.openxmlformats.org/spreadsheetml/2006/main" count="275" uniqueCount="72">
  <si>
    <t>Waste Proposal Site</t>
  </si>
  <si>
    <t>Plant:</t>
  </si>
  <si>
    <t>Orangeburg</t>
  </si>
  <si>
    <t>Florence</t>
  </si>
  <si>
    <t>Macon</t>
  </si>
  <si>
    <t>Denver</t>
  </si>
  <si>
    <t>Morganton</t>
  </si>
  <si>
    <t>Morrisville</t>
  </si>
  <si>
    <t>Pineville</t>
  </si>
  <si>
    <t>Rockhill</t>
  </si>
  <si>
    <t>Statesville</t>
  </si>
  <si>
    <t>Waste per Week (bbl)</t>
  </si>
  <si>
    <t xml:space="preserve">Table 1: Shipping costs, per barrel of waste from six plants to three waste disposal sites </t>
  </si>
  <si>
    <t>Plant</t>
  </si>
  <si>
    <t>$---</t>
  </si>
  <si>
    <t>---</t>
  </si>
  <si>
    <t>Waste Disposal Site:</t>
  </si>
  <si>
    <t xml:space="preserve">Table 3: Shipping costs, per barrel of waste between the three waste disposal sites </t>
  </si>
  <si>
    <t>Expected Returns</t>
  </si>
  <si>
    <t>Bonds</t>
  </si>
  <si>
    <t>High tech stocks</t>
  </si>
  <si>
    <t>Foreign stocks</t>
  </si>
  <si>
    <t>Call options</t>
  </si>
  <si>
    <t>Put options</t>
  </si>
  <si>
    <t>Gold</t>
  </si>
  <si>
    <t>Table 1: The Covariance matrix of assets’ returns</t>
  </si>
  <si>
    <r>
      <t xml:space="preserve">Table </t>
    </r>
    <r>
      <rPr>
        <sz val="9"/>
        <color theme="1"/>
        <rFont val="Palatino Linotype"/>
        <family val="1"/>
      </rPr>
      <t xml:space="preserve"> Table 2: Shipping costs, per barrel of waste from each plant to another plant </t>
    </r>
  </si>
  <si>
    <t>Cost</t>
  </si>
  <si>
    <t>Destination</t>
  </si>
  <si>
    <t>Model</t>
  </si>
  <si>
    <t>Source</t>
  </si>
  <si>
    <t>Total Cost</t>
  </si>
  <si>
    <t>Decesion Variable</t>
  </si>
  <si>
    <t>Shipped To</t>
  </si>
  <si>
    <t>&lt;=</t>
  </si>
  <si>
    <t>Demand</t>
  </si>
  <si>
    <t>Shipped From</t>
  </si>
  <si>
    <t>=</t>
  </si>
  <si>
    <t>Supply</t>
  </si>
  <si>
    <t>%</t>
  </si>
  <si>
    <t>Allocated Investment</t>
  </si>
  <si>
    <t>TOTAL</t>
  </si>
  <si>
    <t>Return Obtain</t>
  </si>
  <si>
    <t>Targated Returns</t>
  </si>
  <si>
    <t>Auto Correlation</t>
  </si>
  <si>
    <t>x1^2</t>
  </si>
  <si>
    <t>x2^2</t>
  </si>
  <si>
    <t>x3^2</t>
  </si>
  <si>
    <t>x4^2</t>
  </si>
  <si>
    <t>x5^2</t>
  </si>
  <si>
    <t>x6^2</t>
  </si>
  <si>
    <t>x1*x2</t>
  </si>
  <si>
    <t>x1*x3</t>
  </si>
  <si>
    <t>x1*x4</t>
  </si>
  <si>
    <t>x1*x5</t>
  </si>
  <si>
    <t>x1*x6</t>
  </si>
  <si>
    <t>x2*x3</t>
  </si>
  <si>
    <t>x2*x4</t>
  </si>
  <si>
    <t>x2*x5</t>
  </si>
  <si>
    <t>x2*x6</t>
  </si>
  <si>
    <t>x3*x4</t>
  </si>
  <si>
    <t>x3*x5</t>
  </si>
  <si>
    <t>x3*x6</t>
  </si>
  <si>
    <t>x4*x5</t>
  </si>
  <si>
    <t>x4*x6</t>
  </si>
  <si>
    <t>x5*x6</t>
  </si>
  <si>
    <t>Variance</t>
  </si>
  <si>
    <t>Return</t>
  </si>
  <si>
    <t>Portfolio</t>
  </si>
  <si>
    <t>Expected Return</t>
  </si>
  <si>
    <t>Observed Return</t>
  </si>
  <si>
    <t>Demand Increased by 10 Barrels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</si>
</sst>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0.000"/>
    <numFmt numFmtId="165" formatCode="0.0000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2"/>
      <color theme="1"/>
      <name val="Palatino Linotype"/>
      <family val="1"/>
    </font>
    <font>
      <b/>
      <i/>
      <u/>
      <sz val="12"/>
      <color theme="1"/>
      <name val="Palatino Linotype"/>
      <family val="1"/>
    </font>
    <font>
      <b/>
      <u/>
      <sz val="12"/>
      <color theme="1"/>
      <name val="Palatino Linotype"/>
      <family val="1"/>
    </font>
    <font>
      <b/>
      <i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sz val="9"/>
      <color rgb="FFFFFFFF"/>
      <name val="Palatino Linotype"/>
      <family val="1"/>
    </font>
    <font>
      <b/>
      <sz val="12"/>
      <color rgb="FF000000"/>
      <name val="Calibri"/>
      <family val="2"/>
    </font>
    <font>
      <sz val="10"/>
      <color theme="1"/>
      <name val="Palatino Linotype"/>
      <family val="1"/>
    </font>
    <font>
      <b/>
      <sz val="12"/>
      <color rgb="FF0070C0"/>
      <name val="Calibri"/>
      <family val="2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66">
    <border>
      <left/>
      <right/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232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9" fontId="9" fillId="2" borderId="5" xfId="0" applyNumberFormat="1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6" fontId="12" fillId="0" borderId="8" xfId="0" applyNumberFormat="1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164" fontId="9" fillId="0" borderId="5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0" fontId="0" fillId="0" borderId="8" xfId="0" applyBorder="1"/>
    <xf numFmtId="0" fontId="0" fillId="0" borderId="18" xfId="0" applyBorder="1"/>
    <xf numFmtId="0" fontId="0" fillId="0" borderId="12" xfId="0" applyBorder="1"/>
    <xf numFmtId="0" fontId="0" fillId="0" borderId="19" xfId="0" applyBorder="1"/>
    <xf numFmtId="0" fontId="0" fillId="0" borderId="20" xfId="0" applyBorder="1"/>
    <xf numFmtId="0" fontId="0" fillId="0" borderId="13" xfId="0" applyBorder="1"/>
    <xf numFmtId="0" fontId="0" fillId="0" borderId="14" xfId="0" applyBorder="1"/>
    <xf numFmtId="0" fontId="15" fillId="0" borderId="23" xfId="0" applyFont="1" applyBorder="1" applyAlignment="1">
      <alignment horizontal="center" vertical="center"/>
    </xf>
    <xf numFmtId="0" fontId="0" fillId="0" borderId="7" xfId="0" applyBorder="1"/>
    <xf numFmtId="0" fontId="0" fillId="0" borderId="28" xfId="0" applyBorder="1"/>
    <xf numFmtId="0" fontId="0" fillId="0" borderId="29" xfId="0" applyBorder="1"/>
    <xf numFmtId="0" fontId="0" fillId="0" borderId="5" xfId="0" applyBorder="1"/>
    <xf numFmtId="0" fontId="15" fillId="0" borderId="38" xfId="0" applyFont="1" applyBorder="1" applyAlignment="1">
      <alignment horizontal="center" vertical="center"/>
    </xf>
    <xf numFmtId="0" fontId="0" fillId="0" borderId="45" xfId="0" applyBorder="1"/>
    <xf numFmtId="0" fontId="2" fillId="0" borderId="9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top"/>
    </xf>
    <xf numFmtId="0" fontId="15" fillId="0" borderId="12" xfId="0" applyFont="1" applyBorder="1" applyAlignment="1">
      <alignment horizontal="center" vertical="top"/>
    </xf>
    <xf numFmtId="2" fontId="0" fillId="0" borderId="39" xfId="0" applyNumberFormat="1" applyBorder="1"/>
    <xf numFmtId="44" fontId="12" fillId="0" borderId="8" xfId="1" applyFont="1" applyBorder="1" applyAlignment="1">
      <alignment horizontal="center" vertical="center" wrapText="1"/>
    </xf>
    <xf numFmtId="44" fontId="0" fillId="0" borderId="33" xfId="1" applyFont="1" applyBorder="1"/>
    <xf numFmtId="44" fontId="0" fillId="0" borderId="21" xfId="1" applyFont="1" applyBorder="1"/>
    <xf numFmtId="44" fontId="0" fillId="0" borderId="22" xfId="1" applyFont="1" applyBorder="1"/>
    <xf numFmtId="44" fontId="0" fillId="0" borderId="26" xfId="1" applyFont="1" applyBorder="1"/>
    <xf numFmtId="44" fontId="0" fillId="0" borderId="8" xfId="1" applyFont="1" applyBorder="1"/>
    <xf numFmtId="44" fontId="0" fillId="0" borderId="12" xfId="1" applyFont="1" applyBorder="1"/>
    <xf numFmtId="44" fontId="0" fillId="0" borderId="41" xfId="1" applyFont="1" applyBorder="1"/>
    <xf numFmtId="44" fontId="0" fillId="0" borderId="17" xfId="1" applyFont="1" applyBorder="1"/>
    <xf numFmtId="44" fontId="0" fillId="0" borderId="42" xfId="1" applyFont="1" applyBorder="1"/>
    <xf numFmtId="44" fontId="0" fillId="0" borderId="43" xfId="1" applyFont="1" applyBorder="1"/>
    <xf numFmtId="44" fontId="0" fillId="0" borderId="44" xfId="1" applyFont="1" applyBorder="1"/>
    <xf numFmtId="44" fontId="0" fillId="0" borderId="35" xfId="1" applyFont="1" applyBorder="1"/>
    <xf numFmtId="44" fontId="0" fillId="0" borderId="36" xfId="1" applyFont="1" applyBorder="1"/>
    <xf numFmtId="44" fontId="0" fillId="0" borderId="37" xfId="1" applyFont="1" applyBorder="1"/>
    <xf numFmtId="0" fontId="4" fillId="0" borderId="0" xfId="0" applyFont="1" applyAlignment="1">
      <alignment horizontal="center" vertical="center" wrapText="1"/>
    </xf>
    <xf numFmtId="0" fontId="0" fillId="0" borderId="8" xfId="0" applyBorder="1" applyAlignment="1">
      <alignment vertical="center"/>
    </xf>
    <xf numFmtId="44" fontId="6" fillId="0" borderId="8" xfId="1" applyFont="1" applyBorder="1" applyAlignment="1">
      <alignment horizontal="center" vertical="center" wrapText="1"/>
    </xf>
    <xf numFmtId="44" fontId="0" fillId="0" borderId="8" xfId="1" applyFont="1" applyBorder="1" applyAlignment="1">
      <alignment horizontal="center" vertical="center"/>
    </xf>
    <xf numFmtId="44" fontId="6" fillId="0" borderId="21" xfId="1" applyFont="1" applyBorder="1" applyAlignment="1">
      <alignment horizontal="center" vertical="center" wrapText="1"/>
    </xf>
    <xf numFmtId="44" fontId="12" fillId="0" borderId="21" xfId="1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44" fontId="6" fillId="0" borderId="49" xfId="1" applyFont="1" applyBorder="1" applyAlignment="1">
      <alignment horizontal="center" vertical="center" wrapText="1"/>
    </xf>
    <xf numFmtId="44" fontId="6" fillId="0" borderId="30" xfId="1" applyFont="1" applyBorder="1" applyAlignment="1">
      <alignment horizontal="center" vertical="center" wrapText="1"/>
    </xf>
    <xf numFmtId="44" fontId="0" fillId="0" borderId="30" xfId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44" fontId="12" fillId="0" borderId="22" xfId="1" applyFont="1" applyBorder="1" applyAlignment="1">
      <alignment horizontal="center" vertical="center" wrapText="1"/>
    </xf>
    <xf numFmtId="44" fontId="12" fillId="0" borderId="12" xfId="1" applyFont="1" applyBorder="1" applyAlignment="1">
      <alignment horizontal="center" vertical="center" wrapText="1"/>
    </xf>
    <xf numFmtId="44" fontId="6" fillId="0" borderId="12" xfId="1" applyFont="1" applyBorder="1" applyAlignment="1">
      <alignment horizontal="center" vertical="center" wrapText="1"/>
    </xf>
    <xf numFmtId="44" fontId="0" fillId="0" borderId="48" xfId="1" applyFont="1" applyBorder="1" applyAlignment="1">
      <alignment horizontal="center" vertical="center"/>
    </xf>
    <xf numFmtId="44" fontId="0" fillId="0" borderId="13" xfId="1" applyFont="1" applyBorder="1" applyAlignment="1">
      <alignment horizontal="center" vertical="center"/>
    </xf>
    <xf numFmtId="44" fontId="6" fillId="0" borderId="13" xfId="1" applyFont="1" applyBorder="1" applyAlignment="1">
      <alignment horizontal="center" vertical="center" wrapText="1"/>
    </xf>
    <xf numFmtId="44" fontId="6" fillId="0" borderId="14" xfId="1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44" fontId="0" fillId="0" borderId="50" xfId="1" applyFont="1" applyBorder="1" applyAlignment="1">
      <alignment horizontal="center" vertical="center"/>
    </xf>
    <xf numFmtId="44" fontId="0" fillId="0" borderId="17" xfId="1" applyFont="1" applyBorder="1" applyAlignment="1">
      <alignment horizontal="center" vertical="center"/>
    </xf>
    <xf numFmtId="44" fontId="6" fillId="0" borderId="17" xfId="1" applyFont="1" applyBorder="1" applyAlignment="1">
      <alignment horizontal="center" vertical="center" wrapText="1"/>
    </xf>
    <xf numFmtId="44" fontId="0" fillId="0" borderId="25" xfId="0" applyNumberFormat="1" applyBorder="1"/>
    <xf numFmtId="44" fontId="0" fillId="0" borderId="32" xfId="0" applyNumberFormat="1" applyBorder="1"/>
    <xf numFmtId="0" fontId="15" fillId="0" borderId="12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 wrapText="1"/>
    </xf>
    <xf numFmtId="44" fontId="12" fillId="0" borderId="27" xfId="1" applyFont="1" applyBorder="1" applyAlignment="1">
      <alignment horizontal="center" vertical="center" wrapText="1"/>
    </xf>
    <xf numFmtId="44" fontId="12" fillId="0" borderId="23" xfId="1" applyFont="1" applyBorder="1" applyAlignment="1">
      <alignment horizontal="center" vertical="center" wrapText="1"/>
    </xf>
    <xf numFmtId="44" fontId="6" fillId="0" borderId="23" xfId="1" applyFont="1" applyBorder="1" applyAlignment="1">
      <alignment horizontal="center" vertical="center" wrapText="1"/>
    </xf>
    <xf numFmtId="44" fontId="6" fillId="0" borderId="40" xfId="1" applyFont="1" applyBorder="1" applyAlignment="1">
      <alignment horizontal="center" vertical="center" wrapText="1"/>
    </xf>
    <xf numFmtId="44" fontId="0" fillId="0" borderId="26" xfId="0" applyNumberFormat="1" applyBorder="1"/>
    <xf numFmtId="44" fontId="0" fillId="0" borderId="34" xfId="0" applyNumberFormat="1" applyBorder="1"/>
    <xf numFmtId="44" fontId="0" fillId="0" borderId="33" xfId="0" applyNumberFormat="1" applyBorder="1"/>
    <xf numFmtId="0" fontId="15" fillId="0" borderId="21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 wrapText="1"/>
    </xf>
    <xf numFmtId="0" fontId="0" fillId="0" borderId="52" xfId="0" applyBorder="1"/>
    <xf numFmtId="44" fontId="0" fillId="0" borderId="59" xfId="0" applyNumberFormat="1" applyBorder="1"/>
    <xf numFmtId="0" fontId="0" fillId="0" borderId="30" xfId="0" applyBorder="1"/>
    <xf numFmtId="0" fontId="0" fillId="0" borderId="48" xfId="0" applyBorder="1"/>
    <xf numFmtId="0" fontId="0" fillId="0" borderId="47" xfId="0" applyBorder="1"/>
    <xf numFmtId="44" fontId="0" fillId="0" borderId="60" xfId="1" applyFont="1" applyBorder="1"/>
    <xf numFmtId="0" fontId="15" fillId="0" borderId="30" xfId="0" applyFont="1" applyBorder="1" applyAlignment="1">
      <alignment horizontal="center" vertical="top"/>
    </xf>
    <xf numFmtId="0" fontId="2" fillId="0" borderId="54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5" fillId="0" borderId="51" xfId="0" applyFont="1" applyBorder="1" applyAlignment="1">
      <alignment horizontal="center" vertical="center"/>
    </xf>
    <xf numFmtId="0" fontId="15" fillId="0" borderId="53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57" xfId="0" applyFont="1" applyBorder="1" applyAlignment="1">
      <alignment horizontal="center" vertical="center"/>
    </xf>
    <xf numFmtId="9" fontId="9" fillId="2" borderId="12" xfId="0" applyNumberFormat="1" applyFont="1" applyFill="1" applyBorder="1" applyAlignment="1">
      <alignment horizontal="center" vertical="center"/>
    </xf>
    <xf numFmtId="9" fontId="9" fillId="2" borderId="22" xfId="0" applyNumberFormat="1" applyFont="1" applyFill="1" applyBorder="1" applyAlignment="1">
      <alignment horizontal="center" vertical="center"/>
    </xf>
    <xf numFmtId="9" fontId="9" fillId="2" borderId="42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12" xfId="0" applyBorder="1" applyAlignment="1">
      <alignment vertical="center"/>
    </xf>
    <xf numFmtId="0" fontId="15" fillId="0" borderId="61" xfId="0" applyFont="1" applyBorder="1" applyAlignment="1">
      <alignment horizontal="center" vertical="center"/>
    </xf>
    <xf numFmtId="9" fontId="0" fillId="0" borderId="5" xfId="2" applyFont="1" applyBorder="1" applyAlignment="1">
      <alignment horizontal="center" vertical="center"/>
    </xf>
    <xf numFmtId="0" fontId="0" fillId="0" borderId="33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6" xfId="0" applyBorder="1" applyAlignment="1">
      <alignment vertical="center"/>
    </xf>
    <xf numFmtId="164" fontId="0" fillId="0" borderId="12" xfId="0" applyNumberFormat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3" xfId="0" applyBorder="1" applyAlignment="1">
      <alignment vertical="center"/>
    </xf>
    <xf numFmtId="164" fontId="0" fillId="0" borderId="14" xfId="0" applyNumberFormat="1" applyBorder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5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64" fontId="0" fillId="0" borderId="46" xfId="0" applyNumberForma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9" fontId="0" fillId="0" borderId="4" xfId="2" applyFont="1" applyBorder="1" applyAlignment="1">
      <alignment horizontal="center" vertical="center"/>
    </xf>
    <xf numFmtId="165" fontId="0" fillId="0" borderId="53" xfId="0" applyNumberFormat="1" applyBorder="1" applyAlignment="1">
      <alignment horizontal="center" vertical="center"/>
    </xf>
    <xf numFmtId="9" fontId="0" fillId="0" borderId="33" xfId="2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9" fontId="0" fillId="0" borderId="26" xfId="2" applyFont="1" applyBorder="1" applyAlignment="1">
      <alignment horizontal="center"/>
    </xf>
    <xf numFmtId="9" fontId="0" fillId="0" borderId="34" xfId="2" applyFont="1" applyBorder="1" applyAlignment="1">
      <alignment horizontal="center"/>
    </xf>
    <xf numFmtId="0" fontId="0" fillId="0" borderId="14" xfId="0" applyBorder="1" applyAlignment="1">
      <alignment horizontal="center"/>
    </xf>
    <xf numFmtId="44" fontId="15" fillId="3" borderId="16" xfId="1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44" fontId="0" fillId="5" borderId="48" xfId="1" applyFont="1" applyFill="1" applyBorder="1"/>
    <xf numFmtId="44" fontId="0" fillId="5" borderId="13" xfId="1" applyFont="1" applyFill="1" applyBorder="1"/>
    <xf numFmtId="44" fontId="0" fillId="5" borderId="14" xfId="1" applyFont="1" applyFill="1" applyBorder="1"/>
    <xf numFmtId="0" fontId="15" fillId="5" borderId="15" xfId="0" applyFont="1" applyFill="1" applyBorder="1" applyAlignment="1">
      <alignment vertical="center"/>
    </xf>
    <xf numFmtId="44" fontId="15" fillId="5" borderId="16" xfId="1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 vertical="center"/>
    </xf>
    <xf numFmtId="44" fontId="0" fillId="3" borderId="48" xfId="1" applyFont="1" applyFill="1" applyBorder="1"/>
    <xf numFmtId="44" fontId="0" fillId="3" borderId="13" xfId="1" applyFont="1" applyFill="1" applyBorder="1"/>
    <xf numFmtId="44" fontId="0" fillId="3" borderId="14" xfId="1" applyFont="1" applyFill="1" applyBorder="1"/>
    <xf numFmtId="0" fontId="15" fillId="6" borderId="10" xfId="0" applyFont="1" applyFill="1" applyBorder="1" applyAlignment="1">
      <alignment horizontal="center" vertical="center"/>
    </xf>
    <xf numFmtId="0" fontId="15" fillId="4" borderId="51" xfId="0" applyFont="1" applyFill="1" applyBorder="1" applyAlignment="1">
      <alignment horizontal="center"/>
    </xf>
    <xf numFmtId="0" fontId="15" fillId="4" borderId="52" xfId="0" applyFont="1" applyFill="1" applyBorder="1" applyAlignment="1">
      <alignment horizontal="center"/>
    </xf>
    <xf numFmtId="0" fontId="15" fillId="4" borderId="53" xfId="0" applyFont="1" applyFill="1" applyBorder="1" applyAlignment="1">
      <alignment horizontal="center"/>
    </xf>
    <xf numFmtId="165" fontId="15" fillId="6" borderId="57" xfId="0" applyNumberFormat="1" applyFont="1" applyFill="1" applyBorder="1" applyAlignment="1">
      <alignment horizontal="center" vertical="center"/>
    </xf>
    <xf numFmtId="9" fontId="15" fillId="6" borderId="53" xfId="2" applyFont="1" applyFill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44" fontId="0" fillId="0" borderId="63" xfId="1" applyFont="1" applyBorder="1"/>
    <xf numFmtId="44" fontId="0" fillId="0" borderId="47" xfId="1" applyFont="1" applyBorder="1"/>
    <xf numFmtId="44" fontId="0" fillId="0" borderId="16" xfId="1" applyFont="1" applyBorder="1"/>
    <xf numFmtId="44" fontId="12" fillId="0" borderId="47" xfId="1" applyFont="1" applyBorder="1" applyAlignment="1">
      <alignment horizontal="center" vertical="center" wrapText="1"/>
    </xf>
    <xf numFmtId="44" fontId="12" fillId="0" borderId="16" xfId="1" applyFont="1" applyBorder="1" applyAlignment="1">
      <alignment horizontal="center" vertical="center" wrapText="1"/>
    </xf>
    <xf numFmtId="44" fontId="15" fillId="0" borderId="10" xfId="1" applyFont="1" applyBorder="1"/>
    <xf numFmtId="0" fontId="15" fillId="0" borderId="10" xfId="0" applyFont="1" applyBorder="1"/>
    <xf numFmtId="0" fontId="5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44" fontId="12" fillId="0" borderId="13" xfId="1" applyFont="1" applyBorder="1" applyAlignment="1">
      <alignment horizontal="center" vertical="center" wrapText="1"/>
    </xf>
    <xf numFmtId="44" fontId="12" fillId="0" borderId="14" xfId="1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5" fillId="0" borderId="54" xfId="0" applyFont="1" applyBorder="1" applyAlignment="1">
      <alignment horizontal="center" vertical="center" textRotation="90"/>
    </xf>
    <xf numFmtId="0" fontId="15" fillId="0" borderId="55" xfId="0" applyFont="1" applyBorder="1" applyAlignment="1">
      <alignment horizontal="center" vertical="center" textRotation="90"/>
    </xf>
    <xf numFmtId="0" fontId="15" fillId="0" borderId="4" xfId="0" applyFont="1" applyBorder="1" applyAlignment="1">
      <alignment horizontal="center" vertical="center" textRotation="90"/>
    </xf>
    <xf numFmtId="0" fontId="15" fillId="0" borderId="11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 textRotation="90"/>
    </xf>
    <xf numFmtId="0" fontId="15" fillId="0" borderId="64" xfId="0" applyFont="1" applyBorder="1" applyAlignment="1">
      <alignment horizontal="center" vertical="center" textRotation="90"/>
    </xf>
    <xf numFmtId="0" fontId="15" fillId="0" borderId="65" xfId="0" applyFont="1" applyBorder="1" applyAlignment="1">
      <alignment horizontal="center" vertical="center" textRotation="90"/>
    </xf>
    <xf numFmtId="0" fontId="15" fillId="0" borderId="60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 textRotation="90"/>
    </xf>
    <xf numFmtId="0" fontId="15" fillId="0" borderId="47" xfId="0" applyFont="1" applyBorder="1" applyAlignment="1">
      <alignment horizontal="center" vertical="center" textRotation="90"/>
    </xf>
    <xf numFmtId="0" fontId="15" fillId="0" borderId="16" xfId="0" applyFont="1" applyBorder="1" applyAlignment="1">
      <alignment horizontal="center" vertical="center" textRotation="90"/>
    </xf>
    <xf numFmtId="0" fontId="15" fillId="0" borderId="51" xfId="0" applyFont="1" applyBorder="1" applyAlignment="1">
      <alignment horizontal="center" vertical="center"/>
    </xf>
    <xf numFmtId="0" fontId="15" fillId="0" borderId="52" xfId="0" applyFont="1" applyBorder="1" applyAlignment="1">
      <alignment horizontal="center" vertical="center"/>
    </xf>
    <xf numFmtId="0" fontId="15" fillId="0" borderId="5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 Vs 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"/>
            <c:marker>
              <c:symbol val="square"/>
              <c:size val="9"/>
              <c:spPr>
                <a:solidFill>
                  <a:schemeClr val="accent1">
                    <a:lumMod val="75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AA5-4A42-82FA-F93ADE51819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'Part 2'!$K$15:$K$22</c:f>
              <c:numCache>
                <c:formatCode>General</c:formatCode>
                <c:ptCount val="8"/>
                <c:pt idx="0">
                  <c:v>1.6999999999999999E-3</c:v>
                </c:pt>
                <c:pt idx="1">
                  <c:v>1.8E-3</c:v>
                </c:pt>
                <c:pt idx="2">
                  <c:v>2.5999999999999999E-3</c:v>
                </c:pt>
                <c:pt idx="3">
                  <c:v>4.1999999999999997E-3</c:v>
                </c:pt>
                <c:pt idx="4">
                  <c:v>6.7000000000000002E-3</c:v>
                </c:pt>
                <c:pt idx="5">
                  <c:v>7.7999999999999996E-3</c:v>
                </c:pt>
                <c:pt idx="6">
                  <c:v>1.01E-2</c:v>
                </c:pt>
                <c:pt idx="7">
                  <c:v>2.3300000000000001E-2</c:v>
                </c:pt>
              </c:numCache>
            </c:numRef>
          </c:xVal>
          <c:yVal>
            <c:numRef>
              <c:f>'Part 2'!$J$15:$J$22</c:f>
              <c:numCache>
                <c:formatCode>0%</c:formatCode>
                <c:ptCount val="8"/>
                <c:pt idx="0">
                  <c:v>7.0000000000000007E-2</c:v>
                </c:pt>
                <c:pt idx="1">
                  <c:v>0.1</c:v>
                </c:pt>
                <c:pt idx="2">
                  <c:v>0.13</c:v>
                </c:pt>
                <c:pt idx="3">
                  <c:v>0.16</c:v>
                </c:pt>
                <c:pt idx="4">
                  <c:v>0.19</c:v>
                </c:pt>
                <c:pt idx="5">
                  <c:v>0.2</c:v>
                </c:pt>
                <c:pt idx="6">
                  <c:v>0.22</c:v>
                </c:pt>
                <c:pt idx="7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A5-4A42-82FA-F93ADE51819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64959775"/>
        <c:axId val="1064946815"/>
      </c:scatterChart>
      <c:valAx>
        <c:axId val="1064959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 </a:t>
                </a:r>
                <a:r>
                  <a:rPr lang="en-US" b="0"/>
                  <a:t>(Variance)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946815"/>
        <c:crosses val="autoZero"/>
        <c:crossBetween val="midCat"/>
      </c:valAx>
      <c:valAx>
        <c:axId val="10649468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 </a:t>
                </a:r>
                <a:r>
                  <a:rPr lang="en-US" b="0"/>
                  <a:t>(Expected Portfolio Return)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959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28</xdr:row>
      <xdr:rowOff>0</xdr:rowOff>
    </xdr:from>
    <xdr:to>
      <xdr:col>10</xdr:col>
      <xdr:colOff>365760</xdr:colOff>
      <xdr:row>41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0D2602-3581-4879-B157-B974EF5DE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E1F2-0605-A84B-A962-BC9BCFE77675}">
  <dimension ref="C1:AH50"/>
  <sheetViews>
    <sheetView tabSelected="1" zoomScale="68" zoomScaleNormal="100" workbookViewId="0"/>
  </sheetViews>
  <sheetFormatPr defaultColWidth="11" defaultRowHeight="15.6" x14ac:dyDescent="0.3"/>
  <cols>
    <col min="3" max="3" width="18.3984375" customWidth="1"/>
    <col min="4" max="9" width="16.3984375" customWidth="1"/>
    <col min="10" max="10" width="18" customWidth="1"/>
    <col min="11" max="16" width="15.8984375" customWidth="1"/>
    <col min="17" max="17" width="18.19921875" customWidth="1"/>
    <col min="18" max="18" width="12.09765625" customWidth="1"/>
    <col min="19" max="19" width="23.19921875" customWidth="1"/>
    <col min="21" max="21" width="20.09765625" customWidth="1"/>
    <col min="22" max="22" width="13.8984375" customWidth="1"/>
    <col min="23" max="23" width="13.09765625" customWidth="1"/>
    <col min="29" max="29" width="12.8984375" customWidth="1"/>
    <col min="30" max="30" width="15.3984375" customWidth="1"/>
    <col min="33" max="33" width="20.3984375" customWidth="1"/>
  </cols>
  <sheetData>
    <row r="1" spans="3:34" ht="16.2" thickBot="1" x14ac:dyDescent="0.35"/>
    <row r="2" spans="3:34" ht="15.6" customHeight="1" x14ac:dyDescent="0.3">
      <c r="L2" s="205" t="s">
        <v>27</v>
      </c>
      <c r="M2" s="216"/>
      <c r="N2" s="196" t="s">
        <v>28</v>
      </c>
      <c r="O2" s="196"/>
      <c r="P2" s="197"/>
      <c r="R2" s="202" t="s">
        <v>30</v>
      </c>
      <c r="S2" s="205" t="s">
        <v>28</v>
      </c>
      <c r="T2" s="206"/>
      <c r="U2" s="206"/>
      <c r="V2" s="206"/>
      <c r="W2" s="206"/>
      <c r="X2" s="206"/>
      <c r="Y2" s="206"/>
      <c r="Z2" s="206"/>
      <c r="AA2" s="206"/>
      <c r="AB2" s="206"/>
    </row>
    <row r="3" spans="3:34" ht="39.6" customHeight="1" thickBot="1" x14ac:dyDescent="0.35">
      <c r="C3" s="17"/>
      <c r="D3" s="199" t="s">
        <v>0</v>
      </c>
      <c r="E3" s="199"/>
      <c r="F3" s="199"/>
      <c r="L3" s="217"/>
      <c r="M3" s="218"/>
      <c r="N3" s="211"/>
      <c r="O3" s="211"/>
      <c r="P3" s="212"/>
      <c r="R3" s="203"/>
      <c r="S3" s="208"/>
      <c r="T3" s="209"/>
      <c r="U3" s="209"/>
      <c r="V3" s="209"/>
      <c r="W3" s="209"/>
      <c r="X3" s="209"/>
      <c r="Y3" s="209"/>
      <c r="Z3" s="209"/>
      <c r="AA3" s="209"/>
      <c r="AB3" s="209"/>
    </row>
    <row r="4" spans="3:34" ht="35.4" thickBot="1" x14ac:dyDescent="0.35">
      <c r="C4" s="18" t="s">
        <v>1</v>
      </c>
      <c r="D4" s="20" t="s">
        <v>2</v>
      </c>
      <c r="E4" s="20" t="s">
        <v>3</v>
      </c>
      <c r="F4" s="20" t="s">
        <v>4</v>
      </c>
      <c r="H4" s="18" t="s">
        <v>1</v>
      </c>
      <c r="I4" s="19" t="s">
        <v>11</v>
      </c>
      <c r="L4" s="213" t="s">
        <v>30</v>
      </c>
      <c r="M4" s="18" t="s">
        <v>29</v>
      </c>
      <c r="N4" s="20" t="s">
        <v>2</v>
      </c>
      <c r="O4" s="20" t="s">
        <v>3</v>
      </c>
      <c r="P4" s="179" t="s">
        <v>4</v>
      </c>
      <c r="R4" s="203"/>
      <c r="S4" s="62"/>
      <c r="T4" s="68" t="s">
        <v>5</v>
      </c>
      <c r="U4" s="69" t="s">
        <v>6</v>
      </c>
      <c r="V4" s="69" t="s">
        <v>7</v>
      </c>
      <c r="W4" s="69" t="s">
        <v>8</v>
      </c>
      <c r="X4" s="69" t="s">
        <v>9</v>
      </c>
      <c r="Y4" s="69" t="s">
        <v>10</v>
      </c>
      <c r="Z4" s="70" t="s">
        <v>2</v>
      </c>
      <c r="AA4" s="70" t="s">
        <v>3</v>
      </c>
      <c r="AB4" s="71" t="s">
        <v>4</v>
      </c>
    </row>
    <row r="5" spans="3:34" ht="17.399999999999999" customHeight="1" x14ac:dyDescent="0.3">
      <c r="C5" s="17" t="s">
        <v>5</v>
      </c>
      <c r="D5" s="14">
        <v>11</v>
      </c>
      <c r="E5" s="14">
        <v>10</v>
      </c>
      <c r="F5" s="14">
        <v>11</v>
      </c>
      <c r="H5" s="17" t="s">
        <v>5</v>
      </c>
      <c r="I5" s="13">
        <v>55</v>
      </c>
      <c r="L5" s="214"/>
      <c r="M5" s="17" t="s">
        <v>5</v>
      </c>
      <c r="N5" s="47">
        <v>11</v>
      </c>
      <c r="O5" s="47">
        <v>10</v>
      </c>
      <c r="P5" s="79">
        <v>11</v>
      </c>
      <c r="R5" s="203"/>
      <c r="S5" s="75" t="s">
        <v>5</v>
      </c>
      <c r="T5" s="72">
        <v>1000</v>
      </c>
      <c r="U5" s="66">
        <v>3</v>
      </c>
      <c r="V5" s="66">
        <v>5</v>
      </c>
      <c r="W5" s="66">
        <v>5</v>
      </c>
      <c r="X5" s="66">
        <v>4</v>
      </c>
      <c r="Y5" s="66">
        <v>3</v>
      </c>
      <c r="Z5" s="67">
        <v>11</v>
      </c>
      <c r="AA5" s="67">
        <v>10</v>
      </c>
      <c r="AB5" s="78">
        <v>11</v>
      </c>
    </row>
    <row r="6" spans="3:34" ht="24" customHeight="1" x14ac:dyDescent="0.3">
      <c r="C6" s="17" t="s">
        <v>6</v>
      </c>
      <c r="D6" s="15">
        <v>11</v>
      </c>
      <c r="E6" s="15">
        <v>10</v>
      </c>
      <c r="F6" s="15">
        <v>10</v>
      </c>
      <c r="H6" s="17" t="s">
        <v>6</v>
      </c>
      <c r="I6" s="13">
        <v>35</v>
      </c>
      <c r="L6" s="214"/>
      <c r="M6" s="17" t="s">
        <v>6</v>
      </c>
      <c r="N6" s="47">
        <v>11</v>
      </c>
      <c r="O6" s="47">
        <v>10</v>
      </c>
      <c r="P6" s="79">
        <v>10</v>
      </c>
      <c r="R6" s="203"/>
      <c r="S6" s="76" t="s">
        <v>6</v>
      </c>
      <c r="T6" s="73">
        <f>U5</f>
        <v>3</v>
      </c>
      <c r="U6" s="64">
        <v>1000</v>
      </c>
      <c r="V6" s="64">
        <v>3</v>
      </c>
      <c r="W6" s="64">
        <v>3</v>
      </c>
      <c r="X6" s="64">
        <v>3</v>
      </c>
      <c r="Y6" s="64">
        <v>5</v>
      </c>
      <c r="Z6" s="47">
        <v>11</v>
      </c>
      <c r="AA6" s="47">
        <v>10</v>
      </c>
      <c r="AB6" s="79">
        <v>10</v>
      </c>
    </row>
    <row r="7" spans="3:34" ht="24.9" customHeight="1" x14ac:dyDescent="0.3">
      <c r="C7" s="17" t="s">
        <v>7</v>
      </c>
      <c r="D7" s="15">
        <v>13</v>
      </c>
      <c r="E7" s="15">
        <v>12</v>
      </c>
      <c r="F7" s="15">
        <v>11</v>
      </c>
      <c r="H7" s="17" t="s">
        <v>7</v>
      </c>
      <c r="I7" s="13">
        <v>45</v>
      </c>
      <c r="L7" s="214"/>
      <c r="M7" s="17" t="s">
        <v>7</v>
      </c>
      <c r="N7" s="47">
        <v>13</v>
      </c>
      <c r="O7" s="47">
        <v>12</v>
      </c>
      <c r="P7" s="79">
        <v>11</v>
      </c>
      <c r="R7" s="203"/>
      <c r="S7" s="76" t="s">
        <v>7</v>
      </c>
      <c r="T7" s="73">
        <f>V5</f>
        <v>5</v>
      </c>
      <c r="U7" s="64">
        <f>V6</f>
        <v>3</v>
      </c>
      <c r="V7" s="64">
        <v>1000</v>
      </c>
      <c r="W7" s="64">
        <v>4</v>
      </c>
      <c r="X7" s="64">
        <v>5</v>
      </c>
      <c r="Y7" s="64">
        <v>4</v>
      </c>
      <c r="Z7" s="47">
        <v>13</v>
      </c>
      <c r="AA7" s="47">
        <v>12</v>
      </c>
      <c r="AB7" s="79">
        <v>11</v>
      </c>
    </row>
    <row r="8" spans="3:34" ht="17.399999999999999" x14ac:dyDescent="0.3">
      <c r="C8" s="17" t="s">
        <v>8</v>
      </c>
      <c r="D8" s="15">
        <v>11</v>
      </c>
      <c r="E8" s="15">
        <v>12</v>
      </c>
      <c r="F8" s="15">
        <v>11</v>
      </c>
      <c r="H8" s="17" t="s">
        <v>8</v>
      </c>
      <c r="I8" s="13">
        <v>60</v>
      </c>
      <c r="L8" s="214"/>
      <c r="M8" s="17" t="s">
        <v>8</v>
      </c>
      <c r="N8" s="47">
        <v>11</v>
      </c>
      <c r="O8" s="47">
        <v>12</v>
      </c>
      <c r="P8" s="79">
        <v>11</v>
      </c>
      <c r="R8" s="203"/>
      <c r="S8" s="76" t="s">
        <v>8</v>
      </c>
      <c r="T8" s="73">
        <f>W5</f>
        <v>5</v>
      </c>
      <c r="U8" s="64">
        <f>W6</f>
        <v>3</v>
      </c>
      <c r="V8" s="64">
        <f>W7</f>
        <v>4</v>
      </c>
      <c r="W8" s="64">
        <v>1000</v>
      </c>
      <c r="X8" s="64">
        <v>3</v>
      </c>
      <c r="Y8" s="64">
        <v>4</v>
      </c>
      <c r="Z8" s="47">
        <v>11</v>
      </c>
      <c r="AA8" s="47">
        <v>12</v>
      </c>
      <c r="AB8" s="79">
        <v>11</v>
      </c>
    </row>
    <row r="9" spans="3:34" ht="17.399999999999999" x14ac:dyDescent="0.3">
      <c r="C9" s="17" t="s">
        <v>9</v>
      </c>
      <c r="D9" s="15">
        <v>12</v>
      </c>
      <c r="E9" s="15">
        <v>12</v>
      </c>
      <c r="F9" s="15">
        <v>13</v>
      </c>
      <c r="H9" s="17" t="s">
        <v>9</v>
      </c>
      <c r="I9" s="13">
        <v>50</v>
      </c>
      <c r="L9" s="214"/>
      <c r="M9" s="17" t="s">
        <v>9</v>
      </c>
      <c r="N9" s="47">
        <v>12</v>
      </c>
      <c r="O9" s="47">
        <v>12</v>
      </c>
      <c r="P9" s="79">
        <v>13</v>
      </c>
      <c r="R9" s="203"/>
      <c r="S9" s="76" t="s">
        <v>9</v>
      </c>
      <c r="T9" s="73">
        <f>X5</f>
        <v>4</v>
      </c>
      <c r="U9" s="64">
        <f>X6</f>
        <v>3</v>
      </c>
      <c r="V9" s="64">
        <f>X7</f>
        <v>5</v>
      </c>
      <c r="W9" s="64">
        <f>X8</f>
        <v>3</v>
      </c>
      <c r="X9" s="64">
        <v>1000</v>
      </c>
      <c r="Y9" s="64">
        <v>3</v>
      </c>
      <c r="Z9" s="47">
        <v>12</v>
      </c>
      <c r="AA9" s="47">
        <v>12</v>
      </c>
      <c r="AB9" s="79">
        <v>13</v>
      </c>
    </row>
    <row r="10" spans="3:34" ht="18" thickBot="1" x14ac:dyDescent="0.35">
      <c r="C10" s="17" t="s">
        <v>10</v>
      </c>
      <c r="D10" s="15">
        <v>14</v>
      </c>
      <c r="E10" s="15">
        <v>13</v>
      </c>
      <c r="F10" s="15">
        <v>14</v>
      </c>
      <c r="H10" s="17" t="s">
        <v>10</v>
      </c>
      <c r="I10" s="13">
        <v>55</v>
      </c>
      <c r="L10" s="215"/>
      <c r="M10" s="180" t="s">
        <v>10</v>
      </c>
      <c r="N10" s="181">
        <v>14</v>
      </c>
      <c r="O10" s="181">
        <v>13</v>
      </c>
      <c r="P10" s="182">
        <v>14</v>
      </c>
      <c r="R10" s="203"/>
      <c r="S10" s="76" t="s">
        <v>10</v>
      </c>
      <c r="T10" s="73">
        <f>Y5</f>
        <v>3</v>
      </c>
      <c r="U10" s="64">
        <f>Y6</f>
        <v>5</v>
      </c>
      <c r="V10" s="64">
        <f>Y7</f>
        <v>4</v>
      </c>
      <c r="W10" s="64">
        <f>Y8</f>
        <v>4</v>
      </c>
      <c r="X10" s="64">
        <f>Y9</f>
        <v>3</v>
      </c>
      <c r="Y10" s="64">
        <v>1000</v>
      </c>
      <c r="Z10" s="47">
        <v>14</v>
      </c>
      <c r="AA10" s="47">
        <v>13</v>
      </c>
      <c r="AB10" s="79">
        <v>14</v>
      </c>
    </row>
    <row r="11" spans="3:34" ht="17.399999999999999" x14ac:dyDescent="0.3">
      <c r="C11" s="198" t="s">
        <v>12</v>
      </c>
      <c r="D11" s="198"/>
      <c r="E11" s="198"/>
      <c r="F11" s="198"/>
      <c r="R11" s="203"/>
      <c r="S11" s="76" t="s">
        <v>2</v>
      </c>
      <c r="T11" s="74">
        <v>1000</v>
      </c>
      <c r="U11" s="65">
        <v>1000</v>
      </c>
      <c r="V11" s="65">
        <v>1000</v>
      </c>
      <c r="W11" s="65">
        <v>1000</v>
      </c>
      <c r="X11" s="65">
        <v>1000</v>
      </c>
      <c r="Y11" s="65">
        <v>1000</v>
      </c>
      <c r="Z11" s="64">
        <v>1000</v>
      </c>
      <c r="AA11" s="64">
        <v>5</v>
      </c>
      <c r="AB11" s="80">
        <v>3</v>
      </c>
    </row>
    <row r="12" spans="3:34" ht="17.399999999999999" x14ac:dyDescent="0.3">
      <c r="R12" s="203"/>
      <c r="S12" s="76" t="s">
        <v>3</v>
      </c>
      <c r="T12" s="74">
        <v>1000</v>
      </c>
      <c r="U12" s="65">
        <v>1000</v>
      </c>
      <c r="V12" s="65">
        <v>1000</v>
      </c>
      <c r="W12" s="65">
        <v>1000</v>
      </c>
      <c r="X12" s="65">
        <v>1000</v>
      </c>
      <c r="Y12" s="65">
        <v>1000</v>
      </c>
      <c r="Z12" s="64">
        <f>AA11</f>
        <v>5</v>
      </c>
      <c r="AA12" s="64">
        <v>1000</v>
      </c>
      <c r="AB12" s="80">
        <v>4</v>
      </c>
    </row>
    <row r="13" spans="3:34" ht="18" thickBot="1" x14ac:dyDescent="0.35">
      <c r="R13" s="204"/>
      <c r="S13" s="77" t="s">
        <v>4</v>
      </c>
      <c r="T13" s="81">
        <v>1000</v>
      </c>
      <c r="U13" s="82">
        <v>1000</v>
      </c>
      <c r="V13" s="82">
        <v>1000</v>
      </c>
      <c r="W13" s="82">
        <v>1000</v>
      </c>
      <c r="X13" s="82">
        <v>1000</v>
      </c>
      <c r="Y13" s="82">
        <v>1000</v>
      </c>
      <c r="Z13" s="83">
        <f>AB11</f>
        <v>3</v>
      </c>
      <c r="AA13" s="83">
        <f>AB12</f>
        <v>4</v>
      </c>
      <c r="AB13" s="84">
        <v>1000</v>
      </c>
    </row>
    <row r="14" spans="3:34" ht="16.2" thickBot="1" x14ac:dyDescent="0.35"/>
    <row r="15" spans="3:34" ht="18.75" customHeight="1" thickBot="1" x14ac:dyDescent="0.35">
      <c r="C15" s="17"/>
      <c r="D15" s="200" t="s">
        <v>13</v>
      </c>
      <c r="E15" s="200"/>
      <c r="F15" s="200"/>
      <c r="G15" s="200"/>
      <c r="H15" s="200"/>
      <c r="I15" s="200"/>
      <c r="L15" s="195" t="s">
        <v>32</v>
      </c>
      <c r="M15" s="197"/>
      <c r="N15" s="195" t="s">
        <v>28</v>
      </c>
      <c r="O15" s="196"/>
      <c r="P15" s="197"/>
      <c r="Q15" s="31"/>
      <c r="R15" s="31"/>
      <c r="S15" s="24"/>
      <c r="T15" s="31"/>
      <c r="U15" s="202" t="s">
        <v>30</v>
      </c>
      <c r="V15" s="205" t="s">
        <v>28</v>
      </c>
      <c r="W15" s="206"/>
      <c r="X15" s="206"/>
      <c r="Y15" s="206"/>
      <c r="Z15" s="206"/>
      <c r="AA15" s="206"/>
      <c r="AB15" s="206"/>
      <c r="AC15" s="206"/>
      <c r="AD15" s="206"/>
      <c r="AE15" s="207"/>
      <c r="AF15" s="31"/>
      <c r="AG15" s="31"/>
      <c r="AH15" s="24"/>
    </row>
    <row r="16" spans="3:34" ht="18" thickBot="1" x14ac:dyDescent="0.35">
      <c r="C16" s="18" t="s">
        <v>1</v>
      </c>
      <c r="D16" s="17" t="s">
        <v>5</v>
      </c>
      <c r="E16" s="17" t="s">
        <v>6</v>
      </c>
      <c r="F16" s="17" t="s">
        <v>7</v>
      </c>
      <c r="G16" s="17" t="s">
        <v>8</v>
      </c>
      <c r="H16" s="17" t="s">
        <v>9</v>
      </c>
      <c r="I16" s="17" t="s">
        <v>10</v>
      </c>
      <c r="L16" s="219"/>
      <c r="M16" s="220"/>
      <c r="N16" s="40" t="s">
        <v>2</v>
      </c>
      <c r="O16" s="41" t="s">
        <v>3</v>
      </c>
      <c r="P16" s="42" t="s">
        <v>4</v>
      </c>
      <c r="Q16" s="43" t="s">
        <v>36</v>
      </c>
      <c r="R16" s="31"/>
      <c r="S16" s="43" t="s">
        <v>38</v>
      </c>
      <c r="U16" s="203"/>
      <c r="V16" s="208"/>
      <c r="W16" s="209"/>
      <c r="X16" s="209"/>
      <c r="Y16" s="209"/>
      <c r="Z16" s="209"/>
      <c r="AA16" s="209"/>
      <c r="AB16" s="209"/>
      <c r="AC16" s="209"/>
      <c r="AD16" s="209"/>
      <c r="AE16" s="210"/>
      <c r="AH16" s="32"/>
    </row>
    <row r="17" spans="3:34" ht="35.4" thickBot="1" x14ac:dyDescent="0.35">
      <c r="C17" s="17" t="s">
        <v>5</v>
      </c>
      <c r="D17" s="21" t="s">
        <v>14</v>
      </c>
      <c r="E17" s="21">
        <v>3</v>
      </c>
      <c r="F17" s="21">
        <v>5</v>
      </c>
      <c r="G17" s="21">
        <v>5</v>
      </c>
      <c r="H17" s="21">
        <v>4</v>
      </c>
      <c r="I17" s="21">
        <v>3</v>
      </c>
      <c r="L17" s="221" t="s">
        <v>30</v>
      </c>
      <c r="M17" s="37" t="s">
        <v>5</v>
      </c>
      <c r="N17" s="48">
        <v>0</v>
      </c>
      <c r="O17" s="49">
        <v>55</v>
      </c>
      <c r="P17" s="50">
        <v>0</v>
      </c>
      <c r="Q17" s="59">
        <f>SUM(N17:P17)</f>
        <v>55</v>
      </c>
      <c r="R17" s="30" t="s">
        <v>37</v>
      </c>
      <c r="S17" s="79">
        <v>55</v>
      </c>
      <c r="U17" s="203"/>
      <c r="V17" s="62"/>
      <c r="W17" s="68" t="s">
        <v>5</v>
      </c>
      <c r="X17" s="69" t="s">
        <v>6</v>
      </c>
      <c r="Y17" s="69" t="s">
        <v>7</v>
      </c>
      <c r="Z17" s="69" t="s">
        <v>8</v>
      </c>
      <c r="AA17" s="69" t="s">
        <v>9</v>
      </c>
      <c r="AB17" s="69" t="s">
        <v>10</v>
      </c>
      <c r="AC17" s="70" t="s">
        <v>2</v>
      </c>
      <c r="AD17" s="70" t="s">
        <v>3</v>
      </c>
      <c r="AE17" s="92" t="s">
        <v>4</v>
      </c>
      <c r="AF17" s="101" t="s">
        <v>36</v>
      </c>
      <c r="AG17" s="102"/>
      <c r="AH17" s="71" t="s">
        <v>38</v>
      </c>
    </row>
    <row r="18" spans="3:34" ht="17.399999999999999" customHeight="1" x14ac:dyDescent="0.3">
      <c r="C18" s="17" t="s">
        <v>6</v>
      </c>
      <c r="D18" s="21">
        <f>E17</f>
        <v>3</v>
      </c>
      <c r="E18" s="21" t="s">
        <v>14</v>
      </c>
      <c r="F18" s="21">
        <v>3</v>
      </c>
      <c r="G18" s="21">
        <v>3</v>
      </c>
      <c r="H18" s="21">
        <v>3</v>
      </c>
      <c r="I18" s="21">
        <v>5</v>
      </c>
      <c r="L18" s="222"/>
      <c r="M18" s="38" t="s">
        <v>6</v>
      </c>
      <c r="N18" s="51">
        <v>0</v>
      </c>
      <c r="O18" s="52">
        <v>0</v>
      </c>
      <c r="P18" s="53">
        <v>35</v>
      </c>
      <c r="Q18" s="60">
        <f t="shared" ref="Q18:Q22" si="0">SUM(N18:P18)</f>
        <v>35</v>
      </c>
      <c r="R18" s="30" t="s">
        <v>37</v>
      </c>
      <c r="S18" s="79">
        <v>35</v>
      </c>
      <c r="U18" s="203"/>
      <c r="V18" s="75" t="s">
        <v>5</v>
      </c>
      <c r="W18" s="72">
        <v>0</v>
      </c>
      <c r="X18" s="66">
        <v>0</v>
      </c>
      <c r="Y18" s="66">
        <v>0</v>
      </c>
      <c r="Z18" s="66">
        <v>0</v>
      </c>
      <c r="AA18" s="66">
        <v>0</v>
      </c>
      <c r="AB18" s="66">
        <v>55</v>
      </c>
      <c r="AC18" s="67">
        <v>0</v>
      </c>
      <c r="AD18" s="67">
        <v>0</v>
      </c>
      <c r="AE18" s="93">
        <v>0</v>
      </c>
      <c r="AF18" s="99">
        <f t="shared" ref="AF18:AF23" si="1">SUM(W18:AE18)</f>
        <v>55</v>
      </c>
      <c r="AG18" s="100" t="s">
        <v>37</v>
      </c>
      <c r="AH18" s="78">
        <v>55</v>
      </c>
    </row>
    <row r="19" spans="3:34" ht="17.399999999999999" x14ac:dyDescent="0.3">
      <c r="C19" s="17" t="s">
        <v>7</v>
      </c>
      <c r="D19" s="21">
        <f>F17</f>
        <v>5</v>
      </c>
      <c r="E19" s="21">
        <f>F18</f>
        <v>3</v>
      </c>
      <c r="F19" s="21" t="s">
        <v>14</v>
      </c>
      <c r="G19" s="21">
        <v>4</v>
      </c>
      <c r="H19" s="21">
        <v>5</v>
      </c>
      <c r="I19" s="21">
        <v>4</v>
      </c>
      <c r="L19" s="222"/>
      <c r="M19" s="38" t="s">
        <v>7</v>
      </c>
      <c r="N19" s="51">
        <v>0</v>
      </c>
      <c r="O19" s="52">
        <v>0</v>
      </c>
      <c r="P19" s="53">
        <v>45</v>
      </c>
      <c r="Q19" s="60">
        <f t="shared" si="0"/>
        <v>45</v>
      </c>
      <c r="R19" s="30" t="s">
        <v>37</v>
      </c>
      <c r="S19" s="79">
        <v>45</v>
      </c>
      <c r="U19" s="203"/>
      <c r="V19" s="76" t="s">
        <v>6</v>
      </c>
      <c r="W19" s="73">
        <v>0</v>
      </c>
      <c r="X19" s="64">
        <v>0</v>
      </c>
      <c r="Y19" s="64">
        <v>35</v>
      </c>
      <c r="Z19" s="64">
        <v>0</v>
      </c>
      <c r="AA19" s="64">
        <v>0</v>
      </c>
      <c r="AB19" s="64">
        <v>0</v>
      </c>
      <c r="AC19" s="47">
        <v>0</v>
      </c>
      <c r="AD19" s="47">
        <v>0</v>
      </c>
      <c r="AE19" s="94">
        <v>0</v>
      </c>
      <c r="AF19" s="97">
        <f t="shared" si="1"/>
        <v>35</v>
      </c>
      <c r="AG19" s="22" t="s">
        <v>37</v>
      </c>
      <c r="AH19" s="79">
        <v>35</v>
      </c>
    </row>
    <row r="20" spans="3:34" ht="17.399999999999999" x14ac:dyDescent="0.3">
      <c r="C20" s="17" t="s">
        <v>8</v>
      </c>
      <c r="D20" s="21">
        <f>G17</f>
        <v>5</v>
      </c>
      <c r="E20" s="21">
        <f>G18</f>
        <v>3</v>
      </c>
      <c r="F20" s="21">
        <f>G19</f>
        <v>4</v>
      </c>
      <c r="G20" s="21" t="s">
        <v>14</v>
      </c>
      <c r="H20" s="21">
        <v>3</v>
      </c>
      <c r="I20" s="21">
        <v>4</v>
      </c>
      <c r="L20" s="222"/>
      <c r="M20" s="38" t="s">
        <v>8</v>
      </c>
      <c r="N20" s="51">
        <v>60</v>
      </c>
      <c r="O20" s="52">
        <v>0</v>
      </c>
      <c r="P20" s="53">
        <v>0</v>
      </c>
      <c r="Q20" s="60">
        <f t="shared" si="0"/>
        <v>60</v>
      </c>
      <c r="R20" s="30" t="s">
        <v>37</v>
      </c>
      <c r="S20" s="79">
        <v>60</v>
      </c>
      <c r="U20" s="203"/>
      <c r="V20" s="76" t="s">
        <v>7</v>
      </c>
      <c r="W20" s="73">
        <v>0</v>
      </c>
      <c r="X20" s="64">
        <v>35</v>
      </c>
      <c r="Y20" s="64">
        <v>0</v>
      </c>
      <c r="Z20" s="64">
        <v>10</v>
      </c>
      <c r="AA20" s="64">
        <v>0</v>
      </c>
      <c r="AB20" s="64">
        <v>0</v>
      </c>
      <c r="AC20" s="47">
        <v>0</v>
      </c>
      <c r="AD20" s="47">
        <v>0</v>
      </c>
      <c r="AE20" s="94">
        <v>0</v>
      </c>
      <c r="AF20" s="97">
        <f t="shared" si="1"/>
        <v>45</v>
      </c>
      <c r="AG20" s="22" t="s">
        <v>37</v>
      </c>
      <c r="AH20" s="79">
        <v>45</v>
      </c>
    </row>
    <row r="21" spans="3:34" ht="17.399999999999999" x14ac:dyDescent="0.3">
      <c r="C21" s="17" t="s">
        <v>9</v>
      </c>
      <c r="D21" s="21">
        <f>H17</f>
        <v>4</v>
      </c>
      <c r="E21" s="21">
        <f>H18</f>
        <v>3</v>
      </c>
      <c r="F21" s="21">
        <f>H19</f>
        <v>5</v>
      </c>
      <c r="G21" s="21">
        <f>H20</f>
        <v>3</v>
      </c>
      <c r="H21" s="21" t="s">
        <v>14</v>
      </c>
      <c r="I21" s="21">
        <v>3</v>
      </c>
      <c r="L21" s="222"/>
      <c r="M21" s="38" t="s">
        <v>9</v>
      </c>
      <c r="N21" s="51">
        <v>50</v>
      </c>
      <c r="O21" s="52">
        <v>0</v>
      </c>
      <c r="P21" s="53">
        <v>0</v>
      </c>
      <c r="Q21" s="60">
        <f t="shared" si="0"/>
        <v>50</v>
      </c>
      <c r="R21" s="30" t="s">
        <v>37</v>
      </c>
      <c r="S21" s="79">
        <v>50</v>
      </c>
      <c r="U21" s="203"/>
      <c r="V21" s="76" t="s">
        <v>8</v>
      </c>
      <c r="W21" s="73">
        <v>0</v>
      </c>
      <c r="X21" s="64">
        <v>0</v>
      </c>
      <c r="Y21" s="64">
        <v>10</v>
      </c>
      <c r="Z21" s="64">
        <v>0</v>
      </c>
      <c r="AA21" s="64">
        <v>50</v>
      </c>
      <c r="AB21" s="64">
        <v>0</v>
      </c>
      <c r="AC21" s="47">
        <v>0</v>
      </c>
      <c r="AD21" s="47">
        <v>0</v>
      </c>
      <c r="AE21" s="94">
        <v>0</v>
      </c>
      <c r="AF21" s="97">
        <f t="shared" si="1"/>
        <v>60</v>
      </c>
      <c r="AG21" s="22" t="s">
        <v>37</v>
      </c>
      <c r="AH21" s="79">
        <v>60</v>
      </c>
    </row>
    <row r="22" spans="3:34" ht="21.9" customHeight="1" thickBot="1" x14ac:dyDescent="0.35">
      <c r="C22" s="17" t="s">
        <v>10</v>
      </c>
      <c r="D22" s="21">
        <f>I17</f>
        <v>3</v>
      </c>
      <c r="E22" s="21">
        <f>I18</f>
        <v>5</v>
      </c>
      <c r="F22" s="21">
        <f>I19</f>
        <v>4</v>
      </c>
      <c r="G22" s="21">
        <f>I20</f>
        <v>4</v>
      </c>
      <c r="H22" s="21">
        <f>I21</f>
        <v>3</v>
      </c>
      <c r="I22" s="21" t="s">
        <v>14</v>
      </c>
      <c r="L22" s="223"/>
      <c r="M22" s="39" t="s">
        <v>10</v>
      </c>
      <c r="N22" s="54">
        <v>0</v>
      </c>
      <c r="O22" s="55">
        <v>25</v>
      </c>
      <c r="P22" s="56">
        <v>30</v>
      </c>
      <c r="Q22" s="61">
        <f t="shared" si="0"/>
        <v>55</v>
      </c>
      <c r="R22" s="35" t="s">
        <v>37</v>
      </c>
      <c r="S22" s="79">
        <v>55</v>
      </c>
      <c r="U22" s="203"/>
      <c r="V22" s="76" t="s">
        <v>9</v>
      </c>
      <c r="W22" s="73">
        <v>0</v>
      </c>
      <c r="X22" s="64">
        <v>0</v>
      </c>
      <c r="Y22" s="64">
        <v>0</v>
      </c>
      <c r="Z22" s="64">
        <v>50</v>
      </c>
      <c r="AA22" s="64">
        <v>0</v>
      </c>
      <c r="AB22" s="64">
        <v>0</v>
      </c>
      <c r="AC22" s="47">
        <v>0</v>
      </c>
      <c r="AD22" s="47">
        <v>0</v>
      </c>
      <c r="AE22" s="94">
        <v>0</v>
      </c>
      <c r="AF22" s="97">
        <f t="shared" si="1"/>
        <v>50</v>
      </c>
      <c r="AG22" s="22" t="s">
        <v>37</v>
      </c>
      <c r="AH22" s="79">
        <v>50</v>
      </c>
    </row>
    <row r="23" spans="3:34" ht="18" thickBot="1" x14ac:dyDescent="0.35">
      <c r="C23" s="201" t="s">
        <v>26</v>
      </c>
      <c r="D23" s="201"/>
      <c r="E23" s="201"/>
      <c r="F23" s="201"/>
      <c r="G23" s="201"/>
      <c r="H23" s="201"/>
      <c r="I23" s="201"/>
      <c r="L23" s="26"/>
      <c r="M23" s="109" t="s">
        <v>33</v>
      </c>
      <c r="N23" s="107">
        <f>SUM(N17:N22)</f>
        <v>110</v>
      </c>
      <c r="O23" s="57">
        <f>SUM(O17:O22)</f>
        <v>80</v>
      </c>
      <c r="P23" s="58">
        <f>SUM(P17:P22)</f>
        <v>110</v>
      </c>
      <c r="Q23" s="46"/>
      <c r="S23" s="178" t="str">
        <f>_xlfn.CONCAT("Total Supply: ", SUM(S17:S22))</f>
        <v>Total Supply: 300</v>
      </c>
      <c r="U23" s="203"/>
      <c r="V23" s="76" t="s">
        <v>10</v>
      </c>
      <c r="W23" s="73">
        <v>55</v>
      </c>
      <c r="X23" s="64">
        <v>0</v>
      </c>
      <c r="Y23" s="64">
        <v>0</v>
      </c>
      <c r="Z23" s="64">
        <v>0</v>
      </c>
      <c r="AA23" s="64">
        <v>0</v>
      </c>
      <c r="AB23" s="64">
        <v>0</v>
      </c>
      <c r="AC23" s="47">
        <v>0</v>
      </c>
      <c r="AD23" s="47">
        <v>0</v>
      </c>
      <c r="AE23" s="94">
        <v>0</v>
      </c>
      <c r="AF23" s="97">
        <f t="shared" si="1"/>
        <v>55</v>
      </c>
      <c r="AG23" s="22" t="s">
        <v>37</v>
      </c>
      <c r="AH23" s="79">
        <v>55</v>
      </c>
    </row>
    <row r="24" spans="3:34" ht="18" thickBot="1" x14ac:dyDescent="0.35">
      <c r="L24" s="26"/>
      <c r="M24" s="106"/>
      <c r="N24" s="108" t="s">
        <v>34</v>
      </c>
      <c r="O24" s="44" t="s">
        <v>34</v>
      </c>
      <c r="P24" s="45" t="s">
        <v>34</v>
      </c>
      <c r="Q24" s="36"/>
      <c r="S24" s="32"/>
      <c r="U24" s="203"/>
      <c r="V24" s="76" t="s">
        <v>2</v>
      </c>
      <c r="W24" s="74">
        <v>0</v>
      </c>
      <c r="X24" s="65">
        <v>0</v>
      </c>
      <c r="Y24" s="65">
        <v>0</v>
      </c>
      <c r="Z24" s="65">
        <v>0</v>
      </c>
      <c r="AA24" s="65">
        <v>0</v>
      </c>
      <c r="AB24" s="65">
        <v>0</v>
      </c>
      <c r="AC24" s="64">
        <v>0</v>
      </c>
      <c r="AD24" s="64">
        <v>0</v>
      </c>
      <c r="AE24" s="95">
        <v>0</v>
      </c>
      <c r="AF24" s="97">
        <f>SUM(W24:AE24)</f>
        <v>0</v>
      </c>
      <c r="AG24" s="23"/>
      <c r="AH24" s="25"/>
    </row>
    <row r="25" spans="3:34" ht="18" thickBot="1" x14ac:dyDescent="0.35">
      <c r="H25" s="1" t="s">
        <v>14</v>
      </c>
      <c r="L25" s="27"/>
      <c r="M25" s="77" t="s">
        <v>35</v>
      </c>
      <c r="N25" s="155">
        <v>110</v>
      </c>
      <c r="O25" s="156">
        <v>80</v>
      </c>
      <c r="P25" s="157">
        <v>115</v>
      </c>
      <c r="Q25" s="177" t="str">
        <f>_xlfn.CONCAT("Total Demand: ", SUM(N25:P25))</f>
        <v>Total Demand: 305</v>
      </c>
      <c r="R25" s="33"/>
      <c r="S25" s="34"/>
      <c r="U25" s="203"/>
      <c r="V25" s="76" t="s">
        <v>3</v>
      </c>
      <c r="W25" s="74">
        <v>0</v>
      </c>
      <c r="X25" s="65">
        <v>0</v>
      </c>
      <c r="Y25" s="65">
        <v>0</v>
      </c>
      <c r="Z25" s="65">
        <v>0</v>
      </c>
      <c r="AA25" s="65">
        <v>0</v>
      </c>
      <c r="AB25" s="65">
        <v>0</v>
      </c>
      <c r="AC25" s="64">
        <v>0</v>
      </c>
      <c r="AD25" s="64">
        <v>0</v>
      </c>
      <c r="AE25" s="95">
        <v>0</v>
      </c>
      <c r="AF25" s="97">
        <f t="shared" ref="AF25:AF26" si="2">SUM(W25:AE25)</f>
        <v>0</v>
      </c>
      <c r="AG25" s="23"/>
      <c r="AH25" s="25"/>
    </row>
    <row r="26" spans="3:34" ht="18" thickBot="1" x14ac:dyDescent="0.35">
      <c r="C26" s="17"/>
      <c r="D26" s="200" t="s">
        <v>0</v>
      </c>
      <c r="E26" s="200"/>
      <c r="F26" s="200"/>
      <c r="L26" s="26"/>
      <c r="S26" s="32"/>
      <c r="U26" s="204"/>
      <c r="V26" s="85" t="s">
        <v>4</v>
      </c>
      <c r="W26" s="86">
        <v>0</v>
      </c>
      <c r="X26" s="87">
        <v>0</v>
      </c>
      <c r="Y26" s="87">
        <v>0</v>
      </c>
      <c r="Z26" s="87">
        <v>0</v>
      </c>
      <c r="AA26" s="87">
        <v>0</v>
      </c>
      <c r="AB26" s="87">
        <v>0</v>
      </c>
      <c r="AC26" s="88">
        <v>0</v>
      </c>
      <c r="AD26" s="88">
        <v>0</v>
      </c>
      <c r="AE26" s="96">
        <v>0</v>
      </c>
      <c r="AF26" s="98">
        <f t="shared" si="2"/>
        <v>0</v>
      </c>
      <c r="AG26" s="28"/>
      <c r="AH26" s="29"/>
    </row>
    <row r="27" spans="3:34" ht="37.5" customHeight="1" thickBot="1" x14ac:dyDescent="0.35">
      <c r="C27" s="18" t="s">
        <v>16</v>
      </c>
      <c r="D27" s="17" t="s">
        <v>2</v>
      </c>
      <c r="E27" s="17" t="s">
        <v>3</v>
      </c>
      <c r="F27" s="17" t="s">
        <v>4</v>
      </c>
      <c r="L27" s="26"/>
      <c r="S27" s="32"/>
      <c r="V27" s="75" t="s">
        <v>33</v>
      </c>
      <c r="W27" s="103">
        <f>SUM(W18:W26)</f>
        <v>55</v>
      </c>
      <c r="X27" s="89">
        <f t="shared" ref="X27:AE27" si="3">SUM(X18:X26)</f>
        <v>35</v>
      </c>
      <c r="Y27" s="89">
        <f t="shared" si="3"/>
        <v>45</v>
      </c>
      <c r="Z27" s="89">
        <f t="shared" si="3"/>
        <v>60</v>
      </c>
      <c r="AA27" s="89">
        <f t="shared" si="3"/>
        <v>50</v>
      </c>
      <c r="AB27" s="89">
        <f t="shared" si="3"/>
        <v>55</v>
      </c>
      <c r="AC27" s="89">
        <f t="shared" si="3"/>
        <v>0</v>
      </c>
      <c r="AD27" s="89">
        <f t="shared" si="3"/>
        <v>0</v>
      </c>
      <c r="AE27" s="90">
        <f t="shared" si="3"/>
        <v>0</v>
      </c>
      <c r="AH27" s="32"/>
    </row>
    <row r="28" spans="3:34" ht="36.75" customHeight="1" x14ac:dyDescent="0.3">
      <c r="C28" s="17" t="s">
        <v>2</v>
      </c>
      <c r="D28" s="21" t="s">
        <v>14</v>
      </c>
      <c r="E28" s="21">
        <v>5</v>
      </c>
      <c r="F28" s="21">
        <v>3</v>
      </c>
      <c r="L28" s="26"/>
      <c r="S28" s="158" t="s">
        <v>31</v>
      </c>
      <c r="V28" s="106"/>
      <c r="W28" s="104"/>
      <c r="X28" s="23"/>
      <c r="Y28" s="23"/>
      <c r="Z28" s="23"/>
      <c r="AA28" s="23"/>
      <c r="AB28" s="23"/>
      <c r="AC28" s="22" t="s">
        <v>34</v>
      </c>
      <c r="AD28" s="22" t="s">
        <v>34</v>
      </c>
      <c r="AE28" s="91" t="s">
        <v>34</v>
      </c>
      <c r="AH28" s="160" t="s">
        <v>31</v>
      </c>
    </row>
    <row r="29" spans="3:34" ht="18" thickBot="1" x14ac:dyDescent="0.35">
      <c r="C29" s="17" t="s">
        <v>3</v>
      </c>
      <c r="D29" s="21">
        <f>E28</f>
        <v>5</v>
      </c>
      <c r="E29" s="21" t="s">
        <v>15</v>
      </c>
      <c r="F29" s="21">
        <v>4</v>
      </c>
      <c r="L29" s="27"/>
      <c r="M29" s="33"/>
      <c r="N29" s="33"/>
      <c r="O29" s="33"/>
      <c r="P29" s="33"/>
      <c r="Q29" s="33"/>
      <c r="R29" s="33"/>
      <c r="S29" s="159">
        <f>SUMPRODUCT(N5:P10,N17:P22)</f>
        <v>3400</v>
      </c>
      <c r="T29" s="33"/>
      <c r="U29" s="33"/>
      <c r="V29" s="77" t="s">
        <v>35</v>
      </c>
      <c r="W29" s="105"/>
      <c r="X29" s="28"/>
      <c r="Y29" s="28"/>
      <c r="Z29" s="28"/>
      <c r="AA29" s="28"/>
      <c r="AB29" s="28"/>
      <c r="AC29" s="156">
        <v>110</v>
      </c>
      <c r="AD29" s="156">
        <v>80</v>
      </c>
      <c r="AE29" s="157">
        <v>115</v>
      </c>
      <c r="AF29" s="33"/>
      <c r="AG29" s="33"/>
      <c r="AH29" s="159">
        <f>SUMPRODUCT(T5:AB13,W18:AE26)</f>
        <v>920</v>
      </c>
    </row>
    <row r="30" spans="3:34" ht="17.399999999999999" x14ac:dyDescent="0.3">
      <c r="C30" s="17" t="s">
        <v>4</v>
      </c>
      <c r="D30" s="21">
        <f>F28</f>
        <v>3</v>
      </c>
      <c r="E30" s="21">
        <f>F29</f>
        <v>4</v>
      </c>
      <c r="F30" s="21" t="s">
        <v>15</v>
      </c>
    </row>
    <row r="31" spans="3:34" x14ac:dyDescent="0.3">
      <c r="C31" s="198" t="s">
        <v>17</v>
      </c>
      <c r="D31" s="198"/>
      <c r="E31" s="198"/>
      <c r="F31" s="198"/>
    </row>
    <row r="33" spans="12:34" ht="16.2" thickBot="1" x14ac:dyDescent="0.35"/>
    <row r="34" spans="12:34" ht="28.8" customHeight="1" x14ac:dyDescent="0.3">
      <c r="L34" s="183" t="s">
        <v>71</v>
      </c>
      <c r="M34" s="184"/>
      <c r="N34" s="184"/>
      <c r="O34" s="184"/>
      <c r="P34" s="184"/>
      <c r="Q34" s="184"/>
      <c r="R34" s="184"/>
      <c r="S34" s="185"/>
      <c r="T34" s="31"/>
      <c r="U34" s="189" t="s">
        <v>71</v>
      </c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</row>
    <row r="35" spans="12:34" ht="16.2" thickBot="1" x14ac:dyDescent="0.35">
      <c r="L35" s="186"/>
      <c r="M35" s="187"/>
      <c r="N35" s="187"/>
      <c r="O35" s="187"/>
      <c r="P35" s="187"/>
      <c r="Q35" s="187"/>
      <c r="R35" s="187"/>
      <c r="S35" s="188"/>
      <c r="U35" s="192"/>
      <c r="V35" s="193"/>
      <c r="W35" s="193"/>
      <c r="X35" s="193"/>
      <c r="Y35" s="193"/>
      <c r="Z35" s="193"/>
      <c r="AA35" s="193"/>
      <c r="AB35" s="193"/>
      <c r="AC35" s="193"/>
      <c r="AD35" s="193"/>
      <c r="AE35" s="193"/>
      <c r="AF35" s="193"/>
      <c r="AG35" s="193"/>
      <c r="AH35" s="194"/>
    </row>
    <row r="36" spans="12:34" ht="16.2" customHeight="1" thickBot="1" x14ac:dyDescent="0.35">
      <c r="L36" s="195" t="s">
        <v>32</v>
      </c>
      <c r="M36" s="197"/>
      <c r="N36" s="195" t="s">
        <v>28</v>
      </c>
      <c r="O36" s="196"/>
      <c r="P36" s="197"/>
      <c r="Q36" s="31"/>
      <c r="R36" s="31"/>
      <c r="S36" s="24"/>
      <c r="U36" s="202" t="s">
        <v>30</v>
      </c>
      <c r="V36" s="205" t="s">
        <v>28</v>
      </c>
      <c r="W36" s="206"/>
      <c r="X36" s="206"/>
      <c r="Y36" s="206"/>
      <c r="Z36" s="206"/>
      <c r="AA36" s="206"/>
      <c r="AB36" s="206"/>
      <c r="AC36" s="206"/>
      <c r="AD36" s="206"/>
      <c r="AE36" s="207"/>
      <c r="AH36" s="32"/>
    </row>
    <row r="37" spans="12:34" ht="18" thickBot="1" x14ac:dyDescent="0.35">
      <c r="L37" s="219"/>
      <c r="M37" s="220"/>
      <c r="N37" s="40" t="s">
        <v>2</v>
      </c>
      <c r="O37" s="41" t="s">
        <v>3</v>
      </c>
      <c r="P37" s="42" t="s">
        <v>4</v>
      </c>
      <c r="Q37" s="43" t="s">
        <v>36</v>
      </c>
      <c r="R37" s="31"/>
      <c r="S37" s="43" t="s">
        <v>38</v>
      </c>
      <c r="U37" s="203"/>
      <c r="V37" s="208"/>
      <c r="W37" s="209"/>
      <c r="X37" s="209"/>
      <c r="Y37" s="209"/>
      <c r="Z37" s="209"/>
      <c r="AA37" s="209"/>
      <c r="AB37" s="209"/>
      <c r="AC37" s="209"/>
      <c r="AD37" s="209"/>
      <c r="AE37" s="210"/>
      <c r="AH37" s="32"/>
    </row>
    <row r="38" spans="12:34" ht="35.4" thickBot="1" x14ac:dyDescent="0.35">
      <c r="L38" s="221" t="s">
        <v>30</v>
      </c>
      <c r="M38" s="37" t="s">
        <v>5</v>
      </c>
      <c r="N38" s="48">
        <v>0</v>
      </c>
      <c r="O38" s="49">
        <v>55</v>
      </c>
      <c r="P38" s="50">
        <v>0</v>
      </c>
      <c r="Q38" s="172">
        <f>SUM(N38:P38)</f>
        <v>55</v>
      </c>
      <c r="R38" s="170" t="s">
        <v>37</v>
      </c>
      <c r="S38" s="175">
        <v>55</v>
      </c>
      <c r="U38" s="203"/>
      <c r="V38" s="62"/>
      <c r="W38" s="68" t="s">
        <v>5</v>
      </c>
      <c r="X38" s="69" t="s">
        <v>6</v>
      </c>
      <c r="Y38" s="69" t="s">
        <v>7</v>
      </c>
      <c r="Z38" s="69" t="s">
        <v>8</v>
      </c>
      <c r="AA38" s="69" t="s">
        <v>9</v>
      </c>
      <c r="AB38" s="69" t="s">
        <v>10</v>
      </c>
      <c r="AC38" s="70" t="s">
        <v>2</v>
      </c>
      <c r="AD38" s="70" t="s">
        <v>3</v>
      </c>
      <c r="AE38" s="92" t="s">
        <v>4</v>
      </c>
      <c r="AF38" s="101" t="s">
        <v>36</v>
      </c>
      <c r="AG38" s="102"/>
      <c r="AH38" s="71" t="s">
        <v>38</v>
      </c>
    </row>
    <row r="39" spans="12:34" ht="17.399999999999999" x14ac:dyDescent="0.3">
      <c r="L39" s="222"/>
      <c r="M39" s="38" t="s">
        <v>6</v>
      </c>
      <c r="N39" s="51">
        <v>0</v>
      </c>
      <c r="O39" s="52">
        <v>0</v>
      </c>
      <c r="P39" s="53">
        <v>35</v>
      </c>
      <c r="Q39" s="173">
        <f t="shared" ref="Q39:Q43" si="4">SUM(N39:P39)</f>
        <v>35</v>
      </c>
      <c r="R39" s="170" t="s">
        <v>37</v>
      </c>
      <c r="S39" s="175">
        <v>35</v>
      </c>
      <c r="U39" s="203"/>
      <c r="V39" s="75" t="s">
        <v>5</v>
      </c>
      <c r="W39" s="72">
        <v>0</v>
      </c>
      <c r="X39" s="66">
        <v>0</v>
      </c>
      <c r="Y39" s="66">
        <v>0</v>
      </c>
      <c r="Z39" s="66">
        <v>0</v>
      </c>
      <c r="AA39" s="66">
        <v>0</v>
      </c>
      <c r="AB39" s="66">
        <v>55</v>
      </c>
      <c r="AC39" s="67">
        <v>0</v>
      </c>
      <c r="AD39" s="67">
        <v>0</v>
      </c>
      <c r="AE39" s="93">
        <v>0</v>
      </c>
      <c r="AF39" s="99">
        <f t="shared" ref="AF39:AF44" si="5">SUM(W39:AE39)</f>
        <v>55</v>
      </c>
      <c r="AG39" s="100" t="s">
        <v>37</v>
      </c>
      <c r="AH39" s="78">
        <v>55</v>
      </c>
    </row>
    <row r="40" spans="12:34" ht="17.399999999999999" x14ac:dyDescent="0.3">
      <c r="L40" s="222"/>
      <c r="M40" s="38" t="s">
        <v>7</v>
      </c>
      <c r="N40" s="51">
        <v>0</v>
      </c>
      <c r="O40" s="52">
        <v>0</v>
      </c>
      <c r="P40" s="53">
        <v>45</v>
      </c>
      <c r="Q40" s="173">
        <f t="shared" si="4"/>
        <v>45</v>
      </c>
      <c r="R40" s="170" t="s">
        <v>37</v>
      </c>
      <c r="S40" s="175">
        <v>45</v>
      </c>
      <c r="U40" s="203"/>
      <c r="V40" s="76" t="s">
        <v>6</v>
      </c>
      <c r="W40" s="73">
        <v>0</v>
      </c>
      <c r="X40" s="64">
        <v>0</v>
      </c>
      <c r="Y40" s="64">
        <v>35</v>
      </c>
      <c r="Z40" s="64">
        <v>0</v>
      </c>
      <c r="AA40" s="64">
        <v>0</v>
      </c>
      <c r="AB40" s="64">
        <v>0</v>
      </c>
      <c r="AC40" s="47">
        <v>0</v>
      </c>
      <c r="AD40" s="47">
        <v>0</v>
      </c>
      <c r="AE40" s="94">
        <v>0</v>
      </c>
      <c r="AF40" s="97">
        <f t="shared" si="5"/>
        <v>35</v>
      </c>
      <c r="AG40" s="22" t="s">
        <v>37</v>
      </c>
      <c r="AH40" s="79">
        <v>35</v>
      </c>
    </row>
    <row r="41" spans="12:34" ht="17.399999999999999" x14ac:dyDescent="0.3">
      <c r="L41" s="222"/>
      <c r="M41" s="38" t="s">
        <v>8</v>
      </c>
      <c r="N41" s="51">
        <v>60</v>
      </c>
      <c r="O41" s="52">
        <v>0</v>
      </c>
      <c r="P41" s="53">
        <v>0</v>
      </c>
      <c r="Q41" s="173">
        <f t="shared" si="4"/>
        <v>60</v>
      </c>
      <c r="R41" s="170" t="s">
        <v>37</v>
      </c>
      <c r="S41" s="175">
        <v>60</v>
      </c>
      <c r="U41" s="203"/>
      <c r="V41" s="76" t="s">
        <v>7</v>
      </c>
      <c r="W41" s="73">
        <v>0</v>
      </c>
      <c r="X41" s="64">
        <v>35</v>
      </c>
      <c r="Y41" s="64">
        <v>0</v>
      </c>
      <c r="Z41" s="64">
        <v>10</v>
      </c>
      <c r="AA41" s="64">
        <v>0</v>
      </c>
      <c r="AB41" s="64">
        <v>0</v>
      </c>
      <c r="AC41" s="47">
        <v>0</v>
      </c>
      <c r="AD41" s="47">
        <v>0</v>
      </c>
      <c r="AE41" s="94">
        <v>0</v>
      </c>
      <c r="AF41" s="97">
        <f t="shared" si="5"/>
        <v>45</v>
      </c>
      <c r="AG41" s="22" t="s">
        <v>37</v>
      </c>
      <c r="AH41" s="79">
        <v>45</v>
      </c>
    </row>
    <row r="42" spans="12:34" ht="17.399999999999999" x14ac:dyDescent="0.3">
      <c r="L42" s="222"/>
      <c r="M42" s="38" t="s">
        <v>9</v>
      </c>
      <c r="N42" s="51">
        <v>50</v>
      </c>
      <c r="O42" s="52">
        <v>0</v>
      </c>
      <c r="P42" s="53">
        <v>0</v>
      </c>
      <c r="Q42" s="173">
        <f t="shared" si="4"/>
        <v>50</v>
      </c>
      <c r="R42" s="170" t="s">
        <v>37</v>
      </c>
      <c r="S42" s="175">
        <v>50</v>
      </c>
      <c r="U42" s="203"/>
      <c r="V42" s="76" t="s">
        <v>8</v>
      </c>
      <c r="W42" s="73">
        <v>0</v>
      </c>
      <c r="X42" s="64">
        <v>0</v>
      </c>
      <c r="Y42" s="64">
        <v>10</v>
      </c>
      <c r="Z42" s="64">
        <v>0</v>
      </c>
      <c r="AA42" s="64">
        <v>50</v>
      </c>
      <c r="AB42" s="64">
        <v>0</v>
      </c>
      <c r="AC42" s="47">
        <v>0</v>
      </c>
      <c r="AD42" s="47">
        <v>0</v>
      </c>
      <c r="AE42" s="94">
        <v>0</v>
      </c>
      <c r="AF42" s="97">
        <f t="shared" si="5"/>
        <v>60</v>
      </c>
      <c r="AG42" s="22" t="s">
        <v>37</v>
      </c>
      <c r="AH42" s="79">
        <v>60</v>
      </c>
    </row>
    <row r="43" spans="12:34" ht="18" thickBot="1" x14ac:dyDescent="0.35">
      <c r="L43" s="223"/>
      <c r="M43" s="39" t="s">
        <v>10</v>
      </c>
      <c r="N43" s="54">
        <v>0</v>
      </c>
      <c r="O43" s="55">
        <v>35</v>
      </c>
      <c r="P43" s="56">
        <v>20</v>
      </c>
      <c r="Q43" s="174">
        <f t="shared" si="4"/>
        <v>55</v>
      </c>
      <c r="R43" s="171" t="s">
        <v>37</v>
      </c>
      <c r="S43" s="176">
        <v>55</v>
      </c>
      <c r="U43" s="203"/>
      <c r="V43" s="76" t="s">
        <v>9</v>
      </c>
      <c r="W43" s="73">
        <v>0</v>
      </c>
      <c r="X43" s="64">
        <v>0</v>
      </c>
      <c r="Y43" s="64">
        <v>0</v>
      </c>
      <c r="Z43" s="64">
        <v>50</v>
      </c>
      <c r="AA43" s="64">
        <v>0</v>
      </c>
      <c r="AB43" s="64">
        <v>0</v>
      </c>
      <c r="AC43" s="47">
        <v>0</v>
      </c>
      <c r="AD43" s="47">
        <v>0</v>
      </c>
      <c r="AE43" s="94">
        <v>0</v>
      </c>
      <c r="AF43" s="97">
        <f t="shared" si="5"/>
        <v>50</v>
      </c>
      <c r="AG43" s="22" t="s">
        <v>37</v>
      </c>
      <c r="AH43" s="79">
        <v>50</v>
      </c>
    </row>
    <row r="44" spans="12:34" ht="18" thickBot="1" x14ac:dyDescent="0.35">
      <c r="L44" s="26"/>
      <c r="M44" s="109" t="s">
        <v>33</v>
      </c>
      <c r="N44" s="107">
        <f>SUM(N38:N43)</f>
        <v>110</v>
      </c>
      <c r="O44" s="57">
        <f>SUM(O38:O43)</f>
        <v>90</v>
      </c>
      <c r="P44" s="58">
        <f>SUM(P38:P43)</f>
        <v>100</v>
      </c>
      <c r="Q44" s="46"/>
      <c r="S44" s="178" t="str">
        <f>_xlfn.CONCAT("Total Supply: ", SUM(S38:S43))</f>
        <v>Total Supply: 300</v>
      </c>
      <c r="U44" s="203"/>
      <c r="V44" s="76" t="s">
        <v>10</v>
      </c>
      <c r="W44" s="73">
        <v>55</v>
      </c>
      <c r="X44" s="64">
        <v>0</v>
      </c>
      <c r="Y44" s="64">
        <v>0</v>
      </c>
      <c r="Z44" s="64">
        <v>0</v>
      </c>
      <c r="AA44" s="64">
        <v>0</v>
      </c>
      <c r="AB44" s="64">
        <v>0</v>
      </c>
      <c r="AC44" s="47">
        <v>0</v>
      </c>
      <c r="AD44" s="47">
        <v>0</v>
      </c>
      <c r="AE44" s="94">
        <v>0</v>
      </c>
      <c r="AF44" s="97">
        <f t="shared" si="5"/>
        <v>55</v>
      </c>
      <c r="AG44" s="22" t="s">
        <v>37</v>
      </c>
      <c r="AH44" s="79">
        <v>55</v>
      </c>
    </row>
    <row r="45" spans="12:34" ht="18" thickBot="1" x14ac:dyDescent="0.35">
      <c r="L45" s="26"/>
      <c r="M45" s="106"/>
      <c r="N45" s="108" t="s">
        <v>34</v>
      </c>
      <c r="O45" s="44" t="s">
        <v>34</v>
      </c>
      <c r="P45" s="45" t="s">
        <v>34</v>
      </c>
      <c r="Q45" s="36"/>
      <c r="S45" s="32"/>
      <c r="U45" s="203"/>
      <c r="V45" s="76" t="s">
        <v>2</v>
      </c>
      <c r="W45" s="74">
        <v>0</v>
      </c>
      <c r="X45" s="65">
        <v>0</v>
      </c>
      <c r="Y45" s="65">
        <v>0</v>
      </c>
      <c r="Z45" s="65">
        <v>0</v>
      </c>
      <c r="AA45" s="65">
        <v>0</v>
      </c>
      <c r="AB45" s="65">
        <v>0</v>
      </c>
      <c r="AC45" s="64">
        <v>0</v>
      </c>
      <c r="AD45" s="64">
        <v>0</v>
      </c>
      <c r="AE45" s="95">
        <v>0</v>
      </c>
      <c r="AF45" s="97">
        <f>SUM(W45:AE45)</f>
        <v>0</v>
      </c>
      <c r="AG45" s="23"/>
      <c r="AH45" s="25"/>
    </row>
    <row r="46" spans="12:34" ht="18" thickBot="1" x14ac:dyDescent="0.35">
      <c r="L46" s="27"/>
      <c r="M46" s="77" t="s">
        <v>35</v>
      </c>
      <c r="N46" s="161">
        <v>120</v>
      </c>
      <c r="O46" s="162">
        <v>90</v>
      </c>
      <c r="P46" s="163">
        <v>125</v>
      </c>
      <c r="Q46" s="177" t="str">
        <f>_xlfn.CONCAT("Total Demand: ", SUM(N46:P46))</f>
        <v>Total Demand: 335</v>
      </c>
      <c r="R46" s="33"/>
      <c r="S46" s="34"/>
      <c r="U46" s="203"/>
      <c r="V46" s="76" t="s">
        <v>3</v>
      </c>
      <c r="W46" s="74">
        <v>0</v>
      </c>
      <c r="X46" s="65">
        <v>0</v>
      </c>
      <c r="Y46" s="65">
        <v>0</v>
      </c>
      <c r="Z46" s="65">
        <v>0</v>
      </c>
      <c r="AA46" s="65">
        <v>0</v>
      </c>
      <c r="AB46" s="65">
        <v>0</v>
      </c>
      <c r="AC46" s="64">
        <v>0</v>
      </c>
      <c r="AD46" s="64">
        <v>0</v>
      </c>
      <c r="AE46" s="95">
        <v>0</v>
      </c>
      <c r="AF46" s="97">
        <f t="shared" ref="AF46:AF47" si="6">SUM(W46:AE46)</f>
        <v>0</v>
      </c>
      <c r="AG46" s="23"/>
      <c r="AH46" s="25"/>
    </row>
    <row r="47" spans="12:34" ht="18" thickBot="1" x14ac:dyDescent="0.35">
      <c r="L47" s="26"/>
      <c r="S47" s="32"/>
      <c r="U47" s="204"/>
      <c r="V47" s="85" t="s">
        <v>4</v>
      </c>
      <c r="W47" s="86">
        <v>0</v>
      </c>
      <c r="X47" s="87">
        <v>0</v>
      </c>
      <c r="Y47" s="87">
        <v>0</v>
      </c>
      <c r="Z47" s="87">
        <v>0</v>
      </c>
      <c r="AA47" s="87">
        <v>0</v>
      </c>
      <c r="AB47" s="87">
        <v>0</v>
      </c>
      <c r="AC47" s="88">
        <v>0</v>
      </c>
      <c r="AD47" s="88">
        <v>0</v>
      </c>
      <c r="AE47" s="96">
        <v>0</v>
      </c>
      <c r="AF47" s="98">
        <f t="shared" si="6"/>
        <v>0</v>
      </c>
      <c r="AG47" s="28"/>
      <c r="AH47" s="29"/>
    </row>
    <row r="48" spans="12:34" ht="18" thickBot="1" x14ac:dyDescent="0.35">
      <c r="L48" s="26"/>
      <c r="S48" s="32"/>
      <c r="V48" s="75" t="s">
        <v>33</v>
      </c>
      <c r="W48" s="103">
        <f>SUM(W39:W47)</f>
        <v>55</v>
      </c>
      <c r="X48" s="89">
        <f t="shared" ref="X48:AE48" si="7">SUM(X39:X47)</f>
        <v>35</v>
      </c>
      <c r="Y48" s="89">
        <f t="shared" si="7"/>
        <v>45</v>
      </c>
      <c r="Z48" s="89">
        <f t="shared" si="7"/>
        <v>60</v>
      </c>
      <c r="AA48" s="89">
        <f t="shared" si="7"/>
        <v>50</v>
      </c>
      <c r="AB48" s="89">
        <f t="shared" si="7"/>
        <v>55</v>
      </c>
      <c r="AC48" s="89">
        <f t="shared" si="7"/>
        <v>0</v>
      </c>
      <c r="AD48" s="89">
        <f t="shared" si="7"/>
        <v>0</v>
      </c>
      <c r="AE48" s="90">
        <f t="shared" si="7"/>
        <v>0</v>
      </c>
      <c r="AH48" s="32"/>
    </row>
    <row r="49" spans="12:34" x14ac:dyDescent="0.3">
      <c r="L49" s="26"/>
      <c r="S49" s="154" t="s">
        <v>31</v>
      </c>
      <c r="V49" s="106"/>
      <c r="W49" s="104"/>
      <c r="X49" s="23"/>
      <c r="Y49" s="23"/>
      <c r="Z49" s="23"/>
      <c r="AA49" s="23"/>
      <c r="AB49" s="23"/>
      <c r="AC49" s="22" t="s">
        <v>34</v>
      </c>
      <c r="AD49" s="22" t="s">
        <v>34</v>
      </c>
      <c r="AE49" s="91" t="s">
        <v>34</v>
      </c>
      <c r="AH49" s="154" t="s">
        <v>31</v>
      </c>
    </row>
    <row r="50" spans="12:34" ht="18" thickBot="1" x14ac:dyDescent="0.35">
      <c r="L50" s="27"/>
      <c r="M50" s="33"/>
      <c r="N50" s="33"/>
      <c r="O50" s="33"/>
      <c r="P50" s="33"/>
      <c r="Q50" s="33"/>
      <c r="R50" s="33"/>
      <c r="S50" s="153">
        <f>SUMPRODUCT(N5:P10,N38:P43)</f>
        <v>3390</v>
      </c>
      <c r="T50" s="33"/>
      <c r="U50" s="33"/>
      <c r="V50" s="77" t="s">
        <v>35</v>
      </c>
      <c r="W50" s="105"/>
      <c r="X50" s="28"/>
      <c r="Y50" s="28"/>
      <c r="Z50" s="28"/>
      <c r="AA50" s="28"/>
      <c r="AB50" s="28"/>
      <c r="AC50" s="162">
        <v>120</v>
      </c>
      <c r="AD50" s="162">
        <v>90</v>
      </c>
      <c r="AE50" s="163">
        <v>125</v>
      </c>
      <c r="AF50" s="33"/>
      <c r="AG50" s="33"/>
      <c r="AH50" s="153">
        <f>SUMPRODUCT(T5:AB13,W39:AE47)</f>
        <v>920</v>
      </c>
    </row>
  </sheetData>
  <mergeCells count="23">
    <mergeCell ref="L36:M37"/>
    <mergeCell ref="N36:P36"/>
    <mergeCell ref="L38:L43"/>
    <mergeCell ref="L15:M16"/>
    <mergeCell ref="L17:L22"/>
    <mergeCell ref="U36:U47"/>
    <mergeCell ref="V36:AE37"/>
    <mergeCell ref="R2:R13"/>
    <mergeCell ref="S2:AB3"/>
    <mergeCell ref="U15:U26"/>
    <mergeCell ref="V15:AE16"/>
    <mergeCell ref="L34:S35"/>
    <mergeCell ref="U34:AH35"/>
    <mergeCell ref="N15:P15"/>
    <mergeCell ref="C31:F31"/>
    <mergeCell ref="D3:F3"/>
    <mergeCell ref="C11:F11"/>
    <mergeCell ref="D15:I15"/>
    <mergeCell ref="C23:I23"/>
    <mergeCell ref="D26:F26"/>
    <mergeCell ref="N2:P3"/>
    <mergeCell ref="L4:L10"/>
    <mergeCell ref="L2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6FD9-9491-024D-8CA4-AD470BFBFFE2}">
  <dimension ref="B4:L52"/>
  <sheetViews>
    <sheetView workbookViewId="0"/>
  </sheetViews>
  <sheetFormatPr defaultColWidth="11" defaultRowHeight="15.6" x14ac:dyDescent="0.3"/>
  <cols>
    <col min="2" max="2" width="20" customWidth="1"/>
    <col min="3" max="3" width="22" customWidth="1"/>
    <col min="4" max="4" width="18.8984375" bestFit="1" customWidth="1"/>
    <col min="5" max="5" width="14.09765625" customWidth="1"/>
    <col min="6" max="11" width="16.09765625" customWidth="1"/>
    <col min="12" max="12" width="15.19921875" bestFit="1" customWidth="1"/>
    <col min="13" max="13" width="14.59765625" bestFit="1" customWidth="1"/>
    <col min="14" max="14" width="8.09765625" bestFit="1" customWidth="1"/>
    <col min="17" max="17" width="14.796875" bestFit="1" customWidth="1"/>
    <col min="19" max="19" width="15.09765625" bestFit="1" customWidth="1"/>
  </cols>
  <sheetData>
    <row r="4" spans="2:12" ht="18" x14ac:dyDescent="0.5">
      <c r="E4" s="6"/>
      <c r="F4" s="228" t="s">
        <v>19</v>
      </c>
      <c r="G4" s="230" t="s">
        <v>20</v>
      </c>
      <c r="H4" s="230" t="s">
        <v>21</v>
      </c>
      <c r="I4" s="230" t="s">
        <v>22</v>
      </c>
      <c r="J4" s="230" t="s">
        <v>23</v>
      </c>
      <c r="K4" s="230" t="s">
        <v>24</v>
      </c>
    </row>
    <row r="5" spans="2:12" ht="18.600000000000001" thickBot="1" x14ac:dyDescent="0.35">
      <c r="B5" s="3"/>
      <c r="C5" s="4" t="s">
        <v>18</v>
      </c>
      <c r="E5" s="7"/>
      <c r="F5" s="229"/>
      <c r="G5" s="231"/>
      <c r="H5" s="231"/>
      <c r="I5" s="231"/>
      <c r="J5" s="231"/>
      <c r="K5" s="231"/>
    </row>
    <row r="6" spans="2:12" ht="16.8" thickTop="1" thickBot="1" x14ac:dyDescent="0.35">
      <c r="B6" s="5" t="s">
        <v>19</v>
      </c>
      <c r="C6" s="12">
        <v>0.06</v>
      </c>
      <c r="E6" s="8" t="s">
        <v>19</v>
      </c>
      <c r="F6" s="9">
        <v>2E-3</v>
      </c>
      <c r="G6" s="10">
        <v>-8.9999999999999998E-4</v>
      </c>
      <c r="H6" s="10">
        <v>6.9999999999999999E-4</v>
      </c>
      <c r="I6" s="10">
        <v>8.0000000000000004E-4</v>
      </c>
      <c r="J6" s="10">
        <v>-5.0000000000000001E-4</v>
      </c>
      <c r="K6" s="10">
        <v>3.0000000000000001E-3</v>
      </c>
    </row>
    <row r="7" spans="2:12" ht="16.2" thickBot="1" x14ac:dyDescent="0.35">
      <c r="B7" s="5" t="s">
        <v>20</v>
      </c>
      <c r="C7" s="12">
        <v>0.26</v>
      </c>
      <c r="E7" s="8" t="s">
        <v>20</v>
      </c>
      <c r="F7" s="11"/>
      <c r="G7" s="10">
        <v>0.09</v>
      </c>
      <c r="H7" s="10">
        <v>5.4999999999999997E-3</v>
      </c>
      <c r="I7" s="10">
        <v>5.4999999999999997E-3</v>
      </c>
      <c r="J7" s="10">
        <v>-5.0000000000000001E-3</v>
      </c>
      <c r="K7" s="10">
        <v>5.0000000000000001E-3</v>
      </c>
    </row>
    <row r="8" spans="2:12" ht="16.2" thickBot="1" x14ac:dyDescent="0.35">
      <c r="B8" s="5" t="s">
        <v>21</v>
      </c>
      <c r="C8" s="12">
        <v>0.27</v>
      </c>
      <c r="E8" s="8" t="s">
        <v>21</v>
      </c>
      <c r="F8" s="11"/>
      <c r="G8" s="11"/>
      <c r="H8" s="10">
        <v>0.08</v>
      </c>
      <c r="I8" s="10">
        <v>4.0000000000000001E-3</v>
      </c>
      <c r="J8" s="10">
        <v>-3.5000000000000003E-2</v>
      </c>
      <c r="K8" s="10">
        <v>-6.0000000000000001E-3</v>
      </c>
    </row>
    <row r="9" spans="2:12" ht="16.2" thickBot="1" x14ac:dyDescent="0.35">
      <c r="B9" s="5" t="s">
        <v>22</v>
      </c>
      <c r="C9" s="12">
        <v>0.18</v>
      </c>
      <c r="E9" s="8" t="s">
        <v>22</v>
      </c>
      <c r="F9" s="11"/>
      <c r="G9" s="11"/>
      <c r="H9" s="11"/>
      <c r="I9" s="10">
        <v>4.4999999999999998E-2</v>
      </c>
      <c r="J9" s="10">
        <v>-5.0000000000000001E-3</v>
      </c>
      <c r="K9" s="10">
        <v>-4.0000000000000001E-3</v>
      </c>
    </row>
    <row r="10" spans="2:12" ht="16.2" thickBot="1" x14ac:dyDescent="0.35">
      <c r="B10" s="5" t="s">
        <v>23</v>
      </c>
      <c r="C10" s="12">
        <v>0.19</v>
      </c>
      <c r="E10" s="8" t="s">
        <v>23</v>
      </c>
      <c r="F10" s="11"/>
      <c r="G10" s="11"/>
      <c r="H10" s="11"/>
      <c r="I10" s="11"/>
      <c r="J10" s="10">
        <v>5.5E-2</v>
      </c>
      <c r="K10" s="10">
        <v>-5.0000000000000001E-3</v>
      </c>
    </row>
    <row r="11" spans="2:12" ht="16.2" thickBot="1" x14ac:dyDescent="0.35">
      <c r="B11" s="5" t="s">
        <v>24</v>
      </c>
      <c r="C11" s="12">
        <v>7.0000000000000007E-2</v>
      </c>
      <c r="E11" s="8" t="s">
        <v>24</v>
      </c>
      <c r="F11" s="11"/>
      <c r="G11" s="11"/>
      <c r="H11" s="11"/>
      <c r="I11" s="11"/>
      <c r="J11" s="11"/>
      <c r="K11" s="16">
        <v>0.01</v>
      </c>
    </row>
    <row r="12" spans="2:12" ht="17.399999999999999" x14ac:dyDescent="0.3">
      <c r="E12" s="2"/>
      <c r="F12" s="227" t="s">
        <v>25</v>
      </c>
      <c r="G12" s="227"/>
      <c r="H12" s="227"/>
      <c r="I12" s="227"/>
      <c r="J12" s="227"/>
      <c r="K12" s="227"/>
    </row>
    <row r="13" spans="2:12" ht="16.2" thickBot="1" x14ac:dyDescent="0.35"/>
    <row r="14" spans="2:12" ht="16.2" thickBot="1" x14ac:dyDescent="0.35">
      <c r="B14" s="119"/>
      <c r="C14" s="115" t="s">
        <v>39</v>
      </c>
      <c r="D14" s="116" t="s">
        <v>40</v>
      </c>
      <c r="F14" s="119"/>
      <c r="G14" s="115" t="s">
        <v>66</v>
      </c>
      <c r="H14" s="116" t="s">
        <v>67</v>
      </c>
      <c r="J14" s="165" t="s">
        <v>69</v>
      </c>
      <c r="K14" s="166" t="s">
        <v>66</v>
      </c>
      <c r="L14" s="167" t="s">
        <v>70</v>
      </c>
    </row>
    <row r="15" spans="2:12" ht="16.2" thickBot="1" x14ac:dyDescent="0.35">
      <c r="B15" s="144" t="s">
        <v>19</v>
      </c>
      <c r="C15" s="117">
        <v>0.14083021013441152</v>
      </c>
      <c r="D15" s="114">
        <f>C15*500000</f>
        <v>70415.105067205761</v>
      </c>
      <c r="F15" s="138" t="s">
        <v>19</v>
      </c>
      <c r="G15" s="141">
        <f>F6</f>
        <v>2E-3</v>
      </c>
      <c r="H15" s="125">
        <v>0.06</v>
      </c>
      <c r="J15" s="147">
        <v>7.0000000000000007E-2</v>
      </c>
      <c r="K15" s="148">
        <v>1.6999999999999999E-3</v>
      </c>
      <c r="L15" s="149">
        <v>0.09</v>
      </c>
    </row>
    <row r="16" spans="2:12" ht="16.2" thickBot="1" x14ac:dyDescent="0.35">
      <c r="B16" s="9" t="s">
        <v>20</v>
      </c>
      <c r="C16" s="118">
        <v>0.11579449363960617</v>
      </c>
      <c r="D16" s="113">
        <f t="shared" ref="D16:D20" si="0">C16*500000</f>
        <v>57897.246819803084</v>
      </c>
      <c r="F16" s="139" t="s">
        <v>20</v>
      </c>
      <c r="G16" s="142">
        <f>G7</f>
        <v>0.09</v>
      </c>
      <c r="H16" s="124">
        <v>0.26</v>
      </c>
      <c r="J16" s="150">
        <v>0.1</v>
      </c>
      <c r="K16" s="110">
        <v>1.8E-3</v>
      </c>
      <c r="L16" s="111">
        <v>0.1</v>
      </c>
    </row>
    <row r="17" spans="2:12" ht="16.2" thickBot="1" x14ac:dyDescent="0.35">
      <c r="B17" s="9" t="s">
        <v>21</v>
      </c>
      <c r="C17" s="118">
        <v>0.27058035984742906</v>
      </c>
      <c r="D17" s="113">
        <f t="shared" si="0"/>
        <v>135290.17992371455</v>
      </c>
      <c r="F17" s="139" t="s">
        <v>21</v>
      </c>
      <c r="G17" s="142">
        <f>H8</f>
        <v>0.08</v>
      </c>
      <c r="H17" s="124">
        <v>0.27</v>
      </c>
      <c r="J17" s="150">
        <v>0.13</v>
      </c>
      <c r="K17" s="110">
        <v>2.5999999999999999E-3</v>
      </c>
      <c r="L17" s="111">
        <v>0.13</v>
      </c>
    </row>
    <row r="18" spans="2:12" ht="16.2" thickBot="1" x14ac:dyDescent="0.35">
      <c r="B18" s="9" t="s">
        <v>22</v>
      </c>
      <c r="C18" s="118">
        <v>0.14441136084304693</v>
      </c>
      <c r="D18" s="113">
        <f t="shared" si="0"/>
        <v>72205.680421523459</v>
      </c>
      <c r="F18" s="139" t="s">
        <v>22</v>
      </c>
      <c r="G18" s="142">
        <f>I9</f>
        <v>4.4999999999999998E-2</v>
      </c>
      <c r="H18" s="124">
        <v>0.18</v>
      </c>
      <c r="J18" s="150">
        <v>0.16</v>
      </c>
      <c r="K18" s="110">
        <v>4.1999999999999997E-3</v>
      </c>
      <c r="L18" s="111">
        <v>0.16</v>
      </c>
    </row>
    <row r="19" spans="2:12" ht="16.2" thickBot="1" x14ac:dyDescent="0.35">
      <c r="B19" s="9" t="s">
        <v>23</v>
      </c>
      <c r="C19" s="118">
        <v>0.32838357553550618</v>
      </c>
      <c r="D19" s="113">
        <f t="shared" si="0"/>
        <v>164191.78776775309</v>
      </c>
      <c r="F19" s="139" t="s">
        <v>23</v>
      </c>
      <c r="G19" s="142">
        <f>J10</f>
        <v>5.5E-2</v>
      </c>
      <c r="H19" s="124">
        <v>0.19</v>
      </c>
      <c r="J19" s="150">
        <v>0.19</v>
      </c>
      <c r="K19" s="110">
        <v>6.7000000000000002E-3</v>
      </c>
      <c r="L19" s="111">
        <v>0.19</v>
      </c>
    </row>
    <row r="20" spans="2:12" ht="16.2" thickBot="1" x14ac:dyDescent="0.35">
      <c r="B20" s="9" t="s">
        <v>24</v>
      </c>
      <c r="C20" s="120">
        <v>0</v>
      </c>
      <c r="D20" s="121">
        <f t="shared" si="0"/>
        <v>0</v>
      </c>
      <c r="F20" s="140" t="s">
        <v>24</v>
      </c>
      <c r="G20" s="143">
        <f>K11</f>
        <v>0.01</v>
      </c>
      <c r="H20" s="126">
        <v>7.0000000000000007E-2</v>
      </c>
      <c r="J20" s="150">
        <v>0.2</v>
      </c>
      <c r="K20" s="110">
        <v>7.7999999999999996E-3</v>
      </c>
      <c r="L20" s="111">
        <v>0.2</v>
      </c>
    </row>
    <row r="21" spans="2:12" ht="16.2" thickBot="1" x14ac:dyDescent="0.35">
      <c r="B21" s="122" t="s">
        <v>41</v>
      </c>
      <c r="C21" s="123">
        <f>SUM(C15:C20)</f>
        <v>0.99999999999999978</v>
      </c>
      <c r="D21" s="116">
        <f>SUM(D15:D20)</f>
        <v>499999.99999999988</v>
      </c>
      <c r="F21" s="164" t="s">
        <v>68</v>
      </c>
      <c r="G21" s="168">
        <v>7.7999999999999996E-3</v>
      </c>
      <c r="H21" s="169">
        <v>0.2</v>
      </c>
      <c r="J21" s="150">
        <v>0.22</v>
      </c>
      <c r="K21" s="110">
        <v>1.01E-2</v>
      </c>
      <c r="L21" s="111">
        <v>0.22</v>
      </c>
    </row>
    <row r="22" spans="2:12" ht="16.2" thickBot="1" x14ac:dyDescent="0.35">
      <c r="J22" s="151">
        <v>0.25</v>
      </c>
      <c r="K22" s="112">
        <v>2.3300000000000001E-2</v>
      </c>
      <c r="L22" s="152">
        <v>0.25</v>
      </c>
    </row>
    <row r="23" spans="2:12" ht="16.2" thickBot="1" x14ac:dyDescent="0.35"/>
    <row r="24" spans="2:12" ht="16.2" thickBot="1" x14ac:dyDescent="0.35">
      <c r="B24" s="122" t="s">
        <v>42</v>
      </c>
      <c r="C24" s="129" t="s">
        <v>43</v>
      </c>
    </row>
    <row r="25" spans="2:12" ht="16.2" thickBot="1" x14ac:dyDescent="0.35">
      <c r="B25" s="145">
        <f>SUMPRODUCT(C15:C20,C6:C11)</f>
        <v>0.20000000241666277</v>
      </c>
      <c r="C25" s="130">
        <v>0.2</v>
      </c>
    </row>
    <row r="28" spans="2:12" ht="16.2" thickBot="1" x14ac:dyDescent="0.35"/>
    <row r="29" spans="2:12" ht="16.2" thickBot="1" x14ac:dyDescent="0.35">
      <c r="B29" s="224" t="s">
        <v>44</v>
      </c>
      <c r="C29" s="225"/>
      <c r="D29" s="226"/>
    </row>
    <row r="30" spans="2:12" x14ac:dyDescent="0.3">
      <c r="B30" s="131" t="s">
        <v>45</v>
      </c>
      <c r="C30" s="132" cm="1">
        <f t="array" ref="C30:C35">C15:C20*C15:C20</f>
        <v>1.9833148086502505E-2</v>
      </c>
      <c r="D30" s="127">
        <f>F6</f>
        <v>2E-3</v>
      </c>
    </row>
    <row r="31" spans="2:12" x14ac:dyDescent="0.3">
      <c r="B31" s="133" t="s">
        <v>46</v>
      </c>
      <c r="C31" s="132">
        <v>1.3408364757252794E-2</v>
      </c>
      <c r="D31" s="128">
        <f>G7</f>
        <v>0.09</v>
      </c>
    </row>
    <row r="32" spans="2:12" x14ac:dyDescent="0.3">
      <c r="B32" s="133" t="s">
        <v>47</v>
      </c>
      <c r="C32" s="132">
        <v>7.3213731135164203E-2</v>
      </c>
      <c r="D32" s="128">
        <f>H8</f>
        <v>0.08</v>
      </c>
    </row>
    <row r="33" spans="2:4" x14ac:dyDescent="0.3">
      <c r="B33" s="133" t="s">
        <v>48</v>
      </c>
      <c r="C33" s="132">
        <v>2.0854641140540708E-2</v>
      </c>
      <c r="D33" s="128">
        <f>I9</f>
        <v>4.4999999999999998E-2</v>
      </c>
    </row>
    <row r="34" spans="2:4" x14ac:dyDescent="0.3">
      <c r="B34" s="133" t="s">
        <v>49</v>
      </c>
      <c r="C34" s="132">
        <v>0.10783577268148349</v>
      </c>
      <c r="D34" s="128">
        <f>J10</f>
        <v>5.5E-2</v>
      </c>
    </row>
    <row r="35" spans="2:4" x14ac:dyDescent="0.3">
      <c r="B35" s="133" t="s">
        <v>50</v>
      </c>
      <c r="C35" s="132">
        <v>0</v>
      </c>
      <c r="D35" s="134">
        <f>K11</f>
        <v>0.01</v>
      </c>
    </row>
    <row r="36" spans="2:4" x14ac:dyDescent="0.3">
      <c r="B36" s="133" t="s">
        <v>51</v>
      </c>
      <c r="C36" s="63" cm="1">
        <f t="array" ref="C36:C40">2*C15*C16:C20</f>
        <v>3.2614725743347034E-2</v>
      </c>
      <c r="D36" s="128">
        <f>G6</f>
        <v>-8.9999999999999998E-4</v>
      </c>
    </row>
    <row r="37" spans="2:4" x14ac:dyDescent="0.3">
      <c r="B37" s="133" t="s">
        <v>52</v>
      </c>
      <c r="C37" s="63">
        <v>7.6211777871116243E-2</v>
      </c>
      <c r="D37" s="128">
        <f>H6</f>
        <v>6.9999999999999999E-4</v>
      </c>
    </row>
    <row r="38" spans="2:4" x14ac:dyDescent="0.3">
      <c r="B38" s="133" t="s">
        <v>53</v>
      </c>
      <c r="C38" s="63">
        <v>4.0674964586645254E-2</v>
      </c>
      <c r="D38" s="128">
        <f>I6</f>
        <v>8.0000000000000004E-4</v>
      </c>
    </row>
    <row r="39" spans="2:4" x14ac:dyDescent="0.3">
      <c r="B39" s="133" t="s">
        <v>54</v>
      </c>
      <c r="C39" s="63">
        <v>9.2492655894709466E-2</v>
      </c>
      <c r="D39" s="128">
        <f>J6</f>
        <v>-5.0000000000000001E-4</v>
      </c>
    </row>
    <row r="40" spans="2:4" x14ac:dyDescent="0.3">
      <c r="B40" s="133" t="s">
        <v>55</v>
      </c>
      <c r="C40" s="63">
        <v>0</v>
      </c>
      <c r="D40" s="128">
        <f>K6</f>
        <v>3.0000000000000001E-3</v>
      </c>
    </row>
    <row r="41" spans="2:4" x14ac:dyDescent="0.3">
      <c r="B41" s="133" t="s">
        <v>56</v>
      </c>
      <c r="C41" s="63" cm="1">
        <f t="array" ref="C41:C44">2*C16*C17:C20</f>
        <v>6.2663431514710946E-2</v>
      </c>
      <c r="D41" s="128">
        <f>H7</f>
        <v>5.4999999999999997E-3</v>
      </c>
    </row>
    <row r="42" spans="2:4" x14ac:dyDescent="0.3">
      <c r="B42" s="133" t="s">
        <v>57</v>
      </c>
      <c r="C42" s="63">
        <v>3.3444080809254137E-2</v>
      </c>
      <c r="D42" s="128">
        <f>I7</f>
        <v>5.4999999999999997E-3</v>
      </c>
    </row>
    <row r="43" spans="2:4" x14ac:dyDescent="0.3">
      <c r="B43" s="133" t="s">
        <v>58</v>
      </c>
      <c r="C43" s="63">
        <v>7.6050019697394611E-2</v>
      </c>
      <c r="D43" s="128">
        <f>J7</f>
        <v>-5.0000000000000001E-3</v>
      </c>
    </row>
    <row r="44" spans="2:4" x14ac:dyDescent="0.3">
      <c r="B44" s="133" t="s">
        <v>59</v>
      </c>
      <c r="C44" s="63">
        <v>0</v>
      </c>
      <c r="D44" s="128">
        <f>K7</f>
        <v>5.0000000000000001E-3</v>
      </c>
    </row>
    <row r="45" spans="2:4" x14ac:dyDescent="0.3">
      <c r="B45" s="133" t="s">
        <v>60</v>
      </c>
      <c r="C45" s="63" cm="1">
        <f t="array" ref="C45:C47">2*C17*C18:C20</f>
        <v>7.8149755965937123E-2</v>
      </c>
      <c r="D45" s="128">
        <f>I8</f>
        <v>4.0000000000000001E-3</v>
      </c>
    </row>
    <row r="46" spans="2:4" x14ac:dyDescent="0.3">
      <c r="B46" s="133" t="s">
        <v>61</v>
      </c>
      <c r="C46" s="63">
        <v>0.17770829207276534</v>
      </c>
      <c r="D46" s="128">
        <f>J8</f>
        <v>-3.5000000000000003E-2</v>
      </c>
    </row>
    <row r="47" spans="2:4" x14ac:dyDescent="0.3">
      <c r="B47" s="133" t="s">
        <v>62</v>
      </c>
      <c r="C47" s="63">
        <v>0</v>
      </c>
      <c r="D47" s="128">
        <f>K8</f>
        <v>-6.0000000000000001E-3</v>
      </c>
    </row>
    <row r="48" spans="2:4" x14ac:dyDescent="0.3">
      <c r="B48" s="133" t="s">
        <v>63</v>
      </c>
      <c r="C48" s="63" cm="1">
        <f t="array" ref="C48:C49">2*C18*C19:C20</f>
        <v>9.4844638043175875E-2</v>
      </c>
      <c r="D48" s="128">
        <f>J9</f>
        <v>-5.0000000000000001E-3</v>
      </c>
    </row>
    <row r="49" spans="2:4" x14ac:dyDescent="0.3">
      <c r="B49" s="133" t="s">
        <v>64</v>
      </c>
      <c r="C49" s="63">
        <v>0</v>
      </c>
      <c r="D49" s="128">
        <f>K9</f>
        <v>-4.0000000000000001E-3</v>
      </c>
    </row>
    <row r="50" spans="2:4" ht="16.2" thickBot="1" x14ac:dyDescent="0.35">
      <c r="B50" s="135" t="s">
        <v>65</v>
      </c>
      <c r="C50" s="136">
        <f>2*C19*C20</f>
        <v>0</v>
      </c>
      <c r="D50" s="137">
        <f>K11</f>
        <v>0.01</v>
      </c>
    </row>
    <row r="51" spans="2:4" ht="16.2" thickBot="1" x14ac:dyDescent="0.35"/>
    <row r="52" spans="2:4" ht="16.2" thickBot="1" x14ac:dyDescent="0.35">
      <c r="B52" s="115" t="s">
        <v>66</v>
      </c>
      <c r="C52" s="146">
        <f>SUMPRODUCT(C30:C50,D30:D50)</f>
        <v>7.7501594294034646E-3</v>
      </c>
    </row>
  </sheetData>
  <mergeCells count="8">
    <mergeCell ref="B29:D29"/>
    <mergeCell ref="F12:K12"/>
    <mergeCell ref="F4:F5"/>
    <mergeCell ref="G4:G5"/>
    <mergeCell ref="H4:H5"/>
    <mergeCell ref="I4:I5"/>
    <mergeCell ref="J4:J5"/>
    <mergeCell ref="K4:K5"/>
  </mergeCells>
  <phoneticPr fontId="1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</dc:creator>
  <cp:lastModifiedBy>Mohit Ravindra Kamble</cp:lastModifiedBy>
  <dcterms:created xsi:type="dcterms:W3CDTF">2020-12-01T18:44:30Z</dcterms:created>
  <dcterms:modified xsi:type="dcterms:W3CDTF">2024-03-30T01:47:45Z</dcterms:modified>
</cp:coreProperties>
</file>