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PS ANALYTICS\Enterprise Analytics\Module 6\"/>
    </mc:Choice>
  </mc:AlternateContent>
  <xr:revisionPtr revIDLastSave="0" documentId="13_ncr:1_{9FFC0350-A665-49CC-8696-D2B1897D9BF4}" xr6:coauthVersionLast="47" xr6:coauthVersionMax="47" xr10:uidLastSave="{00000000-0000-0000-0000-000000000000}"/>
  <bookViews>
    <workbookView xWindow="-108" yWindow="-108" windowWidth="23256" windowHeight="12456" xr2:uid="{7AEC5213-303D-0540-92AB-43C9CF7CF98F}"/>
  </bookViews>
  <sheets>
    <sheet name="Part 1" sheetId="1" r:id="rId1"/>
    <sheet name="Part 2" sheetId="2" r:id="rId2"/>
  </sheets>
  <definedNames>
    <definedName name="solver_adj" localSheetId="0" hidden="1">'Part 1'!$X$39:$AF$47</definedName>
    <definedName name="solver_adj" localSheetId="1" hidden="1">'Part 2'!$C$15:$C$20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2</definedName>
    <definedName name="solver_eng" localSheetId="0" hidden="1">2</definedName>
    <definedName name="solver_eng" localSheetId="1" hidden="1">1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'Part 1'!$AD$48:$AF$48</definedName>
    <definedName name="solver_lhs1" localSheetId="1" hidden="1">'Part 2'!$B$25</definedName>
    <definedName name="solver_lhs2" localSheetId="0" hidden="1">'Part 1'!$AG$39:$AG$44</definedName>
    <definedName name="solver_lhs2" localSheetId="1" hidden="1">'Part 2'!$C$21</definedName>
    <definedName name="solver_lhs3" localSheetId="0" hidden="1">'Part 1'!$AG$39:$AG$47</definedName>
    <definedName name="solver_lhs3" localSheetId="1" hidden="1">'Part 2'!$L$22</definedName>
    <definedName name="solver_lhs4" localSheetId="0" hidden="1">'Part 1'!$AG$24</definedName>
    <definedName name="solver_lin" localSheetId="0" hidden="1">2</definedName>
    <definedName name="solver_lin" localSheetId="1" hidden="1">2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3</definedName>
    <definedName name="solver_num" localSheetId="1" hidden="1">2</definedName>
    <definedName name="solver_nwt" localSheetId="0" hidden="1">1</definedName>
    <definedName name="solver_nwt" localSheetId="1" hidden="1">1</definedName>
    <definedName name="solver_opt" localSheetId="0" hidden="1">'Part 1'!$AK$39</definedName>
    <definedName name="solver_opt" localSheetId="1" hidden="1">'Part 2'!$C$52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2</definedName>
    <definedName name="solver_rel1" localSheetId="0" hidden="1">1</definedName>
    <definedName name="solver_rel1" localSheetId="1" hidden="1">3</definedName>
    <definedName name="solver_rel2" localSheetId="0" hidden="1">2</definedName>
    <definedName name="solver_rel2" localSheetId="1" hidden="1">2</definedName>
    <definedName name="solver_rel3" localSheetId="0" hidden="1">2</definedName>
    <definedName name="solver_rel3" localSheetId="1" hidden="1">3</definedName>
    <definedName name="solver_rel4" localSheetId="0" hidden="1">2</definedName>
    <definedName name="solver_rhs1" localSheetId="0" hidden="1">'Part 1'!$AD$50:$AF$50</definedName>
    <definedName name="solver_rhs1" localSheetId="1" hidden="1">'Part 2'!$C$25</definedName>
    <definedName name="solver_rhs2" localSheetId="0" hidden="1">'Part 1'!$AI$39:$AI$44</definedName>
    <definedName name="solver_rhs2" localSheetId="1" hidden="1">1</definedName>
    <definedName name="solver_rhs3" localSheetId="0" hidden="1">'Part 1'!$X$48:$AF$48</definedName>
    <definedName name="solver_rhs3" localSheetId="1" hidden="1">'Part 2'!$K$14</definedName>
    <definedName name="solver_rhs4" localSheetId="0" hidden="1">'Part 1'!$AI$24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1</definedName>
    <definedName name="solver_scl" localSheetId="1" hidden="1">2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2</definedName>
    <definedName name="solver_typ" localSheetId="1" hidden="1">2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K39" i="1" l="1"/>
  <c r="AF48" i="1"/>
  <c r="AE48" i="1"/>
  <c r="AD48" i="1"/>
  <c r="AC48" i="1"/>
  <c r="AB48" i="1"/>
  <c r="AA48" i="1"/>
  <c r="Z48" i="1"/>
  <c r="Y48" i="1"/>
  <c r="X48" i="1"/>
  <c r="AG47" i="1"/>
  <c r="AG46" i="1"/>
  <c r="AG45" i="1"/>
  <c r="AG44" i="1"/>
  <c r="AG43" i="1"/>
  <c r="AG42" i="1"/>
  <c r="AG41" i="1"/>
  <c r="AG40" i="1"/>
  <c r="AG39" i="1"/>
  <c r="R33" i="1"/>
  <c r="Q46" i="1"/>
  <c r="S44" i="1"/>
  <c r="P44" i="1"/>
  <c r="O44" i="1"/>
  <c r="N44" i="1"/>
  <c r="Q43" i="1"/>
  <c r="Q42" i="1"/>
  <c r="Q41" i="1"/>
  <c r="Q40" i="1"/>
  <c r="Q39" i="1"/>
  <c r="Q38" i="1"/>
  <c r="D16" i="2"/>
  <c r="D17" i="2"/>
  <c r="D18" i="2"/>
  <c r="D19" i="2"/>
  <c r="D20" i="2"/>
  <c r="D15" i="2"/>
  <c r="D50" i="2"/>
  <c r="C50" i="2"/>
  <c r="D49" i="2"/>
  <c r="D48" i="2"/>
  <c r="C48" i="2" a="1"/>
  <c r="C48" i="2" s="1"/>
  <c r="D47" i="2"/>
  <c r="D46" i="2"/>
  <c r="D45" i="2"/>
  <c r="C45" i="2" a="1"/>
  <c r="C45" i="2" s="1"/>
  <c r="D44" i="2"/>
  <c r="D43" i="2"/>
  <c r="D42" i="2"/>
  <c r="D41" i="2"/>
  <c r="C41" i="2" a="1"/>
  <c r="C41" i="2" s="1"/>
  <c r="D40" i="2"/>
  <c r="D39" i="2"/>
  <c r="D38" i="2"/>
  <c r="D37" i="2"/>
  <c r="D36" i="2"/>
  <c r="C36" i="2" a="1"/>
  <c r="C36" i="2" s="1"/>
  <c r="D35" i="2"/>
  <c r="D34" i="2"/>
  <c r="D33" i="2"/>
  <c r="D32" i="2"/>
  <c r="D31" i="2"/>
  <c r="D30" i="2"/>
  <c r="C30" i="2" a="1"/>
  <c r="C30" i="2" s="1"/>
  <c r="B25" i="2"/>
  <c r="C21" i="2"/>
  <c r="B20" i="2"/>
  <c r="B19" i="2"/>
  <c r="B18" i="2"/>
  <c r="B17" i="2"/>
  <c r="B16" i="2"/>
  <c r="B15" i="2"/>
  <c r="C52" i="2" l="1"/>
  <c r="D21" i="2"/>
  <c r="Y30" i="1" l="1"/>
  <c r="Z30" i="1"/>
  <c r="AA30" i="1"/>
  <c r="AB30" i="1"/>
  <c r="AC30" i="1"/>
  <c r="AD30" i="1"/>
  <c r="AE30" i="1"/>
  <c r="AF30" i="1"/>
  <c r="X30" i="1"/>
  <c r="AG22" i="1"/>
  <c r="AG23" i="1"/>
  <c r="AG24" i="1"/>
  <c r="AG25" i="1"/>
  <c r="AG26" i="1"/>
  <c r="AG27" i="1"/>
  <c r="AG28" i="1"/>
  <c r="AG29" i="1"/>
  <c r="AG21" i="1"/>
  <c r="AE13" i="1"/>
  <c r="AD13" i="1"/>
  <c r="AD12" i="1"/>
  <c r="AB10" i="1"/>
  <c r="AA10" i="1"/>
  <c r="Z10" i="1"/>
  <c r="Y10" i="1"/>
  <c r="X10" i="1"/>
  <c r="AA9" i="1"/>
  <c r="Z9" i="1"/>
  <c r="Y9" i="1"/>
  <c r="X9" i="1"/>
  <c r="Z8" i="1"/>
  <c r="Y8" i="1"/>
  <c r="X8" i="1"/>
  <c r="Y7" i="1"/>
  <c r="X7" i="1"/>
  <c r="X6" i="1"/>
  <c r="AI10" i="1" s="1"/>
  <c r="O23" i="1"/>
  <c r="P23" i="1"/>
  <c r="N23" i="1"/>
  <c r="Q18" i="1"/>
  <c r="Q19" i="1"/>
  <c r="Q20" i="1"/>
  <c r="Q21" i="1"/>
  <c r="Q22" i="1"/>
  <c r="Q17" i="1"/>
  <c r="R7" i="1"/>
  <c r="S23" i="1"/>
  <c r="Q25" i="1"/>
  <c r="H22" i="1"/>
  <c r="G22" i="1"/>
  <c r="F22" i="1"/>
  <c r="E22" i="1"/>
  <c r="D22" i="1"/>
  <c r="G21" i="1"/>
  <c r="F21" i="1"/>
  <c r="E21" i="1"/>
  <c r="D21" i="1"/>
  <c r="F20" i="1"/>
  <c r="E20" i="1"/>
  <c r="D20" i="1"/>
  <c r="E19" i="1"/>
  <c r="D19" i="1"/>
  <c r="D18" i="1"/>
  <c r="D30" i="1"/>
  <c r="E30" i="1"/>
  <c r="D2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<sst xmlns="http://schemas.openxmlformats.org/spreadsheetml/2006/main" count="267" uniqueCount="74">
  <si>
    <t>Waste Proposal Site</t>
  </si>
  <si>
    <t>Plant:</t>
  </si>
  <si>
    <t>Orangeburg</t>
  </si>
  <si>
    <t>Florence</t>
  </si>
  <si>
    <t>Macon</t>
  </si>
  <si>
    <t>Denver</t>
  </si>
  <si>
    <t>Morganton</t>
  </si>
  <si>
    <t>Morrisville</t>
  </si>
  <si>
    <t>Pineville</t>
  </si>
  <si>
    <t>Rockhill</t>
  </si>
  <si>
    <t>Statesville</t>
  </si>
  <si>
    <t>Waste per Week (bbl)</t>
  </si>
  <si>
    <t xml:space="preserve">Table 1: Shipping costs, per barrel of waste from six plants to three waste disposal sites </t>
  </si>
  <si>
    <t>Plant</t>
  </si>
  <si>
    <t>$---</t>
  </si>
  <si>
    <t>---</t>
  </si>
  <si>
    <t>Waste Disposal Site:</t>
  </si>
  <si>
    <t xml:space="preserve">Table 3: Shipping costs, per barrel of waste between the three waste disposal sites </t>
  </si>
  <si>
    <t>Expected Returns</t>
  </si>
  <si>
    <t>Bonds</t>
  </si>
  <si>
    <t>High tech stocks</t>
  </si>
  <si>
    <t>Foreign stocks</t>
  </si>
  <si>
    <t>Call options</t>
  </si>
  <si>
    <t>Put options</t>
  </si>
  <si>
    <t>Gold</t>
  </si>
  <si>
    <t>Table 1: The Covariance matrix of assets’ returns</t>
  </si>
  <si>
    <r>
      <t xml:space="preserve">Table </t>
    </r>
    <r>
      <rPr>
        <sz val="9"/>
        <color theme="1"/>
        <rFont val="Palatino Linotype"/>
        <family val="1"/>
      </rPr>
      <t xml:space="preserve"> Table 2: Shipping costs, per barrel of waste from each plant to another plant </t>
    </r>
  </si>
  <si>
    <t>Model</t>
  </si>
  <si>
    <t>COST</t>
  </si>
  <si>
    <t>Source</t>
  </si>
  <si>
    <t>Destination</t>
  </si>
  <si>
    <t>Total Cost</t>
  </si>
  <si>
    <t>Decision Variable</t>
  </si>
  <si>
    <t>Destinantion</t>
  </si>
  <si>
    <t>Shipped From</t>
  </si>
  <si>
    <t>Supply</t>
  </si>
  <si>
    <t>Shipped to</t>
  </si>
  <si>
    <t>Demand</t>
  </si>
  <si>
    <t>&lt;=</t>
  </si>
  <si>
    <t>=</t>
  </si>
  <si>
    <t>Total  Cost</t>
  </si>
  <si>
    <t>Percentage</t>
  </si>
  <si>
    <t>Total</t>
  </si>
  <si>
    <t>Return</t>
  </si>
  <si>
    <t>Investment allocated</t>
  </si>
  <si>
    <t>return obtained</t>
  </si>
  <si>
    <t>targeted returns</t>
  </si>
  <si>
    <t>Auto Correlation</t>
  </si>
  <si>
    <t>x1^2</t>
  </si>
  <si>
    <t>x2^2</t>
  </si>
  <si>
    <t>x3^2</t>
  </si>
  <si>
    <t>x4^2</t>
  </si>
  <si>
    <t>x5^2</t>
  </si>
  <si>
    <t>x6^2</t>
  </si>
  <si>
    <t>x1x2</t>
  </si>
  <si>
    <t>x1x3</t>
  </si>
  <si>
    <t>x1x4</t>
  </si>
  <si>
    <t>x1x6</t>
  </si>
  <si>
    <t>x2x3</t>
  </si>
  <si>
    <t>x2x4</t>
  </si>
  <si>
    <t>x2x5</t>
  </si>
  <si>
    <t>x2x6</t>
  </si>
  <si>
    <t>x3x4</t>
  </si>
  <si>
    <t>x3x5</t>
  </si>
  <si>
    <t>x3x6</t>
  </si>
  <si>
    <t>x4x5</t>
  </si>
  <si>
    <t>x4x6</t>
  </si>
  <si>
    <t>x5x6</t>
  </si>
  <si>
    <t>variance</t>
  </si>
  <si>
    <t>x1x5</t>
  </si>
  <si>
    <t>Variance</t>
  </si>
  <si>
    <t>Portfolio</t>
  </si>
  <si>
    <t>expexted return</t>
  </si>
  <si>
    <t>observed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</si>
</sst>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5" formatCode="0.000"/>
    <numFmt numFmtId="166" formatCode="_-[$$-409]* #,##0.00_ ;_-[$$-409]* \-#,##0.00\ ;_-[$$-409]* &quot;-&quot;??_ ;_-@_ "/>
    <numFmt numFmtId="167" formatCode="0.0%"/>
    <numFmt numFmtId="168" formatCode="0.0"/>
    <numFmt numFmtId="169" formatCode="0.00000000"/>
  </numFmts>
  <fonts count="16" x14ac:knownFonts="1">
    <font>
      <sz val="12"/>
      <color theme="1"/>
      <name val="Calibri"/>
      <family val="2"/>
      <scheme val="minor"/>
    </font>
    <font>
      <sz val="11"/>
      <color theme="1"/>
      <name val="Gill Sans MT"/>
      <family val="2"/>
    </font>
    <font>
      <b/>
      <sz val="12"/>
      <color theme="1"/>
      <name val="Palatino Linotype"/>
      <family val="1"/>
    </font>
    <font>
      <b/>
      <i/>
      <u/>
      <sz val="12"/>
      <color theme="1"/>
      <name val="Palatino Linotype"/>
      <family val="1"/>
    </font>
    <font>
      <b/>
      <u/>
      <sz val="12"/>
      <color theme="1"/>
      <name val="Palatino Linotype"/>
      <family val="1"/>
    </font>
    <font>
      <b/>
      <i/>
      <sz val="12"/>
      <color theme="1"/>
      <name val="Palatino Linotype"/>
      <family val="1"/>
    </font>
    <font>
      <sz val="12"/>
      <color theme="1"/>
      <name val="Palatino Linotype"/>
      <family val="1"/>
    </font>
    <font>
      <sz val="9"/>
      <color theme="1"/>
      <name val="Palatino Linotype"/>
      <family val="1"/>
    </font>
    <font>
      <sz val="9"/>
      <color rgb="FFFFFFFF"/>
      <name val="Palatino Linotype"/>
      <family val="1"/>
    </font>
    <font>
      <b/>
      <sz val="12"/>
      <color rgb="FF000000"/>
      <name val="Calibri"/>
      <family val="2"/>
    </font>
    <font>
      <sz val="10"/>
      <color theme="1"/>
      <name val="Palatino Linotype"/>
      <family val="1"/>
    </font>
    <font>
      <b/>
      <sz val="12"/>
      <color rgb="FF0070C0"/>
      <name val="Calibri"/>
      <family val="2"/>
    </font>
    <font>
      <sz val="12"/>
      <color rgb="FF000000"/>
      <name val="Palatino Linotype"/>
      <family val="1"/>
    </font>
    <font>
      <b/>
      <sz val="12"/>
      <color rgb="FF000000"/>
      <name val="Palatino Linotype"/>
      <family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</fills>
  <borders count="24">
    <border>
      <left/>
      <right/>
      <top/>
      <bottom/>
      <diagonal/>
    </border>
    <border>
      <left/>
      <right style="medium">
        <color rgb="FF999999"/>
      </right>
      <top/>
      <bottom style="medium">
        <color rgb="FF999999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4" fillId="0" borderId="0" applyFont="0" applyFill="0" applyBorder="0" applyAlignment="0" applyProtection="0"/>
  </cellStyleXfs>
  <cellXfs count="98">
    <xf numFmtId="0" fontId="0" fillId="0" borderId="0" xfId="0"/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9" fillId="0" borderId="2" xfId="0" applyFont="1" applyBorder="1" applyAlignment="1">
      <alignment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9" fillId="0" borderId="0" xfId="0" applyFont="1" applyAlignment="1">
      <alignment horizontal="right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9" fontId="9" fillId="2" borderId="5" xfId="0" applyNumberFormat="1" applyFont="1" applyFill="1" applyBorder="1" applyAlignment="1">
      <alignment horizontal="center" vertical="center"/>
    </xf>
    <xf numFmtId="0" fontId="13" fillId="0" borderId="8" xfId="0" applyFont="1" applyBorder="1" applyAlignment="1">
      <alignment horizontal="center" vertical="center" wrapText="1"/>
    </xf>
    <xf numFmtId="165" fontId="9" fillId="0" borderId="5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0" fillId="0" borderId="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5" fillId="4" borderId="0" xfId="0" applyFont="1" applyFill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15" fillId="5" borderId="0" xfId="0" applyFont="1" applyFill="1" applyAlignment="1">
      <alignment horizontal="center" vertical="center"/>
    </xf>
    <xf numFmtId="0" fontId="2" fillId="5" borderId="8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 wrapText="1"/>
    </xf>
    <xf numFmtId="0" fontId="5" fillId="5" borderId="12" xfId="0" applyFont="1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 wrapText="1"/>
    </xf>
    <xf numFmtId="166" fontId="0" fillId="3" borderId="8" xfId="0" applyNumberFormat="1" applyFill="1" applyBorder="1" applyAlignment="1">
      <alignment horizontal="center" vertical="center"/>
    </xf>
    <xf numFmtId="166" fontId="0" fillId="0" borderId="0" xfId="0" applyNumberFormat="1" applyFill="1" applyBorder="1" applyAlignment="1">
      <alignment horizontal="center" vertical="center"/>
    </xf>
    <xf numFmtId="1" fontId="12" fillId="0" borderId="8" xfId="0" applyNumberFormat="1" applyFont="1" applyBorder="1" applyAlignment="1">
      <alignment horizontal="center" vertical="center" wrapText="1"/>
    </xf>
    <xf numFmtId="1" fontId="6" fillId="0" borderId="8" xfId="0" applyNumberFormat="1" applyFont="1" applyBorder="1" applyAlignment="1">
      <alignment horizontal="center" vertical="center" wrapText="1"/>
    </xf>
    <xf numFmtId="1" fontId="6" fillId="3" borderId="8" xfId="0" applyNumberFormat="1" applyFont="1" applyFill="1" applyBorder="1" applyAlignment="1">
      <alignment horizontal="center" vertical="center" wrapText="1"/>
    </xf>
    <xf numFmtId="166" fontId="12" fillId="0" borderId="0" xfId="0" applyNumberFormat="1" applyFont="1" applyBorder="1" applyAlignment="1">
      <alignment horizontal="center" vertical="center" wrapText="1"/>
    </xf>
    <xf numFmtId="166" fontId="0" fillId="0" borderId="0" xfId="0" applyNumberFormat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5" borderId="12" xfId="0" applyFont="1" applyFill="1" applyBorder="1" applyAlignment="1">
      <alignment horizontal="center" vertical="center" wrapText="1"/>
    </xf>
    <xf numFmtId="0" fontId="0" fillId="10" borderId="8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/>
    </xf>
    <xf numFmtId="0" fontId="0" fillId="12" borderId="16" xfId="0" applyFill="1" applyBorder="1" applyAlignment="1">
      <alignment horizontal="center"/>
    </xf>
    <xf numFmtId="0" fontId="0" fillId="11" borderId="19" xfId="0" applyFill="1" applyBorder="1" applyAlignment="1">
      <alignment horizontal="center"/>
    </xf>
    <xf numFmtId="9" fontId="0" fillId="0" borderId="0" xfId="1" applyFont="1"/>
    <xf numFmtId="0" fontId="0" fillId="0" borderId="21" xfId="0" applyBorder="1" applyAlignment="1">
      <alignment horizontal="center"/>
    </xf>
    <xf numFmtId="0" fontId="0" fillId="11" borderId="22" xfId="0" applyFill="1" applyBorder="1" applyAlignment="1">
      <alignment horizontal="center"/>
    </xf>
    <xf numFmtId="0" fontId="0" fillId="11" borderId="23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5" xfId="0" applyBorder="1" applyAlignment="1">
      <alignment horizontal="center"/>
    </xf>
    <xf numFmtId="169" fontId="0" fillId="0" borderId="8" xfId="0" applyNumberFormat="1" applyBorder="1" applyAlignment="1">
      <alignment horizontal="center"/>
    </xf>
    <xf numFmtId="0" fontId="0" fillId="12" borderId="17" xfId="0" applyFill="1" applyBorder="1" applyAlignment="1">
      <alignment horizontal="center"/>
    </xf>
    <xf numFmtId="0" fontId="0" fillId="12" borderId="18" xfId="0" applyFill="1" applyBorder="1" applyAlignment="1">
      <alignment horizontal="center"/>
    </xf>
    <xf numFmtId="0" fontId="0" fillId="11" borderId="21" xfId="0" applyFill="1" applyBorder="1" applyAlignment="1">
      <alignment horizontal="center"/>
    </xf>
    <xf numFmtId="9" fontId="0" fillId="0" borderId="16" xfId="1" applyFont="1" applyBorder="1" applyAlignment="1">
      <alignment horizontal="center"/>
    </xf>
    <xf numFmtId="9" fontId="0" fillId="0" borderId="18" xfId="1" applyFont="1" applyBorder="1" applyAlignment="1">
      <alignment horizontal="center"/>
    </xf>
    <xf numFmtId="0" fontId="0" fillId="11" borderId="21" xfId="0" applyFill="1" applyBorder="1" applyAlignment="1">
      <alignment horizontal="center"/>
    </xf>
    <xf numFmtId="0" fontId="0" fillId="11" borderId="22" xfId="0" applyFill="1" applyBorder="1" applyAlignment="1">
      <alignment horizontal="center"/>
    </xf>
    <xf numFmtId="0" fontId="0" fillId="11" borderId="23" xfId="0" applyFill="1" applyBorder="1" applyAlignment="1">
      <alignment horizontal="center"/>
    </xf>
    <xf numFmtId="0" fontId="0" fillId="0" borderId="14" xfId="0" applyBorder="1" applyAlignment="1">
      <alignment horizontal="center"/>
    </xf>
    <xf numFmtId="165" fontId="0" fillId="0" borderId="8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165" fontId="0" fillId="0" borderId="17" xfId="0" applyNumberForma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0" xfId="0" applyBorder="1" applyAlignment="1">
      <alignment horizontal="center"/>
    </xf>
    <xf numFmtId="167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2" fontId="0" fillId="0" borderId="0" xfId="0" applyNumberFormat="1" applyFill="1" applyBorder="1" applyAlignment="1">
      <alignment horizontal="center"/>
    </xf>
    <xf numFmtId="168" fontId="0" fillId="0" borderId="0" xfId="0" applyNumberFormat="1" applyFill="1" applyBorder="1" applyAlignment="1">
      <alignment horizontal="center"/>
    </xf>
    <xf numFmtId="167" fontId="0" fillId="0" borderId="0" xfId="1" applyNumberFormat="1" applyFont="1" applyFill="1" applyBorder="1" applyAlignment="1">
      <alignment horizontal="center"/>
    </xf>
    <xf numFmtId="9" fontId="9" fillId="0" borderId="0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13" borderId="0" xfId="0" applyFont="1" applyFill="1" applyAlignment="1">
      <alignment horizontal="right" vertical="center"/>
    </xf>
    <xf numFmtId="0" fontId="9" fillId="13" borderId="0" xfId="0" applyFont="1" applyFill="1" applyBorder="1" applyAlignment="1">
      <alignment horizontal="center" vertical="center"/>
    </xf>
    <xf numFmtId="9" fontId="9" fillId="13" borderId="0" xfId="0" applyNumberFormat="1" applyFont="1" applyFill="1" applyBorder="1" applyAlignment="1">
      <alignment horizontal="center" vertical="center"/>
    </xf>
    <xf numFmtId="9" fontId="0" fillId="0" borderId="8" xfId="0" applyNumberFormat="1" applyBorder="1" applyAlignment="1">
      <alignment horizontal="center"/>
    </xf>
    <xf numFmtId="0" fontId="0" fillId="14" borderId="8" xfId="0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Return by stock</a:t>
            </a:r>
            <a:r>
              <a:rPr lang="en-IN" baseline="0"/>
              <a:t> vs variance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25400">
                <a:solidFill>
                  <a:schemeClr val="accent1"/>
                </a:solidFill>
              </a:ln>
              <a:effectLst/>
            </c:spPr>
          </c:marker>
          <c:dPt>
            <c:idx val="6"/>
            <c:marker>
              <c:symbol val="circle"/>
              <c:size val="5"/>
              <c:spPr>
                <a:solidFill>
                  <a:srgbClr val="FF0000"/>
                </a:solidFill>
                <a:ln w="25400">
                  <a:solidFill>
                    <a:srgbClr val="FF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BEF4-4D6D-BC07-7535F52F40AE}"/>
              </c:ext>
            </c:extLst>
          </c:dPt>
          <c:xVal>
            <c:numRef>
              <c:f>'Part 2'!$N$5:$N$11</c:f>
              <c:numCache>
                <c:formatCode>General</c:formatCode>
                <c:ptCount val="7"/>
                <c:pt idx="0">
                  <c:v>2E-3</c:v>
                </c:pt>
                <c:pt idx="1">
                  <c:v>0.09</c:v>
                </c:pt>
                <c:pt idx="2">
                  <c:v>0.08</c:v>
                </c:pt>
                <c:pt idx="3">
                  <c:v>4.4999999999999998E-2</c:v>
                </c:pt>
                <c:pt idx="4">
                  <c:v>5.5E-2</c:v>
                </c:pt>
                <c:pt idx="5">
                  <c:v>0.01</c:v>
                </c:pt>
                <c:pt idx="6">
                  <c:v>7.7000000000000002E-3</c:v>
                </c:pt>
              </c:numCache>
            </c:numRef>
          </c:xVal>
          <c:yVal>
            <c:numRef>
              <c:f>'Part 2'!$O$5:$O$11</c:f>
              <c:numCache>
                <c:formatCode>0%</c:formatCode>
                <c:ptCount val="7"/>
                <c:pt idx="0">
                  <c:v>0.06</c:v>
                </c:pt>
                <c:pt idx="1">
                  <c:v>0.26</c:v>
                </c:pt>
                <c:pt idx="2">
                  <c:v>0.27</c:v>
                </c:pt>
                <c:pt idx="3">
                  <c:v>0.18</c:v>
                </c:pt>
                <c:pt idx="4">
                  <c:v>0.19</c:v>
                </c:pt>
                <c:pt idx="5">
                  <c:v>7.0000000000000007E-2</c:v>
                </c:pt>
                <c:pt idx="6">
                  <c:v>0.2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F4-4D6D-BC07-7535F52F40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3669552"/>
        <c:axId val="854592368"/>
      </c:scatterChart>
      <c:valAx>
        <c:axId val="853669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4592368"/>
        <c:crosses val="autoZero"/>
        <c:crossBetween val="midCat"/>
      </c:valAx>
      <c:valAx>
        <c:axId val="854592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3669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Return Vs. Variance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5"/>
            <c:marker>
              <c:symbol val="circle"/>
              <c:size val="8"/>
              <c:spPr>
                <a:solidFill>
                  <a:srgbClr val="FF0000"/>
                </a:solidFill>
                <a:ln w="9525">
                  <a:solidFill>
                    <a:srgbClr val="FF0000">
                      <a:alpha val="99000"/>
                    </a:srgb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102A-427D-A4FE-15DC417E3276}"/>
              </c:ext>
            </c:extLst>
          </c:dPt>
          <c:xVal>
            <c:numRef>
              <c:f>'Part 2'!$R$5:$R$12</c:f>
              <c:numCache>
                <c:formatCode>General</c:formatCode>
                <c:ptCount val="8"/>
                <c:pt idx="0">
                  <c:v>1.67E-3</c:v>
                </c:pt>
                <c:pt idx="1">
                  <c:v>1.6999999999999999E-3</c:v>
                </c:pt>
                <c:pt idx="2">
                  <c:v>2.5000000000000001E-3</c:v>
                </c:pt>
                <c:pt idx="3">
                  <c:v>4.1999999999999997E-3</c:v>
                </c:pt>
                <c:pt idx="4">
                  <c:v>6.7000000000000002E-3</c:v>
                </c:pt>
                <c:pt idx="5">
                  <c:v>7.7000000000000002E-3</c:v>
                </c:pt>
                <c:pt idx="6">
                  <c:v>0.01</c:v>
                </c:pt>
                <c:pt idx="7">
                  <c:v>2.3300000000000001E-2</c:v>
                </c:pt>
              </c:numCache>
            </c:numRef>
          </c:xVal>
          <c:yVal>
            <c:numRef>
              <c:f>'Part 2'!$Q$5:$Q$12</c:f>
              <c:numCache>
                <c:formatCode>0%</c:formatCode>
                <c:ptCount val="8"/>
                <c:pt idx="0">
                  <c:v>7.0000000000000007E-2</c:v>
                </c:pt>
                <c:pt idx="1">
                  <c:v>0.1</c:v>
                </c:pt>
                <c:pt idx="2">
                  <c:v>0.13</c:v>
                </c:pt>
                <c:pt idx="3">
                  <c:v>0.16</c:v>
                </c:pt>
                <c:pt idx="4">
                  <c:v>0.19</c:v>
                </c:pt>
                <c:pt idx="5">
                  <c:v>0.2</c:v>
                </c:pt>
                <c:pt idx="6">
                  <c:v>0.22</c:v>
                </c:pt>
                <c:pt idx="7">
                  <c:v>0.25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02A-427D-A4FE-15DC417E3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5958639"/>
        <c:axId val="915957199"/>
      </c:scatterChart>
      <c:valAx>
        <c:axId val="9159586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5957199"/>
        <c:crosses val="autoZero"/>
        <c:crossBetween val="midCat"/>
      </c:valAx>
      <c:valAx>
        <c:axId val="915957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59586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971825</xdr:colOff>
      <xdr:row>15</xdr:row>
      <xdr:rowOff>8834</xdr:rowOff>
    </xdr:from>
    <xdr:to>
      <xdr:col>11</xdr:col>
      <xdr:colOff>739913</xdr:colOff>
      <xdr:row>39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81753C-9498-492B-0951-F0A2AC10A8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165652</xdr:colOff>
      <xdr:row>15</xdr:row>
      <xdr:rowOff>30922</xdr:rowOff>
    </xdr:from>
    <xdr:to>
      <xdr:col>19</xdr:col>
      <xdr:colOff>22087</xdr:colOff>
      <xdr:row>39</xdr:row>
      <xdr:rowOff>22087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3051F76-DA93-F837-95A0-1867F2B3BE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7E1F2-0605-A84B-A962-BC9BCFE77675}">
  <dimension ref="C2:AQ50"/>
  <sheetViews>
    <sheetView tabSelected="1" zoomScale="77" zoomScaleNormal="115" workbookViewId="0"/>
  </sheetViews>
  <sheetFormatPr defaultColWidth="11" defaultRowHeight="15.6" x14ac:dyDescent="0.3"/>
  <cols>
    <col min="1" max="2" width="11" style="28"/>
    <col min="3" max="3" width="19.8984375" style="28" bestFit="1" customWidth="1"/>
    <col min="4" max="4" width="12.296875" style="28" bestFit="1" customWidth="1"/>
    <col min="5" max="5" width="11.3984375" style="28" bestFit="1" customWidth="1"/>
    <col min="6" max="6" width="11.296875" style="28" bestFit="1" customWidth="1"/>
    <col min="7" max="7" width="9.09765625" style="28" bestFit="1" customWidth="1"/>
    <col min="8" max="8" width="11.3984375" style="28" bestFit="1" customWidth="1"/>
    <col min="9" max="9" width="20.5" style="28" bestFit="1" customWidth="1"/>
    <col min="10" max="10" width="18" style="28" customWidth="1"/>
    <col min="11" max="11" width="15.8984375" style="28" customWidth="1"/>
    <col min="12" max="12" width="6.5" style="28" bestFit="1" customWidth="1"/>
    <col min="13" max="13" width="11.3984375" style="28" bestFit="1" customWidth="1"/>
    <col min="14" max="14" width="12.296875" style="28" bestFit="1" customWidth="1"/>
    <col min="15" max="15" width="9.09765625" style="28" bestFit="1" customWidth="1"/>
    <col min="16" max="16" width="7.796875" style="28" bestFit="1" customWidth="1"/>
    <col min="17" max="17" width="16.796875" style="28" bestFit="1" customWidth="1"/>
    <col min="18" max="18" width="10.3984375" style="28" bestFit="1" customWidth="1"/>
    <col min="19" max="19" width="15.3984375" style="28" bestFit="1" customWidth="1"/>
    <col min="20" max="20" width="11" style="28"/>
    <col min="21" max="21" width="20.09765625" style="28" customWidth="1"/>
    <col min="22" max="22" width="11" style="28"/>
    <col min="23" max="23" width="12.296875" style="28" bestFit="1" customWidth="1"/>
    <col min="24" max="24" width="10" style="28" bestFit="1" customWidth="1"/>
    <col min="25" max="25" width="11.3984375" style="28" bestFit="1" customWidth="1"/>
    <col min="26" max="26" width="11.296875" style="28" bestFit="1" customWidth="1"/>
    <col min="27" max="28" width="10" style="28" bestFit="1" customWidth="1"/>
    <col min="29" max="29" width="10.5" style="28" bestFit="1" customWidth="1"/>
    <col min="30" max="30" width="12.296875" style="28" bestFit="1" customWidth="1"/>
    <col min="31" max="32" width="10" style="28" bestFit="1" customWidth="1"/>
    <col min="33" max="33" width="12.5" style="28" bestFit="1" customWidth="1"/>
    <col min="34" max="37" width="11" style="28"/>
    <col min="38" max="43" width="7.5" style="28" bestFit="1" customWidth="1"/>
    <col min="44" max="16384" width="11" style="28"/>
  </cols>
  <sheetData>
    <row r="2" spans="3:43" x14ac:dyDescent="0.3">
      <c r="V2" s="58"/>
      <c r="W2" s="58"/>
      <c r="X2" s="35" t="s">
        <v>30</v>
      </c>
      <c r="Y2" s="35"/>
      <c r="Z2" s="35"/>
      <c r="AA2" s="35"/>
      <c r="AB2" s="35"/>
      <c r="AC2" s="35"/>
      <c r="AD2" s="35"/>
      <c r="AE2" s="35"/>
      <c r="AF2" s="35"/>
    </row>
    <row r="3" spans="3:43" ht="17.399999999999999" x14ac:dyDescent="0.3">
      <c r="C3" s="15"/>
      <c r="D3" s="20" t="s">
        <v>0</v>
      </c>
      <c r="E3" s="20"/>
      <c r="F3" s="20"/>
      <c r="V3" s="58"/>
      <c r="W3" s="58"/>
      <c r="X3" s="34"/>
      <c r="Y3" s="34"/>
      <c r="Z3" s="34"/>
      <c r="AA3" s="34"/>
      <c r="AB3" s="34"/>
      <c r="AC3" s="34"/>
      <c r="AD3" s="34"/>
      <c r="AE3" s="34"/>
      <c r="AF3" s="34"/>
    </row>
    <row r="4" spans="3:43" ht="34.799999999999997" x14ac:dyDescent="0.3">
      <c r="C4" s="16" t="s">
        <v>1</v>
      </c>
      <c r="D4" s="18" t="s">
        <v>2</v>
      </c>
      <c r="E4" s="18" t="s">
        <v>3</v>
      </c>
      <c r="F4" s="18" t="s">
        <v>4</v>
      </c>
      <c r="H4" s="16" t="s">
        <v>1</v>
      </c>
      <c r="I4" s="17" t="s">
        <v>11</v>
      </c>
      <c r="L4" s="33" t="s">
        <v>28</v>
      </c>
      <c r="M4" s="33"/>
      <c r="N4" s="34" t="s">
        <v>30</v>
      </c>
      <c r="O4" s="34"/>
      <c r="P4" s="34"/>
      <c r="V4" s="58"/>
      <c r="W4" s="58"/>
      <c r="X4" s="15" t="s">
        <v>5</v>
      </c>
      <c r="Y4" s="15" t="s">
        <v>6</v>
      </c>
      <c r="Z4" s="15" t="s">
        <v>7</v>
      </c>
      <c r="AA4" s="15" t="s">
        <v>8</v>
      </c>
      <c r="AB4" s="15" t="s">
        <v>9</v>
      </c>
      <c r="AC4" s="15" t="s">
        <v>10</v>
      </c>
      <c r="AD4" s="50" t="s">
        <v>2</v>
      </c>
      <c r="AE4" s="50" t="s">
        <v>3</v>
      </c>
      <c r="AF4" s="50" t="s">
        <v>4</v>
      </c>
    </row>
    <row r="5" spans="3:43" ht="17.399999999999999" x14ac:dyDescent="0.3">
      <c r="C5" s="15" t="s">
        <v>5</v>
      </c>
      <c r="D5" s="53">
        <v>11</v>
      </c>
      <c r="E5" s="53">
        <v>10</v>
      </c>
      <c r="F5" s="53">
        <v>11</v>
      </c>
      <c r="H5" s="15" t="s">
        <v>5</v>
      </c>
      <c r="I5" s="13">
        <v>55</v>
      </c>
      <c r="L5" s="35" t="s">
        <v>29</v>
      </c>
      <c r="M5" s="37" t="s">
        <v>27</v>
      </c>
      <c r="N5" s="39" t="s">
        <v>2</v>
      </c>
      <c r="O5" s="39" t="s">
        <v>3</v>
      </c>
      <c r="P5" s="39" t="s">
        <v>4</v>
      </c>
      <c r="V5" s="36" t="s">
        <v>29</v>
      </c>
      <c r="W5" s="15" t="s">
        <v>5</v>
      </c>
      <c r="X5" s="54">
        <v>1000</v>
      </c>
      <c r="Y5" s="54">
        <v>3</v>
      </c>
      <c r="Z5" s="54">
        <v>5</v>
      </c>
      <c r="AA5" s="54">
        <v>5</v>
      </c>
      <c r="AB5" s="54">
        <v>4</v>
      </c>
      <c r="AC5" s="54">
        <v>3</v>
      </c>
      <c r="AD5" s="54">
        <v>11</v>
      </c>
      <c r="AE5" s="54">
        <v>10</v>
      </c>
      <c r="AF5" s="54">
        <v>11</v>
      </c>
    </row>
    <row r="6" spans="3:43" ht="17.399999999999999" x14ac:dyDescent="0.3">
      <c r="C6" s="15" t="s">
        <v>6</v>
      </c>
      <c r="D6" s="53">
        <v>11</v>
      </c>
      <c r="E6" s="53">
        <v>10</v>
      </c>
      <c r="F6" s="53">
        <v>10</v>
      </c>
      <c r="H6" s="15" t="s">
        <v>6</v>
      </c>
      <c r="I6" s="13">
        <v>35</v>
      </c>
      <c r="L6" s="35"/>
      <c r="M6" s="38" t="s">
        <v>5</v>
      </c>
      <c r="N6" s="54">
        <v>11</v>
      </c>
      <c r="O6" s="54">
        <v>10</v>
      </c>
      <c r="P6" s="54">
        <v>11</v>
      </c>
      <c r="R6" s="49" t="s">
        <v>31</v>
      </c>
      <c r="V6" s="36"/>
      <c r="W6" s="15" t="s">
        <v>6</v>
      </c>
      <c r="X6" s="54">
        <f>Y5</f>
        <v>3</v>
      </c>
      <c r="Y6" s="54">
        <v>1000</v>
      </c>
      <c r="Z6" s="54">
        <v>3</v>
      </c>
      <c r="AA6" s="54">
        <v>3</v>
      </c>
      <c r="AB6" s="54">
        <v>3</v>
      </c>
      <c r="AC6" s="54">
        <v>5</v>
      </c>
      <c r="AD6" s="54">
        <v>11</v>
      </c>
      <c r="AE6" s="54">
        <v>10</v>
      </c>
      <c r="AF6" s="54">
        <v>10</v>
      </c>
    </row>
    <row r="7" spans="3:43" ht="17.399999999999999" x14ac:dyDescent="0.3">
      <c r="C7" s="15" t="s">
        <v>7</v>
      </c>
      <c r="D7" s="53">
        <v>13</v>
      </c>
      <c r="E7" s="53">
        <v>12</v>
      </c>
      <c r="F7" s="53">
        <v>11</v>
      </c>
      <c r="H7" s="15" t="s">
        <v>7</v>
      </c>
      <c r="I7" s="13">
        <v>45</v>
      </c>
      <c r="L7" s="35"/>
      <c r="M7" s="38" t="s">
        <v>6</v>
      </c>
      <c r="N7" s="54">
        <v>11</v>
      </c>
      <c r="O7" s="54">
        <v>10</v>
      </c>
      <c r="P7" s="54">
        <v>10</v>
      </c>
      <c r="R7" s="51">
        <f>SUMPRODUCT(N6:P11,N17:P22)</f>
        <v>3400</v>
      </c>
      <c r="V7" s="36"/>
      <c r="W7" s="15" t="s">
        <v>7</v>
      </c>
      <c r="X7" s="54">
        <f>Z5</f>
        <v>5</v>
      </c>
      <c r="Y7" s="54">
        <f>Z6</f>
        <v>3</v>
      </c>
      <c r="Z7" s="54">
        <v>1000</v>
      </c>
      <c r="AA7" s="54">
        <v>4</v>
      </c>
      <c r="AB7" s="54">
        <v>5</v>
      </c>
      <c r="AC7" s="54">
        <v>4</v>
      </c>
      <c r="AD7" s="54">
        <v>13</v>
      </c>
      <c r="AE7" s="54">
        <v>12</v>
      </c>
      <c r="AF7" s="54">
        <v>11</v>
      </c>
    </row>
    <row r="8" spans="3:43" ht="17.399999999999999" x14ac:dyDescent="0.3">
      <c r="C8" s="15" t="s">
        <v>8</v>
      </c>
      <c r="D8" s="53">
        <v>11</v>
      </c>
      <c r="E8" s="53">
        <v>12</v>
      </c>
      <c r="F8" s="53">
        <v>11</v>
      </c>
      <c r="H8" s="15" t="s">
        <v>8</v>
      </c>
      <c r="I8" s="13">
        <v>60</v>
      </c>
      <c r="L8" s="35"/>
      <c r="M8" s="38" t="s">
        <v>7</v>
      </c>
      <c r="N8" s="54">
        <v>13</v>
      </c>
      <c r="O8" s="54">
        <v>12</v>
      </c>
      <c r="P8" s="54">
        <v>11</v>
      </c>
      <c r="V8" s="36"/>
      <c r="W8" s="15" t="s">
        <v>8</v>
      </c>
      <c r="X8" s="54">
        <f>AA5</f>
        <v>5</v>
      </c>
      <c r="Y8" s="54">
        <f>AA6</f>
        <v>3</v>
      </c>
      <c r="Z8" s="54">
        <f>AA7</f>
        <v>4</v>
      </c>
      <c r="AA8" s="54">
        <v>1000</v>
      </c>
      <c r="AB8" s="54">
        <v>3</v>
      </c>
      <c r="AC8" s="54">
        <v>4</v>
      </c>
      <c r="AD8" s="54">
        <v>11</v>
      </c>
      <c r="AE8" s="54">
        <v>12</v>
      </c>
      <c r="AF8" s="54">
        <v>11</v>
      </c>
    </row>
    <row r="9" spans="3:43" ht="17.399999999999999" x14ac:dyDescent="0.3">
      <c r="C9" s="15" t="s">
        <v>9</v>
      </c>
      <c r="D9" s="53">
        <v>12</v>
      </c>
      <c r="E9" s="53">
        <v>12</v>
      </c>
      <c r="F9" s="53">
        <v>13</v>
      </c>
      <c r="H9" s="15" t="s">
        <v>9</v>
      </c>
      <c r="I9" s="13">
        <v>50</v>
      </c>
      <c r="L9" s="35"/>
      <c r="M9" s="38" t="s">
        <v>8</v>
      </c>
      <c r="N9" s="54">
        <v>11</v>
      </c>
      <c r="O9" s="54">
        <v>12</v>
      </c>
      <c r="P9" s="54">
        <v>11</v>
      </c>
      <c r="V9" s="36"/>
      <c r="W9" s="15" t="s">
        <v>9</v>
      </c>
      <c r="X9" s="54">
        <f>AB5</f>
        <v>4</v>
      </c>
      <c r="Y9" s="54">
        <f>AB6</f>
        <v>3</v>
      </c>
      <c r="Z9" s="54">
        <f>AB7</f>
        <v>5</v>
      </c>
      <c r="AA9" s="54">
        <f>AB8</f>
        <v>3</v>
      </c>
      <c r="AB9" s="54">
        <v>1000</v>
      </c>
      <c r="AC9" s="54">
        <v>3</v>
      </c>
      <c r="AD9" s="54">
        <v>12</v>
      </c>
      <c r="AE9" s="54">
        <v>12</v>
      </c>
      <c r="AF9" s="54">
        <v>13</v>
      </c>
      <c r="AI9" s="49" t="s">
        <v>40</v>
      </c>
      <c r="AL9" s="56"/>
      <c r="AM9" s="56"/>
      <c r="AN9" s="56"/>
      <c r="AO9" s="31"/>
      <c r="AP9" s="31"/>
      <c r="AQ9" s="31"/>
    </row>
    <row r="10" spans="3:43" ht="17.399999999999999" x14ac:dyDescent="0.3">
      <c r="C10" s="15" t="s">
        <v>10</v>
      </c>
      <c r="D10" s="53">
        <v>14</v>
      </c>
      <c r="E10" s="53">
        <v>13</v>
      </c>
      <c r="F10" s="53">
        <v>14</v>
      </c>
      <c r="H10" s="15" t="s">
        <v>10</v>
      </c>
      <c r="I10" s="13">
        <v>55</v>
      </c>
      <c r="L10" s="35"/>
      <c r="M10" s="38" t="s">
        <v>9</v>
      </c>
      <c r="N10" s="54">
        <v>12</v>
      </c>
      <c r="O10" s="54">
        <v>12</v>
      </c>
      <c r="P10" s="54">
        <v>13</v>
      </c>
      <c r="V10" s="36"/>
      <c r="W10" s="15" t="s">
        <v>10</v>
      </c>
      <c r="X10" s="54">
        <f>AC5</f>
        <v>3</v>
      </c>
      <c r="Y10" s="54">
        <f>AC6</f>
        <v>5</v>
      </c>
      <c r="Z10" s="54">
        <f>AC7</f>
        <v>4</v>
      </c>
      <c r="AA10" s="54">
        <f>AC8</f>
        <v>4</v>
      </c>
      <c r="AB10" s="54">
        <f>AC9</f>
        <v>3</v>
      </c>
      <c r="AC10" s="54">
        <v>1000</v>
      </c>
      <c r="AD10" s="54">
        <v>14</v>
      </c>
      <c r="AE10" s="54">
        <v>13</v>
      </c>
      <c r="AF10" s="54">
        <v>14</v>
      </c>
      <c r="AI10" s="51">
        <f>SUMPRODUCT(X5:AF13,X21:AF29)</f>
        <v>920</v>
      </c>
      <c r="AL10" s="56"/>
      <c r="AM10" s="56"/>
      <c r="AN10" s="56"/>
      <c r="AO10" s="31"/>
      <c r="AP10" s="31"/>
      <c r="AQ10" s="31"/>
    </row>
    <row r="11" spans="3:43" ht="17.399999999999999" x14ac:dyDescent="0.3">
      <c r="C11" s="19" t="s">
        <v>12</v>
      </c>
      <c r="D11" s="19"/>
      <c r="E11" s="19"/>
      <c r="F11" s="19"/>
      <c r="L11" s="35"/>
      <c r="M11" s="38" t="s">
        <v>10</v>
      </c>
      <c r="N11" s="54">
        <v>14</v>
      </c>
      <c r="O11" s="54">
        <v>13</v>
      </c>
      <c r="P11" s="54">
        <v>14</v>
      </c>
      <c r="V11" s="36"/>
      <c r="W11" s="15" t="s">
        <v>2</v>
      </c>
      <c r="X11" s="54">
        <v>1000</v>
      </c>
      <c r="Y11" s="54">
        <v>1000</v>
      </c>
      <c r="Z11" s="54">
        <v>1000</v>
      </c>
      <c r="AA11" s="54">
        <v>1000</v>
      </c>
      <c r="AB11" s="54">
        <v>1000</v>
      </c>
      <c r="AC11" s="54">
        <v>1000</v>
      </c>
      <c r="AD11" s="54">
        <v>1000</v>
      </c>
      <c r="AE11" s="54">
        <v>5</v>
      </c>
      <c r="AF11" s="54">
        <v>3</v>
      </c>
      <c r="AL11" s="56"/>
      <c r="AM11" s="56"/>
      <c r="AN11" s="56"/>
      <c r="AO11" s="31"/>
      <c r="AP11" s="31"/>
      <c r="AQ11" s="31"/>
    </row>
    <row r="12" spans="3:43" ht="17.399999999999999" x14ac:dyDescent="0.3">
      <c r="V12" s="36"/>
      <c r="W12" s="15" t="s">
        <v>3</v>
      </c>
      <c r="X12" s="54">
        <v>1000</v>
      </c>
      <c r="Y12" s="54">
        <v>1000</v>
      </c>
      <c r="Z12" s="54">
        <v>1000</v>
      </c>
      <c r="AA12" s="54">
        <v>1000</v>
      </c>
      <c r="AB12" s="54">
        <v>1000</v>
      </c>
      <c r="AC12" s="54">
        <v>1000</v>
      </c>
      <c r="AD12" s="54">
        <f>AE11</f>
        <v>5</v>
      </c>
      <c r="AE12" s="54">
        <v>1000</v>
      </c>
      <c r="AF12" s="54">
        <v>4</v>
      </c>
      <c r="AL12" s="56"/>
      <c r="AM12" s="56"/>
      <c r="AN12" s="56"/>
      <c r="AO12" s="31"/>
      <c r="AP12" s="31"/>
      <c r="AQ12" s="31"/>
    </row>
    <row r="13" spans="3:43" ht="17.399999999999999" x14ac:dyDescent="0.3">
      <c r="V13" s="36"/>
      <c r="W13" s="15" t="s">
        <v>4</v>
      </c>
      <c r="X13" s="54">
        <v>1000</v>
      </c>
      <c r="Y13" s="54">
        <v>1000</v>
      </c>
      <c r="Z13" s="54">
        <v>1000</v>
      </c>
      <c r="AA13" s="54">
        <v>1000</v>
      </c>
      <c r="AB13" s="54">
        <v>1000</v>
      </c>
      <c r="AC13" s="54">
        <v>1000</v>
      </c>
      <c r="AD13" s="54">
        <f>AF11</f>
        <v>3</v>
      </c>
      <c r="AE13" s="54">
        <f>AF12</f>
        <v>4</v>
      </c>
      <c r="AF13" s="54">
        <v>1000</v>
      </c>
      <c r="AL13" s="56"/>
      <c r="AM13" s="56"/>
      <c r="AN13" s="56"/>
      <c r="AO13" s="31"/>
      <c r="AP13" s="31"/>
      <c r="AQ13" s="31"/>
    </row>
    <row r="14" spans="3:43" ht="17.399999999999999" x14ac:dyDescent="0.3">
      <c r="AL14" s="56"/>
      <c r="AM14" s="56"/>
      <c r="AN14" s="56"/>
      <c r="AO14" s="31"/>
      <c r="AP14" s="31"/>
      <c r="AQ14" s="31"/>
    </row>
    <row r="15" spans="3:43" ht="17.399999999999999" x14ac:dyDescent="0.3">
      <c r="C15" s="15"/>
      <c r="D15" s="21" t="s">
        <v>13</v>
      </c>
      <c r="E15" s="21"/>
      <c r="F15" s="21"/>
      <c r="G15" s="21"/>
      <c r="H15" s="21"/>
      <c r="I15" s="21"/>
      <c r="L15" s="35" t="s">
        <v>32</v>
      </c>
      <c r="M15" s="35"/>
      <c r="N15" s="34" t="s">
        <v>33</v>
      </c>
      <c r="O15" s="34"/>
      <c r="P15" s="34"/>
      <c r="AL15" s="31"/>
      <c r="AM15" s="31"/>
      <c r="AN15" s="31"/>
      <c r="AO15" s="31"/>
      <c r="AP15" s="31"/>
      <c r="AQ15" s="31"/>
    </row>
    <row r="16" spans="3:43" ht="17.399999999999999" x14ac:dyDescent="0.3">
      <c r="C16" s="16" t="s">
        <v>1</v>
      </c>
      <c r="D16" s="15" t="s">
        <v>5</v>
      </c>
      <c r="E16" s="15" t="s">
        <v>6</v>
      </c>
      <c r="F16" s="15" t="s">
        <v>7</v>
      </c>
      <c r="G16" s="15" t="s">
        <v>8</v>
      </c>
      <c r="H16" s="15" t="s">
        <v>9</v>
      </c>
      <c r="I16" s="15" t="s">
        <v>10</v>
      </c>
      <c r="L16" s="35"/>
      <c r="M16" s="35"/>
      <c r="N16" s="41" t="s">
        <v>2</v>
      </c>
      <c r="O16" s="41" t="s">
        <v>3</v>
      </c>
      <c r="P16" s="41" t="s">
        <v>4</v>
      </c>
      <c r="Q16" s="28" t="s">
        <v>34</v>
      </c>
      <c r="S16" s="28" t="s">
        <v>35</v>
      </c>
      <c r="AL16" s="57"/>
      <c r="AM16" s="57"/>
      <c r="AN16" s="57"/>
      <c r="AO16" s="57"/>
      <c r="AP16" s="57"/>
      <c r="AQ16" s="57"/>
    </row>
    <row r="17" spans="3:43" ht="17.399999999999999" x14ac:dyDescent="0.3">
      <c r="C17" s="15" t="s">
        <v>5</v>
      </c>
      <c r="D17" s="54" t="s">
        <v>14</v>
      </c>
      <c r="E17" s="54">
        <v>3</v>
      </c>
      <c r="F17" s="54">
        <v>5</v>
      </c>
      <c r="G17" s="54">
        <v>5</v>
      </c>
      <c r="H17" s="54">
        <v>4</v>
      </c>
      <c r="I17" s="54">
        <v>3</v>
      </c>
      <c r="L17" s="36" t="s">
        <v>29</v>
      </c>
      <c r="M17" s="40" t="s">
        <v>5</v>
      </c>
      <c r="N17" s="42">
        <v>0</v>
      </c>
      <c r="O17" s="42">
        <v>55</v>
      </c>
      <c r="P17" s="42">
        <v>0</v>
      </c>
      <c r="Q17" s="30">
        <f>SUM(N17:P17)</f>
        <v>55</v>
      </c>
      <c r="R17" s="46" t="s">
        <v>39</v>
      </c>
      <c r="S17" s="44">
        <v>55</v>
      </c>
      <c r="AL17" s="57"/>
      <c r="AM17" s="57"/>
      <c r="AN17" s="57"/>
      <c r="AO17" s="57"/>
      <c r="AP17" s="57"/>
      <c r="AQ17" s="57"/>
    </row>
    <row r="18" spans="3:43" ht="17.399999999999999" x14ac:dyDescent="0.3">
      <c r="C18" s="15" t="s">
        <v>6</v>
      </c>
      <c r="D18" s="54">
        <f>E17</f>
        <v>3</v>
      </c>
      <c r="E18" s="54" t="s">
        <v>14</v>
      </c>
      <c r="F18" s="54">
        <v>3</v>
      </c>
      <c r="G18" s="54">
        <v>3</v>
      </c>
      <c r="H18" s="54">
        <v>3</v>
      </c>
      <c r="I18" s="54">
        <v>5</v>
      </c>
      <c r="L18" s="36"/>
      <c r="M18" s="40" t="s">
        <v>6</v>
      </c>
      <c r="N18" s="42">
        <v>0</v>
      </c>
      <c r="O18" s="42">
        <v>0</v>
      </c>
      <c r="P18" s="42">
        <v>35</v>
      </c>
      <c r="Q18" s="30">
        <f t="shared" ref="Q18:Q22" si="0">SUM(N18:P18)</f>
        <v>35</v>
      </c>
      <c r="R18" s="46" t="s">
        <v>39</v>
      </c>
      <c r="S18" s="44">
        <v>35</v>
      </c>
      <c r="V18" s="58"/>
      <c r="W18" s="58"/>
      <c r="X18" s="35" t="s">
        <v>30</v>
      </c>
      <c r="Y18" s="35"/>
      <c r="Z18" s="35"/>
      <c r="AA18" s="35"/>
      <c r="AB18" s="35"/>
      <c r="AC18" s="35"/>
      <c r="AD18" s="35"/>
      <c r="AE18" s="35"/>
      <c r="AF18" s="35"/>
      <c r="AL18" s="57"/>
      <c r="AM18" s="57"/>
      <c r="AN18" s="57"/>
      <c r="AO18" s="57"/>
      <c r="AP18" s="57"/>
      <c r="AQ18" s="57"/>
    </row>
    <row r="19" spans="3:43" ht="17.399999999999999" x14ac:dyDescent="0.3">
      <c r="C19" s="15" t="s">
        <v>7</v>
      </c>
      <c r="D19" s="54">
        <f>F17</f>
        <v>5</v>
      </c>
      <c r="E19" s="54">
        <f>F18</f>
        <v>3</v>
      </c>
      <c r="F19" s="54" t="s">
        <v>14</v>
      </c>
      <c r="G19" s="54">
        <v>4</v>
      </c>
      <c r="H19" s="54">
        <v>5</v>
      </c>
      <c r="I19" s="54">
        <v>4</v>
      </c>
      <c r="L19" s="36"/>
      <c r="M19" s="40" t="s">
        <v>7</v>
      </c>
      <c r="N19" s="42">
        <v>0</v>
      </c>
      <c r="O19" s="42">
        <v>0</v>
      </c>
      <c r="P19" s="42">
        <v>45</v>
      </c>
      <c r="Q19" s="30">
        <f t="shared" si="0"/>
        <v>45</v>
      </c>
      <c r="R19" s="46" t="s">
        <v>39</v>
      </c>
      <c r="S19" s="44">
        <v>45</v>
      </c>
      <c r="V19" s="58"/>
      <c r="W19" s="58"/>
      <c r="X19" s="34"/>
      <c r="Y19" s="34"/>
      <c r="Z19" s="34"/>
      <c r="AA19" s="34"/>
      <c r="AB19" s="34"/>
      <c r="AC19" s="34"/>
      <c r="AD19" s="34"/>
      <c r="AE19" s="34"/>
      <c r="AF19" s="34"/>
    </row>
    <row r="20" spans="3:43" ht="17.399999999999999" x14ac:dyDescent="0.3">
      <c r="C20" s="15" t="s">
        <v>8</v>
      </c>
      <c r="D20" s="54">
        <f>G17</f>
        <v>5</v>
      </c>
      <c r="E20" s="54">
        <f>G18</f>
        <v>3</v>
      </c>
      <c r="F20" s="54">
        <f>G19</f>
        <v>4</v>
      </c>
      <c r="G20" s="54" t="s">
        <v>14</v>
      </c>
      <c r="H20" s="54">
        <v>3</v>
      </c>
      <c r="I20" s="54">
        <v>4</v>
      </c>
      <c r="L20" s="36"/>
      <c r="M20" s="40" t="s">
        <v>8</v>
      </c>
      <c r="N20" s="42">
        <v>60</v>
      </c>
      <c r="O20" s="42">
        <v>0</v>
      </c>
      <c r="P20" s="42">
        <v>0</v>
      </c>
      <c r="Q20" s="30">
        <f t="shared" si="0"/>
        <v>60</v>
      </c>
      <c r="R20" s="46" t="s">
        <v>39</v>
      </c>
      <c r="S20" s="44">
        <v>60</v>
      </c>
      <c r="V20" s="58"/>
      <c r="W20" s="58"/>
      <c r="X20" s="59" t="s">
        <v>5</v>
      </c>
      <c r="Y20" s="59" t="s">
        <v>6</v>
      </c>
      <c r="Z20" s="59" t="s">
        <v>7</v>
      </c>
      <c r="AA20" s="59" t="s">
        <v>8</v>
      </c>
      <c r="AB20" s="59" t="s">
        <v>9</v>
      </c>
      <c r="AC20" s="59" t="s">
        <v>10</v>
      </c>
      <c r="AD20" s="41" t="s">
        <v>2</v>
      </c>
      <c r="AE20" s="41" t="s">
        <v>3</v>
      </c>
      <c r="AF20" s="41" t="s">
        <v>4</v>
      </c>
      <c r="AG20" s="28" t="s">
        <v>34</v>
      </c>
      <c r="AI20" s="28" t="s">
        <v>35</v>
      </c>
    </row>
    <row r="21" spans="3:43" ht="17.399999999999999" x14ac:dyDescent="0.3">
      <c r="C21" s="15" t="s">
        <v>9</v>
      </c>
      <c r="D21" s="54">
        <f>H17</f>
        <v>4</v>
      </c>
      <c r="E21" s="54">
        <f>H18</f>
        <v>3</v>
      </c>
      <c r="F21" s="54">
        <f>H19</f>
        <v>5</v>
      </c>
      <c r="G21" s="54">
        <f>H20</f>
        <v>3</v>
      </c>
      <c r="H21" s="54" t="s">
        <v>14</v>
      </c>
      <c r="I21" s="54">
        <v>3</v>
      </c>
      <c r="L21" s="36"/>
      <c r="M21" s="40" t="s">
        <v>9</v>
      </c>
      <c r="N21" s="43">
        <v>50</v>
      </c>
      <c r="O21" s="43">
        <v>0</v>
      </c>
      <c r="P21" s="43">
        <v>0</v>
      </c>
      <c r="Q21" s="30">
        <f t="shared" si="0"/>
        <v>50</v>
      </c>
      <c r="R21" s="46" t="s">
        <v>39</v>
      </c>
      <c r="S21" s="45">
        <v>50</v>
      </c>
      <c r="V21" s="36" t="s">
        <v>29</v>
      </c>
      <c r="W21" s="38" t="s">
        <v>5</v>
      </c>
      <c r="X21" s="54">
        <v>0</v>
      </c>
      <c r="Y21" s="54">
        <v>0</v>
      </c>
      <c r="Z21" s="54">
        <v>0</v>
      </c>
      <c r="AA21" s="54">
        <v>0</v>
      </c>
      <c r="AB21" s="54">
        <v>0</v>
      </c>
      <c r="AC21" s="54">
        <v>55</v>
      </c>
      <c r="AD21" s="54">
        <v>0</v>
      </c>
      <c r="AE21" s="54">
        <v>0</v>
      </c>
      <c r="AF21" s="54">
        <v>0</v>
      </c>
      <c r="AG21" s="55">
        <f>SUM(X21:AF21)</f>
        <v>55</v>
      </c>
      <c r="AH21" s="60" t="s">
        <v>39</v>
      </c>
      <c r="AI21" s="44">
        <v>55</v>
      </c>
    </row>
    <row r="22" spans="3:43" ht="17.399999999999999" x14ac:dyDescent="0.3">
      <c r="C22" s="15" t="s">
        <v>10</v>
      </c>
      <c r="D22" s="54">
        <f>I17</f>
        <v>3</v>
      </c>
      <c r="E22" s="54">
        <f>I18</f>
        <v>5</v>
      </c>
      <c r="F22" s="54">
        <f>I19</f>
        <v>4</v>
      </c>
      <c r="G22" s="54">
        <f>I20</f>
        <v>4</v>
      </c>
      <c r="H22" s="54">
        <f>I21</f>
        <v>3</v>
      </c>
      <c r="I22" s="54" t="s">
        <v>14</v>
      </c>
      <c r="L22" s="36"/>
      <c r="M22" s="48" t="s">
        <v>10</v>
      </c>
      <c r="N22" s="42">
        <v>0</v>
      </c>
      <c r="O22" s="42">
        <v>25</v>
      </c>
      <c r="P22" s="42">
        <v>30</v>
      </c>
      <c r="Q22" s="30">
        <f t="shared" si="0"/>
        <v>55</v>
      </c>
      <c r="R22" s="46" t="s">
        <v>39</v>
      </c>
      <c r="S22" s="44">
        <v>55</v>
      </c>
      <c r="V22" s="36"/>
      <c r="W22" s="38" t="s">
        <v>6</v>
      </c>
      <c r="X22" s="54">
        <v>0</v>
      </c>
      <c r="Y22" s="54">
        <v>0</v>
      </c>
      <c r="Z22" s="54">
        <v>35</v>
      </c>
      <c r="AA22" s="54">
        <v>0</v>
      </c>
      <c r="AB22" s="54">
        <v>0</v>
      </c>
      <c r="AC22" s="54">
        <v>0</v>
      </c>
      <c r="AD22" s="54">
        <v>0</v>
      </c>
      <c r="AE22" s="54">
        <v>0</v>
      </c>
      <c r="AF22" s="54">
        <v>0</v>
      </c>
      <c r="AG22" s="55">
        <f t="shared" ref="AG22:AG32" si="1">SUM(X22:AF22)</f>
        <v>35</v>
      </c>
      <c r="AH22" s="60" t="s">
        <v>39</v>
      </c>
      <c r="AI22" s="44">
        <v>35</v>
      </c>
    </row>
    <row r="23" spans="3:43" ht="17.399999999999999" x14ac:dyDescent="0.3">
      <c r="C23" s="22" t="s">
        <v>26</v>
      </c>
      <c r="D23" s="22"/>
      <c r="E23" s="22"/>
      <c r="F23" s="22"/>
      <c r="G23" s="22"/>
      <c r="H23" s="22"/>
      <c r="I23" s="22"/>
      <c r="M23" s="49" t="s">
        <v>36</v>
      </c>
      <c r="N23" s="30">
        <f>SUM(N17:N22)</f>
        <v>110</v>
      </c>
      <c r="O23" s="30">
        <f t="shared" ref="O23:P23" si="2">SUM(O17:O22)</f>
        <v>80</v>
      </c>
      <c r="P23" s="30">
        <f t="shared" si="2"/>
        <v>110</v>
      </c>
      <c r="Q23" s="32"/>
      <c r="R23" s="31"/>
      <c r="S23" s="47" t="str">
        <f>_xlfn.CONCAT("Total Supply: ", SUM(S17:S22))</f>
        <v>Total Supply: 300</v>
      </c>
      <c r="V23" s="36"/>
      <c r="W23" s="38" t="s">
        <v>7</v>
      </c>
      <c r="X23" s="54">
        <v>0</v>
      </c>
      <c r="Y23" s="54">
        <v>35</v>
      </c>
      <c r="Z23" s="54">
        <v>0</v>
      </c>
      <c r="AA23" s="54">
        <v>10</v>
      </c>
      <c r="AB23" s="54">
        <v>0</v>
      </c>
      <c r="AC23" s="54">
        <v>0</v>
      </c>
      <c r="AD23" s="54">
        <v>0</v>
      </c>
      <c r="AE23" s="54">
        <v>0</v>
      </c>
      <c r="AF23" s="54">
        <v>0</v>
      </c>
      <c r="AG23" s="55">
        <f t="shared" si="1"/>
        <v>45</v>
      </c>
      <c r="AH23" s="60" t="s">
        <v>39</v>
      </c>
      <c r="AI23" s="44">
        <v>45</v>
      </c>
    </row>
    <row r="24" spans="3:43" ht="17.399999999999999" x14ac:dyDescent="0.3">
      <c r="N24" s="46" t="s">
        <v>38</v>
      </c>
      <c r="O24" s="46" t="s">
        <v>38</v>
      </c>
      <c r="P24" s="46" t="s">
        <v>38</v>
      </c>
      <c r="V24" s="36"/>
      <c r="W24" s="38" t="s">
        <v>8</v>
      </c>
      <c r="X24" s="54">
        <v>0</v>
      </c>
      <c r="Y24" s="54">
        <v>0</v>
      </c>
      <c r="Z24" s="54">
        <v>10</v>
      </c>
      <c r="AA24" s="54">
        <v>0</v>
      </c>
      <c r="AB24" s="54">
        <v>50</v>
      </c>
      <c r="AC24" s="54">
        <v>0</v>
      </c>
      <c r="AD24" s="54">
        <v>0</v>
      </c>
      <c r="AE24" s="54">
        <v>0</v>
      </c>
      <c r="AF24" s="54">
        <v>0</v>
      </c>
      <c r="AG24" s="55">
        <f t="shared" si="1"/>
        <v>60</v>
      </c>
      <c r="AH24" s="60" t="s">
        <v>39</v>
      </c>
      <c r="AI24" s="44">
        <v>60</v>
      </c>
    </row>
    <row r="25" spans="3:43" ht="18" thickBot="1" x14ac:dyDescent="0.35">
      <c r="H25" s="1" t="s">
        <v>14</v>
      </c>
      <c r="M25" s="49" t="s">
        <v>37</v>
      </c>
      <c r="N25" s="44">
        <v>110</v>
      </c>
      <c r="O25" s="44">
        <v>80</v>
      </c>
      <c r="P25" s="44">
        <v>115</v>
      </c>
      <c r="Q25" s="47" t="str">
        <f>_xlfn.CONCAT("Total Demand: ", SUM(N25:P25))</f>
        <v>Total Demand: 305</v>
      </c>
      <c r="V25" s="36"/>
      <c r="W25" s="38" t="s">
        <v>9</v>
      </c>
      <c r="X25" s="54">
        <v>0</v>
      </c>
      <c r="Y25" s="54">
        <v>0</v>
      </c>
      <c r="Z25" s="54">
        <v>0</v>
      </c>
      <c r="AA25" s="54">
        <v>50</v>
      </c>
      <c r="AB25" s="54">
        <v>0</v>
      </c>
      <c r="AC25" s="54">
        <v>0</v>
      </c>
      <c r="AD25" s="54">
        <v>0</v>
      </c>
      <c r="AE25" s="54">
        <v>0</v>
      </c>
      <c r="AF25" s="54">
        <v>0</v>
      </c>
      <c r="AG25" s="55">
        <f t="shared" si="1"/>
        <v>50</v>
      </c>
      <c r="AH25" s="60" t="s">
        <v>39</v>
      </c>
      <c r="AI25" s="44">
        <v>50</v>
      </c>
    </row>
    <row r="26" spans="3:43" ht="17.399999999999999" x14ac:dyDescent="0.3">
      <c r="C26" s="15"/>
      <c r="D26" s="21" t="s">
        <v>0</v>
      </c>
      <c r="E26" s="21"/>
      <c r="F26" s="21"/>
      <c r="V26" s="36"/>
      <c r="W26" s="38" t="s">
        <v>10</v>
      </c>
      <c r="X26" s="54">
        <v>55</v>
      </c>
      <c r="Y26" s="54">
        <v>0</v>
      </c>
      <c r="Z26" s="54">
        <v>0</v>
      </c>
      <c r="AA26" s="54">
        <v>0</v>
      </c>
      <c r="AB26" s="54">
        <v>0</v>
      </c>
      <c r="AC26" s="54">
        <v>0</v>
      </c>
      <c r="AD26" s="54">
        <v>0</v>
      </c>
      <c r="AE26" s="54">
        <v>0</v>
      </c>
      <c r="AF26" s="54">
        <v>0</v>
      </c>
      <c r="AG26" s="55">
        <f t="shared" si="1"/>
        <v>55</v>
      </c>
      <c r="AH26" s="60" t="s">
        <v>39</v>
      </c>
      <c r="AI26" s="44">
        <v>55</v>
      </c>
    </row>
    <row r="27" spans="3:43" ht="17.399999999999999" x14ac:dyDescent="0.3">
      <c r="C27" s="16" t="s">
        <v>16</v>
      </c>
      <c r="D27" s="15" t="s">
        <v>2</v>
      </c>
      <c r="E27" s="15" t="s">
        <v>3</v>
      </c>
      <c r="F27" s="15" t="s">
        <v>4</v>
      </c>
      <c r="V27" s="36"/>
      <c r="W27" s="38" t="s">
        <v>2</v>
      </c>
      <c r="X27" s="54">
        <v>0</v>
      </c>
      <c r="Y27" s="54">
        <v>0</v>
      </c>
      <c r="Z27" s="54">
        <v>0</v>
      </c>
      <c r="AA27" s="54">
        <v>0</v>
      </c>
      <c r="AB27" s="54">
        <v>0</v>
      </c>
      <c r="AC27" s="54">
        <v>0</v>
      </c>
      <c r="AD27" s="54">
        <v>0</v>
      </c>
      <c r="AE27" s="54">
        <v>0</v>
      </c>
      <c r="AF27" s="54">
        <v>0</v>
      </c>
      <c r="AG27" s="55">
        <f t="shared" si="1"/>
        <v>0</v>
      </c>
      <c r="AH27" s="60"/>
      <c r="AI27" s="29"/>
    </row>
    <row r="28" spans="3:43" ht="17.399999999999999" x14ac:dyDescent="0.3">
      <c r="C28" s="15" t="s">
        <v>2</v>
      </c>
      <c r="D28" s="54" t="s">
        <v>15</v>
      </c>
      <c r="E28" s="54">
        <v>5</v>
      </c>
      <c r="F28" s="54">
        <v>3</v>
      </c>
      <c r="V28" s="36"/>
      <c r="W28" s="38" t="s">
        <v>3</v>
      </c>
      <c r="X28" s="54">
        <v>0</v>
      </c>
      <c r="Y28" s="54">
        <v>0</v>
      </c>
      <c r="Z28" s="54">
        <v>0</v>
      </c>
      <c r="AA28" s="54">
        <v>0</v>
      </c>
      <c r="AB28" s="54">
        <v>0</v>
      </c>
      <c r="AC28" s="54">
        <v>0</v>
      </c>
      <c r="AD28" s="54">
        <v>0</v>
      </c>
      <c r="AE28" s="54">
        <v>0</v>
      </c>
      <c r="AF28" s="54">
        <v>0</v>
      </c>
      <c r="AG28" s="55">
        <f t="shared" si="1"/>
        <v>0</v>
      </c>
      <c r="AH28" s="60"/>
      <c r="AI28" s="29"/>
    </row>
    <row r="29" spans="3:43" ht="17.399999999999999" x14ac:dyDescent="0.3">
      <c r="C29" s="15" t="s">
        <v>3</v>
      </c>
      <c r="D29" s="54">
        <f>E28</f>
        <v>5</v>
      </c>
      <c r="E29" s="54" t="s">
        <v>15</v>
      </c>
      <c r="F29" s="54">
        <v>4</v>
      </c>
      <c r="V29" s="36"/>
      <c r="W29" s="38" t="s">
        <v>4</v>
      </c>
      <c r="X29" s="54">
        <v>0</v>
      </c>
      <c r="Y29" s="54">
        <v>0</v>
      </c>
      <c r="Z29" s="54">
        <v>0</v>
      </c>
      <c r="AA29" s="54">
        <v>0</v>
      </c>
      <c r="AB29" s="54">
        <v>0</v>
      </c>
      <c r="AC29" s="54">
        <v>0</v>
      </c>
      <c r="AD29" s="54">
        <v>0</v>
      </c>
      <c r="AE29" s="54">
        <v>0</v>
      </c>
      <c r="AF29" s="54">
        <v>0</v>
      </c>
      <c r="AG29" s="55">
        <f t="shared" si="1"/>
        <v>0</v>
      </c>
      <c r="AH29" s="60"/>
      <c r="AI29" s="29"/>
    </row>
    <row r="30" spans="3:43" ht="17.399999999999999" x14ac:dyDescent="0.3">
      <c r="C30" s="15" t="s">
        <v>4</v>
      </c>
      <c r="D30" s="54">
        <f>F28</f>
        <v>3</v>
      </c>
      <c r="E30" s="54">
        <f>F29</f>
        <v>4</v>
      </c>
      <c r="F30" s="54" t="s">
        <v>15</v>
      </c>
      <c r="W30" s="49" t="s">
        <v>36</v>
      </c>
      <c r="X30" s="55">
        <f>SUM(X21:X29)</f>
        <v>55</v>
      </c>
      <c r="Y30" s="55">
        <f t="shared" ref="Y30:AF30" si="3">SUM(Y21:Y29)</f>
        <v>35</v>
      </c>
      <c r="Z30" s="55">
        <f t="shared" si="3"/>
        <v>45</v>
      </c>
      <c r="AA30" s="55">
        <f t="shared" si="3"/>
        <v>60</v>
      </c>
      <c r="AB30" s="55">
        <f t="shared" si="3"/>
        <v>50</v>
      </c>
      <c r="AC30" s="55">
        <f t="shared" si="3"/>
        <v>55</v>
      </c>
      <c r="AD30" s="55">
        <f t="shared" si="3"/>
        <v>0</v>
      </c>
      <c r="AE30" s="55">
        <f t="shared" si="3"/>
        <v>0</v>
      </c>
      <c r="AF30" s="55">
        <f t="shared" si="3"/>
        <v>0</v>
      </c>
      <c r="AG30" s="52"/>
    </row>
    <row r="31" spans="3:43" x14ac:dyDescent="0.3">
      <c r="C31" s="19" t="s">
        <v>17</v>
      </c>
      <c r="D31" s="19"/>
      <c r="E31" s="19"/>
      <c r="F31" s="19"/>
      <c r="AD31" s="60" t="s">
        <v>38</v>
      </c>
      <c r="AE31" s="60" t="s">
        <v>38</v>
      </c>
      <c r="AF31" s="60" t="s">
        <v>38</v>
      </c>
      <c r="AG31" s="52"/>
    </row>
    <row r="32" spans="3:43" x14ac:dyDescent="0.3">
      <c r="R32" s="49" t="s">
        <v>31</v>
      </c>
      <c r="W32" s="49" t="s">
        <v>37</v>
      </c>
      <c r="AD32" s="44">
        <v>110</v>
      </c>
      <c r="AE32" s="44">
        <v>80</v>
      </c>
      <c r="AF32" s="44">
        <v>115</v>
      </c>
      <c r="AG32" s="52"/>
    </row>
    <row r="33" spans="12:37" x14ac:dyDescent="0.3">
      <c r="R33" s="51">
        <f>SUMPRODUCT(N6:P11,N38:P43)</f>
        <v>3390</v>
      </c>
    </row>
    <row r="36" spans="12:37" x14ac:dyDescent="0.3">
      <c r="L36" s="35" t="s">
        <v>32</v>
      </c>
      <c r="M36" s="35"/>
      <c r="N36" s="34" t="s">
        <v>33</v>
      </c>
      <c r="O36" s="34"/>
      <c r="P36" s="34"/>
      <c r="V36" s="58"/>
      <c r="W36" s="58"/>
      <c r="X36" s="35" t="s">
        <v>30</v>
      </c>
      <c r="Y36" s="35"/>
      <c r="Z36" s="35"/>
      <c r="AA36" s="35"/>
      <c r="AB36" s="35"/>
      <c r="AC36" s="35"/>
      <c r="AD36" s="35"/>
      <c r="AE36" s="35"/>
      <c r="AF36" s="35"/>
    </row>
    <row r="37" spans="12:37" ht="17.399999999999999" x14ac:dyDescent="0.3">
      <c r="L37" s="35"/>
      <c r="M37" s="35"/>
      <c r="N37" s="41" t="s">
        <v>2</v>
      </c>
      <c r="O37" s="41" t="s">
        <v>3</v>
      </c>
      <c r="P37" s="41" t="s">
        <v>4</v>
      </c>
      <c r="Q37" s="28" t="s">
        <v>34</v>
      </c>
      <c r="S37" s="28" t="s">
        <v>35</v>
      </c>
      <c r="V37" s="58"/>
      <c r="W37" s="58"/>
      <c r="X37" s="34"/>
      <c r="Y37" s="34"/>
      <c r="Z37" s="34"/>
      <c r="AA37" s="34"/>
      <c r="AB37" s="34"/>
      <c r="AC37" s="34"/>
      <c r="AD37" s="34"/>
      <c r="AE37" s="34"/>
      <c r="AF37" s="34"/>
    </row>
    <row r="38" spans="12:37" ht="17.399999999999999" x14ac:dyDescent="0.3">
      <c r="L38" s="36" t="s">
        <v>29</v>
      </c>
      <c r="M38" s="40" t="s">
        <v>5</v>
      </c>
      <c r="N38" s="42">
        <v>0</v>
      </c>
      <c r="O38" s="42">
        <v>55</v>
      </c>
      <c r="P38" s="42">
        <v>0</v>
      </c>
      <c r="Q38" s="30">
        <f>SUM(N38:P38)</f>
        <v>55</v>
      </c>
      <c r="R38" s="46" t="s">
        <v>39</v>
      </c>
      <c r="S38" s="44">
        <v>55</v>
      </c>
      <c r="V38" s="58"/>
      <c r="W38" s="58"/>
      <c r="X38" s="59" t="s">
        <v>5</v>
      </c>
      <c r="Y38" s="59" t="s">
        <v>6</v>
      </c>
      <c r="Z38" s="59" t="s">
        <v>7</v>
      </c>
      <c r="AA38" s="59" t="s">
        <v>8</v>
      </c>
      <c r="AB38" s="59" t="s">
        <v>9</v>
      </c>
      <c r="AC38" s="59" t="s">
        <v>10</v>
      </c>
      <c r="AD38" s="41" t="s">
        <v>2</v>
      </c>
      <c r="AE38" s="41" t="s">
        <v>3</v>
      </c>
      <c r="AF38" s="41" t="s">
        <v>4</v>
      </c>
      <c r="AG38" s="28" t="s">
        <v>34</v>
      </c>
      <c r="AI38" s="28" t="s">
        <v>35</v>
      </c>
      <c r="AK38" s="49" t="s">
        <v>31</v>
      </c>
    </row>
    <row r="39" spans="12:37" ht="17.399999999999999" x14ac:dyDescent="0.3">
      <c r="L39" s="36"/>
      <c r="M39" s="40" t="s">
        <v>6</v>
      </c>
      <c r="N39" s="42">
        <v>0</v>
      </c>
      <c r="O39" s="42">
        <v>0</v>
      </c>
      <c r="P39" s="42">
        <v>35</v>
      </c>
      <c r="Q39" s="30">
        <f t="shared" ref="Q39:Q43" si="4">SUM(N39:P39)</f>
        <v>35</v>
      </c>
      <c r="R39" s="46" t="s">
        <v>39</v>
      </c>
      <c r="S39" s="44">
        <v>35</v>
      </c>
      <c r="V39" s="36" t="s">
        <v>29</v>
      </c>
      <c r="W39" s="38" t="s">
        <v>5</v>
      </c>
      <c r="X39" s="54">
        <v>0</v>
      </c>
      <c r="Y39" s="54">
        <v>0</v>
      </c>
      <c r="Z39" s="54">
        <v>0</v>
      </c>
      <c r="AA39" s="54">
        <v>0</v>
      </c>
      <c r="AB39" s="54">
        <v>0</v>
      </c>
      <c r="AC39" s="54">
        <v>55</v>
      </c>
      <c r="AD39" s="54">
        <v>0</v>
      </c>
      <c r="AE39" s="54">
        <v>0</v>
      </c>
      <c r="AF39" s="54">
        <v>0</v>
      </c>
      <c r="AG39" s="55">
        <f>SUM(X39:AF39)</f>
        <v>55</v>
      </c>
      <c r="AH39" s="60" t="s">
        <v>39</v>
      </c>
      <c r="AI39" s="44">
        <v>55</v>
      </c>
      <c r="AK39" s="51">
        <f>SUMPRODUCT(X5:AF13,X39:AF47)</f>
        <v>920</v>
      </c>
    </row>
    <row r="40" spans="12:37" ht="17.399999999999999" x14ac:dyDescent="0.3">
      <c r="L40" s="36"/>
      <c r="M40" s="40" t="s">
        <v>7</v>
      </c>
      <c r="N40" s="42">
        <v>0</v>
      </c>
      <c r="O40" s="42">
        <v>0</v>
      </c>
      <c r="P40" s="42">
        <v>45</v>
      </c>
      <c r="Q40" s="30">
        <f t="shared" si="4"/>
        <v>45</v>
      </c>
      <c r="R40" s="46" t="s">
        <v>39</v>
      </c>
      <c r="S40" s="44">
        <v>45</v>
      </c>
      <c r="V40" s="36"/>
      <c r="W40" s="38" t="s">
        <v>6</v>
      </c>
      <c r="X40" s="54">
        <v>0</v>
      </c>
      <c r="Y40" s="54">
        <v>0</v>
      </c>
      <c r="Z40" s="54">
        <v>35</v>
      </c>
      <c r="AA40" s="54">
        <v>0</v>
      </c>
      <c r="AB40" s="54">
        <v>0</v>
      </c>
      <c r="AC40" s="54">
        <v>0</v>
      </c>
      <c r="AD40" s="54">
        <v>0</v>
      </c>
      <c r="AE40" s="54">
        <v>0</v>
      </c>
      <c r="AF40" s="54">
        <v>0</v>
      </c>
      <c r="AG40" s="55">
        <f t="shared" ref="AG40:AG47" si="5">SUM(X40:AF40)</f>
        <v>35</v>
      </c>
      <c r="AH40" s="60" t="s">
        <v>39</v>
      </c>
      <c r="AI40" s="44">
        <v>35</v>
      </c>
    </row>
    <row r="41" spans="12:37" ht="17.399999999999999" x14ac:dyDescent="0.3">
      <c r="L41" s="36"/>
      <c r="M41" s="40" t="s">
        <v>8</v>
      </c>
      <c r="N41" s="42">
        <v>60</v>
      </c>
      <c r="O41" s="42">
        <v>0</v>
      </c>
      <c r="P41" s="42">
        <v>0</v>
      </c>
      <c r="Q41" s="30">
        <f t="shared" si="4"/>
        <v>60</v>
      </c>
      <c r="R41" s="46" t="s">
        <v>39</v>
      </c>
      <c r="S41" s="44">
        <v>60</v>
      </c>
      <c r="V41" s="36"/>
      <c r="W41" s="38" t="s">
        <v>7</v>
      </c>
      <c r="X41" s="54">
        <v>0</v>
      </c>
      <c r="Y41" s="54">
        <v>35</v>
      </c>
      <c r="Z41" s="54">
        <v>0</v>
      </c>
      <c r="AA41" s="54">
        <v>10</v>
      </c>
      <c r="AB41" s="54">
        <v>0</v>
      </c>
      <c r="AC41" s="54">
        <v>0</v>
      </c>
      <c r="AD41" s="54">
        <v>0</v>
      </c>
      <c r="AE41" s="54">
        <v>0</v>
      </c>
      <c r="AF41" s="54">
        <v>0</v>
      </c>
      <c r="AG41" s="55">
        <f t="shared" si="5"/>
        <v>45</v>
      </c>
      <c r="AH41" s="60" t="s">
        <v>39</v>
      </c>
      <c r="AI41" s="44">
        <v>45</v>
      </c>
    </row>
    <row r="42" spans="12:37" ht="17.399999999999999" x14ac:dyDescent="0.3">
      <c r="L42" s="36"/>
      <c r="M42" s="40" t="s">
        <v>9</v>
      </c>
      <c r="N42" s="43">
        <v>50</v>
      </c>
      <c r="O42" s="43">
        <v>0</v>
      </c>
      <c r="P42" s="43">
        <v>0</v>
      </c>
      <c r="Q42" s="30">
        <f t="shared" si="4"/>
        <v>50</v>
      </c>
      <c r="R42" s="46" t="s">
        <v>39</v>
      </c>
      <c r="S42" s="45">
        <v>50</v>
      </c>
      <c r="V42" s="36"/>
      <c r="W42" s="38" t="s">
        <v>8</v>
      </c>
      <c r="X42" s="54">
        <v>0</v>
      </c>
      <c r="Y42" s="54">
        <v>0</v>
      </c>
      <c r="Z42" s="54">
        <v>10</v>
      </c>
      <c r="AA42" s="54">
        <v>0</v>
      </c>
      <c r="AB42" s="54">
        <v>50</v>
      </c>
      <c r="AC42" s="54">
        <v>0</v>
      </c>
      <c r="AD42" s="54">
        <v>0</v>
      </c>
      <c r="AE42" s="54">
        <v>0</v>
      </c>
      <c r="AF42" s="54">
        <v>0</v>
      </c>
      <c r="AG42" s="55">
        <f t="shared" si="5"/>
        <v>60</v>
      </c>
      <c r="AH42" s="60" t="s">
        <v>39</v>
      </c>
      <c r="AI42" s="44">
        <v>60</v>
      </c>
    </row>
    <row r="43" spans="12:37" ht="17.399999999999999" x14ac:dyDescent="0.3">
      <c r="L43" s="36"/>
      <c r="M43" s="48" t="s">
        <v>10</v>
      </c>
      <c r="N43" s="42">
        <v>0</v>
      </c>
      <c r="O43" s="42">
        <v>35</v>
      </c>
      <c r="P43" s="42">
        <v>20</v>
      </c>
      <c r="Q43" s="30">
        <f t="shared" si="4"/>
        <v>55</v>
      </c>
      <c r="R43" s="46" t="s">
        <v>39</v>
      </c>
      <c r="S43" s="44">
        <v>55</v>
      </c>
      <c r="V43" s="36"/>
      <c r="W43" s="38" t="s">
        <v>9</v>
      </c>
      <c r="X43" s="54">
        <v>0</v>
      </c>
      <c r="Y43" s="54">
        <v>0</v>
      </c>
      <c r="Z43" s="54">
        <v>0</v>
      </c>
      <c r="AA43" s="54">
        <v>50</v>
      </c>
      <c r="AB43" s="54">
        <v>0</v>
      </c>
      <c r="AC43" s="54">
        <v>0</v>
      </c>
      <c r="AD43" s="54">
        <v>0</v>
      </c>
      <c r="AE43" s="54">
        <v>0</v>
      </c>
      <c r="AF43" s="54">
        <v>0</v>
      </c>
      <c r="AG43" s="55">
        <f t="shared" si="5"/>
        <v>50</v>
      </c>
      <c r="AH43" s="60" t="s">
        <v>39</v>
      </c>
      <c r="AI43" s="44">
        <v>50</v>
      </c>
    </row>
    <row r="44" spans="12:37" ht="17.399999999999999" x14ac:dyDescent="0.3">
      <c r="M44" s="49" t="s">
        <v>36</v>
      </c>
      <c r="N44" s="30">
        <f>SUM(N38:N43)</f>
        <v>110</v>
      </c>
      <c r="O44" s="30">
        <f t="shared" ref="O44" si="6">SUM(O38:O43)</f>
        <v>90</v>
      </c>
      <c r="P44" s="30">
        <f t="shared" ref="P44" si="7">SUM(P38:P43)</f>
        <v>100</v>
      </c>
      <c r="Q44" s="32"/>
      <c r="R44" s="31"/>
      <c r="S44" s="47" t="str">
        <f>_xlfn.CONCAT("Total Supply: ", SUM(S38:S43))</f>
        <v>Total Supply: 300</v>
      </c>
      <c r="V44" s="36"/>
      <c r="W44" s="38" t="s">
        <v>10</v>
      </c>
      <c r="X44" s="54">
        <v>55</v>
      </c>
      <c r="Y44" s="54">
        <v>0</v>
      </c>
      <c r="Z44" s="54">
        <v>0</v>
      </c>
      <c r="AA44" s="54">
        <v>0</v>
      </c>
      <c r="AB44" s="54">
        <v>0</v>
      </c>
      <c r="AC44" s="54">
        <v>0</v>
      </c>
      <c r="AD44" s="54">
        <v>0</v>
      </c>
      <c r="AE44" s="54">
        <v>0</v>
      </c>
      <c r="AF44" s="54">
        <v>0</v>
      </c>
      <c r="AG44" s="55">
        <f t="shared" si="5"/>
        <v>55</v>
      </c>
      <c r="AH44" s="60" t="s">
        <v>39</v>
      </c>
      <c r="AI44" s="44">
        <v>55</v>
      </c>
    </row>
    <row r="45" spans="12:37" ht="17.399999999999999" x14ac:dyDescent="0.3">
      <c r="N45" s="46" t="s">
        <v>38</v>
      </c>
      <c r="O45" s="46" t="s">
        <v>38</v>
      </c>
      <c r="P45" s="46" t="s">
        <v>38</v>
      </c>
      <c r="V45" s="36"/>
      <c r="W45" s="38" t="s">
        <v>2</v>
      </c>
      <c r="X45" s="54">
        <v>0</v>
      </c>
      <c r="Y45" s="54">
        <v>0</v>
      </c>
      <c r="Z45" s="54">
        <v>0</v>
      </c>
      <c r="AA45" s="54">
        <v>0</v>
      </c>
      <c r="AB45" s="54">
        <v>0</v>
      </c>
      <c r="AC45" s="54">
        <v>0</v>
      </c>
      <c r="AD45" s="54">
        <v>0</v>
      </c>
      <c r="AE45" s="54">
        <v>0</v>
      </c>
      <c r="AF45" s="54">
        <v>0</v>
      </c>
      <c r="AG45" s="55">
        <f t="shared" si="5"/>
        <v>0</v>
      </c>
      <c r="AH45" s="60"/>
      <c r="AI45" s="29"/>
    </row>
    <row r="46" spans="12:37" ht="17.399999999999999" x14ac:dyDescent="0.3">
      <c r="M46" s="49" t="s">
        <v>37</v>
      </c>
      <c r="N46" s="44">
        <v>120</v>
      </c>
      <c r="O46" s="44">
        <v>90</v>
      </c>
      <c r="P46" s="44">
        <v>125</v>
      </c>
      <c r="Q46" s="47" t="str">
        <f>_xlfn.CONCAT("Total Demand: ", SUM(N46:P46))</f>
        <v>Total Demand: 335</v>
      </c>
      <c r="V46" s="36"/>
      <c r="W46" s="38" t="s">
        <v>3</v>
      </c>
      <c r="X46" s="54">
        <v>0</v>
      </c>
      <c r="Y46" s="54">
        <v>0</v>
      </c>
      <c r="Z46" s="54">
        <v>0</v>
      </c>
      <c r="AA46" s="54">
        <v>0</v>
      </c>
      <c r="AB46" s="54">
        <v>0</v>
      </c>
      <c r="AC46" s="54">
        <v>0</v>
      </c>
      <c r="AD46" s="54">
        <v>0</v>
      </c>
      <c r="AE46" s="54">
        <v>0</v>
      </c>
      <c r="AF46" s="54">
        <v>0</v>
      </c>
      <c r="AG46" s="55">
        <f t="shared" si="5"/>
        <v>0</v>
      </c>
      <c r="AH46" s="60"/>
      <c r="AI46" s="29"/>
    </row>
    <row r="47" spans="12:37" ht="17.399999999999999" x14ac:dyDescent="0.3">
      <c r="V47" s="36"/>
      <c r="W47" s="38" t="s">
        <v>4</v>
      </c>
      <c r="X47" s="54">
        <v>0</v>
      </c>
      <c r="Y47" s="54">
        <v>0</v>
      </c>
      <c r="Z47" s="54">
        <v>0</v>
      </c>
      <c r="AA47" s="54">
        <v>0</v>
      </c>
      <c r="AB47" s="54">
        <v>0</v>
      </c>
      <c r="AC47" s="54">
        <v>0</v>
      </c>
      <c r="AD47" s="54">
        <v>0</v>
      </c>
      <c r="AE47" s="54">
        <v>0</v>
      </c>
      <c r="AF47" s="54">
        <v>0</v>
      </c>
      <c r="AG47" s="55">
        <f t="shared" si="5"/>
        <v>0</v>
      </c>
      <c r="AH47" s="60"/>
      <c r="AI47" s="29"/>
    </row>
    <row r="48" spans="12:37" ht="17.399999999999999" x14ac:dyDescent="0.3">
      <c r="W48" s="49" t="s">
        <v>36</v>
      </c>
      <c r="X48" s="55">
        <f>SUM(X39:X47)</f>
        <v>55</v>
      </c>
      <c r="Y48" s="55">
        <f t="shared" ref="Y48" si="8">SUM(Y39:Y47)</f>
        <v>35</v>
      </c>
      <c r="Z48" s="55">
        <f t="shared" ref="Z48" si="9">SUM(Z39:Z47)</f>
        <v>45</v>
      </c>
      <c r="AA48" s="55">
        <f t="shared" ref="AA48" si="10">SUM(AA39:AA47)</f>
        <v>60</v>
      </c>
      <c r="AB48" s="55">
        <f t="shared" ref="AB48" si="11">SUM(AB39:AB47)</f>
        <v>50</v>
      </c>
      <c r="AC48" s="55">
        <f t="shared" ref="AC48" si="12">SUM(AC39:AC47)</f>
        <v>55</v>
      </c>
      <c r="AD48" s="55">
        <f t="shared" ref="AD48" si="13">SUM(AD39:AD47)</f>
        <v>0</v>
      </c>
      <c r="AE48" s="55">
        <f t="shared" ref="AE48" si="14">SUM(AE39:AE47)</f>
        <v>0</v>
      </c>
      <c r="AF48" s="55">
        <f t="shared" ref="AF48" si="15">SUM(AF39:AF47)</f>
        <v>0</v>
      </c>
      <c r="AG48" s="52"/>
    </row>
    <row r="49" spans="23:33" x14ac:dyDescent="0.3">
      <c r="AD49" s="60" t="s">
        <v>38</v>
      </c>
      <c r="AE49" s="60" t="s">
        <v>38</v>
      </c>
      <c r="AF49" s="60" t="s">
        <v>38</v>
      </c>
      <c r="AG49" s="52"/>
    </row>
    <row r="50" spans="23:33" x14ac:dyDescent="0.3">
      <c r="W50" s="49" t="s">
        <v>37</v>
      </c>
      <c r="AD50" s="44">
        <v>120</v>
      </c>
      <c r="AE50" s="44">
        <v>90</v>
      </c>
      <c r="AF50" s="44">
        <v>125</v>
      </c>
      <c r="AG50" s="52"/>
    </row>
  </sheetData>
  <mergeCells count="21">
    <mergeCell ref="L36:M37"/>
    <mergeCell ref="N36:P36"/>
    <mergeCell ref="L38:L43"/>
    <mergeCell ref="X36:AF37"/>
    <mergeCell ref="V39:V47"/>
    <mergeCell ref="V5:V13"/>
    <mergeCell ref="X2:AF3"/>
    <mergeCell ref="X18:AF19"/>
    <mergeCell ref="V21:V29"/>
    <mergeCell ref="L4:M4"/>
    <mergeCell ref="L5:L11"/>
    <mergeCell ref="N4:P4"/>
    <mergeCell ref="L15:M16"/>
    <mergeCell ref="L17:L22"/>
    <mergeCell ref="N15:P15"/>
    <mergeCell ref="C31:F31"/>
    <mergeCell ref="D3:F3"/>
    <mergeCell ref="C11:F11"/>
    <mergeCell ref="D15:I15"/>
    <mergeCell ref="C23:I23"/>
    <mergeCell ref="D26:F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D6FD9-9491-024D-8CA4-AD470BFBFFE2}">
  <dimension ref="B4:U52"/>
  <sheetViews>
    <sheetView zoomScale="69" zoomScaleNormal="69" workbookViewId="0">
      <selection activeCell="Q4" sqref="Q4:S12"/>
    </sheetView>
  </sheetViews>
  <sheetFormatPr defaultColWidth="11" defaultRowHeight="15.6" x14ac:dyDescent="0.3"/>
  <cols>
    <col min="2" max="2" width="14.59765625" bestFit="1" customWidth="1"/>
    <col min="3" max="3" width="15.59765625" bestFit="1" customWidth="1"/>
    <col min="4" max="4" width="18.69921875" bestFit="1" customWidth="1"/>
    <col min="5" max="5" width="14.09765625" customWidth="1"/>
    <col min="6" max="11" width="16.09765625" customWidth="1"/>
    <col min="12" max="12" width="14.09765625" bestFit="1" customWidth="1"/>
    <col min="13" max="13" width="17.19921875" bestFit="1" customWidth="1"/>
    <col min="15" max="15" width="14.3984375" bestFit="1" customWidth="1"/>
    <col min="16" max="16" width="15.09765625" bestFit="1" customWidth="1"/>
    <col min="17" max="17" width="14.5" bestFit="1" customWidth="1"/>
    <col min="18" max="18" width="14.3984375" bestFit="1" customWidth="1"/>
    <col min="19" max="19" width="14.09765625" customWidth="1"/>
    <col min="20" max="20" width="14.19921875" customWidth="1"/>
  </cols>
  <sheetData>
    <row r="4" spans="2:21" ht="18" x14ac:dyDescent="0.5">
      <c r="E4" s="6"/>
      <c r="F4" s="24" t="s">
        <v>19</v>
      </c>
      <c r="G4" s="26" t="s">
        <v>20</v>
      </c>
      <c r="H4" s="26" t="s">
        <v>21</v>
      </c>
      <c r="I4" s="26" t="s">
        <v>22</v>
      </c>
      <c r="J4" s="26" t="s">
        <v>23</v>
      </c>
      <c r="K4" s="26" t="s">
        <v>24</v>
      </c>
      <c r="N4" s="8" t="s">
        <v>70</v>
      </c>
      <c r="O4" s="8" t="s">
        <v>43</v>
      </c>
      <c r="Q4" s="97" t="s">
        <v>72</v>
      </c>
      <c r="R4" s="97" t="s">
        <v>70</v>
      </c>
      <c r="S4" s="97" t="s">
        <v>73</v>
      </c>
    </row>
    <row r="5" spans="2:21" ht="18.600000000000001" thickBot="1" x14ac:dyDescent="0.35">
      <c r="B5" s="3"/>
      <c r="C5" s="4" t="s">
        <v>18</v>
      </c>
      <c r="E5" s="7"/>
      <c r="F5" s="25"/>
      <c r="G5" s="27"/>
      <c r="H5" s="27"/>
      <c r="I5" s="27"/>
      <c r="J5" s="27"/>
      <c r="K5" s="27"/>
      <c r="M5" s="8" t="s">
        <v>19</v>
      </c>
      <c r="N5" s="92">
        <v>2E-3</v>
      </c>
      <c r="O5" s="91">
        <v>0.06</v>
      </c>
      <c r="Q5" s="96">
        <v>7.0000000000000007E-2</v>
      </c>
      <c r="R5" s="68">
        <v>1.67E-3</v>
      </c>
      <c r="S5" s="96">
        <v>0.09</v>
      </c>
    </row>
    <row r="6" spans="2:21" ht="16.8" thickTop="1" thickBot="1" x14ac:dyDescent="0.35">
      <c r="B6" s="5" t="s">
        <v>19</v>
      </c>
      <c r="C6" s="12">
        <v>0.06</v>
      </c>
      <c r="E6" s="8" t="s">
        <v>19</v>
      </c>
      <c r="F6" s="9">
        <v>2E-3</v>
      </c>
      <c r="G6" s="10">
        <v>-8.9999999999999998E-4</v>
      </c>
      <c r="H6" s="10">
        <v>6.9999999999999999E-4</v>
      </c>
      <c r="I6" s="10">
        <v>8.0000000000000004E-4</v>
      </c>
      <c r="J6" s="10">
        <v>-5.0000000000000001E-4</v>
      </c>
      <c r="K6" s="10">
        <v>3.0000000000000001E-3</v>
      </c>
      <c r="M6" s="8" t="s">
        <v>20</v>
      </c>
      <c r="N6" s="92">
        <v>0.09</v>
      </c>
      <c r="O6" s="91">
        <v>0.26</v>
      </c>
      <c r="Q6" s="96">
        <v>0.1</v>
      </c>
      <c r="R6" s="68">
        <v>1.6999999999999999E-3</v>
      </c>
      <c r="S6" s="96">
        <v>0.1</v>
      </c>
    </row>
    <row r="7" spans="2:21" ht="16.2" thickBot="1" x14ac:dyDescent="0.35">
      <c r="B7" s="5" t="s">
        <v>20</v>
      </c>
      <c r="C7" s="12">
        <v>0.26</v>
      </c>
      <c r="E7" s="8" t="s">
        <v>20</v>
      </c>
      <c r="F7" s="11"/>
      <c r="G7" s="10">
        <v>0.09</v>
      </c>
      <c r="H7" s="10">
        <v>5.4999999999999997E-3</v>
      </c>
      <c r="I7" s="10">
        <v>5.4999999999999997E-3</v>
      </c>
      <c r="J7" s="10">
        <v>-5.0000000000000001E-3</v>
      </c>
      <c r="K7" s="10">
        <v>5.0000000000000001E-3</v>
      </c>
      <c r="M7" s="8" t="s">
        <v>21</v>
      </c>
      <c r="N7" s="92">
        <v>0.08</v>
      </c>
      <c r="O7" s="91">
        <v>0.27</v>
      </c>
      <c r="Q7" s="96">
        <v>0.13</v>
      </c>
      <c r="R7" s="68">
        <v>2.5000000000000001E-3</v>
      </c>
      <c r="S7" s="96">
        <v>0.13</v>
      </c>
    </row>
    <row r="8" spans="2:21" ht="16.2" thickBot="1" x14ac:dyDescent="0.35">
      <c r="B8" s="5" t="s">
        <v>21</v>
      </c>
      <c r="C8" s="12">
        <v>0.27</v>
      </c>
      <c r="E8" s="8" t="s">
        <v>21</v>
      </c>
      <c r="F8" s="11"/>
      <c r="G8" s="11"/>
      <c r="H8" s="10">
        <v>0.08</v>
      </c>
      <c r="I8" s="10">
        <v>4.0000000000000001E-3</v>
      </c>
      <c r="J8" s="10">
        <v>-3.5000000000000003E-2</v>
      </c>
      <c r="K8" s="10">
        <v>-6.0000000000000001E-3</v>
      </c>
      <c r="M8" s="8" t="s">
        <v>22</v>
      </c>
      <c r="N8" s="92">
        <v>4.4999999999999998E-2</v>
      </c>
      <c r="O8" s="91">
        <v>0.18</v>
      </c>
      <c r="Q8" s="96">
        <v>0.16</v>
      </c>
      <c r="R8" s="68">
        <v>4.1999999999999997E-3</v>
      </c>
      <c r="S8" s="96">
        <v>0.16</v>
      </c>
    </row>
    <row r="9" spans="2:21" ht="16.2" thickBot="1" x14ac:dyDescent="0.35">
      <c r="B9" s="5" t="s">
        <v>22</v>
      </c>
      <c r="C9" s="12">
        <v>0.18</v>
      </c>
      <c r="E9" s="8" t="s">
        <v>22</v>
      </c>
      <c r="F9" s="11"/>
      <c r="G9" s="11"/>
      <c r="H9" s="11"/>
      <c r="I9" s="10">
        <v>4.4999999999999998E-2</v>
      </c>
      <c r="J9" s="10">
        <v>-5.0000000000000001E-3</v>
      </c>
      <c r="K9" s="10">
        <v>-4.0000000000000001E-3</v>
      </c>
      <c r="M9" s="8" t="s">
        <v>23</v>
      </c>
      <c r="N9" s="92">
        <v>5.5E-2</v>
      </c>
      <c r="O9" s="91">
        <v>0.19</v>
      </c>
      <c r="Q9" s="96">
        <v>0.19</v>
      </c>
      <c r="R9" s="68">
        <v>6.7000000000000002E-3</v>
      </c>
      <c r="S9" s="96">
        <v>0.19</v>
      </c>
    </row>
    <row r="10" spans="2:21" ht="16.2" thickBot="1" x14ac:dyDescent="0.35">
      <c r="B10" s="5" t="s">
        <v>23</v>
      </c>
      <c r="C10" s="12">
        <v>0.19</v>
      </c>
      <c r="E10" s="8" t="s">
        <v>23</v>
      </c>
      <c r="F10" s="11"/>
      <c r="G10" s="11"/>
      <c r="H10" s="11"/>
      <c r="I10" s="11"/>
      <c r="J10" s="10">
        <v>5.5E-2</v>
      </c>
      <c r="K10" s="10">
        <v>-5.0000000000000001E-3</v>
      </c>
      <c r="M10" s="8" t="s">
        <v>24</v>
      </c>
      <c r="N10" s="92">
        <v>0.01</v>
      </c>
      <c r="O10" s="91">
        <v>7.0000000000000007E-2</v>
      </c>
      <c r="Q10" s="96">
        <v>0.2</v>
      </c>
      <c r="R10" s="68">
        <v>7.7000000000000002E-3</v>
      </c>
      <c r="S10" s="96">
        <v>0.2</v>
      </c>
    </row>
    <row r="11" spans="2:21" ht="16.2" thickBot="1" x14ac:dyDescent="0.35">
      <c r="B11" s="5" t="s">
        <v>24</v>
      </c>
      <c r="C11" s="12">
        <v>7.0000000000000007E-2</v>
      </c>
      <c r="E11" s="8" t="s">
        <v>24</v>
      </c>
      <c r="F11" s="11"/>
      <c r="G11" s="11"/>
      <c r="H11" s="11"/>
      <c r="I11" s="11"/>
      <c r="J11" s="11"/>
      <c r="K11" s="14">
        <v>0.01</v>
      </c>
      <c r="M11" s="93" t="s">
        <v>71</v>
      </c>
      <c r="N11" s="94">
        <v>7.7000000000000002E-3</v>
      </c>
      <c r="O11" s="95">
        <v>0.2</v>
      </c>
      <c r="Q11" s="96">
        <v>0.22</v>
      </c>
      <c r="R11" s="68">
        <v>0.01</v>
      </c>
      <c r="S11" s="96">
        <v>0.22</v>
      </c>
    </row>
    <row r="12" spans="2:21" ht="17.399999999999999" x14ac:dyDescent="0.3">
      <c r="E12" s="2"/>
      <c r="F12" s="23" t="s">
        <v>25</v>
      </c>
      <c r="G12" s="23"/>
      <c r="H12" s="23"/>
      <c r="I12" s="23"/>
      <c r="J12" s="23"/>
      <c r="K12" s="23"/>
      <c r="Q12" s="96">
        <v>0.25</v>
      </c>
      <c r="R12" s="68">
        <v>2.3300000000000001E-2</v>
      </c>
      <c r="S12" s="96">
        <v>0.25</v>
      </c>
    </row>
    <row r="13" spans="2:21" ht="16.2" thickBot="1" x14ac:dyDescent="0.35"/>
    <row r="14" spans="2:21" x14ac:dyDescent="0.3">
      <c r="B14" s="65"/>
      <c r="C14" s="66" t="s">
        <v>41</v>
      </c>
      <c r="D14" s="67" t="s">
        <v>44</v>
      </c>
      <c r="G14" s="85"/>
      <c r="H14" s="86"/>
      <c r="I14" s="86"/>
      <c r="J14" s="87"/>
      <c r="K14" s="85"/>
      <c r="L14" s="86"/>
      <c r="M14" s="86"/>
      <c r="N14" s="87"/>
      <c r="O14" s="85"/>
      <c r="P14" s="86"/>
      <c r="Q14" s="87"/>
      <c r="R14" s="85"/>
      <c r="S14" s="86"/>
      <c r="T14" s="86"/>
      <c r="U14" s="87"/>
    </row>
    <row r="15" spans="2:21" x14ac:dyDescent="0.3">
      <c r="B15" s="61" t="str">
        <f>B6</f>
        <v>Bonds</v>
      </c>
      <c r="C15" s="68">
        <v>0.140830210147564</v>
      </c>
      <c r="D15" s="69">
        <f>C15*500000</f>
        <v>70415.105073782004</v>
      </c>
      <c r="G15" s="86"/>
      <c r="H15" s="88"/>
      <c r="I15" s="89"/>
      <c r="J15" s="87"/>
      <c r="K15" s="86"/>
      <c r="L15" s="88"/>
      <c r="M15" s="89"/>
      <c r="N15" s="87"/>
      <c r="O15" s="86"/>
      <c r="P15" s="88"/>
      <c r="Q15" s="87"/>
      <c r="R15" s="86"/>
      <c r="S15" s="88"/>
      <c r="T15" s="89"/>
      <c r="U15" s="87"/>
    </row>
    <row r="16" spans="2:21" x14ac:dyDescent="0.3">
      <c r="B16" s="61" t="str">
        <f t="shared" ref="B16:B20" si="0">B7</f>
        <v>High tech stocks</v>
      </c>
      <c r="C16" s="68">
        <v>0.11579449363022468</v>
      </c>
      <c r="D16" s="69">
        <f t="shared" ref="D16:D20" si="1">C16*500000</f>
        <v>57897.246815112339</v>
      </c>
      <c r="G16" s="86"/>
      <c r="H16" s="88"/>
      <c r="I16" s="89"/>
      <c r="J16" s="87"/>
      <c r="K16" s="86"/>
      <c r="L16" s="88"/>
      <c r="M16" s="89"/>
      <c r="N16" s="87"/>
      <c r="O16" s="86"/>
      <c r="P16" s="88"/>
      <c r="Q16" s="87"/>
      <c r="R16" s="86"/>
      <c r="S16" s="88"/>
      <c r="T16" s="89"/>
      <c r="U16" s="87"/>
    </row>
    <row r="17" spans="2:21" x14ac:dyDescent="0.3">
      <c r="B17" s="61" t="str">
        <f t="shared" si="0"/>
        <v>Foreign stocks</v>
      </c>
      <c r="C17" s="68">
        <v>0.27058035987620965</v>
      </c>
      <c r="D17" s="69">
        <f t="shared" si="1"/>
        <v>135290.17993810482</v>
      </c>
      <c r="G17" s="86"/>
      <c r="H17" s="88"/>
      <c r="I17" s="89"/>
      <c r="J17" s="87"/>
      <c r="K17" s="86"/>
      <c r="L17" s="88"/>
      <c r="M17" s="89"/>
      <c r="N17" s="87"/>
      <c r="O17" s="86"/>
      <c r="P17" s="88"/>
      <c r="Q17" s="87"/>
      <c r="R17" s="86"/>
      <c r="S17" s="88"/>
      <c r="T17" s="89"/>
      <c r="U17" s="87"/>
    </row>
    <row r="18" spans="2:21" x14ac:dyDescent="0.3">
      <c r="B18" s="61" t="str">
        <f t="shared" si="0"/>
        <v>Call options</v>
      </c>
      <c r="C18" s="68">
        <v>0.1444113608366395</v>
      </c>
      <c r="D18" s="69">
        <f t="shared" si="1"/>
        <v>72205.680418319753</v>
      </c>
      <c r="G18" s="86"/>
      <c r="H18" s="88"/>
      <c r="I18" s="89"/>
      <c r="J18" s="87"/>
      <c r="K18" s="86"/>
      <c r="L18" s="88"/>
      <c r="M18" s="89"/>
      <c r="N18" s="87"/>
      <c r="O18" s="86"/>
      <c r="P18" s="88"/>
      <c r="Q18" s="87"/>
      <c r="R18" s="86"/>
      <c r="S18" s="88"/>
      <c r="T18" s="89"/>
      <c r="U18" s="87"/>
    </row>
    <row r="19" spans="2:21" x14ac:dyDescent="0.3">
      <c r="B19" s="61" t="str">
        <f t="shared" si="0"/>
        <v>Put options</v>
      </c>
      <c r="C19" s="70">
        <v>0.32838357550936192</v>
      </c>
      <c r="D19" s="69">
        <f t="shared" si="1"/>
        <v>164191.78775468096</v>
      </c>
      <c r="G19" s="86"/>
      <c r="H19" s="88"/>
      <c r="I19" s="89"/>
      <c r="J19" s="87"/>
      <c r="K19" s="86"/>
      <c r="L19" s="88"/>
      <c r="M19" s="89"/>
      <c r="N19" s="87"/>
      <c r="O19" s="86"/>
      <c r="P19" s="88"/>
      <c r="Q19" s="87"/>
      <c r="R19" s="86"/>
      <c r="S19" s="88"/>
      <c r="T19" s="89"/>
      <c r="U19" s="87"/>
    </row>
    <row r="20" spans="2:21" x14ac:dyDescent="0.3">
      <c r="B20" s="61" t="str">
        <f t="shared" si="0"/>
        <v>Gold</v>
      </c>
      <c r="C20" s="68">
        <v>0</v>
      </c>
      <c r="D20" s="69">
        <f t="shared" si="1"/>
        <v>0</v>
      </c>
      <c r="G20" s="86"/>
      <c r="H20" s="88"/>
      <c r="I20" s="89"/>
      <c r="J20" s="87"/>
      <c r="K20" s="86"/>
      <c r="L20" s="88"/>
      <c r="M20" s="89"/>
      <c r="N20" s="87"/>
      <c r="O20" s="86"/>
      <c r="P20" s="88"/>
      <c r="Q20" s="87"/>
      <c r="R20" s="86"/>
      <c r="S20" s="88"/>
      <c r="T20" s="89"/>
      <c r="U20" s="87"/>
    </row>
    <row r="21" spans="2:21" ht="16.2" thickBot="1" x14ac:dyDescent="0.35">
      <c r="B21" s="62" t="s">
        <v>42</v>
      </c>
      <c r="C21" s="71">
        <f>SUM(C15:C20)</f>
        <v>0.99999999999999978</v>
      </c>
      <c r="D21" s="72">
        <f>SUM(D15:D20)</f>
        <v>499999.99999999988</v>
      </c>
      <c r="G21" s="86"/>
      <c r="H21" s="89"/>
      <c r="I21" s="89"/>
      <c r="J21" s="87"/>
      <c r="K21" s="86"/>
      <c r="L21" s="89"/>
      <c r="M21" s="89"/>
      <c r="N21" s="87"/>
      <c r="O21" s="86"/>
      <c r="P21" s="89"/>
      <c r="Q21" s="87"/>
      <c r="R21" s="86"/>
      <c r="S21" s="89"/>
      <c r="T21" s="89"/>
      <c r="U21" s="87"/>
    </row>
    <row r="22" spans="2:21" x14ac:dyDescent="0.3">
      <c r="G22" s="86"/>
      <c r="H22" s="90"/>
      <c r="I22" s="87"/>
      <c r="J22" s="87"/>
      <c r="K22" s="86"/>
      <c r="L22" s="90"/>
      <c r="M22" s="87"/>
      <c r="N22" s="87"/>
      <c r="O22" s="86"/>
      <c r="P22" s="90"/>
      <c r="Q22" s="87"/>
      <c r="R22" s="86"/>
      <c r="S22" s="90"/>
      <c r="T22" s="87"/>
      <c r="U22" s="87"/>
    </row>
    <row r="23" spans="2:21" ht="16.2" thickBot="1" x14ac:dyDescent="0.35"/>
    <row r="24" spans="2:21" x14ac:dyDescent="0.3">
      <c r="B24" s="73" t="s">
        <v>45</v>
      </c>
      <c r="C24" s="67" t="s">
        <v>46</v>
      </c>
    </row>
    <row r="25" spans="2:21" ht="16.2" thickBot="1" x14ac:dyDescent="0.35">
      <c r="B25" s="74">
        <f>SUMPRODUCT(C15:C20,C6:C11)</f>
        <v>0.20000000241666274</v>
      </c>
      <c r="C25" s="75">
        <v>0.2</v>
      </c>
    </row>
    <row r="28" spans="2:21" ht="16.2" thickBot="1" x14ac:dyDescent="0.35"/>
    <row r="29" spans="2:21" x14ac:dyDescent="0.3">
      <c r="B29" s="76" t="s">
        <v>47</v>
      </c>
      <c r="C29" s="77"/>
      <c r="D29" s="78"/>
    </row>
    <row r="30" spans="2:21" x14ac:dyDescent="0.3">
      <c r="B30" s="79" t="s">
        <v>48</v>
      </c>
      <c r="C30" s="80" cm="1">
        <f t="array" ref="C30:C35">C15:C20*C15:C20</f>
        <v>1.9833148090207038E-2</v>
      </c>
      <c r="D30" s="69">
        <f>F6</f>
        <v>2E-3</v>
      </c>
    </row>
    <row r="31" spans="2:21" x14ac:dyDescent="0.3">
      <c r="B31" s="79" t="s">
        <v>49</v>
      </c>
      <c r="C31" s="80">
        <v>1.3408364755080143E-2</v>
      </c>
      <c r="D31" s="69">
        <f>G7</f>
        <v>0.09</v>
      </c>
    </row>
    <row r="32" spans="2:21" x14ac:dyDescent="0.3">
      <c r="B32" s="79" t="s">
        <v>50</v>
      </c>
      <c r="C32" s="80">
        <v>7.321373115073912E-2</v>
      </c>
      <c r="D32" s="69">
        <f>H8</f>
        <v>0.08</v>
      </c>
    </row>
    <row r="33" spans="2:5" x14ac:dyDescent="0.3">
      <c r="B33" s="79" t="s">
        <v>51</v>
      </c>
      <c r="C33" s="80">
        <v>2.0854641138690094E-2</v>
      </c>
      <c r="D33" s="69">
        <f>I9</f>
        <v>4.4999999999999998E-2</v>
      </c>
    </row>
    <row r="34" spans="2:5" x14ac:dyDescent="0.3">
      <c r="B34" s="79" t="s">
        <v>52</v>
      </c>
      <c r="C34" s="80">
        <v>0.10783577266431281</v>
      </c>
      <c r="D34" s="69">
        <f>J10</f>
        <v>5.5E-2</v>
      </c>
    </row>
    <row r="35" spans="2:5" x14ac:dyDescent="0.3">
      <c r="B35" s="79" t="s">
        <v>53</v>
      </c>
      <c r="C35" s="80">
        <v>0</v>
      </c>
      <c r="D35" s="69">
        <f>K11</f>
        <v>0.01</v>
      </c>
    </row>
    <row r="36" spans="2:5" x14ac:dyDescent="0.3">
      <c r="B36" s="79" t="s">
        <v>54</v>
      </c>
      <c r="C36" s="80" cm="1">
        <f t="array" ref="C36:C40">2*C15*C16:C20</f>
        <v>3.2614725743750607E-2</v>
      </c>
      <c r="D36" s="69">
        <f>G6</f>
        <v>-8.9999999999999998E-4</v>
      </c>
    </row>
    <row r="37" spans="2:5" x14ac:dyDescent="0.3">
      <c r="B37" s="79" t="s">
        <v>55</v>
      </c>
      <c r="C37" s="80">
        <v>7.6211777886340204E-2</v>
      </c>
      <c r="D37" s="69">
        <f>H6</f>
        <v>6.9999999999999999E-4</v>
      </c>
    </row>
    <row r="38" spans="2:5" x14ac:dyDescent="0.3">
      <c r="B38" s="79" t="s">
        <v>56</v>
      </c>
      <c r="C38" s="80">
        <v>4.067496458863927E-2</v>
      </c>
      <c r="D38" s="69">
        <f>I6</f>
        <v>8.0000000000000004E-4</v>
      </c>
      <c r="E38" s="64"/>
    </row>
    <row r="39" spans="2:5" x14ac:dyDescent="0.3">
      <c r="B39" s="79" t="s">
        <v>69</v>
      </c>
      <c r="C39" s="80">
        <v>9.249265589598378E-2</v>
      </c>
      <c r="D39" s="69">
        <f>J6</f>
        <v>-5.0000000000000001E-4</v>
      </c>
    </row>
    <row r="40" spans="2:5" x14ac:dyDescent="0.3">
      <c r="B40" s="79" t="s">
        <v>57</v>
      </c>
      <c r="C40" s="80">
        <v>0</v>
      </c>
      <c r="D40" s="69">
        <f>K6</f>
        <v>3.0000000000000001E-3</v>
      </c>
    </row>
    <row r="41" spans="2:5" x14ac:dyDescent="0.3">
      <c r="B41" s="79" t="s">
        <v>58</v>
      </c>
      <c r="C41" s="80" cm="1">
        <f t="array" ref="C41:C44">2*C16*C17:C20</f>
        <v>6.2663431516299314E-2</v>
      </c>
      <c r="D41" s="69">
        <f>H7</f>
        <v>5.4999999999999997E-3</v>
      </c>
    </row>
    <row r="42" spans="2:5" x14ac:dyDescent="0.3">
      <c r="B42" s="79" t="s">
        <v>59</v>
      </c>
      <c r="C42" s="80">
        <v>3.3444080805060658E-2</v>
      </c>
      <c r="D42" s="69">
        <f>I7</f>
        <v>5.4999999999999997E-3</v>
      </c>
    </row>
    <row r="43" spans="2:5" x14ac:dyDescent="0.3">
      <c r="B43" s="79" t="s">
        <v>60</v>
      </c>
      <c r="C43" s="80">
        <v>7.6050019685178424E-2</v>
      </c>
      <c r="D43" s="69">
        <f>J7</f>
        <v>-5.0000000000000001E-3</v>
      </c>
    </row>
    <row r="44" spans="2:5" x14ac:dyDescent="0.3">
      <c r="B44" s="79" t="s">
        <v>61</v>
      </c>
      <c r="C44" s="80">
        <v>0</v>
      </c>
      <c r="D44" s="69">
        <f>K7</f>
        <v>5.0000000000000001E-3</v>
      </c>
    </row>
    <row r="45" spans="2:5" x14ac:dyDescent="0.3">
      <c r="B45" s="79" t="s">
        <v>62</v>
      </c>
      <c r="C45" s="80" cm="1">
        <f t="array" ref="C45:C47">2*C17*C18:C20</f>
        <v>7.8149755970782164E-2</v>
      </c>
      <c r="D45" s="69">
        <f>I8</f>
        <v>4.0000000000000001E-3</v>
      </c>
    </row>
    <row r="46" spans="2:5" x14ac:dyDescent="0.3">
      <c r="B46" s="79" t="s">
        <v>63</v>
      </c>
      <c r="C46" s="80">
        <v>0.17770829207751923</v>
      </c>
      <c r="D46" s="69">
        <f>J8</f>
        <v>-3.5000000000000003E-2</v>
      </c>
    </row>
    <row r="47" spans="2:5" x14ac:dyDescent="0.3">
      <c r="B47" s="79" t="s">
        <v>64</v>
      </c>
      <c r="C47" s="80">
        <v>0</v>
      </c>
      <c r="D47" s="69">
        <f>K8</f>
        <v>-6.0000000000000001E-3</v>
      </c>
    </row>
    <row r="48" spans="2:5" x14ac:dyDescent="0.3">
      <c r="B48" s="79" t="s">
        <v>65</v>
      </c>
      <c r="C48" s="80" cm="1">
        <f t="array" ref="C48:C49">2*C18*C19:C20</f>
        <v>9.4844638031416628E-2</v>
      </c>
      <c r="D48" s="69">
        <f>J9</f>
        <v>-5.0000000000000001E-3</v>
      </c>
    </row>
    <row r="49" spans="2:4" x14ac:dyDescent="0.3">
      <c r="B49" s="79" t="s">
        <v>66</v>
      </c>
      <c r="C49" s="80">
        <v>0</v>
      </c>
      <c r="D49" s="69">
        <f>K9</f>
        <v>-4.0000000000000001E-3</v>
      </c>
    </row>
    <row r="50" spans="2:4" ht="16.2" thickBot="1" x14ac:dyDescent="0.35">
      <c r="B50" s="81" t="s">
        <v>67</v>
      </c>
      <c r="C50" s="82">
        <f>2*C19*C20</f>
        <v>0</v>
      </c>
      <c r="D50" s="83">
        <f>K11</f>
        <v>0.01</v>
      </c>
    </row>
    <row r="51" spans="2:4" ht="16.2" thickBot="1" x14ac:dyDescent="0.35"/>
    <row r="52" spans="2:4" ht="16.2" thickBot="1" x14ac:dyDescent="0.35">
      <c r="B52" s="63" t="s">
        <v>68</v>
      </c>
      <c r="C52" s="84">
        <f>SUMPRODUCT(C30:C50,D30:D50)</f>
        <v>7.7501594294034576E-3</v>
      </c>
    </row>
  </sheetData>
  <mergeCells count="8">
    <mergeCell ref="B29:D29"/>
    <mergeCell ref="F12:K12"/>
    <mergeCell ref="F4:F5"/>
    <mergeCell ref="G4:G5"/>
    <mergeCell ref="H4:H5"/>
    <mergeCell ref="I4:I5"/>
    <mergeCell ref="J4:J5"/>
    <mergeCell ref="K4:K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1</vt:lpstr>
      <vt:lpstr>Part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He</dc:creator>
  <cp:lastModifiedBy>Gandharva Tatkare</cp:lastModifiedBy>
  <dcterms:created xsi:type="dcterms:W3CDTF">2020-12-01T18:44:30Z</dcterms:created>
  <dcterms:modified xsi:type="dcterms:W3CDTF">2024-03-29T16:22:08Z</dcterms:modified>
</cp:coreProperties>
</file>