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9ED02718-88C6-4647-9FE2-0CC06100E75E}" xr6:coauthVersionLast="47" xr6:coauthVersionMax="47" xr10:uidLastSave="{00000000-0000-0000-0000-000000000000}"/>
  <bookViews>
    <workbookView xWindow="-120" yWindow="-120" windowWidth="20730" windowHeight="11160" tabRatio="709" xr2:uid="{00000000-000D-0000-FFFF-FFFF00000000}"/>
  </bookViews>
  <sheets>
    <sheet name="home" sheetId="1" r:id="rId1"/>
    <sheet name="Vat_Amount" sheetId="34" r:id="rId2"/>
    <sheet name="alif_corporation" sheetId="58" r:id="rId3"/>
    <sheet name="TAREQ_TRADE INTERNATIONAL" sheetId="57" r:id="rId4"/>
    <sheet name="M S. ROYAL_ PET CARE" sheetId="56" r:id="rId5"/>
    <sheet name="JBS_Bangladesh" sheetId="55" r:id="rId6"/>
    <sheet name="Razu_Traders" sheetId="33" r:id="rId7"/>
    <sheet name="Ceramic_Point" sheetId="31" r:id="rId8"/>
    <sheet name="Larson_Chamical" sheetId="30" r:id="rId9"/>
    <sheet name="Digital_Crop" sheetId="29" r:id="rId10"/>
    <sheet name="Nishat_ Trading" sheetId="28" r:id="rId11"/>
    <sheet name="Unique_Trading" sheetId="26" r:id="rId12"/>
    <sheet name="Textel_Trade" sheetId="25" r:id="rId13"/>
    <sheet name="RM_Trade" sheetId="24" r:id="rId14"/>
    <sheet name="NHB_Corporation" sheetId="23" r:id="rId15"/>
    <sheet name="jaman_private" sheetId="22" r:id="rId16"/>
    <sheet name="KBM_Global" sheetId="21" r:id="rId17"/>
    <sheet name="executive_Business" sheetId="20" r:id="rId18"/>
    <sheet name="AR_International" sheetId="19" r:id="rId19"/>
    <sheet name="JB_TradeBoE Number" sheetId="18" r:id="rId20"/>
    <sheet name="ERA_international" sheetId="16" r:id="rId21"/>
    <sheet name="al_hera" sheetId="15" r:id="rId22"/>
    <sheet name="open_source" sheetId="11" r:id="rId23"/>
    <sheet name="mayer_doa_1" sheetId="12" r:id="rId24"/>
    <sheet name="algoni" sheetId="9" r:id="rId25"/>
    <sheet name="boshir_traders" sheetId="10" r:id="rId26"/>
    <sheet name="ceramic_mahal" sheetId="7" r:id="rId27"/>
    <sheet name="didar_tiles" sheetId="3" r:id="rId28"/>
    <sheet name="yard_trading" sheetId="2" r:id="rId29"/>
    <sheet name="classic_traders" sheetId="36" r:id="rId30"/>
    <sheet name="nafisa_agro" sheetId="37" r:id="rId31"/>
    <sheet name="cross_link" sheetId="38" r:id="rId32"/>
    <sheet name="hual_aman" sheetId="39" r:id="rId33"/>
    <sheet name="alaina_trade" sheetId="40" r:id="rId34"/>
    <sheet name="parrot_trade_link" sheetId="41" r:id="rId35"/>
    <sheet name="junairah_sign" sheetId="42" r:id="rId36"/>
    <sheet name="nafisa_enterprise" sheetId="43" r:id="rId37"/>
    <sheet name="Khan_knitting" sheetId="44" r:id="rId38"/>
    <sheet name="bs_trading" sheetId="45" r:id="rId39"/>
    <sheet name="dream_house" sheetId="46" r:id="rId40"/>
    <sheet name="aksa_enterprise" sheetId="47" r:id="rId41"/>
    <sheet name="fahim_ceramics" sheetId="48" r:id="rId42"/>
    <sheet name="Rafi_international" sheetId="50" r:id="rId43"/>
    <sheet name="nafisa_maymensingh" sheetId="51" r:id="rId44"/>
    <sheet name="sparsha_Trading" sheetId="52" r:id="rId45"/>
    <sheet name="a_challan" sheetId="53" r:id="rId46"/>
    <sheet name="ms_rajes" sheetId="54" r:id="rId47"/>
  </sheets>
  <definedNames>
    <definedName name="_xlnm._FilterDatabase" localSheetId="29" hidden="1">classic_traders!$A$2:$L$19</definedName>
    <definedName name="_xlnm._FilterDatabase" localSheetId="0" hidden="1">home!$A$1:$H$77</definedName>
    <definedName name="_xlnm._FilterDatabase" localSheetId="30" hidden="1">nafisa_agro!$A$3:$M$3</definedName>
    <definedName name="_xlnm._FilterDatabase" localSheetId="43" hidden="1">nafisa_maymensingh!$A$3:$M$70</definedName>
    <definedName name="_xlnm._FilterDatabase" localSheetId="13" hidden="1">RM_Trade!$A$2:$Q$39</definedName>
    <definedName name="_xlnm._FilterDatabase" localSheetId="12" hidden="1">Textel_Trade!$A$4:$T$39</definedName>
    <definedName name="_xlnm._FilterDatabase" localSheetId="28" hidden="1">yard_trading!$A$3:$E$3</definedName>
    <definedName name="a_challan">a_challan!$A$1</definedName>
    <definedName name="aksa_enterprise">aksa_enterprise!$A$2</definedName>
    <definedName name="al_gani">algoni!#REF!</definedName>
    <definedName name="al_hera">al_hera!$A$2</definedName>
    <definedName name="alaina_trade">alaina_trade!$A$1</definedName>
    <definedName name="alif_corporation">alif_corporation!$A$1</definedName>
    <definedName name="ar_international">AR_International!$A$1</definedName>
    <definedName name="boshir_traders">boshir_traders!#REF!</definedName>
    <definedName name="bs_trading">bs_trading!$A$1</definedName>
    <definedName name="ceramic_mahal">ceramic_mahal!$A$1</definedName>
    <definedName name="ceramic_point">Ceramic_Point!$A$2</definedName>
    <definedName name="classic_traders">classic_traders!$A$1</definedName>
    <definedName name="cross_link">cross_link!$A$2</definedName>
    <definedName name="didar_tiles">didar_tiles!#REF!</definedName>
    <definedName name="digital_crop">Digital_Crop!$A$1</definedName>
    <definedName name="dream_house">dream_house!$A$1</definedName>
    <definedName name="era_international">ERA_international!$A$1</definedName>
    <definedName name="executive_business">executive_Business!$A$1</definedName>
    <definedName name="fahim_ceramics">fahim_ceramics!$A$2</definedName>
    <definedName name="home_page">home!$A$1</definedName>
    <definedName name="hual_aman">hual_aman!$A$2</definedName>
    <definedName name="jaman_Private">jaman_private!$A$1</definedName>
    <definedName name="jb_trade">'JB_TradeBoE Number'!$A$1</definedName>
    <definedName name="JBS_Bangladesh">JBS_Bangladesh!$A$1</definedName>
    <definedName name="junaira_sign">junairah_sign!$A$1</definedName>
    <definedName name="junaira_sing">junairah_sign!$A$1</definedName>
    <definedName name="junairah_sign">junairah_sign!$A$1</definedName>
    <definedName name="kbm_global">KBM_Global!$A$1</definedName>
    <definedName name="Khan_knitting">Khan_knitting!$A$1</definedName>
    <definedName name="larsen_chamical">Larson_Chamical!$A$1</definedName>
    <definedName name="mayer_doa">mayer_doa_1!$A$1</definedName>
    <definedName name="ms_rajesh">ms_rajes!$A$1</definedName>
    <definedName name="Nafisa_agro">nafisa_agro!#REF!</definedName>
    <definedName name="nafisa_enterprise">nafisa_enterprise!$A$2</definedName>
    <definedName name="nafisa_maymensingh">nafisa_maymensingh!$A$2</definedName>
    <definedName name="nhb_corporation">NHB_Corporation!$A$1</definedName>
    <definedName name="nishat_trading">'Nishat_ Trading'!$A$1</definedName>
    <definedName name="open_source">open_source!$A$1</definedName>
    <definedName name="parrot_trade_link">parrot_trade_link!$A$2</definedName>
    <definedName name="Rafi_international">Rafi_international!$A$2</definedName>
    <definedName name="razu_traders">Razu_Traders!$A$1</definedName>
    <definedName name="rm_trade">RM_Trade!$A$1</definedName>
    <definedName name="sparsha_trading">sparsha_Trading!$A$1</definedName>
    <definedName name="special_notes">#REF!</definedName>
    <definedName name="textel_trade">Textel_Trade!$A$2</definedName>
    <definedName name="unique_trading">Unique_Trading!$A$1</definedName>
    <definedName name="vat_amount">Vat_Amount!$A$2</definedName>
    <definedName name="yard_trading">yard_trading!$A$2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58" l="1"/>
  <c r="Q6" i="58"/>
  <c r="P5" i="58"/>
  <c r="P6" i="58"/>
  <c r="O5" i="58"/>
  <c r="O6" i="58"/>
  <c r="Q4" i="58"/>
  <c r="P4" i="58"/>
  <c r="O4" i="58"/>
  <c r="J6" i="58"/>
  <c r="I6" i="58" s="1"/>
  <c r="J5" i="58"/>
  <c r="I5" i="58" s="1"/>
  <c r="L5" i="58" s="1"/>
  <c r="J4" i="58"/>
  <c r="I4" i="58" s="1"/>
  <c r="M14" i="3"/>
  <c r="O14" i="3" s="1"/>
  <c r="P14" i="3" s="1"/>
  <c r="M13" i="3"/>
  <c r="O13" i="3" s="1"/>
  <c r="M12" i="3"/>
  <c r="O12" i="3" s="1"/>
  <c r="O15" i="3"/>
  <c r="P15" i="3"/>
  <c r="Q15" i="3" s="1"/>
  <c r="T13" i="15"/>
  <c r="T14" i="15"/>
  <c r="S13" i="15"/>
  <c r="S14" i="15"/>
  <c r="R13" i="15"/>
  <c r="R14" i="15"/>
  <c r="Q13" i="15"/>
  <c r="Q14" i="15"/>
  <c r="P13" i="15"/>
  <c r="P14" i="15"/>
  <c r="O13" i="15"/>
  <c r="O14" i="15"/>
  <c r="P12" i="15"/>
  <c r="Q12" i="15" s="1"/>
  <c r="O12" i="15"/>
  <c r="O8" i="45"/>
  <c r="P8" i="45" s="1"/>
  <c r="Q8" i="45" s="1"/>
  <c r="O9" i="45"/>
  <c r="P9" i="45" s="1"/>
  <c r="Q9" i="45" s="1"/>
  <c r="O10" i="45"/>
  <c r="O11" i="45"/>
  <c r="P11" i="45" s="1"/>
  <c r="Q11" i="45" s="1"/>
  <c r="O3" i="45"/>
  <c r="O7" i="45"/>
  <c r="P7" i="45" s="1"/>
  <c r="O20" i="47"/>
  <c r="P20" i="47" s="1"/>
  <c r="O19" i="47"/>
  <c r="P19" i="47" s="1"/>
  <c r="Q19" i="47" s="1"/>
  <c r="O18" i="47"/>
  <c r="P18" i="47" s="1"/>
  <c r="Q18" i="47" s="1"/>
  <c r="O17" i="47"/>
  <c r="P17" i="47" s="1"/>
  <c r="O16" i="47"/>
  <c r="P16" i="47" s="1"/>
  <c r="Q16" i="47" s="1"/>
  <c r="O15" i="47"/>
  <c r="P15" i="47" s="1"/>
  <c r="O14" i="47"/>
  <c r="P14" i="47" s="1"/>
  <c r="K14" i="28"/>
  <c r="J14" i="28"/>
  <c r="M14" i="28" s="1"/>
  <c r="J20" i="28"/>
  <c r="L20" i="28" s="1"/>
  <c r="K20" i="28"/>
  <c r="K21" i="28"/>
  <c r="J21" i="28"/>
  <c r="L21" i="28" s="1"/>
  <c r="J15" i="28"/>
  <c r="M15" i="28" s="1"/>
  <c r="K19" i="28"/>
  <c r="J19" i="28"/>
  <c r="M19" i="28" s="1"/>
  <c r="K18" i="28"/>
  <c r="J18" i="28"/>
  <c r="M18" i="28" s="1"/>
  <c r="K17" i="28"/>
  <c r="J17" i="28"/>
  <c r="M17" i="28" s="1"/>
  <c r="K16" i="28"/>
  <c r="J16" i="28"/>
  <c r="M16" i="28" s="1"/>
  <c r="K15" i="28"/>
  <c r="K13" i="28"/>
  <c r="J13" i="28"/>
  <c r="L13" i="28" s="1"/>
  <c r="K12" i="28"/>
  <c r="J12" i="28"/>
  <c r="L12" i="28" s="1"/>
  <c r="N11" i="28"/>
  <c r="L4" i="58" l="1"/>
  <c r="K4" i="58"/>
  <c r="K5" i="58"/>
  <c r="L6" i="58"/>
  <c r="K6" i="58"/>
  <c r="Q14" i="3"/>
  <c r="P13" i="3"/>
  <c r="Q13" i="3" s="1"/>
  <c r="P12" i="3"/>
  <c r="Q12" i="3" s="1"/>
  <c r="S12" i="15"/>
  <c r="T12" i="15" s="1"/>
  <c r="R12" i="15" s="1"/>
  <c r="M20" i="28"/>
  <c r="P10" i="45"/>
  <c r="Q10" i="45" s="1"/>
  <c r="Q7" i="45"/>
  <c r="Q14" i="47"/>
  <c r="Q20" i="47"/>
  <c r="Q17" i="47"/>
  <c r="Q15" i="47"/>
  <c r="M13" i="28"/>
  <c r="M12" i="28"/>
  <c r="M21" i="28"/>
  <c r="L14" i="28"/>
  <c r="L19" i="28"/>
  <c r="L18" i="28"/>
  <c r="L17" i="28"/>
  <c r="L16" i="28"/>
  <c r="L15" i="28"/>
  <c r="N17" i="31" l="1"/>
  <c r="S17" i="31"/>
  <c r="S23" i="31"/>
  <c r="R23" i="31" s="1"/>
  <c r="N4" i="31" l="1"/>
  <c r="P44" i="25" l="1"/>
  <c r="Q44" i="25" s="1"/>
  <c r="R44" i="25" s="1"/>
  <c r="P45" i="25"/>
  <c r="Q45" i="25" s="1"/>
  <c r="R45" i="25" s="1"/>
  <c r="P39" i="25"/>
  <c r="P40" i="25"/>
  <c r="P41" i="25"/>
  <c r="Q41" i="25" s="1"/>
  <c r="R41" i="25" s="1"/>
  <c r="P43" i="25"/>
  <c r="Q43" i="25" s="1"/>
  <c r="P42" i="25"/>
  <c r="Q42" i="25" s="1"/>
  <c r="P33" i="25"/>
  <c r="Q33" i="25" s="1"/>
  <c r="P32" i="25"/>
  <c r="Q32" i="25" s="1"/>
  <c r="P31" i="25"/>
  <c r="Q31" i="25" s="1"/>
  <c r="P30" i="25"/>
  <c r="Q30" i="25" s="1"/>
  <c r="P29" i="25"/>
  <c r="Q29" i="25" s="1"/>
  <c r="Q40" i="25" l="1"/>
  <c r="R40" i="25" s="1"/>
  <c r="Q39" i="25"/>
  <c r="R39" i="25" s="1"/>
  <c r="R43" i="25"/>
  <c r="R42" i="25"/>
  <c r="R33" i="25"/>
  <c r="R32" i="25"/>
  <c r="R31" i="25"/>
  <c r="R30" i="25"/>
  <c r="R29" i="25"/>
  <c r="M7" i="10"/>
  <c r="O7" i="10" s="1"/>
  <c r="P7" i="10" s="1"/>
  <c r="N7" i="10" l="1"/>
  <c r="T16" i="19"/>
  <c r="T17" i="19"/>
  <c r="T15" i="19"/>
  <c r="Q15" i="19"/>
  <c r="R15" i="19" s="1"/>
  <c r="Q17" i="19"/>
  <c r="R17" i="19" s="1"/>
  <c r="Q16" i="19"/>
  <c r="R16" i="19" s="1"/>
  <c r="N10" i="31" l="1"/>
  <c r="N11" i="31"/>
  <c r="N12" i="31"/>
  <c r="N13" i="31"/>
  <c r="N14" i="31"/>
  <c r="N15" i="31"/>
  <c r="N16" i="31"/>
  <c r="O17" i="31"/>
  <c r="N18" i="31"/>
  <c r="N19" i="31"/>
  <c r="N20" i="31"/>
  <c r="N21" i="31"/>
  <c r="N22" i="31"/>
  <c r="N5" i="31"/>
  <c r="N6" i="31"/>
  <c r="N7" i="31"/>
  <c r="N8" i="31"/>
  <c r="I5" i="31"/>
  <c r="J5" i="31"/>
  <c r="L5" i="31"/>
  <c r="I6" i="31"/>
  <c r="J6" i="31"/>
  <c r="L6" i="31"/>
  <c r="I7" i="31"/>
  <c r="J7" i="31"/>
  <c r="L7" i="31"/>
  <c r="I8" i="31"/>
  <c r="J8" i="31"/>
  <c r="L8" i="31"/>
  <c r="L4" i="31"/>
  <c r="J4" i="31"/>
  <c r="I4" i="31"/>
  <c r="K4" i="31" l="1"/>
  <c r="O4" i="31"/>
  <c r="S4" i="31"/>
  <c r="R4" i="31" s="1"/>
  <c r="K7" i="31"/>
  <c r="S7" i="31"/>
  <c r="O21" i="31"/>
  <c r="S21" i="31"/>
  <c r="R21" i="31" s="1"/>
  <c r="O13" i="31"/>
  <c r="P13" i="31" s="1"/>
  <c r="Q13" i="31" s="1"/>
  <c r="S13" i="31"/>
  <c r="K8" i="31"/>
  <c r="S8" i="31"/>
  <c r="O16" i="31"/>
  <c r="P16" i="31" s="1"/>
  <c r="Q16" i="31" s="1"/>
  <c r="S16" i="31"/>
  <c r="K5" i="31"/>
  <c r="S5" i="31"/>
  <c r="O19" i="31"/>
  <c r="P19" i="31" s="1"/>
  <c r="S19" i="31"/>
  <c r="O15" i="31"/>
  <c r="P15" i="31" s="1"/>
  <c r="S15" i="31"/>
  <c r="R15" i="31" s="1"/>
  <c r="O11" i="31"/>
  <c r="S11" i="31"/>
  <c r="P17" i="31"/>
  <c r="Q17" i="31" s="1"/>
  <c r="R17" i="31"/>
  <c r="O20" i="31"/>
  <c r="P20" i="31" s="1"/>
  <c r="Q20" i="31" s="1"/>
  <c r="S20" i="31"/>
  <c r="O12" i="31"/>
  <c r="S12" i="31"/>
  <c r="R12" i="31" s="1"/>
  <c r="K6" i="31"/>
  <c r="S6" i="31"/>
  <c r="O22" i="31"/>
  <c r="P22" i="31" s="1"/>
  <c r="Q22" i="31" s="1"/>
  <c r="S22" i="31"/>
  <c r="R22" i="31" s="1"/>
  <c r="O18" i="31"/>
  <c r="P18" i="31" s="1"/>
  <c r="Q18" i="31" s="1"/>
  <c r="S18" i="31"/>
  <c r="O14" i="31"/>
  <c r="P14" i="31" s="1"/>
  <c r="Q14" i="31" s="1"/>
  <c r="S14" i="31"/>
  <c r="R14" i="31" s="1"/>
  <c r="O10" i="31"/>
  <c r="P10" i="31" s="1"/>
  <c r="S10" i="31"/>
  <c r="O8" i="31"/>
  <c r="P8" i="31" s="1"/>
  <c r="P12" i="31"/>
  <c r="Q12" i="31" s="1"/>
  <c r="O5" i="31"/>
  <c r="P5" i="31" s="1"/>
  <c r="Q5" i="31" s="1"/>
  <c r="O7" i="31"/>
  <c r="O6" i="31"/>
  <c r="P6" i="31" s="1"/>
  <c r="P21" i="31"/>
  <c r="Q21" i="31" s="1"/>
  <c r="Q15" i="31"/>
  <c r="O4" i="41"/>
  <c r="P4" i="41" s="1"/>
  <c r="P25" i="41"/>
  <c r="O5" i="41"/>
  <c r="P5" i="41" s="1"/>
  <c r="Q5" i="41" s="1"/>
  <c r="R5" i="41" s="1"/>
  <c r="O6" i="41"/>
  <c r="P6" i="41" s="1"/>
  <c r="Q6" i="41" s="1"/>
  <c r="R6" i="41" s="1"/>
  <c r="O7" i="41"/>
  <c r="O8" i="41"/>
  <c r="P8" i="41" s="1"/>
  <c r="O9" i="41"/>
  <c r="P9" i="41" s="1"/>
  <c r="O10" i="41"/>
  <c r="O11" i="41"/>
  <c r="P11" i="41" s="1"/>
  <c r="O12" i="41"/>
  <c r="P12" i="41" s="1"/>
  <c r="Q12" i="41" s="1"/>
  <c r="R12" i="41" s="1"/>
  <c r="O13" i="41"/>
  <c r="P13" i="41" s="1"/>
  <c r="O14" i="41"/>
  <c r="P14" i="41" s="1"/>
  <c r="Q14" i="41" s="1"/>
  <c r="R14" i="41" s="1"/>
  <c r="O15" i="41"/>
  <c r="P15" i="41" s="1"/>
  <c r="Q15" i="41" s="1"/>
  <c r="R15" i="41" s="1"/>
  <c r="O16" i="41"/>
  <c r="O17" i="41"/>
  <c r="P17" i="41" s="1"/>
  <c r="Q17" i="41" s="1"/>
  <c r="R17" i="41" s="1"/>
  <c r="O18" i="41"/>
  <c r="O19" i="41"/>
  <c r="P19" i="41" s="1"/>
  <c r="O20" i="41"/>
  <c r="O21" i="41"/>
  <c r="P21" i="41" s="1"/>
  <c r="O22" i="41"/>
  <c r="P22" i="41" s="1"/>
  <c r="O23" i="41"/>
  <c r="P23" i="41" s="1"/>
  <c r="O25" i="41"/>
  <c r="Q19" i="31" l="1"/>
  <c r="R8" i="31"/>
  <c r="P20" i="41"/>
  <c r="Q20" i="41" s="1"/>
  <c r="R20" i="41" s="1"/>
  <c r="Q25" i="41"/>
  <c r="R25" i="41" s="1"/>
  <c r="P16" i="41"/>
  <c r="Q16" i="41" s="1"/>
  <c r="R16" i="41" s="1"/>
  <c r="Q8" i="31"/>
  <c r="P7" i="41"/>
  <c r="Q7" i="41" s="1"/>
  <c r="R7" i="41" s="1"/>
  <c r="P11" i="31"/>
  <c r="Q11" i="31"/>
  <c r="Q19" i="41"/>
  <c r="R19" i="41" s="1"/>
  <c r="Q11" i="41"/>
  <c r="R11" i="41" s="1"/>
  <c r="P10" i="41"/>
  <c r="Q10" i="41" s="1"/>
  <c r="R10" i="41" s="1"/>
  <c r="Q23" i="41"/>
  <c r="R5" i="31"/>
  <c r="Q8" i="41"/>
  <c r="R8" i="41" s="1"/>
  <c r="Q22" i="41"/>
  <c r="R22" i="41" s="1"/>
  <c r="P18" i="41"/>
  <c r="Q18" i="41" s="1"/>
  <c r="R18" i="41" s="1"/>
  <c r="Q21" i="41"/>
  <c r="R21" i="41" s="1"/>
  <c r="Q13" i="41"/>
  <c r="R13" i="41" s="1"/>
  <c r="Q10" i="31"/>
  <c r="R10" i="31"/>
  <c r="R18" i="31"/>
  <c r="R6" i="31"/>
  <c r="R20" i="31"/>
  <c r="R11" i="31"/>
  <c r="R19" i="31"/>
  <c r="R16" i="31"/>
  <c r="R13" i="31"/>
  <c r="R7" i="31"/>
  <c r="P4" i="31"/>
  <c r="Q4" i="31" s="1"/>
  <c r="Q6" i="31"/>
  <c r="P7" i="31"/>
  <c r="Q7" i="31" s="1"/>
  <c r="R23" i="41"/>
  <c r="Q9" i="41"/>
  <c r="R9" i="41" s="1"/>
  <c r="Q4" i="41"/>
  <c r="R4" i="41" s="1"/>
  <c r="P7" i="11"/>
  <c r="P10" i="11"/>
  <c r="O11" i="11"/>
  <c r="O10" i="11"/>
  <c r="Q10" i="11" s="1"/>
  <c r="O7" i="11"/>
  <c r="O8" i="11"/>
  <c r="Q7" i="11" l="1"/>
  <c r="O11" i="16"/>
  <c r="O12" i="16"/>
  <c r="O13" i="16"/>
  <c r="P13" i="16" s="1"/>
  <c r="O14" i="16"/>
  <c r="P14" i="16" s="1"/>
  <c r="O15" i="16"/>
  <c r="P15" i="16" s="1"/>
  <c r="O10" i="16"/>
  <c r="P10" i="16" s="1"/>
  <c r="P12" i="16" l="1"/>
  <c r="Q12" i="16" s="1"/>
  <c r="Q10" i="16"/>
  <c r="Q15" i="16"/>
  <c r="P11" i="16"/>
  <c r="Q11" i="16" s="1"/>
  <c r="Q14" i="16"/>
  <c r="Q13" i="16"/>
  <c r="P8" i="2"/>
  <c r="P19" i="2"/>
  <c r="Q19" i="2" s="1"/>
  <c r="R19" i="2" s="1"/>
  <c r="P24" i="2"/>
  <c r="Q24" i="2" s="1"/>
  <c r="P35" i="2"/>
  <c r="Q35" i="2" s="1"/>
  <c r="P40" i="2"/>
  <c r="Q40" i="2" s="1"/>
  <c r="O5" i="2"/>
  <c r="P5" i="2" s="1"/>
  <c r="O6" i="2"/>
  <c r="P6" i="2" s="1"/>
  <c r="Q6" i="2" s="1"/>
  <c r="R6" i="2" s="1"/>
  <c r="O7" i="2"/>
  <c r="P7" i="2" s="1"/>
  <c r="Q7" i="2" s="1"/>
  <c r="R7" i="2" s="1"/>
  <c r="O8" i="2"/>
  <c r="O9" i="2"/>
  <c r="P9" i="2" s="1"/>
  <c r="O10" i="2"/>
  <c r="P10" i="2" s="1"/>
  <c r="Q10" i="2" s="1"/>
  <c r="R10" i="2" s="1"/>
  <c r="O11" i="2"/>
  <c r="P11" i="2" s="1"/>
  <c r="Q11" i="2" s="1"/>
  <c r="R11" i="2" s="1"/>
  <c r="O12" i="2"/>
  <c r="P12" i="2" s="1"/>
  <c r="O13" i="2"/>
  <c r="P13" i="2" s="1"/>
  <c r="O14" i="2"/>
  <c r="P14" i="2" s="1"/>
  <c r="Q14" i="2" s="1"/>
  <c r="R14" i="2" s="1"/>
  <c r="O15" i="2"/>
  <c r="P15" i="2" s="1"/>
  <c r="Q15" i="2" s="1"/>
  <c r="R15" i="2" s="1"/>
  <c r="O16" i="2"/>
  <c r="P16" i="2" s="1"/>
  <c r="O17" i="2"/>
  <c r="P17" i="2" s="1"/>
  <c r="O18" i="2"/>
  <c r="P18" i="2" s="1"/>
  <c r="Q18" i="2" s="1"/>
  <c r="R18" i="2" s="1"/>
  <c r="O19" i="2"/>
  <c r="O20" i="2"/>
  <c r="P20" i="2" s="1"/>
  <c r="O21" i="2"/>
  <c r="P21" i="2" s="1"/>
  <c r="O22" i="2"/>
  <c r="P22" i="2" s="1"/>
  <c r="Q22" i="2" s="1"/>
  <c r="R22" i="2" s="1"/>
  <c r="O23" i="2"/>
  <c r="P23" i="2" s="1"/>
  <c r="Q23" i="2" s="1"/>
  <c r="R23" i="2" s="1"/>
  <c r="O24" i="2"/>
  <c r="O25" i="2"/>
  <c r="P25" i="2" s="1"/>
  <c r="O26" i="2"/>
  <c r="P26" i="2" s="1"/>
  <c r="Q26" i="2" s="1"/>
  <c r="O27" i="2"/>
  <c r="P27" i="2" s="1"/>
  <c r="Q27" i="2" s="1"/>
  <c r="O28" i="2"/>
  <c r="P28" i="2" s="1"/>
  <c r="Q28" i="2" s="1"/>
  <c r="O29" i="2"/>
  <c r="P29" i="2" s="1"/>
  <c r="O30" i="2"/>
  <c r="P30" i="2" s="1"/>
  <c r="Q30" i="2" s="1"/>
  <c r="O31" i="2"/>
  <c r="P31" i="2" s="1"/>
  <c r="Q31" i="2" s="1"/>
  <c r="O32" i="2"/>
  <c r="P32" i="2" s="1"/>
  <c r="Q32" i="2" s="1"/>
  <c r="O33" i="2"/>
  <c r="P33" i="2" s="1"/>
  <c r="O34" i="2"/>
  <c r="P34" i="2" s="1"/>
  <c r="Q34" i="2" s="1"/>
  <c r="O35" i="2"/>
  <c r="O36" i="2"/>
  <c r="P36" i="2" s="1"/>
  <c r="Q36" i="2" s="1"/>
  <c r="O37" i="2"/>
  <c r="P37" i="2" s="1"/>
  <c r="O38" i="2"/>
  <c r="P38" i="2" s="1"/>
  <c r="Q38" i="2" s="1"/>
  <c r="O39" i="2"/>
  <c r="P39" i="2" s="1"/>
  <c r="Q39" i="2" s="1"/>
  <c r="R39" i="2" s="1"/>
  <c r="O40" i="2"/>
  <c r="O41" i="2"/>
  <c r="P41" i="2" s="1"/>
  <c r="O42" i="2"/>
  <c r="P42" i="2" s="1"/>
  <c r="O4" i="2"/>
  <c r="P4" i="2" s="1"/>
  <c r="Q4" i="2" s="1"/>
  <c r="Q42" i="2" l="1"/>
  <c r="R42" i="2" s="1"/>
  <c r="R29" i="2"/>
  <c r="Q29" i="2"/>
  <c r="Q21" i="2"/>
  <c r="R21" i="2"/>
  <c r="Q17" i="2"/>
  <c r="R17" i="2" s="1"/>
  <c r="Q13" i="2"/>
  <c r="R13" i="2" s="1"/>
  <c r="Q9" i="2"/>
  <c r="R9" i="2" s="1"/>
  <c r="Q12" i="2"/>
  <c r="R12" i="2" s="1"/>
  <c r="Q20" i="2"/>
  <c r="R20" i="2" s="1"/>
  <c r="Q16" i="2"/>
  <c r="R16" i="2" s="1"/>
  <c r="Q8" i="2"/>
  <c r="R8" i="2" s="1"/>
  <c r="R36" i="2"/>
  <c r="R31" i="2"/>
  <c r="Q41" i="2"/>
  <c r="R41" i="2" s="1"/>
  <c r="Q37" i="2"/>
  <c r="R37" i="2" s="1"/>
  <c r="Q33" i="2"/>
  <c r="R33" i="2" s="1"/>
  <c r="Q25" i="2"/>
  <c r="R25" i="2" s="1"/>
  <c r="Q5" i="2"/>
  <c r="R5" i="2" s="1"/>
  <c r="R40" i="2"/>
  <c r="R32" i="2"/>
  <c r="R28" i="2"/>
  <c r="R24" i="2"/>
  <c r="R4" i="2"/>
  <c r="R35" i="2"/>
  <c r="R27" i="2"/>
  <c r="R38" i="2"/>
  <c r="R34" i="2"/>
  <c r="R30" i="2"/>
  <c r="R26" i="2"/>
  <c r="P36" i="25"/>
  <c r="Q36" i="25" s="1"/>
  <c r="P37" i="25"/>
  <c r="P38" i="25"/>
  <c r="Q38" i="25" s="1"/>
  <c r="P35" i="25"/>
  <c r="Q35" i="25" s="1"/>
  <c r="P34" i="25"/>
  <c r="Q34" i="25" s="1"/>
  <c r="P28" i="25"/>
  <c r="Q28" i="25" s="1"/>
  <c r="P27" i="25"/>
  <c r="P26" i="25"/>
  <c r="Q26" i="25" s="1"/>
  <c r="P25" i="25"/>
  <c r="Q25" i="25" s="1"/>
  <c r="P24" i="25"/>
  <c r="Q24" i="25" s="1"/>
  <c r="P23" i="25"/>
  <c r="Q23" i="25"/>
  <c r="P22" i="25"/>
  <c r="Q22" i="25" s="1"/>
  <c r="P21" i="25"/>
  <c r="Q21" i="25" s="1"/>
  <c r="P20" i="25"/>
  <c r="Q20" i="25"/>
  <c r="R20" i="25" l="1"/>
  <c r="Q27" i="25"/>
  <c r="R27" i="25" s="1"/>
  <c r="Q37" i="25"/>
  <c r="R37" i="25" s="1"/>
  <c r="R36" i="25"/>
  <c r="R38" i="25"/>
  <c r="R23" i="25"/>
  <c r="R35" i="25"/>
  <c r="R34" i="25"/>
  <c r="R28" i="25"/>
  <c r="R26" i="25"/>
  <c r="R25" i="25"/>
  <c r="R24" i="25"/>
  <c r="R22" i="25"/>
  <c r="R21" i="25"/>
  <c r="E8" i="34"/>
  <c r="F8" i="34" s="1"/>
  <c r="H8" i="34" s="1"/>
  <c r="O6" i="24" l="1"/>
  <c r="P6" i="24" s="1"/>
  <c r="O12" i="24"/>
  <c r="P12" i="24" s="1"/>
  <c r="O3" i="24"/>
  <c r="O4" i="24"/>
  <c r="O5" i="24"/>
  <c r="P5" i="24" s="1"/>
  <c r="O7" i="24"/>
  <c r="P7" i="24" s="1"/>
  <c r="O8" i="24"/>
  <c r="O11" i="24"/>
  <c r="P11" i="24" s="1"/>
  <c r="O10" i="24"/>
  <c r="P10" i="24" s="1"/>
  <c r="Q10" i="24" s="1"/>
  <c r="O13" i="24"/>
  <c r="P13" i="24" s="1"/>
  <c r="Q13" i="24" s="1"/>
  <c r="O14" i="24"/>
  <c r="O15" i="24"/>
  <c r="O16" i="24"/>
  <c r="P16" i="24" s="1"/>
  <c r="O9" i="24"/>
  <c r="P9" i="24" s="1"/>
  <c r="Q9" i="24" s="1"/>
  <c r="Q5" i="24" l="1"/>
  <c r="Q7" i="24"/>
  <c r="Q11" i="24"/>
  <c r="P4" i="24"/>
  <c r="Q4" i="24" s="1"/>
  <c r="Q12" i="24"/>
  <c r="Q16" i="24"/>
  <c r="P15" i="24"/>
  <c r="Q15" i="24" s="1"/>
  <c r="P14" i="24"/>
  <c r="Q14" i="24" s="1"/>
  <c r="P8" i="24"/>
  <c r="Q8" i="24" s="1"/>
  <c r="P3" i="24"/>
  <c r="Q3" i="24" s="1"/>
  <c r="Q6" i="24"/>
  <c r="M10" i="3"/>
  <c r="O10" i="3" s="1"/>
  <c r="P10" i="3" s="1"/>
  <c r="M9" i="3"/>
  <c r="Q6" i="3"/>
  <c r="O7" i="3"/>
  <c r="P7" i="3" s="1"/>
  <c r="O8" i="3"/>
  <c r="O9" i="3"/>
  <c r="P9" i="3" s="1"/>
  <c r="O11" i="3"/>
  <c r="P11" i="3" s="1"/>
  <c r="M6" i="3"/>
  <c r="M5" i="3"/>
  <c r="O5" i="3" s="1"/>
  <c r="P5" i="3" s="1"/>
  <c r="Q7" i="3" l="1"/>
  <c r="P8" i="3"/>
  <c r="Q8" i="3" s="1"/>
  <c r="Q11" i="3"/>
  <c r="Q10" i="3"/>
  <c r="Q9" i="3"/>
  <c r="Q5" i="19" l="1"/>
  <c r="R5" i="19" s="1"/>
  <c r="T5" i="19" s="1"/>
  <c r="Q6" i="19"/>
  <c r="R6" i="19" s="1"/>
  <c r="T6" i="19" s="1"/>
  <c r="Q7" i="19"/>
  <c r="R7" i="19" s="1"/>
  <c r="T7" i="19" s="1"/>
  <c r="Q8" i="19"/>
  <c r="R8" i="19" s="1"/>
  <c r="T8" i="19" s="1"/>
  <c r="Q9" i="19"/>
  <c r="R9" i="19" s="1"/>
  <c r="T9" i="19" s="1"/>
  <c r="Q10" i="19"/>
  <c r="R10" i="19" s="1"/>
  <c r="T10" i="19" s="1"/>
  <c r="Q11" i="19"/>
  <c r="R11" i="19" s="1"/>
  <c r="T11" i="19" s="1"/>
  <c r="Q12" i="19"/>
  <c r="R12" i="19" s="1"/>
  <c r="T12" i="19" s="1"/>
  <c r="Q13" i="19"/>
  <c r="R13" i="19" s="1"/>
  <c r="T13" i="19" s="1"/>
  <c r="Q14" i="19"/>
  <c r="R14" i="19" s="1"/>
  <c r="T14" i="19" s="1"/>
  <c r="Q4" i="19"/>
  <c r="R4" i="19" s="1"/>
  <c r="T4" i="19" s="1"/>
  <c r="O5" i="47" l="1"/>
  <c r="P5" i="47" s="1"/>
  <c r="O6" i="47"/>
  <c r="O7" i="47"/>
  <c r="P7" i="47" s="1"/>
  <c r="O8" i="47"/>
  <c r="P8" i="47" s="1"/>
  <c r="Q8" i="47" s="1"/>
  <c r="O9" i="47"/>
  <c r="P9" i="47" s="1"/>
  <c r="O10" i="47"/>
  <c r="O11" i="47"/>
  <c r="P11" i="47" s="1"/>
  <c r="Q11" i="47"/>
  <c r="O12" i="47"/>
  <c r="P12" i="47" s="1"/>
  <c r="O13" i="47"/>
  <c r="P13" i="47" s="1"/>
  <c r="O4" i="47"/>
  <c r="P4" i="47" s="1"/>
  <c r="P6" i="47" l="1"/>
  <c r="Q6" i="47" s="1"/>
  <c r="Q12" i="47"/>
  <c r="P10" i="47"/>
  <c r="Q10" i="47" s="1"/>
  <c r="Q7" i="47"/>
  <c r="Q4" i="47"/>
  <c r="Q5" i="47"/>
  <c r="Q13" i="47"/>
  <c r="Q9" i="47"/>
  <c r="O3" i="54"/>
  <c r="P3" i="54" s="1"/>
  <c r="Q3" i="54" s="1"/>
  <c r="R3" i="54" s="1"/>
  <c r="O5" i="50" l="1"/>
  <c r="P5" i="50" s="1"/>
  <c r="O6" i="50"/>
  <c r="P6" i="50" s="1"/>
  <c r="O7" i="50"/>
  <c r="P7" i="50" s="1"/>
  <c r="O8" i="50"/>
  <c r="O9" i="50"/>
  <c r="O10" i="50"/>
  <c r="O4" i="50"/>
  <c r="P4" i="50" s="1"/>
  <c r="P10" i="15"/>
  <c r="Q10" i="15" s="1"/>
  <c r="P11" i="15"/>
  <c r="Q11" i="15" s="1"/>
  <c r="S11" i="15" l="1"/>
  <c r="T11" i="15" s="1"/>
  <c r="R11" i="15" s="1"/>
  <c r="D7" i="34"/>
  <c r="E7" i="34" s="1"/>
  <c r="F7" i="34" s="1"/>
  <c r="H7" i="34" s="1"/>
  <c r="P11" i="50"/>
  <c r="I13" i="50"/>
  <c r="J13" i="50"/>
  <c r="K13" i="50"/>
  <c r="L13" i="50"/>
  <c r="M13" i="50"/>
  <c r="N13" i="50"/>
  <c r="P9" i="50"/>
  <c r="P8" i="50"/>
  <c r="P10" i="50"/>
  <c r="Q5" i="50"/>
  <c r="R5" i="50" s="1"/>
  <c r="Q8" i="50" l="1"/>
  <c r="R8" i="50" s="1"/>
  <c r="Q9" i="50"/>
  <c r="R9" i="50" s="1"/>
  <c r="Q10" i="50"/>
  <c r="R10" i="50" s="1"/>
  <c r="Q6" i="50"/>
  <c r="R6" i="50" s="1"/>
  <c r="Q7" i="50"/>
  <c r="R7" i="50" s="1"/>
  <c r="O12" i="39"/>
  <c r="O13" i="39"/>
  <c r="O14" i="39"/>
  <c r="O15" i="39"/>
  <c r="O16" i="39"/>
  <c r="O17" i="39"/>
  <c r="O18" i="39"/>
  <c r="O19" i="39"/>
  <c r="O20" i="39"/>
  <c r="O21" i="39"/>
  <c r="O8" i="39"/>
  <c r="O9" i="39"/>
  <c r="O10" i="39"/>
  <c r="O4" i="39"/>
  <c r="O5" i="39"/>
  <c r="O6" i="39"/>
  <c r="O7" i="39"/>
  <c r="O11" i="39"/>
  <c r="Q4" i="48"/>
  <c r="R4" i="48" s="1"/>
  <c r="P10" i="28" l="1"/>
  <c r="P7" i="28"/>
  <c r="P4" i="28"/>
  <c r="Q4" i="28" s="1"/>
  <c r="P9" i="28"/>
  <c r="Q9" i="28" s="1"/>
  <c r="P8" i="28"/>
  <c r="P5" i="28"/>
  <c r="Q5" i="28" s="1"/>
  <c r="P6" i="28"/>
  <c r="P3" i="28"/>
  <c r="Q3" i="28" s="1"/>
  <c r="Q6" i="28" l="1"/>
  <c r="R6" i="28" s="1"/>
  <c r="R4" i="28"/>
  <c r="R9" i="28"/>
  <c r="R3" i="28"/>
  <c r="R5" i="28"/>
  <c r="O8" i="16" l="1"/>
  <c r="P8" i="16" s="1"/>
  <c r="O9" i="16"/>
  <c r="P9" i="16" s="1"/>
  <c r="O7" i="16"/>
  <c r="P7" i="16" s="1"/>
  <c r="N4" i="18" l="1"/>
  <c r="P4" i="18" s="1"/>
  <c r="N4" i="48"/>
  <c r="O4" i="48" s="1"/>
  <c r="P5" i="15" l="1"/>
  <c r="P6" i="15"/>
  <c r="P7" i="15"/>
  <c r="Q7" i="15" s="1"/>
  <c r="P8" i="15"/>
  <c r="P9" i="15"/>
  <c r="P4" i="15"/>
  <c r="Q8" i="15" l="1"/>
  <c r="S8" i="15" s="1"/>
  <c r="T8" i="15" s="1"/>
  <c r="R8" i="15" s="1"/>
  <c r="Q4" i="15"/>
  <c r="S4" i="15" s="1"/>
  <c r="Q6" i="15"/>
  <c r="S6" i="15" s="1"/>
  <c r="T6" i="15" s="1"/>
  <c r="R6" i="15" s="1"/>
  <c r="Q9" i="15"/>
  <c r="S9" i="15" s="1"/>
  <c r="Q5" i="15"/>
  <c r="S5" i="15" s="1"/>
  <c r="T5" i="15" s="1"/>
  <c r="R5" i="15" s="1"/>
  <c r="S7" i="15"/>
  <c r="T7" i="15" s="1"/>
  <c r="R7" i="15" s="1"/>
  <c r="O4" i="46"/>
  <c r="P4" i="46" s="1"/>
  <c r="R4" i="46" s="1"/>
  <c r="O5" i="46"/>
  <c r="P5" i="46" s="1"/>
  <c r="R5" i="46" s="1"/>
  <c r="O3" i="46"/>
  <c r="P3" i="46" s="1"/>
  <c r="R3" i="46" s="1"/>
  <c r="T4" i="15" l="1"/>
  <c r="R4" i="15" s="1"/>
  <c r="T9" i="15"/>
  <c r="R9" i="15" s="1"/>
  <c r="O4" i="45" l="1"/>
  <c r="P4" i="45" s="1"/>
  <c r="O5" i="45"/>
  <c r="O6" i="45"/>
  <c r="P6" i="45" s="1"/>
  <c r="N4" i="44"/>
  <c r="O4" i="44" s="1"/>
  <c r="P4" i="44" l="1"/>
  <c r="P5" i="45"/>
  <c r="Q5" i="45" s="1"/>
  <c r="Q4" i="45"/>
  <c r="Q6" i="45"/>
  <c r="P3" i="45"/>
  <c r="Q3" i="45" s="1"/>
  <c r="M3" i="10"/>
  <c r="N3" i="10" s="1"/>
  <c r="M4" i="10"/>
  <c r="N4" i="10" s="1"/>
  <c r="O3" i="10" l="1"/>
  <c r="P3" i="10" s="1"/>
  <c r="O4" i="10"/>
  <c r="P4" i="10" s="1"/>
  <c r="O18" i="43"/>
  <c r="P18" i="43" s="1"/>
  <c r="N12" i="43"/>
  <c r="Q19" i="43"/>
  <c r="O6" i="11" l="1"/>
  <c r="P15" i="25" l="1"/>
  <c r="P16" i="25"/>
  <c r="Q16" i="25" s="1"/>
  <c r="P17" i="25"/>
  <c r="Q17" i="25" s="1"/>
  <c r="P18" i="25"/>
  <c r="Q18" i="25" s="1"/>
  <c r="P4" i="25"/>
  <c r="P5" i="25"/>
  <c r="Q5" i="25" s="1"/>
  <c r="P6" i="25"/>
  <c r="Q6" i="25" s="1"/>
  <c r="P7" i="25"/>
  <c r="Q7" i="25" s="1"/>
  <c r="P8" i="25"/>
  <c r="P9" i="25"/>
  <c r="Q9" i="25" s="1"/>
  <c r="P10" i="25"/>
  <c r="Q10" i="25" s="1"/>
  <c r="P11" i="25"/>
  <c r="Q11" i="25" s="1"/>
  <c r="P12" i="25"/>
  <c r="P13" i="25"/>
  <c r="Q13" i="25" s="1"/>
  <c r="P14" i="25"/>
  <c r="Q14" i="25" s="1"/>
  <c r="P19" i="25"/>
  <c r="Q12" i="25" l="1"/>
  <c r="R12" i="25" s="1"/>
  <c r="Q8" i="25"/>
  <c r="R8" i="25" s="1"/>
  <c r="Q4" i="25"/>
  <c r="R4" i="25" s="1"/>
  <c r="Q15" i="25"/>
  <c r="R15" i="25" s="1"/>
  <c r="R11" i="25"/>
  <c r="R7" i="25"/>
  <c r="R18" i="25"/>
  <c r="R14" i="25"/>
  <c r="R10" i="25"/>
  <c r="R6" i="25"/>
  <c r="R17" i="25"/>
  <c r="Q19" i="25"/>
  <c r="R19" i="25" s="1"/>
  <c r="R13" i="25"/>
  <c r="R9" i="25"/>
  <c r="R5" i="25"/>
  <c r="R16" i="25"/>
  <c r="N9" i="31" l="1"/>
  <c r="O9" i="31" l="1"/>
  <c r="P9" i="31" s="1"/>
  <c r="S9" i="31"/>
  <c r="R9" i="31" s="1"/>
  <c r="P5" i="11"/>
  <c r="P10" i="43" l="1"/>
  <c r="Q10" i="43" s="1"/>
  <c r="P5" i="43"/>
  <c r="P6" i="43"/>
  <c r="P7" i="43"/>
  <c r="Q7" i="43" s="1"/>
  <c r="P8" i="43"/>
  <c r="P9" i="43"/>
  <c r="P11" i="43"/>
  <c r="P12" i="43"/>
  <c r="Q12" i="43" s="1"/>
  <c r="P13" i="43"/>
  <c r="Q13" i="43" s="1"/>
  <c r="P14" i="43"/>
  <c r="P15" i="43"/>
  <c r="P4" i="43"/>
  <c r="J16" i="43"/>
  <c r="K16" i="43"/>
  <c r="L16" i="43"/>
  <c r="M16" i="43"/>
  <c r="I16" i="43"/>
  <c r="Q15" i="43" l="1"/>
  <c r="R15" i="43" s="1"/>
  <c r="Q4" i="43"/>
  <c r="R4" i="43" s="1"/>
  <c r="S4" i="43" s="1"/>
  <c r="T4" i="43" s="1"/>
  <c r="Q11" i="43"/>
  <c r="R11" i="43" s="1"/>
  <c r="Q6" i="43"/>
  <c r="R6" i="43" s="1"/>
  <c r="S6" i="43" s="1"/>
  <c r="T6" i="43" s="1"/>
  <c r="R13" i="43"/>
  <c r="R7" i="43"/>
  <c r="S7" i="43" s="1"/>
  <c r="T7" i="43" s="1"/>
  <c r="Q9" i="43"/>
  <c r="R9" i="43" s="1"/>
  <c r="S9" i="43" s="1"/>
  <c r="T9" i="43" s="1"/>
  <c r="Q14" i="43"/>
  <c r="R14" i="43" s="1"/>
  <c r="Q8" i="43"/>
  <c r="R8" i="43" s="1"/>
  <c r="S8" i="43" s="1"/>
  <c r="T8" i="43" s="1"/>
  <c r="R12" i="43"/>
  <c r="Q5" i="43"/>
  <c r="R5" i="43" s="1"/>
  <c r="S5" i="43" s="1"/>
  <c r="T5" i="43" s="1"/>
  <c r="O49" i="41"/>
  <c r="P49" i="41" s="1"/>
  <c r="Q49" i="41" l="1"/>
  <c r="R49" i="41" s="1"/>
  <c r="O26" i="41"/>
  <c r="P26" i="41" s="1"/>
  <c r="O27" i="41"/>
  <c r="P27" i="41" s="1"/>
  <c r="O28" i="41"/>
  <c r="P28" i="41" s="1"/>
  <c r="O29" i="41"/>
  <c r="P29" i="41" s="1"/>
  <c r="O30" i="41"/>
  <c r="P30" i="41" s="1"/>
  <c r="O31" i="41"/>
  <c r="P31" i="41" s="1"/>
  <c r="O32" i="41"/>
  <c r="P32" i="41" s="1"/>
  <c r="O33" i="41"/>
  <c r="P33" i="41" s="1"/>
  <c r="O34" i="41"/>
  <c r="P34" i="41" s="1"/>
  <c r="O35" i="41"/>
  <c r="P35" i="41" s="1"/>
  <c r="O36" i="41"/>
  <c r="P36" i="41" s="1"/>
  <c r="O37" i="41"/>
  <c r="P37" i="41" s="1"/>
  <c r="O38" i="41"/>
  <c r="P38" i="41" s="1"/>
  <c r="O39" i="41"/>
  <c r="P39" i="41" s="1"/>
  <c r="O40" i="41"/>
  <c r="P40" i="41" s="1"/>
  <c r="O41" i="41"/>
  <c r="P41" i="41" s="1"/>
  <c r="O42" i="41"/>
  <c r="P42" i="41" s="1"/>
  <c r="O43" i="41"/>
  <c r="P43" i="41" s="1"/>
  <c r="O44" i="41"/>
  <c r="P44" i="41" s="1"/>
  <c r="O45" i="41"/>
  <c r="P45" i="41" s="1"/>
  <c r="O46" i="41"/>
  <c r="P46" i="41" s="1"/>
  <c r="O47" i="41"/>
  <c r="P47" i="41" s="1"/>
  <c r="O48" i="41"/>
  <c r="P48" i="41" s="1"/>
  <c r="O50" i="41"/>
  <c r="P50" i="41" s="1"/>
  <c r="O51" i="41"/>
  <c r="O52" i="41"/>
  <c r="P52" i="41" l="1"/>
  <c r="Q52" i="41" s="1"/>
  <c r="R52" i="41" s="1"/>
  <c r="P51" i="41"/>
  <c r="Q51" i="41" s="1"/>
  <c r="R51" i="41" s="1"/>
  <c r="Q44" i="41"/>
  <c r="R44" i="41" s="1"/>
  <c r="Q36" i="41"/>
  <c r="R36" i="41" s="1"/>
  <c r="Q28" i="41"/>
  <c r="R28" i="41" s="1"/>
  <c r="Q48" i="41"/>
  <c r="R48" i="41" s="1"/>
  <c r="Q47" i="41"/>
  <c r="R47" i="41" s="1"/>
  <c r="Q39" i="41"/>
  <c r="R39" i="41" s="1"/>
  <c r="Q31" i="41"/>
  <c r="R31" i="41" s="1"/>
  <c r="Q27" i="41"/>
  <c r="R27" i="41" s="1"/>
  <c r="Q43" i="41"/>
  <c r="R43" i="41" s="1"/>
  <c r="Q35" i="41"/>
  <c r="R35" i="41" s="1"/>
  <c r="Q50" i="41"/>
  <c r="R50" i="41" s="1"/>
  <c r="Q46" i="41"/>
  <c r="R46" i="41" s="1"/>
  <c r="Q42" i="41"/>
  <c r="R42" i="41" s="1"/>
  <c r="Q38" i="41"/>
  <c r="R38" i="41" s="1"/>
  <c r="Q34" i="41"/>
  <c r="R34" i="41" s="1"/>
  <c r="Q30" i="41"/>
  <c r="R30" i="41" s="1"/>
  <c r="Q26" i="41"/>
  <c r="R26" i="41" s="1"/>
  <c r="Q40" i="41"/>
  <c r="R40" i="41" s="1"/>
  <c r="Q32" i="41"/>
  <c r="R32" i="41" s="1"/>
  <c r="Q45" i="41"/>
  <c r="R45" i="41" s="1"/>
  <c r="Q41" i="41"/>
  <c r="R41" i="41" s="1"/>
  <c r="Q37" i="41"/>
  <c r="R37" i="41" s="1"/>
  <c r="Q33" i="41"/>
  <c r="R33" i="41" s="1"/>
  <c r="Q29" i="41"/>
  <c r="R29" i="41" s="1"/>
  <c r="O5" i="11"/>
  <c r="Q5" i="11" s="1"/>
  <c r="I5" i="9" l="1"/>
  <c r="J5" i="9"/>
  <c r="K5" i="9"/>
  <c r="L5" i="9"/>
  <c r="H5" i="9"/>
  <c r="E13" i="34" l="1"/>
  <c r="F13" i="34" s="1"/>
  <c r="H13" i="34" s="1"/>
  <c r="E11" i="34"/>
  <c r="F11" i="34" s="1"/>
  <c r="H11" i="34" s="1"/>
  <c r="D6" i="34"/>
  <c r="E6" i="34" l="1"/>
  <c r="F6" i="34" s="1"/>
  <c r="H6" i="34" s="1"/>
  <c r="O4" i="12"/>
  <c r="J13" i="12"/>
  <c r="K13" i="12" s="1"/>
  <c r="J14" i="12"/>
  <c r="K14" i="12" s="1"/>
  <c r="J15" i="12"/>
  <c r="K15" i="12" s="1"/>
  <c r="J16" i="12"/>
  <c r="K16" i="12" s="1"/>
  <c r="J17" i="12"/>
  <c r="K17" i="12" s="1"/>
  <c r="J10" i="12"/>
  <c r="K10" i="12" s="1"/>
  <c r="J11" i="12"/>
  <c r="K11" i="12" s="1"/>
  <c r="J12" i="12"/>
  <c r="K12" i="12" s="1"/>
  <c r="J9" i="12"/>
  <c r="K9" i="12" s="1"/>
  <c r="I16" i="30" l="1"/>
  <c r="H16" i="30"/>
  <c r="O23" i="26" l="1"/>
  <c r="O4" i="26"/>
  <c r="O5" i="26"/>
  <c r="O6" i="26"/>
  <c r="O7" i="26"/>
  <c r="O8" i="26"/>
  <c r="O9" i="26"/>
  <c r="O10" i="26"/>
  <c r="O11" i="26"/>
  <c r="O12" i="26"/>
  <c r="O13" i="26"/>
  <c r="O14" i="26"/>
  <c r="O15" i="26"/>
  <c r="O16" i="26"/>
  <c r="O17" i="26"/>
  <c r="O18" i="26"/>
  <c r="O19" i="26"/>
  <c r="O20" i="26"/>
  <c r="O21" i="26"/>
  <c r="O22" i="26"/>
  <c r="O24" i="26"/>
  <c r="O25" i="26"/>
  <c r="O26" i="26"/>
  <c r="O27" i="26"/>
  <c r="O28" i="26"/>
  <c r="O29" i="26"/>
  <c r="O30" i="26"/>
  <c r="O31" i="26"/>
  <c r="O32" i="26"/>
  <c r="O33" i="26"/>
  <c r="O34" i="26"/>
  <c r="O35" i="26"/>
  <c r="O36" i="26"/>
  <c r="O37" i="26"/>
  <c r="O38" i="26"/>
  <c r="O39" i="26"/>
  <c r="O40" i="26"/>
  <c r="O41" i="26"/>
  <c r="O42" i="26"/>
  <c r="O43" i="26"/>
  <c r="O44" i="26"/>
  <c r="O45" i="26"/>
  <c r="O46" i="26"/>
  <c r="O47" i="26"/>
  <c r="O48" i="26"/>
  <c r="O49" i="26"/>
  <c r="O50" i="26"/>
  <c r="O51" i="26"/>
  <c r="O52" i="26"/>
  <c r="O53" i="26"/>
  <c r="O54" i="26"/>
  <c r="O55" i="26"/>
  <c r="O56" i="26"/>
  <c r="O57" i="26"/>
  <c r="O58" i="26"/>
  <c r="O59" i="26"/>
  <c r="O60" i="26"/>
  <c r="O61" i="26"/>
  <c r="O62" i="26"/>
  <c r="O63" i="26"/>
  <c r="O64" i="26"/>
  <c r="O65" i="26"/>
  <c r="O66" i="26"/>
  <c r="O3" i="26"/>
  <c r="I67" i="26" l="1"/>
  <c r="O67" i="26" s="1"/>
  <c r="J67" i="26"/>
  <c r="K67" i="26"/>
  <c r="L67" i="26"/>
  <c r="H67" i="26"/>
  <c r="I7" i="23" l="1"/>
  <c r="J7" i="23"/>
  <c r="K7" i="23"/>
  <c r="L7" i="23"/>
  <c r="H7" i="23"/>
  <c r="Q4" i="50"/>
  <c r="R4" i="50" s="1"/>
</calcChain>
</file>

<file path=xl/sharedStrings.xml><?xml version="1.0" encoding="utf-8"?>
<sst xmlns="http://schemas.openxmlformats.org/spreadsheetml/2006/main" count="4741" uniqueCount="1916">
  <si>
    <t>01799799660</t>
  </si>
  <si>
    <t>bashiraraf68@</t>
  </si>
  <si>
    <t>01572230626</t>
  </si>
  <si>
    <t>marium$jarin1M</t>
  </si>
  <si>
    <t>Dip#2010</t>
  </si>
  <si>
    <t>01975601008</t>
  </si>
  <si>
    <t>01671683455</t>
  </si>
  <si>
    <t>dydf#455@bd</t>
  </si>
  <si>
    <t>01713401080</t>
  </si>
  <si>
    <t>maruf2002*</t>
  </si>
  <si>
    <t>Parr@201241trade</t>
  </si>
  <si>
    <t>01919591826</t>
  </si>
  <si>
    <t>Al@goni#1826</t>
  </si>
  <si>
    <t>01713366408</t>
  </si>
  <si>
    <t>MORUS#6408</t>
  </si>
  <si>
    <t>01774402635</t>
  </si>
  <si>
    <t>GOFRAN97@2635</t>
  </si>
  <si>
    <t>RAJU#4113</t>
  </si>
  <si>
    <t>alam@164</t>
  </si>
  <si>
    <t>01780530380</t>
  </si>
  <si>
    <t>modhumoti@380</t>
  </si>
  <si>
    <t>01919270085</t>
  </si>
  <si>
    <t>Khan@2020</t>
  </si>
  <si>
    <t>01727195182</t>
  </si>
  <si>
    <t>SPXB!4G@</t>
  </si>
  <si>
    <t>01575461064</t>
  </si>
  <si>
    <t>Meem2020@</t>
  </si>
  <si>
    <t>f@rhad5464</t>
  </si>
  <si>
    <t>01732227195</t>
  </si>
  <si>
    <t>Golden#95</t>
  </si>
  <si>
    <t>01919591819</t>
  </si>
  <si>
    <t>4VJEFYC@</t>
  </si>
  <si>
    <t>Dream#19</t>
  </si>
  <si>
    <t>01799356839</t>
  </si>
  <si>
    <t>V6UHYF#A1</t>
  </si>
  <si>
    <t>Aman@S2078</t>
  </si>
  <si>
    <t>01843675051</t>
  </si>
  <si>
    <t>PR7P$EPU1</t>
  </si>
  <si>
    <t>01877776757</t>
  </si>
  <si>
    <t>Az123456@</t>
  </si>
  <si>
    <t>01616489867</t>
  </si>
  <si>
    <t>NG@GSE6T1</t>
  </si>
  <si>
    <t>01718360322</t>
  </si>
  <si>
    <t>Molla@360322</t>
  </si>
  <si>
    <t>01711244565</t>
  </si>
  <si>
    <t>DIDARTILES#565</t>
  </si>
  <si>
    <t>Un!que00</t>
  </si>
  <si>
    <t>01918336944</t>
  </si>
  <si>
    <t>Zunairahsign@017</t>
  </si>
  <si>
    <t>01875186383</t>
  </si>
  <si>
    <t>Jumaima#2015</t>
  </si>
  <si>
    <t>01706364744</t>
  </si>
  <si>
    <t>01979868292</t>
  </si>
  <si>
    <t>X9SW#XCM1</t>
  </si>
  <si>
    <t>01911597552</t>
  </si>
  <si>
    <t>KBM$CVT5@</t>
  </si>
  <si>
    <t>01716496164</t>
  </si>
  <si>
    <t>01711565009</t>
  </si>
  <si>
    <t>aunim@009</t>
  </si>
  <si>
    <t>01819496074</t>
  </si>
  <si>
    <t>01819496074@vat</t>
  </si>
  <si>
    <t>01812617292</t>
  </si>
  <si>
    <t>Y7H#BUTR1</t>
  </si>
  <si>
    <t>01912150180</t>
  </si>
  <si>
    <t>SN2RVVZ#$</t>
  </si>
  <si>
    <t>01724457268</t>
  </si>
  <si>
    <t>8TLNB$GG1</t>
  </si>
  <si>
    <t>01983564906</t>
  </si>
  <si>
    <t>AECL$SA4SAMIM</t>
  </si>
  <si>
    <t>Noakhali@1971</t>
  </si>
  <si>
    <t>Forid Bhi</t>
  </si>
  <si>
    <t>Roni Bhi</t>
  </si>
  <si>
    <t>Shorip Bhi</t>
  </si>
  <si>
    <t>Khorshed Alam</t>
  </si>
  <si>
    <t>01791555731</t>
  </si>
  <si>
    <t>01833222219</t>
  </si>
  <si>
    <t>01735395464</t>
  </si>
  <si>
    <t>01818497401</t>
  </si>
  <si>
    <t>Mohammad Yasin</t>
  </si>
  <si>
    <t>01712201241</t>
  </si>
  <si>
    <t>01715821446</t>
  </si>
  <si>
    <t>Naim@123</t>
  </si>
  <si>
    <t>01914974566</t>
  </si>
  <si>
    <t>XZDH@4SY$1</t>
  </si>
  <si>
    <t>01708909301</t>
  </si>
  <si>
    <t>Name</t>
  </si>
  <si>
    <t>User Name</t>
  </si>
  <si>
    <t>Password</t>
  </si>
  <si>
    <t>Author</t>
  </si>
  <si>
    <t>Type</t>
  </si>
  <si>
    <t>Boshir Traders</t>
  </si>
  <si>
    <t>DIP Trade International</t>
  </si>
  <si>
    <t>JB Trade International</t>
  </si>
  <si>
    <t>Dhrubotara Youth Develoment Foundation</t>
  </si>
  <si>
    <t>Classic Traders</t>
  </si>
  <si>
    <t>Parrots Trade Link</t>
  </si>
  <si>
    <t>Algani Enterprise</t>
  </si>
  <si>
    <t>Morusaya Trading</t>
  </si>
  <si>
    <t>Yead Trading</t>
  </si>
  <si>
    <t>Raju Traders (Pvt) Ltd</t>
  </si>
  <si>
    <t>New Tiles Palace</t>
  </si>
  <si>
    <t>Modhumoti Corporation</t>
  </si>
  <si>
    <t>Good Point</t>
  </si>
  <si>
    <t>J Enterprise</t>
  </si>
  <si>
    <t>Meemtex Trims Limited</t>
  </si>
  <si>
    <t>FN Construction</t>
  </si>
  <si>
    <t>Ceramic Mahal</t>
  </si>
  <si>
    <t>Golden Trade International</t>
  </si>
  <si>
    <t>Sabr Trading</t>
  </si>
  <si>
    <t>Dream House Ceramics</t>
  </si>
  <si>
    <t>Cross - Link Engineering Limited</t>
  </si>
  <si>
    <t>Syscon Engineering Limited</t>
  </si>
  <si>
    <t>Huwal Aman Sanitary</t>
  </si>
  <si>
    <t>NHB Corporation</t>
  </si>
  <si>
    <t>R M Trade International</t>
  </si>
  <si>
    <t>Executive Business</t>
  </si>
  <si>
    <t>AtoZ Trade International</t>
  </si>
  <si>
    <t>Molla Tiles Palace</t>
  </si>
  <si>
    <t>Digital Crop</t>
  </si>
  <si>
    <t>Didar Tiles Agency</t>
  </si>
  <si>
    <t>Unique Trading</t>
  </si>
  <si>
    <t>Zunairah Sign</t>
  </si>
  <si>
    <t>Seerah Pvt. Ltd.</t>
  </si>
  <si>
    <t>Ceramic Point</t>
  </si>
  <si>
    <t xml:space="preserve">Sparsha Trading </t>
  </si>
  <si>
    <t>ERA International</t>
  </si>
  <si>
    <t>Nishat Trading Company</t>
  </si>
  <si>
    <t>Fahim Ceramic</t>
  </si>
  <si>
    <t>Aunim Fashion</t>
  </si>
  <si>
    <t>Saleh Printers &amp; Accessories</t>
  </si>
  <si>
    <t>AR International</t>
  </si>
  <si>
    <t>Textel Trade International</t>
  </si>
  <si>
    <t>K.B.M Global Trade</t>
  </si>
  <si>
    <t>Nafisa Agro Products Ltd.</t>
  </si>
  <si>
    <t>A.K.TRIMS SOURCING</t>
  </si>
  <si>
    <t>Nafisa Poultry &amp; Hatchery Ltd</t>
  </si>
  <si>
    <t>DWELL CORPORATION</t>
  </si>
  <si>
    <t>M/S. ZAMAN BHI PVT LTD</t>
  </si>
  <si>
    <t>BoE Number</t>
  </si>
  <si>
    <t>BoE Date</t>
  </si>
  <si>
    <t>BoE Item ID</t>
  </si>
  <si>
    <t>Goods / Service Commercial Description</t>
  </si>
  <si>
    <t>Goods / Service Code</t>
  </si>
  <si>
    <t>Goods / Service Name</t>
  </si>
  <si>
    <t>Assessable Value</t>
  </si>
  <si>
    <t>Base Value of VAT</t>
  </si>
  <si>
    <t>SD</t>
  </si>
  <si>
    <t>VAT</t>
  </si>
  <si>
    <t>AT</t>
  </si>
  <si>
    <t>CERAMIC WALL TILES 300X600 MM</t>
  </si>
  <si>
    <t>6907.40.00</t>
  </si>
  <si>
    <t>Finishing ceramics</t>
  </si>
  <si>
    <t>CERAMIC FLOOR TILES 300X300MM</t>
  </si>
  <si>
    <t>CERAMIC FLOOR TILES 75X600MM</t>
  </si>
  <si>
    <t>CERAMIC FLOOR TILES 300X300 MM</t>
  </si>
  <si>
    <t>CERAMIC FLOOR TILES 75X600 MM</t>
  </si>
  <si>
    <t>CERAMIC WALL TILES 300X600MM</t>
  </si>
  <si>
    <t>18/09/2022</t>
  </si>
  <si>
    <t>BoE</t>
  </si>
  <si>
    <t>Quantity</t>
  </si>
  <si>
    <t>BoE Office Code (Customs House/Station Code)</t>
  </si>
  <si>
    <t>6905.10.00</t>
  </si>
  <si>
    <t>Ceramic Roofing Tiles</t>
  </si>
  <si>
    <t>Khan Knitting and Sewing</t>
  </si>
  <si>
    <t>01915527583</t>
  </si>
  <si>
    <t>CAW5!KYP83</t>
  </si>
  <si>
    <t>QUILT</t>
  </si>
  <si>
    <t>9404.90.00</t>
  </si>
  <si>
    <t>BLANKET FABRICS</t>
  </si>
  <si>
    <t>6001.99.00</t>
  </si>
  <si>
    <t>QUILT WITH COVER</t>
  </si>
  <si>
    <t>BLANKET FABRICS EXT:420KG</t>
  </si>
  <si>
    <t>QUILT WITH COVER EX WT. 350 KG</t>
  </si>
  <si>
    <t>9404.40.00</t>
  </si>
  <si>
    <t>28/11/2022</t>
  </si>
  <si>
    <t>SEQUENTIAL NUMBERING STICKER UNPRINTED MG-WHITE</t>
  </si>
  <si>
    <t>4821.90.90</t>
  </si>
  <si>
    <t>Excl. Sticker imp. by VAT reg. electric fan or water pump motor manf. Ind.</t>
  </si>
  <si>
    <t>SEQUENTIAL NUMBERING STICKER (UNPRINTED) PPH-WHITE</t>
  </si>
  <si>
    <t>23/08/2022</t>
  </si>
  <si>
    <t>GLAZED CERAMIC WALL TILES-300X600 MM EX-129.60MM</t>
  </si>
  <si>
    <t>16,17,531.41</t>
  </si>
  <si>
    <t>33,12,704.32</t>
  </si>
  <si>
    <t>12,42,264.12</t>
  </si>
  <si>
    <t>4,96,905.65</t>
  </si>
  <si>
    <t>1,65,635.22</t>
  </si>
  <si>
    <t>GLAZED CERAMIC WALL TILES-75X600 MM</t>
  </si>
  <si>
    <t>GLAZED CERAMIC FLOOR TILES-300X300 MM</t>
  </si>
  <si>
    <t>1,52,927.91</t>
  </si>
  <si>
    <t>3,13,196.37</t>
  </si>
  <si>
    <t>1,17,448.64</t>
  </si>
  <si>
    <t>31/08/2022</t>
  </si>
  <si>
    <t>CERAMIC WALL TILES-300X600 MM ( EX 73.40 SQM )</t>
  </si>
  <si>
    <t>8,05,361.40</t>
  </si>
  <si>
    <t>16,49,380.14</t>
  </si>
  <si>
    <t>6,18,517.55</t>
  </si>
  <si>
    <t>2,47,407.02</t>
  </si>
  <si>
    <t>CERAMIC FLOOR TILES-300X300 MM</t>
  </si>
  <si>
    <t>2,02,767.10</t>
  </si>
  <si>
    <t>FLOOR TILES</t>
  </si>
  <si>
    <t>7,94,430.03</t>
  </si>
  <si>
    <t>16,26,992.69</t>
  </si>
  <si>
    <t>6,10,122.26</t>
  </si>
  <si>
    <t>2,44,048.90</t>
  </si>
  <si>
    <t>CERAMIC WALL TILES-300X600 MM</t>
  </si>
  <si>
    <t>21,54,308.20</t>
  </si>
  <si>
    <t>44,12,023.19</t>
  </si>
  <si>
    <t>16,54,508.70</t>
  </si>
  <si>
    <t>6,61,803.48</t>
  </si>
  <si>
    <t>2,20,601.16</t>
  </si>
  <si>
    <t>2,11,087.92</t>
  </si>
  <si>
    <t>4,32,308.06</t>
  </si>
  <si>
    <t>1,62,115.52</t>
  </si>
  <si>
    <t>CERAMIC WALL TILES-75X600 MM</t>
  </si>
  <si>
    <t>1,02,577.52</t>
  </si>
  <si>
    <t>CERAMIC WALL TILES-100X600 MM</t>
  </si>
  <si>
    <t>14/08/2022</t>
  </si>
  <si>
    <t>CERAMIC WALL AND FLOOR TILES SIZE: 300X600MM</t>
  </si>
  <si>
    <t>17,47,480.44</t>
  </si>
  <si>
    <t>35,78,839.94</t>
  </si>
  <si>
    <t>13,42,064.98</t>
  </si>
  <si>
    <t>5,36,825.99</t>
  </si>
  <si>
    <t>1,78,942.00</t>
  </si>
  <si>
    <t>CERAMIC WALL AND FLOOR TILES SIZE: 100X600MM</t>
  </si>
  <si>
    <t>1,17,978.39</t>
  </si>
  <si>
    <t>CERAMIC WALL AND FLOOR TILES SIZE: 300X300MM</t>
  </si>
  <si>
    <t>1,86,861.48</t>
  </si>
  <si>
    <t>Bo</t>
  </si>
  <si>
    <t>Ceramic Glazed Wall And Floor Tiles 300X600 MM</t>
  </si>
  <si>
    <t>Ceramic Glazed Wall And Floor Tiles 300X300 MM</t>
  </si>
  <si>
    <t>Ceramic Wall And Floor Tiles 300X600 MM</t>
  </si>
  <si>
    <t>Ceramic Wall And Floor Tiles 300X300 MM</t>
  </si>
  <si>
    <t>Ceramic Wall And Floor Tiles 90X600 MM</t>
  </si>
  <si>
    <t>CERAMIC WALL AND FLOOR TILES 100X600MM</t>
  </si>
  <si>
    <t>CERAMIC WALL AND FLOOR TILES 300X600MM</t>
  </si>
  <si>
    <t>CERAMIC WALL AND FLOOR TILES 75X600MM</t>
  </si>
  <si>
    <t>GLAZED CERAMIC WALL &amp; FLOOR TILES 300X600MM</t>
  </si>
  <si>
    <t>GLAZED CERAMIC WALL &amp; FLOOR TILES 75X600MM</t>
  </si>
  <si>
    <t>GLAZED CERAMIC WALL &amp; FLOOR TILES 300X300MM</t>
  </si>
  <si>
    <t>CERAMIC WALL TILES 300X300MM</t>
  </si>
  <si>
    <t>CERAMIC WALL TILES 100X600MM</t>
  </si>
  <si>
    <t>CERAMIC FLOOR TILES 70X300MM</t>
  </si>
  <si>
    <t>CEEAMIC WALL TILES 75X600MM</t>
  </si>
  <si>
    <t>GLAZE CERAMIC WALL TILES 300X600MM</t>
  </si>
  <si>
    <t>GLAZE CERAMIC WALL TILES 75X600MM</t>
  </si>
  <si>
    <t>GLAZE CERAMIC FLOOR TILES 300X300MM</t>
  </si>
  <si>
    <t>CERAMIC WALL AND FLOOR TILES 800X800MM</t>
  </si>
  <si>
    <t>CERAMIC WALL TILES 90X600MM</t>
  </si>
  <si>
    <t>CERAMIC WALL TILES 300X70 MM</t>
  </si>
  <si>
    <t>Code</t>
  </si>
  <si>
    <t>Purchase show on December 2022</t>
  </si>
  <si>
    <t>4816.90.00</t>
  </si>
  <si>
    <t>Copying Or Transfer Paper, Nes; Offset Plates, Of Paper (Excl.Heading 4809</t>
  </si>
  <si>
    <t>Logout</t>
  </si>
  <si>
    <t>Home</t>
  </si>
  <si>
    <t>Back</t>
  </si>
  <si>
    <t>Documents</t>
  </si>
  <si>
    <t>FAQ</t>
  </si>
  <si>
    <t>User Manual</t>
  </si>
  <si>
    <t>Contact</t>
  </si>
  <si>
    <t>2836.20.00</t>
  </si>
  <si>
    <t>Disodium Carbonate</t>
  </si>
  <si>
    <t>3926.90.99</t>
  </si>
  <si>
    <t xml:space="preserve">BoE </t>
  </si>
  <si>
    <t>PVC scrn.having intrnl.dia.from 4-8 Mulch and strct.thereof used in agri.&amp; hoti.nes</t>
  </si>
  <si>
    <t>01716763142</t>
  </si>
  <si>
    <t>RW@UF2ZC42</t>
  </si>
  <si>
    <t>CONCORD INTERNATIONAL</t>
  </si>
  <si>
    <t>PORCELAIN FLOOR TILES-600X1200 MM</t>
  </si>
  <si>
    <t>36,71,975.14</t>
  </si>
  <si>
    <t>75,20,205.08</t>
  </si>
  <si>
    <t>28,20,076.91</t>
  </si>
  <si>
    <t>11,28,030.76</t>
  </si>
  <si>
    <t>3,76,010.25</t>
  </si>
  <si>
    <t>PORCELAIN FLOOR TILES-800X800 MM</t>
  </si>
  <si>
    <t>7,18,896.93</t>
  </si>
  <si>
    <t>14,72,300.91</t>
  </si>
  <si>
    <t>5,52,112.84</t>
  </si>
  <si>
    <t>2,20,845.14</t>
  </si>
  <si>
    <t>MAYER DOA ENTERPRISE</t>
  </si>
  <si>
    <t>01827412157</t>
  </si>
  <si>
    <t>Dhaka1212@</t>
  </si>
  <si>
    <t>01779897499</t>
  </si>
  <si>
    <t>VSTY$4DP$1</t>
  </si>
  <si>
    <t>4811.59.90</t>
  </si>
  <si>
    <t>PAPER,PAPERBOARD,CELLULOSE WADDING AND ...EXCL.TETRAPACK/ASCEPTIC PACK</t>
  </si>
  <si>
    <t>4911.10.00</t>
  </si>
  <si>
    <t>Trade Advertising Material, Commercial Catalogues And The Like</t>
  </si>
  <si>
    <t>OPEN SOURCE OUTSOURCING</t>
  </si>
  <si>
    <t>ABRASIVES CUTTING DISC 4INCHES=50000PCS</t>
  </si>
  <si>
    <t>6804.22.00</t>
  </si>
  <si>
    <t>Al Hera Tiles</t>
  </si>
  <si>
    <t>Faruk#72770</t>
  </si>
  <si>
    <t>FASTEX INTERNATIONAL</t>
  </si>
  <si>
    <t>01891157129</t>
  </si>
  <si>
    <t>F#X57129</t>
  </si>
  <si>
    <t>Measurement</t>
  </si>
  <si>
    <t>SEQUENTIAL NUMBERING STICKER (UNPRINTED)</t>
  </si>
  <si>
    <t>Sales hobe</t>
  </si>
  <si>
    <t>19/12/2022</t>
  </si>
  <si>
    <t>GYPSUM BOARD (FOB)</t>
  </si>
  <si>
    <t>6808.00.00</t>
  </si>
  <si>
    <t>Panels, Boards..., Of Wood Waste, Etc, Agglomerated With Cement, Etc</t>
  </si>
  <si>
    <t>ager moto</t>
  </si>
  <si>
    <t>3204.11.00</t>
  </si>
  <si>
    <t>Disperse Dyes And Preparations Based Thereon</t>
  </si>
  <si>
    <t>13/09/2022</t>
  </si>
  <si>
    <t>DISPERSE DYES: DIS BLACK ECT 300 PCT</t>
  </si>
  <si>
    <t>2309.10.00</t>
  </si>
  <si>
    <t>Dog Or Cat Food, Put Up For Retail Sale</t>
  </si>
  <si>
    <t>BENTONITE CAT LITTER</t>
  </si>
  <si>
    <t>2508.10.00</t>
  </si>
  <si>
    <t>Bentonite</t>
  </si>
  <si>
    <t>BENTONITE CAT LITTER 5LT (4KG)</t>
  </si>
  <si>
    <t>5,56,072.83</t>
  </si>
  <si>
    <t>5,83,876.47</t>
  </si>
  <si>
    <t>PET FOOD (DOG AND CAT FOOD)</t>
  </si>
  <si>
    <t>33,64,811.27</t>
  </si>
  <si>
    <t>43,06,958.43</t>
  </si>
  <si>
    <t>6,46,043.76</t>
  </si>
  <si>
    <t>2,15,347.92</t>
  </si>
  <si>
    <t>20/11/2022</t>
  </si>
  <si>
    <t>2,43,457.40</t>
  </si>
  <si>
    <t>2,55,630.27</t>
  </si>
  <si>
    <t>BENTONITE CAT LITTER 10 LT (8KG)</t>
  </si>
  <si>
    <t>3,03,865.24</t>
  </si>
  <si>
    <t>3,19,058.50</t>
  </si>
  <si>
    <t>4,53,550.96</t>
  </si>
  <si>
    <t>5,80,545.23</t>
  </si>
  <si>
    <t>RAW COTTON</t>
  </si>
  <si>
    <t>5201.00.00</t>
  </si>
  <si>
    <t>Cotton, Not Carded Or Combed</t>
  </si>
  <si>
    <t>KBM Global</t>
  </si>
  <si>
    <t>16/11/2022</t>
  </si>
  <si>
    <t>TSARA SOFT LLIN 100D</t>
  </si>
  <si>
    <t>6304.99.00</t>
  </si>
  <si>
    <t>Furnishing Articles Of Other Textiles (Excl. Knitted Or Crocheted)</t>
  </si>
  <si>
    <t>40,76,155.26</t>
  </si>
  <si>
    <t>62,60,974.48</t>
  </si>
  <si>
    <t>10,43,495.75</t>
  </si>
  <si>
    <t>9,39,146.17</t>
  </si>
  <si>
    <t>3,13,048.72</t>
  </si>
  <si>
    <t>Measurment</t>
  </si>
  <si>
    <t>EMPTY TONER CARTRIDGE</t>
  </si>
  <si>
    <t>8443.99.90</t>
  </si>
  <si>
    <t>Parts &amp; accessories other than compuet printer</t>
  </si>
  <si>
    <t>17/10/2022</t>
  </si>
  <si>
    <t>PRAYER CAP</t>
  </si>
  <si>
    <t>6505.00.00</t>
  </si>
  <si>
    <t>PLASTIC TASBEEH</t>
  </si>
  <si>
    <t>CUTTING OF PLANT MISWAK</t>
  </si>
  <si>
    <t>1211.90.91</t>
  </si>
  <si>
    <t>Hats and other headgear knitted or crocheted . trimmed; hair-nets of any material wh</t>
  </si>
  <si>
    <t>Plants Or Parts Used In Insecticide... Similar PurposeNes Wrap./Cann upto 2.5 kg</t>
  </si>
  <si>
    <t>Pile Fabrics Of Textile Materials Nes Knitted Or Crocheted</t>
  </si>
  <si>
    <t>Quilts bedspreads eiderdowns and duvets (comforters)</t>
  </si>
  <si>
    <t>Articles Of Bedding Stuffed Etc (Excl. Mattresses And Sleeping Bags)</t>
  </si>
  <si>
    <t>WOODEN SCREW</t>
  </si>
  <si>
    <t>7318.15.90</t>
  </si>
  <si>
    <t>CUTTING DISK (ABRASIVE)</t>
  </si>
  <si>
    <t>SOLE FOR FOOTWEAR</t>
  </si>
  <si>
    <t>6406.20.90</t>
  </si>
  <si>
    <t>GLASS BEAD</t>
  </si>
  <si>
    <t>7018.10.00</t>
  </si>
  <si>
    <t>METAL ACCESSORIES (CLAMP)</t>
  </si>
  <si>
    <t>8308.90.00</t>
  </si>
  <si>
    <t>PVC SELF ADHESIVE PAPER IN ROLL</t>
  </si>
  <si>
    <t>3919.90.99</t>
  </si>
  <si>
    <t>POLYESTER FABRICS</t>
  </si>
  <si>
    <t>5407.54.00</t>
  </si>
  <si>
    <t>SCARF</t>
  </si>
  <si>
    <t>6214.90.00</t>
  </si>
  <si>
    <t>SILICON SEALENT</t>
  </si>
  <si>
    <t>3214.10.00</t>
  </si>
  <si>
    <t>DECORATIVE PRINTED WALL PAPER</t>
  </si>
  <si>
    <t>4814.20.00</t>
  </si>
  <si>
    <t>PLASTIC BEAD</t>
  </si>
  <si>
    <t>3926.40.00</t>
  </si>
  <si>
    <t>Statuettes And Other Ornamental Articles Of Plastics</t>
  </si>
  <si>
    <t>IRON KEY</t>
  </si>
  <si>
    <t>8301.70.00</t>
  </si>
  <si>
    <t>Keys Presented Separately Of Base Metal</t>
  </si>
  <si>
    <t>POWDER PUFF</t>
  </si>
  <si>
    <t>9616.20.00</t>
  </si>
  <si>
    <t>MAKE UP KIT</t>
  </si>
  <si>
    <t>3304.99.00</t>
  </si>
  <si>
    <t>LOCK PARTS</t>
  </si>
  <si>
    <t>8301.60.00</t>
  </si>
  <si>
    <t>Parts Of Padlocks And Locks Of Base Metals</t>
  </si>
  <si>
    <t>TOY BALLON</t>
  </si>
  <si>
    <t>9503.00.90</t>
  </si>
  <si>
    <t>BASE CAP FOR LED BULB</t>
  </si>
  <si>
    <t>8539.90.10</t>
  </si>
  <si>
    <t>Base Cap For Lamps</t>
  </si>
  <si>
    <t>TEXTILE MACHINE PARTS</t>
  </si>
  <si>
    <t>8448.59.00</t>
  </si>
  <si>
    <t>31/10/2022</t>
  </si>
  <si>
    <t>KEY RING (METAL)</t>
  </si>
  <si>
    <t>7326.90.90</t>
  </si>
  <si>
    <t>CUTTING DISK (ABBRESIVE)</t>
  </si>
  <si>
    <t>TAPPING SCREW (EXT.WT.:500.00KG)</t>
  </si>
  <si>
    <t>7318.14.00</t>
  </si>
  <si>
    <t>Threaded Self-Tapping Screws Of Iron Or Steel Imp by pre-fab. Buil. industry</t>
  </si>
  <si>
    <t>IRON PLATE</t>
  </si>
  <si>
    <t>IRON STICK</t>
  </si>
  <si>
    <t>PACKING MATERIAL (PLASTIC)</t>
  </si>
  <si>
    <t>3923.29.90</t>
  </si>
  <si>
    <t>Article for the conve..of polymers of ther plastic excl.airtght storage bag with zipp</t>
  </si>
  <si>
    <t>KNIT FABRICS (EXT.WT.:120.00KG)</t>
  </si>
  <si>
    <t>6006.90.00</t>
  </si>
  <si>
    <t>SCREW DRIVER</t>
  </si>
  <si>
    <t>8205.40.00</t>
  </si>
  <si>
    <t>Screwdrivers</t>
  </si>
  <si>
    <t>ADHESIVE TAPE (PVC)</t>
  </si>
  <si>
    <t>METAL ACCESSORIES (BUCKLE)</t>
  </si>
  <si>
    <t>PAD LOCK (EXT.WT.:150.00KG)</t>
  </si>
  <si>
    <t>8301.10.00</t>
  </si>
  <si>
    <t>Padlocks Of Base Metal</t>
  </si>
  <si>
    <t>OTHER TOY (SPINNER)</t>
  </si>
  <si>
    <t>POLISHING STONE</t>
  </si>
  <si>
    <t>6804.30.00</t>
  </si>
  <si>
    <t>Hand Sharpening Or Polishing Stones</t>
  </si>
  <si>
    <t>TOY PARTS</t>
  </si>
  <si>
    <t>BREAST PUMP (PLASTIC)</t>
  </si>
  <si>
    <t>DIODE LED</t>
  </si>
  <si>
    <t>8541.41.00</t>
  </si>
  <si>
    <t>SAFETY KNEE GUARD</t>
  </si>
  <si>
    <t>6307.90.00</t>
  </si>
  <si>
    <t>SKATE BOARD PARTS</t>
  </si>
  <si>
    <t>9506.70.00</t>
  </si>
  <si>
    <t>Ice Skates And Roller Skates</t>
  </si>
  <si>
    <t>OTHER MACHINERY SPARE PARTS</t>
  </si>
  <si>
    <t>8479.90.00</t>
  </si>
  <si>
    <t>Parts Of Machines Having Individual Functions Of Hs Heading 8479</t>
  </si>
  <si>
    <t>BABY SCHOOL BAG BR:GENARAL</t>
  </si>
  <si>
    <t>4202.19.00</t>
  </si>
  <si>
    <t>BRA</t>
  </si>
  <si>
    <t>6212.10.00</t>
  </si>
  <si>
    <t>Brassisres</t>
  </si>
  <si>
    <t>POWER SUPPLY</t>
  </si>
  <si>
    <t>8504.40.90</t>
  </si>
  <si>
    <t>Other Static converters</t>
  </si>
  <si>
    <t>SCREW MACHINE TRANSFER</t>
  </si>
  <si>
    <t>8504.32.00</t>
  </si>
  <si>
    <t>SCREW MACHINE</t>
  </si>
  <si>
    <t>8479.89.00</t>
  </si>
  <si>
    <t>PRINTING MACHINE</t>
  </si>
  <si>
    <t>9017.80.10</t>
  </si>
  <si>
    <t>Plotter</t>
  </si>
  <si>
    <t>WELDING MACHINE</t>
  </si>
  <si>
    <t>8515.29.00</t>
  </si>
  <si>
    <t>MOULD</t>
  </si>
  <si>
    <t>8480.79.00</t>
  </si>
  <si>
    <t>Moulds For Rubber Or Plastics (Excl. Injection Of Compression)</t>
  </si>
  <si>
    <t>KEY RING (OTHER TOY)</t>
  </si>
  <si>
    <t>ACCESSORIES METAL (BUCKLE)</t>
  </si>
  <si>
    <t>HAND SAW</t>
  </si>
  <si>
    <t>8202.10.00</t>
  </si>
  <si>
    <t>Hand Saws</t>
  </si>
  <si>
    <t>HOOK SCREW</t>
  </si>
  <si>
    <t>7318.13.00</t>
  </si>
  <si>
    <t>Threaded Screw Hooks And Screw Rings Of Iron Or Steel</t>
  </si>
  <si>
    <t>KNIFE</t>
  </si>
  <si>
    <t>8211.91.00</t>
  </si>
  <si>
    <t>Table Knives With Fixed Blades</t>
  </si>
  <si>
    <t>PVC ADHESIVE TAPE IN ROLL</t>
  </si>
  <si>
    <t>SILICON SEALANT</t>
  </si>
  <si>
    <t>HAIR GRIP</t>
  </si>
  <si>
    <t>9615.90.00</t>
  </si>
  <si>
    <t>8443.39.99</t>
  </si>
  <si>
    <t>X RAY FILM (36CM *43CM)</t>
  </si>
  <si>
    <t>3701.10.00</t>
  </si>
  <si>
    <t>FINGER RING (NOT GOLD PLATED)</t>
  </si>
  <si>
    <t>7117.90.00</t>
  </si>
  <si>
    <t>Imitation Jewellery (Excl. Of Base Metal)</t>
  </si>
  <si>
    <t>ROLLER BRUSH 8"</t>
  </si>
  <si>
    <t>9603.40.00</t>
  </si>
  <si>
    <t>POWER PUFF</t>
  </si>
  <si>
    <t>Threaded Screws&amp;Bolts Of Iron Or SteelNes Whether Or Not With Nuts/Washer</t>
  </si>
  <si>
    <t>Millstones etc of other agglomerated abrasives or of ceramics</t>
  </si>
  <si>
    <t>Other outer soles and heels of rubber or plastics</t>
  </si>
  <si>
    <t>Glass Smallware (Incl. Beads Imitation Pearls/Stones Etc)</t>
  </si>
  <si>
    <t>Clasps Buckles... Beads Andspangles Of Base Metal (Incl. Parts)</t>
  </si>
  <si>
    <t>OTHER SELF-ADHESIVE PLATES TAPE STRIP FOIL... OF PLASTICS NES</t>
  </si>
  <si>
    <t>Printed Woven Fabrics Of Synthetic Yarn &gt;=85% Textured Polyester</t>
  </si>
  <si>
    <t>ShawlsScrvs.Mflrs.Mntls.VeilsEtcOf Oth.Textls.(Exl.Silk/WoolSyn/Art</t>
  </si>
  <si>
    <t>GLAZIERS PUTTYGRAFTING PUTTY RESIN CEMENTS CAULKING COMPOUNDS AND OTHER MASTICS...</t>
  </si>
  <si>
    <t>WallpaperEtc Of Paper Coated On The Face Side With A.. Layer Of Plastics</t>
  </si>
  <si>
    <t>Powder-Puffs And Pads For The Application Of Cosmetics Etc</t>
  </si>
  <si>
    <t>Beauty Make-Up Skin-Care (Incl. Suntan) Reparations Nes</t>
  </si>
  <si>
    <t>Tricycl scotr pedal car and simlr whel toy; dolls? carg..Excl puzzles</t>
  </si>
  <si>
    <t>Other Parts And Accessories Of Machines Of 84.47 Etc Nes</t>
  </si>
  <si>
    <t>Other Articles Of Iron Or Steel Nes(Excl.S.S.Screen Burette Stand)</t>
  </si>
  <si>
    <t>OTH.KNITTED OR CROCHETED FABRICS OF ARTIFICIAL FIBRESNES</t>
  </si>
  <si>
    <t>Photosensitive semi-conductor devices including....Light-emitting diodes (LED)</t>
  </si>
  <si>
    <t>Made Up Articles (Incl. Dress Patterns) Nes</t>
  </si>
  <si>
    <t>Trunks Suit-Cases... Etc Nes</t>
  </si>
  <si>
    <t>Transformers Nes Power Handling Capacity =&gt;1 Kva But &lt;=16 Kva</t>
  </si>
  <si>
    <t>Machines having individual functions nes</t>
  </si>
  <si>
    <t>Machines And Apparatus For Resistance Welding Of Metal Not Automatic</t>
  </si>
  <si>
    <t>Hairpins; Curling Pins Curling Grips Etc And Parts Thereof</t>
  </si>
  <si>
    <t>Other printing machinenes</t>
  </si>
  <si>
    <t>Photographic Plates... For X-Ray In The Flat Unexposed</t>
  </si>
  <si>
    <t>Paint Distemper Varnish Or Similar Brushes; Paint Pads And Rollers</t>
  </si>
  <si>
    <t>Co efficient</t>
  </si>
  <si>
    <t>KGS</t>
  </si>
  <si>
    <t>PCS</t>
  </si>
  <si>
    <t>DOZ</t>
  </si>
  <si>
    <t>19/10/2022</t>
  </si>
  <si>
    <t>Coefficient</t>
  </si>
  <si>
    <t>Vat</t>
  </si>
  <si>
    <t>TEZ PLUS 70 WG (IMIDACLOPRID 70 PCT WG)</t>
  </si>
  <si>
    <t>3808.91.10</t>
  </si>
  <si>
    <t>Insecticides For Dairy, Poultry and Agricultural purposes</t>
  </si>
  <si>
    <t>17,39,504.64</t>
  </si>
  <si>
    <t>18,26,479.87</t>
  </si>
  <si>
    <t>FIPRONIL 5% SC (DIGONT 50 SC)</t>
  </si>
  <si>
    <t>15,88,822.88</t>
  </si>
  <si>
    <t>16,68,264.02</t>
  </si>
  <si>
    <t>COPPER OXYCHLORIDE 50 PCT. WP ( LORIDE 50 WP )</t>
  </si>
  <si>
    <t>3808.92.10</t>
  </si>
  <si>
    <t>Fungicides For Dairy, Poultry and Agricultural purposes</t>
  </si>
  <si>
    <t>33,20,521.98</t>
  </si>
  <si>
    <t>34,86,548.07</t>
  </si>
  <si>
    <t>23/10/2022</t>
  </si>
  <si>
    <t>PYMET 80 WDG(PYMETROZINE 60%+NITENPYRAM20%WDG)</t>
  </si>
  <si>
    <t>LOATE 10 WDG (EMAMECTIN BENZOATE) 10%WDG)</t>
  </si>
  <si>
    <t>EXPERT 20EC (CHLORPYRIFOS 20%EC)</t>
  </si>
  <si>
    <t>LARMETHOXY 24.7 SC (LAMBDA CYHALO.10.6%+THIAMETHOXAM14.1%SC)</t>
  </si>
  <si>
    <t>PENDIMETHALIN 33% EC</t>
  </si>
  <si>
    <t>3808.93.10</t>
  </si>
  <si>
    <t>BGM SPECIAL (MANCOZEB 80%WP)</t>
  </si>
  <si>
    <t>LARSICO 2.8 EC(LAMBDA CYHALOTHRIN 2.8% EC)</t>
  </si>
  <si>
    <t>LARCETA 20SP (ACETAMIPRID 20%SP)</t>
  </si>
  <si>
    <t>13/10/2022</t>
  </si>
  <si>
    <t>AXIS 10EC(ALPHACYPERMRTHRIN 10EC)</t>
  </si>
  <si>
    <t>22/09/2022</t>
  </si>
  <si>
    <t>CYPERMETHRIN 10%EC</t>
  </si>
  <si>
    <t>28/09/2022</t>
  </si>
  <si>
    <t>LARMETHOXY24.7SC(LAMBDA CYHALOTHRIN10.6+THIAMETHOXAM14.1%SC</t>
  </si>
  <si>
    <t>EXPERT 20 EC (CHLORPYRIFOS 20%EC)</t>
  </si>
  <si>
    <t>LARCONIL 72WP MANCOZEB 64PCT+CYMOXANIL 8PCT</t>
  </si>
  <si>
    <t>Larsen Chamical</t>
  </si>
  <si>
    <t>Insecticides For Dairy Poultry and Agricultural purposes</t>
  </si>
  <si>
    <t>Herbi. anti-sprouting prod.&amp;plant-growth regu.:For Dairy Poultry and Agricul</t>
  </si>
  <si>
    <t>Fungicides For Dairy Poultry and Agricultural purposes</t>
  </si>
  <si>
    <t>26/09/2022</t>
  </si>
  <si>
    <t>BALD EAGLE</t>
  </si>
  <si>
    <t>0106.39.00</t>
  </si>
  <si>
    <t>OTHER BIRDS</t>
  </si>
  <si>
    <t>9,33,209.37</t>
  </si>
  <si>
    <t>11,94,508.00</t>
  </si>
  <si>
    <t>SCARLET IBIS</t>
  </si>
  <si>
    <t>6,43,600.74</t>
  </si>
  <si>
    <t>8,23,808.94</t>
  </si>
  <si>
    <t>RED TAIL BLACK COCKATOO</t>
  </si>
  <si>
    <t>5,22,922.36</t>
  </si>
  <si>
    <t>6,69,340.62</t>
  </si>
  <si>
    <t>GALAH</t>
  </si>
  <si>
    <t>2,01,126.74</t>
  </si>
  <si>
    <t>2,57,442.23</t>
  </si>
  <si>
    <t>MAJOR MITCH COCATOO</t>
  </si>
  <si>
    <t>6,53,685.10</t>
  </si>
  <si>
    <t>8,36,716.93</t>
  </si>
  <si>
    <t>NORLHERN ROSELLA</t>
  </si>
  <si>
    <t>Mushak 4.3 done Purche Will be show on January 2023</t>
  </si>
  <si>
    <t>CTN</t>
  </si>
  <si>
    <t>co efficient</t>
  </si>
  <si>
    <t>vat@15%</t>
  </si>
  <si>
    <t>Sales amount</t>
  </si>
  <si>
    <t>15% vat</t>
  </si>
  <si>
    <t>Sabr</t>
  </si>
  <si>
    <t>co efficient price when purchase value 100</t>
  </si>
  <si>
    <t>Vat Calculation</t>
  </si>
  <si>
    <t>Bashir</t>
  </si>
  <si>
    <t>December</t>
  </si>
  <si>
    <t>January</t>
  </si>
  <si>
    <t>ALAINA TRADE INTERNATIONAL</t>
  </si>
  <si>
    <t>Status</t>
  </si>
  <si>
    <t>Close</t>
  </si>
  <si>
    <t>Nill</t>
  </si>
  <si>
    <t>Purchase check , nill</t>
  </si>
  <si>
    <t>sales hobe</t>
  </si>
  <si>
    <t>purchase check, sales nai</t>
  </si>
  <si>
    <t>New Password</t>
  </si>
  <si>
    <t>Noakhali@71</t>
  </si>
  <si>
    <t>bashiraraf60@</t>
  </si>
  <si>
    <t>maruf2002*#</t>
  </si>
  <si>
    <t>dydf#3455@bd</t>
  </si>
  <si>
    <t>Bijoy#71</t>
  </si>
  <si>
    <t>Dream#219</t>
  </si>
  <si>
    <t>DIDARTILES#4565</t>
  </si>
  <si>
    <t>Saleh@074</t>
  </si>
  <si>
    <t>Jumaima*#2015</t>
  </si>
  <si>
    <t>CAW5#KYP83</t>
  </si>
  <si>
    <t>NE820538#</t>
  </si>
  <si>
    <t>NILU ENTERPRISE</t>
  </si>
  <si>
    <t>RW#UF2ZC42</t>
  </si>
  <si>
    <t>01716070391</t>
  </si>
  <si>
    <t>7KZSWF#G$91</t>
  </si>
  <si>
    <t>X$LLLJ6W$10</t>
  </si>
  <si>
    <t>28,97,025.24</t>
  </si>
  <si>
    <t>22,24,915.39</t>
  </si>
  <si>
    <t>8,89,966.15</t>
  </si>
  <si>
    <t>2,96,655.38</t>
  </si>
  <si>
    <t>AECL$SA4SAMIM0</t>
  </si>
  <si>
    <t>XZDH@4SY$10</t>
  </si>
  <si>
    <t>VSTY$4DP$10</t>
  </si>
  <si>
    <t>SN2RVVZ#$0</t>
  </si>
  <si>
    <t>01915074051</t>
  </si>
  <si>
    <t>JBS Bangladesh</t>
  </si>
  <si>
    <t>K$5NFHSM$1</t>
  </si>
  <si>
    <t>K$5NFHSM$10</t>
  </si>
  <si>
    <t>Al@goni#26</t>
  </si>
  <si>
    <t>alam@6164</t>
  </si>
  <si>
    <t>f@rhad64</t>
  </si>
  <si>
    <t>Golden#7195</t>
  </si>
  <si>
    <t>goodpoint@2020</t>
  </si>
  <si>
    <t>Aman@S78</t>
  </si>
  <si>
    <t>Meemtex2020@</t>
  </si>
  <si>
    <t>modhumoti@80</t>
  </si>
  <si>
    <t>Parr@201241tradelik</t>
  </si>
  <si>
    <t>Sabr4VJEFYC@</t>
  </si>
  <si>
    <t>Un!que31</t>
  </si>
  <si>
    <t>Alhera#72770</t>
  </si>
  <si>
    <t>F#X1157129</t>
  </si>
  <si>
    <t>GYPSUM PLASTER-BK-90 (AIRPLANE BRAND)</t>
  </si>
  <si>
    <t>2520.20.00</t>
  </si>
  <si>
    <t>Plasters</t>
  </si>
  <si>
    <t>GYPSUM PLASTER-BK-75W (AIRPLANE BRAND)</t>
  </si>
  <si>
    <t>Measure</t>
  </si>
  <si>
    <t>pcs</t>
  </si>
  <si>
    <t>01711115478</t>
  </si>
  <si>
    <t>AtoZ@5478</t>
  </si>
  <si>
    <t>GOFRAN97@635</t>
  </si>
  <si>
    <t>SPXB!4G@123</t>
  </si>
  <si>
    <t>aunim@00912</t>
  </si>
  <si>
    <t>Az123456@point</t>
  </si>
  <si>
    <t>KBM$CVT5@123</t>
  </si>
  <si>
    <t>box</t>
  </si>
  <si>
    <t>coefficient</t>
  </si>
  <si>
    <t>MAIZE</t>
  </si>
  <si>
    <t>1005.90.90</t>
  </si>
  <si>
    <t>MAIZE (excess- 200 kgs)</t>
  </si>
  <si>
    <t>nill</t>
  </si>
  <si>
    <t>01833769913</t>
  </si>
  <si>
    <t>AL$T8EVR</t>
  </si>
  <si>
    <t>TUHIN</t>
  </si>
  <si>
    <t>FILTER CLOTH-BKS033 WITH EPOXY COATING</t>
  </si>
  <si>
    <t>5911.90.00</t>
  </si>
  <si>
    <t>SODA ASH DENSE</t>
  </si>
  <si>
    <t>Textile Articles For Technical Uses Nes As Specified In Chapter Note 7</t>
  </si>
  <si>
    <t>DISPERSE DYES: DISPERSE. RED60 200 PCT</t>
  </si>
  <si>
    <t>DISPERSE DYES : DISPERSE RED 277 100 PCT</t>
  </si>
  <si>
    <t>DISPERSE DYES : DISPERSE VIOLET33 200 PCT</t>
  </si>
  <si>
    <t>DISPERSE DYES : DISPERSE YELLOW211 200 PCT</t>
  </si>
  <si>
    <t>CERAMIC FLOOR TILES 150X900 MM</t>
  </si>
  <si>
    <t>25,52,640.77</t>
  </si>
  <si>
    <t>19,60,428.11</t>
  </si>
  <si>
    <t>7,84,171.25</t>
  </si>
  <si>
    <t>2,61,390.42</t>
  </si>
  <si>
    <t>CERAMIC GLAZED WALL TILES (300X600MM)</t>
  </si>
  <si>
    <t>POLISHED FLOOR TILES(800X800)MM</t>
  </si>
  <si>
    <t>GLAZED CERAMIC WALL TILES 300x600</t>
  </si>
  <si>
    <t>GLAZED CERAMIC BORDER TILES 75x600(DECOR)</t>
  </si>
  <si>
    <t>GLAZED CERAMIC FLOOR TILES 300x300</t>
  </si>
  <si>
    <t>CERAMIC GLAZED WALL TILES, 300X600MM</t>
  </si>
  <si>
    <t>POLISHED FLOOR TILES, 800X800MM(EX-224.64 SQM)</t>
  </si>
  <si>
    <t>CERAMIC GLAZED WALL TILES 300x600</t>
  </si>
  <si>
    <t>MULTIMETER EQ 96-X</t>
  </si>
  <si>
    <t>9030.31.00</t>
  </si>
  <si>
    <t>Multimeters</t>
  </si>
  <si>
    <t>MULTI METER F Q 96-X</t>
  </si>
  <si>
    <t>MULTI METER DQ96-C</t>
  </si>
  <si>
    <t>MULTIMETER D Q 96-X</t>
  </si>
  <si>
    <t>MULTIMETER 2 FTQ 96-X</t>
  </si>
  <si>
    <t>CONVERTER 400-480VA</t>
  </si>
  <si>
    <t>8504.40.20</t>
  </si>
  <si>
    <t>UPS/IPS (Capacity upto 2000 VA)</t>
  </si>
  <si>
    <t>CONVETER 400-480VA</t>
  </si>
  <si>
    <t>ELECTRO PNEUMATIC POSITIONER</t>
  </si>
  <si>
    <t>9032.89.00</t>
  </si>
  <si>
    <t>Automatic Regulating Or Controlling Instruments And Apparatus, Nes</t>
  </si>
  <si>
    <t>Cross Link &amp; Engineering limited</t>
  </si>
  <si>
    <t>ROOFING TILES, 200X200MM</t>
  </si>
  <si>
    <t>RIDGE TILES, 200X200MM</t>
  </si>
  <si>
    <t>OUTDOOR WALL TILES, 115X240MM</t>
  </si>
  <si>
    <t>OUTDOOR WALL TILES, 200X60MM</t>
  </si>
  <si>
    <t>Export Pathabe</t>
  </si>
  <si>
    <t>PET FOOD (CAT AND DOG FOOD)</t>
  </si>
  <si>
    <t>23,63,892.64</t>
  </si>
  <si>
    <t>30,25,782.58</t>
  </si>
  <si>
    <t>4,53,867.39</t>
  </si>
  <si>
    <t>1,51,289.13</t>
  </si>
  <si>
    <t>16,32,168.05</t>
  </si>
  <si>
    <t>17,13,776.46</t>
  </si>
  <si>
    <t>2,57,066.47</t>
  </si>
  <si>
    <t>23,22,471.90</t>
  </si>
  <si>
    <t>29,72,764.03</t>
  </si>
  <si>
    <t>4,45,914.60</t>
  </si>
  <si>
    <t>1,48,638.20</t>
  </si>
  <si>
    <t>BASIN WITH PEDESTAL</t>
  </si>
  <si>
    <t>6910.90.00</t>
  </si>
  <si>
    <t>Ceramic Sinks, Wash Basins, Baths... And Other Sanitary Fixtures, Nes</t>
  </si>
  <si>
    <t>MASSAGE BATHTUB</t>
  </si>
  <si>
    <t>3922.10.00</t>
  </si>
  <si>
    <t>Baths, Shower-Baths And Wash-Basins, Of Plastics</t>
  </si>
  <si>
    <t>GLASS SHOWER ROOM WITH ACCESSORIES</t>
  </si>
  <si>
    <t>7013.99.90</t>
  </si>
  <si>
    <t>Glassware For Toilet, Office, Indoor Decorations, Etc, Nes</t>
  </si>
  <si>
    <t>FRAME MIRROR</t>
  </si>
  <si>
    <t>7009.92.90</t>
  </si>
  <si>
    <t>Framed Glass Mirrors (Excl. Spherical &amp; Cylindrical Only For Lab.Use)</t>
  </si>
  <si>
    <t>20,81,414.05</t>
  </si>
  <si>
    <t>21,14,506.29</t>
  </si>
  <si>
    <t>GYPSUM PLASTER</t>
  </si>
  <si>
    <t>Deemed Export pathabe</t>
  </si>
  <si>
    <t>SCG SMARTBOARD SQUARE EDGE (FIBER CEMENT BOARD) (FOB)</t>
  </si>
  <si>
    <t>6811.82.00</t>
  </si>
  <si>
    <t>Arti.of asbestos-cement, of cellu...Not cont.asbestos.Ottr sheets, panels, tile</t>
  </si>
  <si>
    <t>BATH SALT, BR: LEGANO</t>
  </si>
  <si>
    <t>3307.30.00</t>
  </si>
  <si>
    <t>Perfumed Bath Salts And Other Bath Preparations</t>
  </si>
  <si>
    <t>MOUTH WASH</t>
  </si>
  <si>
    <t>3306.90.00</t>
  </si>
  <si>
    <t>Preparations For Oral Or Dental Hygiene (Incl. Denture Fixative), Nes</t>
  </si>
  <si>
    <t>BABY POWDER, BR-KODOMO</t>
  </si>
  <si>
    <t>3304.91.00</t>
  </si>
  <si>
    <t>Powders,Whether Or Not Compressed,For Beauty/Makeup/Skin Care/Preparation</t>
  </si>
  <si>
    <t>HAIR PREPARATION (HAIR TREATMENT CREAM) BR-CERING</t>
  </si>
  <si>
    <t>3305.90.00</t>
  </si>
  <si>
    <t>Preparations For Use On The Hair, Nes</t>
  </si>
  <si>
    <t>FACE WASH (PAPAYA), BR-BIO ACTIVE</t>
  </si>
  <si>
    <t>3401.30.00</t>
  </si>
  <si>
    <t>ORGNC.SRFC.ACTIVE PROD.&amp;PREPARATION FOR WASHING THE SKIN,IN THE FORM OF ..</t>
  </si>
  <si>
    <t>HAIR COMB (PLASTIC)</t>
  </si>
  <si>
    <t>9615.11.00</t>
  </si>
  <si>
    <t>Combs, Hair-Slides And The Like Of Hard Rubber Or Plastics</t>
  </si>
  <si>
    <t>BODY SCRUBBER</t>
  </si>
  <si>
    <t>Made Up Articles (Incl. Dress Patterns), Nes</t>
  </si>
  <si>
    <t>MIRROR WITH FRAME</t>
  </si>
  <si>
    <t>FOOD PREPARATION (SWEET BALL) BR-CHOCRICE</t>
  </si>
  <si>
    <t>2106.90.90</t>
  </si>
  <si>
    <t>Other food preparations not elsewhere specified or incl.(excl. beverage concentrate)</t>
  </si>
  <si>
    <t>CAKE PAPER</t>
  </si>
  <si>
    <t>4805.50.00</t>
  </si>
  <si>
    <t>Felt Paper And Paperboard, Uncoated In Rolls Or Sheets</t>
  </si>
  <si>
    <t>COTTON BUD</t>
  </si>
  <si>
    <t>5601.21.00</t>
  </si>
  <si>
    <t>Cotton Wadding And Articles Thereof</t>
  </si>
  <si>
    <t>BABY WIPES, BR-MACHERIE</t>
  </si>
  <si>
    <t>4818.20.00</t>
  </si>
  <si>
    <t>Handkerchiefs And Cleansing Or Facial Tissues &amp; Towels</t>
  </si>
  <si>
    <t>TOOTH BRUSH</t>
  </si>
  <si>
    <t>9603.21.00</t>
  </si>
  <si>
    <t>Tooth Brushes Including Dental-Plate Brushes</t>
  </si>
  <si>
    <t>DENTAL FLOSS</t>
  </si>
  <si>
    <t>3306.20.00</t>
  </si>
  <si>
    <t>Yarn Used To Clean Between Teeth (Dental Floss),Individual Retail Packages</t>
  </si>
  <si>
    <t>BABY SOAP, BR-KODOMO</t>
  </si>
  <si>
    <t>3401.11.00</t>
  </si>
  <si>
    <t>Soap And Organic Surface-Active Products In Bars, Etc, For Toilet Use</t>
  </si>
  <si>
    <t>BODY WASH, BR-KODOMO</t>
  </si>
  <si>
    <t>BABY SHAMPOO, BR-KODOMO</t>
  </si>
  <si>
    <t>3305.10.00</t>
  </si>
  <si>
    <t>Shampoos</t>
  </si>
  <si>
    <t>ROLL - ON (61.12 LTR)</t>
  </si>
  <si>
    <t>3307.20.00</t>
  </si>
  <si>
    <t>Personal Deodorants And Antiperspirants</t>
  </si>
  <si>
    <t>AIR FRESHNER, BR-DAILY FRESH</t>
  </si>
  <si>
    <t>3307.49.00</t>
  </si>
  <si>
    <t>Preparations For Deodorizing Rooms, Nes</t>
  </si>
  <si>
    <t>OLIVE OIL</t>
  </si>
  <si>
    <t>1509.30.10</t>
  </si>
  <si>
    <t>Virgin olive oil</t>
  </si>
  <si>
    <t>POWDER PUFFS</t>
  </si>
  <si>
    <t>Powder-Puffs And Pads For The Application Of Cosmetics, Etc</t>
  </si>
  <si>
    <t>LOTION POWDER, BR-KODOMO</t>
  </si>
  <si>
    <t>Beauty, Make-Up, Skin-Care (Incl. Suntan), Reparations Nes</t>
  </si>
  <si>
    <t>FACE WASH (ACNE CLEAR) BR-BIO ACTIVE</t>
  </si>
  <si>
    <t>CHARCOAL GLUTA BODY SCRUB, BR-BIA ACTIVE</t>
  </si>
  <si>
    <t>PLASTIC BEADS</t>
  </si>
  <si>
    <t>SS PEELER</t>
  </si>
  <si>
    <t>8215.99.00</t>
  </si>
  <si>
    <t>Spoons, Forks, Ladles, Skimmers... Or Similar Tableware, Nes</t>
  </si>
  <si>
    <t>HAND WASH</t>
  </si>
  <si>
    <t>FACE WASH (DEEP CLEANING &amp; PURIFYING PEEL OFF MASK).BR.BIO ACTIVE</t>
  </si>
  <si>
    <t>HEAT TRANSFER PAPER 50GSM X 1.62M X300M (FOB)</t>
  </si>
  <si>
    <t>HEAT TRANSFER PAPER 36GSM X 1.62M X400M (FOB)</t>
  </si>
  <si>
    <t>HEAT TRANSFER PAPER 36GSMX1.32MX400M (FOB)</t>
  </si>
  <si>
    <t>HEAT TRANSFER PAPER 36GSMX1.12MX500M (FOB)</t>
  </si>
  <si>
    <t>HEAT TRANSFER PAPER 50GSMX1.62MX300M (FOB)</t>
  </si>
  <si>
    <t>HEAT TRANSFER PAPER 41GSMX1.62MX500M (FOB)</t>
  </si>
  <si>
    <t>HEAT TRANSFER PAPER 36GSMX1.62MX500M (FOB)</t>
  </si>
  <si>
    <t>HEAT TRANSFER PAPER 36GSMX1.118MX500M (FOB)</t>
  </si>
  <si>
    <t>HEAT TRANSFER PAPER 36GSMX1.25MX500M (FOB)</t>
  </si>
  <si>
    <t>HEAT TRANSFER PAPER 36GSMX1.52MX500M (FOB)</t>
  </si>
  <si>
    <t>INK CYAN</t>
  </si>
  <si>
    <t>3215.90.90</t>
  </si>
  <si>
    <t>Other Ink,Wheterh Or Not Concentrated Or Solid(Ex.Ink For Ball Points Pens</t>
  </si>
  <si>
    <t>1,74,861.20</t>
  </si>
  <si>
    <t>2,23,822.33</t>
  </si>
  <si>
    <t>INK MAGENTA</t>
  </si>
  <si>
    <t>1,88,668.04</t>
  </si>
  <si>
    <t>2,41,495.09</t>
  </si>
  <si>
    <t>INK YELLOW</t>
  </si>
  <si>
    <t>2,71,498.35</t>
  </si>
  <si>
    <t>3,47,517.89</t>
  </si>
  <si>
    <t>INK BLACK</t>
  </si>
  <si>
    <t>1,24,245.12</t>
  </si>
  <si>
    <t>1,59,033.75</t>
  </si>
  <si>
    <t>CLEANING FLUSH</t>
  </si>
  <si>
    <t>3402.90.90</t>
  </si>
  <si>
    <t>Washing &amp; Cleaning Preparations (Excl. Detergents)</t>
  </si>
  <si>
    <t>NEWMIKA BOOK</t>
  </si>
  <si>
    <t>4901.99.30</t>
  </si>
  <si>
    <t>Other books</t>
  </si>
  <si>
    <t>TPVC EDGE BAND TAPE</t>
  </si>
  <si>
    <t>3920.10.30</t>
  </si>
  <si>
    <t>Mulch film</t>
  </si>
  <si>
    <t>SINGLE SIDED DECORATIVE LAMINATED SHEETS</t>
  </si>
  <si>
    <t>TRADE ADVERTISING MATERIALS</t>
  </si>
  <si>
    <t>Units of Measurement</t>
  </si>
  <si>
    <t>Units</t>
  </si>
  <si>
    <t>Sheets</t>
  </si>
  <si>
    <t>sheets</t>
  </si>
  <si>
    <t>CERAMIC WALL TILES, 300X600MM</t>
  </si>
  <si>
    <t>CERAMIC FLOOR TILES, 600X600MM</t>
  </si>
  <si>
    <t>CERAMIC FLOOR TILES, 200X1200MM</t>
  </si>
  <si>
    <t>01723961251</t>
  </si>
  <si>
    <t>1e@ehixita2021</t>
  </si>
  <si>
    <t>NUR-A-MADINA DYEING AND FINISHING MILLS LTD.</t>
  </si>
  <si>
    <t>per unit purchase price</t>
  </si>
  <si>
    <t>total Value addition</t>
  </si>
  <si>
    <t>AKSA Enterprise</t>
  </si>
  <si>
    <t>01914290704</t>
  </si>
  <si>
    <t>Ctn</t>
  </si>
  <si>
    <t>WHEAT BRAN</t>
  </si>
  <si>
    <t>2302.30.00</t>
  </si>
  <si>
    <t>Brans, Sharps And Other Residues Of Wheat</t>
  </si>
  <si>
    <t>WHEAT BRAN (Excess-110 Kg)</t>
  </si>
  <si>
    <t>Unit Measurement</t>
  </si>
  <si>
    <t>Purchase price per unit</t>
  </si>
  <si>
    <t>value addition</t>
  </si>
  <si>
    <t>Kg</t>
  </si>
  <si>
    <t xml:space="preserve">Yellow colour bill of entry done Software rate hobe 3152 </t>
  </si>
  <si>
    <t>4.3 rate hobe 56 taka</t>
  </si>
  <si>
    <t>POLISHED FLOOR TILES, 800X800MM</t>
  </si>
  <si>
    <t>POLISHED FLOOR TILES, 800X800MM (EX 230.40 SQM)</t>
  </si>
  <si>
    <t>NUMBERING STICKER UNPRINTED MG WHITE</t>
  </si>
  <si>
    <t>PET FOOD (DOG &amp; CAT FOOD)</t>
  </si>
  <si>
    <t>18,35,082.10</t>
  </si>
  <si>
    <t>23,48,905.09</t>
  </si>
  <si>
    <t>3,52,335.76</t>
  </si>
  <si>
    <t>1,17,445.25</t>
  </si>
  <si>
    <t>Unit purchase price</t>
  </si>
  <si>
    <t>Value addition</t>
  </si>
  <si>
    <t>CERAMIC WALL AND FLOOR TILES SIZE: 300X300 MM</t>
  </si>
  <si>
    <t>CERAMIC WALL AND FLOOR TILES SIZE 300X600 MM</t>
  </si>
  <si>
    <t>CERAMIC WALL AND FLOOR TILES SIZE300 X300 MM</t>
  </si>
  <si>
    <t>CERAMIC WALL AND FLOOR TILES SIZE 75 X 600 MM</t>
  </si>
  <si>
    <t>Unit</t>
  </si>
  <si>
    <t>CERAMIC WALL AND FLOOR TILES SIZE-300X600MM</t>
  </si>
  <si>
    <t>CERAMIC WALL AND FLOOR TILES SIZE-300X300MM</t>
  </si>
  <si>
    <t>CERAMIC WALL AND FLOOR TILES SIZE-75X600MM</t>
  </si>
  <si>
    <t>Delta@123</t>
  </si>
  <si>
    <t>Sales Price</t>
  </si>
  <si>
    <t>BIN</t>
  </si>
  <si>
    <t>004770762-0202</t>
  </si>
  <si>
    <t>004330968-0101</t>
  </si>
  <si>
    <t>002155308-0204</t>
  </si>
  <si>
    <t>004216769-0305</t>
  </si>
  <si>
    <t>004208975-0402</t>
  </si>
  <si>
    <t>001787092-0208</t>
  </si>
  <si>
    <t>000020116-0402</t>
  </si>
  <si>
    <t>004651746-0201</t>
  </si>
  <si>
    <t>003327241-0201</t>
  </si>
  <si>
    <t>003305365-0201</t>
  </si>
  <si>
    <t>000553166-0101</t>
  </si>
  <si>
    <t>004950824-0202</t>
  </si>
  <si>
    <t>000818645-0202</t>
  </si>
  <si>
    <t>002841736-0402</t>
  </si>
  <si>
    <t>000204072-0201</t>
  </si>
  <si>
    <t>000432354-0202</t>
  </si>
  <si>
    <t>004313113-0201</t>
  </si>
  <si>
    <t>004532299-0701</t>
  </si>
  <si>
    <t>001785515-0201</t>
  </si>
  <si>
    <t>003704498-0208</t>
  </si>
  <si>
    <t>001075054-0101</t>
  </si>
  <si>
    <t>001410732-0402</t>
  </si>
  <si>
    <t>003281801-0401</t>
  </si>
  <si>
    <t>003124378-0201</t>
  </si>
  <si>
    <t>003346017-0203</t>
  </si>
  <si>
    <t>003684005-0201</t>
  </si>
  <si>
    <t>003521079-0201</t>
  </si>
  <si>
    <t>002147135-0201</t>
  </si>
  <si>
    <t>003556748-0208</t>
  </si>
  <si>
    <t>003374924-0307</t>
  </si>
  <si>
    <t>000060357-0102</t>
  </si>
  <si>
    <t>000689955-0208</t>
  </si>
  <si>
    <t>003236489-0101</t>
  </si>
  <si>
    <t>Units SFT</t>
  </si>
  <si>
    <t>Per unit</t>
  </si>
  <si>
    <t>addition</t>
  </si>
  <si>
    <t>Purchase check database pathabe</t>
  </si>
  <si>
    <t>HEAT TRANSFER PAPER 36 GSM X1.118M X500M (FOB)</t>
  </si>
  <si>
    <t>HEAT TRANSFER PAPER 50GSM X1.62M X300M (FOB)</t>
  </si>
  <si>
    <t>HEAT TRANSFER PAPER 41GSM X1.62M X500M (FOB)</t>
  </si>
  <si>
    <t>HEAT TRANSFER PAPER 36GSM X1.62M X300M (FOB)</t>
  </si>
  <si>
    <t>purchase</t>
  </si>
  <si>
    <t>previous coefficient</t>
  </si>
  <si>
    <t>% Changes</t>
  </si>
  <si>
    <t>HEAT TRANSFER PAPER 36 GSM X1.118M X300M (FOB)</t>
  </si>
  <si>
    <t>ROLL</t>
  </si>
  <si>
    <t>Software entry dite surute 4, 5, 7 masher serial kore entry dite hobe coefficient hobe akoi product er khetre purber tarikher ta orthat FIFO method,</t>
  </si>
  <si>
    <t>V6UHYF#A11</t>
  </si>
  <si>
    <t>UKT3@HAU11</t>
  </si>
  <si>
    <t>X9SW#XCM11</t>
  </si>
  <si>
    <t>Y7H#BUTR11</t>
  </si>
  <si>
    <t>8TLNB$GG11</t>
  </si>
  <si>
    <t>NG@GSE6T11</t>
  </si>
  <si>
    <t>PR7P$EPU11</t>
  </si>
  <si>
    <t>NNKJ!X9J11</t>
  </si>
  <si>
    <t>Marine Chemical</t>
  </si>
  <si>
    <t>01739420619</t>
  </si>
  <si>
    <t>marine@0619</t>
  </si>
  <si>
    <t>Sales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</si>
  <si>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</si>
  <si>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</si>
  <si>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</si>
  <si>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</si>
  <si>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</si>
  <si>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</si>
  <si>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</si>
  <si>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</si>
  <si>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</si>
  <si>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</si>
  <si>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</si>
  <si>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</si>
  <si>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Other Maize, Excluding wrapped/canned upto 2.5 kg</t>
  </si>
  <si>
    <t>35,04,220.30</t>
  </si>
  <si>
    <t>15,06,825.24</t>
  </si>
  <si>
    <t>31,18,543.54</t>
  </si>
  <si>
    <t>1,55,927.18</t>
  </si>
  <si>
    <t>CHICK PEAS BRAN</t>
  </si>
  <si>
    <t>2302.50.00</t>
  </si>
  <si>
    <t>Brans, Sharps And Other Residues Of Leguminous Plants</t>
  </si>
  <si>
    <t>11,11,017.32</t>
  </si>
  <si>
    <t>31,42,117.59</t>
  </si>
  <si>
    <t>52,95,266.50</t>
  </si>
  <si>
    <t>30,81,070.21</t>
  </si>
  <si>
    <t>1,54,053.51</t>
  </si>
  <si>
    <t>8,33,186.78</t>
  </si>
  <si>
    <t>14,67,641.86</t>
  </si>
  <si>
    <t>26,14,746.35</t>
  </si>
  <si>
    <t>1,30,737.32</t>
  </si>
  <si>
    <t>WHEAT BRAN (EXCESS 2939.2 KGS)</t>
  </si>
  <si>
    <t>63,67,884.19</t>
  </si>
  <si>
    <t>3,18,394.21</t>
  </si>
  <si>
    <t>51,62,300.51</t>
  </si>
  <si>
    <t>2,58,115.03</t>
  </si>
  <si>
    <t>21,43,769.87</t>
  </si>
  <si>
    <t>63,46,811.47</t>
  </si>
  <si>
    <t>23,94,550.26</t>
  </si>
  <si>
    <t>11,32,210.65</t>
  </si>
  <si>
    <t>36,30,667.13</t>
  </si>
  <si>
    <t>1,81,533.36</t>
  </si>
  <si>
    <t>61,93,368.94</t>
  </si>
  <si>
    <t>3,09,668.45</t>
  </si>
  <si>
    <t>49,93,347.47</t>
  </si>
  <si>
    <t>65,99,396.18</t>
  </si>
  <si>
    <t>11,74,144.37</t>
  </si>
  <si>
    <t>8,85,717.33</t>
  </si>
  <si>
    <t>43,36,152.57</t>
  </si>
  <si>
    <t>2,16,807.63</t>
  </si>
  <si>
    <t>20,50,662.36</t>
  </si>
  <si>
    <t>1,02,533.12</t>
  </si>
  <si>
    <t>49,06,478.43</t>
  </si>
  <si>
    <t>2,45,323.92</t>
  </si>
  <si>
    <t>RED WHOLE LENTILS (EX- 10 KG)</t>
  </si>
  <si>
    <t>0713.40.90</t>
  </si>
  <si>
    <t>Dried Lentils, Shelled, Nes</t>
  </si>
  <si>
    <t>62,58,067.55</t>
  </si>
  <si>
    <t>23,48,288.76</t>
  </si>
  <si>
    <t>1,17,414.44</t>
  </si>
  <si>
    <t>12,75,845.78</t>
  </si>
  <si>
    <t>29,94,568.13</t>
  </si>
  <si>
    <t>1,49,728.41</t>
  </si>
  <si>
    <t>6,89,575.92</t>
  </si>
  <si>
    <t>WHEAT BRAN (EXCESS: 39 KGS)</t>
  </si>
  <si>
    <t>11,82,634.60</t>
  </si>
  <si>
    <t>Zunairahsign@0171</t>
  </si>
  <si>
    <t>BS Trading</t>
  </si>
  <si>
    <t>01886973753</t>
  </si>
  <si>
    <t>EZ!WTF8Z</t>
  </si>
  <si>
    <t>EZ!WTF8Z$1</t>
  </si>
  <si>
    <t>DISPERSE DYES: DIS YELLOW 211 200 PCT</t>
  </si>
  <si>
    <t>DISPERSE DYES: DIS BLUE 3RN 300 PCT</t>
  </si>
  <si>
    <t xml:space="preserve">purchase </t>
  </si>
  <si>
    <t>purchase hobe , sales hobe next month</t>
  </si>
  <si>
    <t>SEQUENTIAL NUMBERING STICKER</t>
  </si>
  <si>
    <t>4821.10.00</t>
  </si>
  <si>
    <t>Printed Paper Or Paperboard Labels Of All Kinds</t>
  </si>
  <si>
    <t>BLINDS FABRICS IN ROLL(EX-58 KGS)</t>
  </si>
  <si>
    <t>6303.92.00</t>
  </si>
  <si>
    <t>Curtains&amp;Intror.Blinds;Curtain/Bed Vlncs.Of Synthtc.Fbrs.(Exl.Knitted/Cro.</t>
  </si>
  <si>
    <t>CUTTING TOOL</t>
  </si>
  <si>
    <t>8208.90.00</t>
  </si>
  <si>
    <t>Knives And Cutting Blades, For Machines Or Mechanical Appliances Nes</t>
  </si>
  <si>
    <t>BLINDS ACCESSORIES (PP TAPE)</t>
  </si>
  <si>
    <t>3925.90.00</t>
  </si>
  <si>
    <t>Builders' Ware Of Plastics, Nes</t>
  </si>
  <si>
    <t>BLINDS ACCESSORIES (SNAP)</t>
  </si>
  <si>
    <t>price</t>
  </si>
  <si>
    <t>CERAMIC GLAZED WALL AND FLOOR TILES 300X600 MM</t>
  </si>
  <si>
    <t>CERAMIC GLAZED WALL AND FLOOR TILES 300X300 MM</t>
  </si>
  <si>
    <t>CERAMIC GLAZED WALL AND FLOOR TILES 80X600 MM</t>
  </si>
  <si>
    <t>SEQ: NUMBERING STICKER PAPRE LABEL (UNPRINTED) MG WHITE</t>
  </si>
  <si>
    <t>SEQ: NUMBERING STICKER PAPRE LABEL (UNPRINTED) PPH WHITE</t>
  </si>
  <si>
    <t>SEQ: NUMBERING STICKER PAPRE LABEL (UNPRINTED) MG COLOUR</t>
  </si>
  <si>
    <t xml:space="preserve"> C 714399(09/05/2023)</t>
  </si>
  <si>
    <t>16,10,644.64</t>
  </si>
  <si>
    <t>16,91,176.87</t>
  </si>
  <si>
    <t>2,53,676.53</t>
  </si>
  <si>
    <t>16,60,178.59</t>
  </si>
  <si>
    <t>17,43,187.52</t>
  </si>
  <si>
    <t>2,61,478.13</t>
  </si>
  <si>
    <t>16,35,326.21</t>
  </si>
  <si>
    <t>17,17,092.52</t>
  </si>
  <si>
    <t>2,57,563.88</t>
  </si>
  <si>
    <t>16,66,411.53</t>
  </si>
  <si>
    <t>17,49,732.10</t>
  </si>
  <si>
    <t>2,62,459.82</t>
  </si>
  <si>
    <t>D4DDJLU!08</t>
  </si>
  <si>
    <t>CERAMIC WALL AND FLOOR TILES 300X300MM</t>
  </si>
  <si>
    <t>GLAZED PORCELAIN (POLISHED) FLOOR TILES 800X800 MM</t>
  </si>
  <si>
    <t>CERAMIC GLAZED WALL AND FLOOR TILES 300X600MM</t>
  </si>
  <si>
    <t>CERAMIC GLAZED WALL AND FLOOR TILES 300X300MM</t>
  </si>
  <si>
    <t>GLAZED PORCELAIN (POLIHED) FLOOR TILE 800X800MM</t>
  </si>
  <si>
    <t>Reduan12@#</t>
  </si>
  <si>
    <t>Purchase</t>
  </si>
  <si>
    <t>Addition</t>
  </si>
  <si>
    <t>Sft</t>
  </si>
  <si>
    <t>Icons International</t>
  </si>
  <si>
    <t>01907098690</t>
  </si>
  <si>
    <t xml:space="preserve">V5D!HTUL
</t>
  </si>
  <si>
    <t>V5D!HTUL$1</t>
  </si>
  <si>
    <t>VDS</t>
  </si>
  <si>
    <t>RT@01833769913</t>
  </si>
  <si>
    <t>61,79,153.84</t>
  </si>
  <si>
    <t>3,08,957.69</t>
  </si>
  <si>
    <t>54,00,827.41</t>
  </si>
  <si>
    <t>2,70,041.37</t>
  </si>
  <si>
    <t>53,88,968.97</t>
  </si>
  <si>
    <t>2,69,448.45</t>
  </si>
  <si>
    <t>41,69,703.34</t>
  </si>
  <si>
    <t>2,08,485.17</t>
  </si>
  <si>
    <t>48,88,674.63</t>
  </si>
  <si>
    <t>2,44,433.73</t>
  </si>
  <si>
    <t>53,32,547.05</t>
  </si>
  <si>
    <t>2,66,627.35</t>
  </si>
  <si>
    <t>20,59,166.05</t>
  </si>
  <si>
    <t>1,02,958.30</t>
  </si>
  <si>
    <t>41,08,391.64</t>
  </si>
  <si>
    <t>2,05,419.58</t>
  </si>
  <si>
    <t>49,66,536.43</t>
  </si>
  <si>
    <t>2,48,326.82</t>
  </si>
  <si>
    <t>8,73,036.41</t>
  </si>
  <si>
    <t>31,14,426.80</t>
  </si>
  <si>
    <t>1,55,721.34</t>
  </si>
  <si>
    <t>Tuhin</t>
  </si>
  <si>
    <t>BABY CEREAL BR.CERELAC</t>
  </si>
  <si>
    <t>Preparations suitable for infants or young children, put up for retail sale</t>
  </si>
  <si>
    <t>MUSTARD BR.MAILLE</t>
  </si>
  <si>
    <t>Mustard Flour And Meal, And Prepared Mustard</t>
  </si>
  <si>
    <t>JUICE BR.STUTE SUPERIOR CRANBERRY</t>
  </si>
  <si>
    <t>2009.89.00</t>
  </si>
  <si>
    <t>Juice of any other single fruit or vegetable other than Cranberry Juice</t>
  </si>
  <si>
    <t>CADBURY COCOA POWDER BR. CADBURY</t>
  </si>
  <si>
    <t>Cocoa Powder, Containing Added Sugar Or Other Sweetening Matter</t>
  </si>
  <si>
    <t>SWEETNER BR. CANDEREL</t>
  </si>
  <si>
    <t>Artificial honey, caramel and other sugars (incl. invert sugar), nes</t>
  </si>
  <si>
    <t>SOUP BR. KNORR</t>
  </si>
  <si>
    <t>Soups And Broths And Preparations Therefor</t>
  </si>
  <si>
    <t>HEINZ BAKED BAENS BR.HEINZ</t>
  </si>
  <si>
    <t>2005.51.00</t>
  </si>
  <si>
    <t>Shelled Beans, Preserved Other Than By Vinegar, Etc, Not Frozen</t>
  </si>
  <si>
    <t>MALTED DRINKS BR. OVALTIN</t>
  </si>
  <si>
    <t>1901.90.99</t>
  </si>
  <si>
    <t>Imported in bulk by other than VAT registered food processing industries</t>
  </si>
  <si>
    <t>QUAKER OATS BR. QUAKER</t>
  </si>
  <si>
    <t>1904.90.00</t>
  </si>
  <si>
    <t>Cereals In Grain,Flakes,Worked Grains,Precooked,Otherwise Prepared, Nes</t>
  </si>
  <si>
    <t>DRINKING CHOCOLATE BR. CADBURY C/O :CHINA</t>
  </si>
  <si>
    <t>1806.90.00</t>
  </si>
  <si>
    <t>OTHER CHOCOLATE &amp; OTHER FOOD PREPARA. CONTAININGS COCOA, EXCL. FILLED/NOT FILLE, TV</t>
  </si>
  <si>
    <t>AL HERA TILES addition 38%</t>
  </si>
  <si>
    <t>DISPERSE DYES.DIS YELLOW 211 200 PCT</t>
  </si>
  <si>
    <t>DISPERSE DYES.DIS BLUE 3RN 300 PCT</t>
  </si>
  <si>
    <t>DISPERSE DYES.DIS BLACK ECT 300 PCT</t>
  </si>
  <si>
    <t>DISPERSE DYES.DIS BLUE 165 200 PCT</t>
  </si>
  <si>
    <t>%</t>
  </si>
  <si>
    <t>CERAMIC COMMODE</t>
  </si>
  <si>
    <t>TOP BASIN WITHOUT PADESTAL</t>
  </si>
  <si>
    <t>6910.10.00</t>
  </si>
  <si>
    <t>Ceramic Sinks... And Other Sanitary Fixtures, Of Porcelain Or China</t>
  </si>
  <si>
    <t>TOWEL RAIL</t>
  </si>
  <si>
    <t>7324.29.00</t>
  </si>
  <si>
    <t>Baths Of Iron (Excl. Cast) Or Steel</t>
  </si>
  <si>
    <t>PAPER HOLDER</t>
  </si>
  <si>
    <t>TOWEL RING</t>
  </si>
  <si>
    <t>HAND SHOWER</t>
  </si>
  <si>
    <t>TOP SHOWER</t>
  </si>
  <si>
    <t>BANGLA COMODE</t>
  </si>
  <si>
    <t>WATER CLOSET</t>
  </si>
  <si>
    <t>TOP BASIN WITHOUT PEDESTAL</t>
  </si>
  <si>
    <t>TOILET COVER(SEAT COVERS)</t>
  </si>
  <si>
    <t>3922.20.00</t>
  </si>
  <si>
    <t>Lavatory Seats And Covers Of Plastics</t>
  </si>
  <si>
    <t>Yasin korbe</t>
  </si>
  <si>
    <t>BoE need C  805845(25-09-23)</t>
  </si>
  <si>
    <t>HEAT TRANSFER PAPER 50GSM X1.62M X400M (FOB)</t>
  </si>
  <si>
    <t>HEAT TRANSFER PAPER 41GSM X1.62M X400M (FOB)</t>
  </si>
  <si>
    <t>HEAT TRANSFER PAPER 36GSM X1.62M X400M (FOB)</t>
  </si>
  <si>
    <t>HEAT TRANSFER PAPER 36GSM X1.52M X500M (FOB)</t>
  </si>
  <si>
    <t>HEAT TRANSFER PAPER 36GSM X1.32M X500M (FOB)</t>
  </si>
  <si>
    <t>HEAT TRANSFER PAPER 36GSM X1.20M X500M (FOB)</t>
  </si>
  <si>
    <t>HEAT TRANSFER PAPER 33GSM X1.62M X500M (FOB)</t>
  </si>
  <si>
    <t>HEAT TRANSFER PAPER 33GSM X1.118M X800M (FOB)</t>
  </si>
  <si>
    <t>Done without Attachment</t>
  </si>
  <si>
    <t>GYPSUM PLASTER-BK-75 (AIRPLANE BRAND)</t>
  </si>
  <si>
    <t>Sky Bath</t>
  </si>
  <si>
    <t>01818341852</t>
  </si>
  <si>
    <t>RQ9T$YFQ52</t>
  </si>
  <si>
    <t>next month sales hobe</t>
  </si>
  <si>
    <t>product code</t>
  </si>
  <si>
    <t xml:space="preserve">Purchase </t>
  </si>
  <si>
    <t>NAFISA ENTERPRISE (KHULNA)</t>
  </si>
  <si>
    <t>M/S. NAFISA ENTERPRISE BIN Mymensingh</t>
  </si>
  <si>
    <t>01313790724</t>
  </si>
  <si>
    <t>R5WNZB!S$1</t>
  </si>
  <si>
    <t>M/s. Rafi International</t>
  </si>
  <si>
    <t>01886533102</t>
  </si>
  <si>
    <t>U7@RWDLP</t>
  </si>
  <si>
    <t>U7@RWDLP$1</t>
  </si>
  <si>
    <t>CERAMIC FLOOR TILES, 300X300MM</t>
  </si>
  <si>
    <t>Showed Return</t>
  </si>
  <si>
    <t>September,2023 note-15</t>
  </si>
  <si>
    <t>October,2023 note-22</t>
  </si>
  <si>
    <t>DISPERSE DYES: DIS YELLOW SE3R 200 PCT</t>
  </si>
  <si>
    <t>DISPERSE DYES: DIS NAVY BLUE ECO 100 PCT</t>
  </si>
  <si>
    <t>DISPERSE DYES:DIS BLACK ECT 300 PCT</t>
  </si>
  <si>
    <t>GLAZED (POLISHED) PORCELAIN FLOOR TILES 600X600 MM</t>
  </si>
  <si>
    <t>CERAMIC GLAZED WALL TILES SIZE:300X600 MM</t>
  </si>
  <si>
    <t>Yellow Colour BoE ache</t>
  </si>
  <si>
    <t>Showed</t>
  </si>
  <si>
    <t>AL HERA TILES</t>
  </si>
  <si>
    <t>SEQ: NUMBERING STICKER PAPER LABEL (UNPRINTED) MG WHITE</t>
  </si>
  <si>
    <t>SEQ: NUMBERING STICKER PAPER LABEL (UNPRINTED) PPH WHITE</t>
  </si>
  <si>
    <t>SEQ: NUMBERING STICKER PAPER LABEL (UNPRINTED) MG -COLOUR</t>
  </si>
  <si>
    <t>17,13,742.59</t>
  </si>
  <si>
    <t>17,99,429.72</t>
  </si>
  <si>
    <t>2,69,914.46</t>
  </si>
  <si>
    <t>17,31,067.59</t>
  </si>
  <si>
    <t>18,17,620.97</t>
  </si>
  <si>
    <t>2,72,643.15</t>
  </si>
  <si>
    <t>Not Showed</t>
  </si>
  <si>
    <t>Aug-23
 Note-15</t>
  </si>
  <si>
    <t>Total Sales</t>
  </si>
  <si>
    <t>Vat Payable</t>
  </si>
  <si>
    <t>Fahim Ceramics 4.3 done BoE C 21994 addition 36% Purchase showed in october-23</t>
  </si>
  <si>
    <t>Huwal Aman Sanitary Addition 10%</t>
  </si>
  <si>
    <t>MUSTARD OIL CAKE</t>
  </si>
  <si>
    <t>2306.90.00</t>
  </si>
  <si>
    <t>Oil-Cake And Other Solid Residues, Of Other Vegetable Fats And Oils</t>
  </si>
  <si>
    <t>RESIDUES OF RAPESEED</t>
  </si>
  <si>
    <t>2306.49.00</t>
  </si>
  <si>
    <t>OIL-CAKE AND OTHER SOLID RESIDUES OF RAPE OR COLZA SEEDS, OTHER</t>
  </si>
  <si>
    <t>Rafi International</t>
  </si>
  <si>
    <t>Quantity (KG)</t>
  </si>
  <si>
    <t>Addition @ 5%</t>
  </si>
  <si>
    <t>Hual aman @ 10% addition</t>
  </si>
  <si>
    <t>RAFI @5% addition</t>
  </si>
  <si>
    <t>Rafi International 4.3 does not need addition @ 5%</t>
  </si>
  <si>
    <t>WHEAT BRAN (Ex- 1199.2 KG)</t>
  </si>
  <si>
    <t>WHEAT BRAN (Ex. 60 KGS)</t>
  </si>
  <si>
    <t>WHEAT BRAN (Ex. 37 KGS)</t>
  </si>
  <si>
    <t>WHEAT BRAN( EX-100 KGS )</t>
  </si>
  <si>
    <t>MUSTARD SEEDS</t>
  </si>
  <si>
    <t>1207.50.90</t>
  </si>
  <si>
    <t>Mustared Seeds, Nes</t>
  </si>
  <si>
    <t>WHEAT BRAN[ EX. 40 KGS]</t>
  </si>
  <si>
    <t>WHEAT BRAN [ex. 300 kgs]</t>
  </si>
  <si>
    <t>WHEAT BRAN (EX. 153 KGS)</t>
  </si>
  <si>
    <t>WHEAT BRAN [EX. 114 KGS]</t>
  </si>
  <si>
    <t>WHEAT BRAN[EX.335 KGS ]</t>
  </si>
  <si>
    <t>WHEAT BRAN [EX. 160 KGS]</t>
  </si>
  <si>
    <t>WHEAT BRAN [ex. 399 kgs]</t>
  </si>
  <si>
    <t>WHEAT BRAN [EX. 110 KGS]</t>
  </si>
  <si>
    <t>WHEAT BRAN ( EX 2517 KGS)</t>
  </si>
  <si>
    <t>WHEAT BRAN ( EX 160 KGS)</t>
  </si>
  <si>
    <t>WHEAT BRAN [EX. 30 KGS]</t>
  </si>
  <si>
    <t>33,85,972.11</t>
  </si>
  <si>
    <t>1,69,298.61</t>
  </si>
  <si>
    <t>13,61,863.29</t>
  </si>
  <si>
    <t>CHICK PEAS BRAN ( EX- 146 KGS )</t>
  </si>
  <si>
    <t>6,05,110.69</t>
  </si>
  <si>
    <t>WHEAT BRAN ( EX-127 KGS )</t>
  </si>
  <si>
    <t>8,08,997.77</t>
  </si>
  <si>
    <t>61,50,730.75</t>
  </si>
  <si>
    <t>WHEAT BRAN [ EX.174 KGS ]</t>
  </si>
  <si>
    <t>28,90,821.74</t>
  </si>
  <si>
    <t>1,44,541.09</t>
  </si>
  <si>
    <t>44,99,320.38</t>
  </si>
  <si>
    <t>2,24,966.02</t>
  </si>
  <si>
    <t>42,67,446.23</t>
  </si>
  <si>
    <t>9,12,735.58</t>
  </si>
  <si>
    <t>18,25,345.56</t>
  </si>
  <si>
    <t>WHEAT BRAN [ EX.300 KGS ]</t>
  </si>
  <si>
    <t>40,32,103.43</t>
  </si>
  <si>
    <t>2,01,605.17</t>
  </si>
  <si>
    <t>72,51,331.88</t>
  </si>
  <si>
    <t>3,62,566.59</t>
  </si>
  <si>
    <t>53,29,292.11</t>
  </si>
  <si>
    <t>2,66,464.61</t>
  </si>
  <si>
    <t>68,14,504.66</t>
  </si>
  <si>
    <t>3,40,725.23</t>
  </si>
  <si>
    <t>47,17,734.00</t>
  </si>
  <si>
    <t>2,35,886.70</t>
  </si>
  <si>
    <t>52,85,609.38</t>
  </si>
  <si>
    <t>2,64,280.47</t>
  </si>
  <si>
    <t>43,02,600.25</t>
  </si>
  <si>
    <t>2,15,130.01</t>
  </si>
  <si>
    <t>WHEAT BRAN [EX. 300 KGS]</t>
  </si>
  <si>
    <t>33,16,218.29</t>
  </si>
  <si>
    <t>1,65,810.91</t>
  </si>
  <si>
    <t>Nafisa Agro Product Limited</t>
  </si>
  <si>
    <t>SOAP BAR BR:KODOMO</t>
  </si>
  <si>
    <t>3401.19.00</t>
  </si>
  <si>
    <t>Soap And Organic Surface-Active Products In Bars, Etc, Nes</t>
  </si>
  <si>
    <t>NAILON BODY SCRUBER</t>
  </si>
  <si>
    <t>BABY SHAMPOO BR: KODOMO</t>
  </si>
  <si>
    <t>HAIR PREPARATION BR:LOLANE</t>
  </si>
  <si>
    <t>FACEWASH BR: BIO ACTIVE</t>
  </si>
  <si>
    <t>POWDER BR: KODOMO</t>
  </si>
  <si>
    <t>FACE CREAM BR: JOHNSON</t>
  </si>
  <si>
    <t>FACE PREPARATION (FACE WASH) BR: AR</t>
  </si>
  <si>
    <t>BABY TOOTH BRUSH BR:KASILI</t>
  </si>
  <si>
    <t>BODY WASH BR: KODOMO</t>
  </si>
  <si>
    <t>BABY GIFT SET BR: KODOMO 5PC SET</t>
  </si>
  <si>
    <t>BABY FEEDER LIQUID CLEANER</t>
  </si>
  <si>
    <t>3402.50.00</t>
  </si>
  <si>
    <t>Preparations put up for retail sale</t>
  </si>
  <si>
    <t>FABRIC WASH BR: KODOMO</t>
  </si>
  <si>
    <t>NAPTHALINE</t>
  </si>
  <si>
    <t>2902.90.10</t>
  </si>
  <si>
    <t>Other Cyclic Hydrocarbons, Nes</t>
  </si>
  <si>
    <t>BATH SALT BR:LEAAN</t>
  </si>
  <si>
    <t>TOOTH PICK</t>
  </si>
  <si>
    <t>4419.90.00</t>
  </si>
  <si>
    <t>Other, excl. Bamboo</t>
  </si>
  <si>
    <t>OILVE OIL BR:BIO ACTIVE</t>
  </si>
  <si>
    <t>TOOTHPAST BR: COLGAT</t>
  </si>
  <si>
    <t>3306.10.00</t>
  </si>
  <si>
    <t>Dentifrices</t>
  </si>
  <si>
    <t>nill, C 24947(18-09-23), 4.3 need</t>
  </si>
  <si>
    <t>Parrot Trade Link, 4.3 need within December-2023</t>
  </si>
  <si>
    <t>RM TRADE INTERNATIONAL</t>
  </si>
  <si>
    <t>FLANNEL BLANKET FABRICS</t>
  </si>
  <si>
    <t>Pile Fabrics Of Textile Materials, Nes, Knitted Or Crocheted</t>
  </si>
  <si>
    <t>QUILT , EXTRA: 300 KG</t>
  </si>
  <si>
    <t>Quilts, bedspreads, eiderdowns and duvets (comforters)</t>
  </si>
  <si>
    <t>QUILT, EXTRA WEIGHT: 610 KG</t>
  </si>
  <si>
    <t>OLIVE OIL BERTINI,EX WT-109 KG</t>
  </si>
  <si>
    <t>1509.20.90</t>
  </si>
  <si>
    <t>Extra virgin olive oil</t>
  </si>
  <si>
    <t>COOKING OIL SHUROOQ EX WT-68KG</t>
  </si>
  <si>
    <t>1516.20.00</t>
  </si>
  <si>
    <t>Vegetable fats and oils and their fractions, hydrogenated, etc</t>
  </si>
  <si>
    <t>VEGETABLE GHEE ASEEL</t>
  </si>
  <si>
    <t>MAYONNAISE ALFA</t>
  </si>
  <si>
    <t>2103.90.90</t>
  </si>
  <si>
    <t>sauce preparations; mixed condiments and seasonings;NES</t>
  </si>
  <si>
    <t>CHEESE PUCK</t>
  </si>
  <si>
    <t>0406.90.00</t>
  </si>
  <si>
    <t>Cheese, Nes</t>
  </si>
  <si>
    <t>MUSHROOM AMERICAN GOURMET</t>
  </si>
  <si>
    <t>2003.10.00</t>
  </si>
  <si>
    <t>Mushrooms, Preserved Otherwise Than By Vinegar Or Acetic Acid</t>
  </si>
  <si>
    <t>TUNA FISH AMERICAN FRESH</t>
  </si>
  <si>
    <t>1604.14.00</t>
  </si>
  <si>
    <t>Prep./Preserved Tuna,Skipjack &amp; Bonito Ex.Minced Whole/Inpieces</t>
  </si>
  <si>
    <t>CORN AMERICAN FRESH</t>
  </si>
  <si>
    <t>2005.80.00</t>
  </si>
  <si>
    <t>Sweetcorn, Preserved Other Than By Vinegar Or Acetic Acid, Not Frozen</t>
  </si>
  <si>
    <t>FRUIT JUICE DRINKS RANI</t>
  </si>
  <si>
    <t>FRUIT JAM STUTE</t>
  </si>
  <si>
    <t>2007.99.00</t>
  </si>
  <si>
    <t>Oth.Jams,Fruit Jellies,Marmalades,Nut Purce/Pastes Oth Than Citrus Fruit..</t>
  </si>
  <si>
    <t>NUTELLA EX WT-333KG</t>
  </si>
  <si>
    <t>STRABERRY SYRUP HERSHEY'S</t>
  </si>
  <si>
    <t>FOOD CREAM PUCK</t>
  </si>
  <si>
    <t>SAUCE(ROYAL ARM)</t>
  </si>
  <si>
    <t>2103.10.00</t>
  </si>
  <si>
    <t>Soya Sauce</t>
  </si>
  <si>
    <t>BEANS RED KIDNEY FARM FRESH</t>
  </si>
  <si>
    <t>PEAS AMERICAN GOURMET, EX WT-57KG</t>
  </si>
  <si>
    <t>2005.40.00</t>
  </si>
  <si>
    <t>Peas, Preserved Other Than By Vinegar Or Acetic Acid, Not Frozen</t>
  </si>
  <si>
    <t>OLIVE MEGA</t>
  </si>
  <si>
    <t>2005.70.00</t>
  </si>
  <si>
    <t>Olives, Preserved Other Than By Vinegar Or Acetic Acid, Not Frozen</t>
  </si>
  <si>
    <t>COCONUT MILK AMERICAN FRESH</t>
  </si>
  <si>
    <t>TEA LIPTON,EX WT-54 KG</t>
  </si>
  <si>
    <t>0902.10.00</t>
  </si>
  <si>
    <t>Green Tea,Whether Or Not Flavoured, In Immediate Packings &lt;=3 Kg</t>
  </si>
  <si>
    <t>COFFEE (DAVIDOFF)</t>
  </si>
  <si>
    <t>2101.12.00</t>
  </si>
  <si>
    <t>Preparations With A Basis Of Extract/Essence Etc.Or With A Basis Of Coffee</t>
  </si>
  <si>
    <t>COFFEE CREAMER(COFFEE MATE)</t>
  </si>
  <si>
    <t>CEREAL QUAKER</t>
  </si>
  <si>
    <t>BAKING POWDER FOSTER CLARK'S</t>
  </si>
  <si>
    <t>2102.30.00</t>
  </si>
  <si>
    <t>Prepared Baking Powders</t>
  </si>
  <si>
    <t>CANDY FOX'S</t>
  </si>
  <si>
    <t>1704.10.10</t>
  </si>
  <si>
    <t>Chewing Gum Not Containing Cocoa, TV</t>
  </si>
  <si>
    <t>CHICKEN CUBE( MAGGI)</t>
  </si>
  <si>
    <t>1602.39.00</t>
  </si>
  <si>
    <t>Preparations Of Poultry(Exc.Turkey/Fowls Of Species Gallus Domesticus)</t>
  </si>
  <si>
    <t>HONEY (AMERICAN GREEN)</t>
  </si>
  <si>
    <t>0409.00.10</t>
  </si>
  <si>
    <t>Naturel honey, wrapped/canned upto 2.5 kg</t>
  </si>
  <si>
    <t>CHIP(PRINGLES)</t>
  </si>
  <si>
    <t>2005.20.00</t>
  </si>
  <si>
    <t>Potatoes, Preserved Other Than By Vinegar Or Acetic Acid, Not Frozen</t>
  </si>
  <si>
    <t>HEAT TRANSFER PAPER 50GSM X 1.62M X 300M (EX-300 KGS) FOB</t>
  </si>
  <si>
    <t>HEAT TRANSFER PAPER 41GSM X 1.62M X 400M (EX-2427 KGS) FOB</t>
  </si>
  <si>
    <t>HEAT TRANSFER PAPER 36GSM X 1.62M X 400M (EX-1437 KGS) FOB</t>
  </si>
  <si>
    <t>HEAT TRANSFER PAPER 36GSM X 1.52M X 500M (EX-1254 KGS) FOB</t>
  </si>
  <si>
    <t>HEAT TRANSFER PAPER 33GSM X 1.62M X 500M (EX-300 KGS) FOB</t>
  </si>
  <si>
    <t>HEAT TRANSFER PAPER 33GSM X 1.118M X 800M (EX-600 KGS) FOB</t>
  </si>
  <si>
    <t>CERAMIC WALL TILES 75X600 MM</t>
  </si>
  <si>
    <t>Yead Trading Red colour Product item 4.3 need</t>
  </si>
  <si>
    <t>2,71,459.89</t>
  </si>
  <si>
    <t>3,47,468.65</t>
  </si>
  <si>
    <t>1,82,532.96</t>
  </si>
  <si>
    <t>2,33,642.19</t>
  </si>
  <si>
    <t>3,27,622.44</t>
  </si>
  <si>
    <t>4,19,356.72</t>
  </si>
  <si>
    <t>1,82,535.25</t>
  </si>
  <si>
    <t>2,33,645.12</t>
  </si>
  <si>
    <t>GYPSUM PLASTER BK-75W (AIRPLANE BRAND)</t>
  </si>
  <si>
    <t>STAINLESS STEEL WIRE ROPE FOR STEEL MILL INDUSTRY</t>
  </si>
  <si>
    <t>7312.10.00</t>
  </si>
  <si>
    <t>Stranded Wire, Cables Of Iron Or Steel, Not Electically Insulated</t>
  </si>
  <si>
    <t>4,34,224.58</t>
  </si>
  <si>
    <t>5,55,807.46</t>
  </si>
  <si>
    <t>CONVERTER</t>
  </si>
  <si>
    <t>5,05,300.40</t>
  </si>
  <si>
    <t>5,55,830.44</t>
  </si>
  <si>
    <r>
      <t xml:space="preserve">Cross Link &amp; Engineering limited, </t>
    </r>
    <r>
      <rPr>
        <b/>
        <sz val="16"/>
        <color rgb="FFFF0000"/>
        <rFont val="Calibri"/>
        <family val="2"/>
        <scheme val="minor"/>
      </rPr>
      <t>Red colour BoE didn't Show.</t>
    </r>
  </si>
  <si>
    <t>C 1234609(06-08-23)</t>
  </si>
  <si>
    <t>Sales hobe and purchase check</t>
  </si>
  <si>
    <r>
      <rPr>
        <sz val="11"/>
        <rFont val="Arial"/>
        <family val="2"/>
      </rPr>
      <t>Brans, Sharps And Other Residues Of
Wheat</t>
    </r>
  </si>
  <si>
    <r>
      <rPr>
        <sz val="11"/>
        <rFont val="Arial"/>
        <family val="2"/>
      </rPr>
      <t>WHEAT BRAN (Excess
-1477 KG)</t>
    </r>
  </si>
  <si>
    <t>M/s. Nafisa Enterprise Mymensingh</t>
  </si>
  <si>
    <t>2302.30.01</t>
  </si>
  <si>
    <t>Not showed</t>
  </si>
  <si>
    <t>nafisa_maymensingh 9376 red colour Manual hobe</t>
  </si>
  <si>
    <t>WHEAT BRAN [ EX.200 KGS ]</t>
  </si>
  <si>
    <t>BoE 11087 Red colour Manual dite hobe</t>
  </si>
  <si>
    <t>SWISH DISTRIBUTION</t>
  </si>
  <si>
    <t>trsw@uvb7</t>
  </si>
  <si>
    <t>OUTDOOR WALL TILES, 150X900MM</t>
  </si>
  <si>
    <t>ROOFING TILES</t>
  </si>
  <si>
    <t>RIDGE TILES</t>
  </si>
  <si>
    <t>Didar Tiles Agencies</t>
  </si>
  <si>
    <t>অনলাইনে পাইনা</t>
  </si>
  <si>
    <t>প্রয়োজন</t>
  </si>
  <si>
    <t>A Challan</t>
  </si>
  <si>
    <t>TIN</t>
  </si>
  <si>
    <t>Vat office</t>
  </si>
  <si>
    <t>Circle</t>
  </si>
  <si>
    <t>Division</t>
  </si>
  <si>
    <t>Customs, Excise and VAT Commissionerate, Dhaka (East)</t>
  </si>
  <si>
    <t>Tikatuli Circle</t>
  </si>
  <si>
    <t>Demra Division</t>
  </si>
  <si>
    <t>Customs, Excise and VAT Commissionerate, Dhaka (South)</t>
  </si>
  <si>
    <t>Rajarbag Circle</t>
  </si>
  <si>
    <t>Motijheel Division</t>
  </si>
  <si>
    <t>Customs, Excise and VAT Commissionerate, Dhaka (North)</t>
  </si>
  <si>
    <t>Gulshan Circle, 4</t>
  </si>
  <si>
    <t>Gulshan Division</t>
  </si>
  <si>
    <t>Kathalbagan Circle</t>
  </si>
  <si>
    <t>Dhanmondi Division</t>
  </si>
  <si>
    <t>Rampura Circle</t>
  </si>
  <si>
    <t>Customs, Excise and VAT Commissionerate, Sylhet</t>
  </si>
  <si>
    <t>Sylhet Circle, 1</t>
  </si>
  <si>
    <t>Sylhet Division</t>
  </si>
  <si>
    <t>004998488-0201</t>
  </si>
  <si>
    <t>Aliganj Circle</t>
  </si>
  <si>
    <t>Narayangonj Division</t>
  </si>
  <si>
    <t>Hirajhil Circle</t>
  </si>
  <si>
    <t>Sidhirgonj Division</t>
  </si>
  <si>
    <t>Home page</t>
  </si>
  <si>
    <t>Customs, Excise and VAT Commissionerate, Dhaka (West)</t>
  </si>
  <si>
    <t>Rajabazar Circle</t>
  </si>
  <si>
    <t>Mohammadpur Division</t>
  </si>
  <si>
    <t>Should not submit</t>
  </si>
  <si>
    <t>BOSHIR TRADERS</t>
  </si>
  <si>
    <t>COATED FABRIC</t>
  </si>
  <si>
    <t>Textile fabrics impregnated... with plastics, nes</t>
  </si>
  <si>
    <t>ACCESSORIES (PVC)</t>
  </si>
  <si>
    <t>GROUND NUT</t>
  </si>
  <si>
    <t>1202.42.90</t>
  </si>
  <si>
    <t>Other Ground-nuts, Shelled whether or not broken EXCL. Wrapped/canned upto 2.5 Kg</t>
  </si>
  <si>
    <t>15,22,469.00</t>
  </si>
  <si>
    <t>15,68,143.07</t>
  </si>
  <si>
    <t>GROUND NUT [ EX.62 KGS ]</t>
  </si>
  <si>
    <t>15,27,797.64</t>
  </si>
  <si>
    <t>15,73,631.57</t>
  </si>
  <si>
    <t>27,67,271.01</t>
  </si>
  <si>
    <t>1,38,363.55</t>
  </si>
  <si>
    <t>38,21,469.88</t>
  </si>
  <si>
    <t>1,91,073.49</t>
  </si>
  <si>
    <t>28,99,046.21</t>
  </si>
  <si>
    <t>1,44,952.31</t>
  </si>
  <si>
    <t>35,57,919.50</t>
  </si>
  <si>
    <t>1,77,895.97</t>
  </si>
  <si>
    <t>25,47,442.69</t>
  </si>
  <si>
    <t>1,27,372.13</t>
  </si>
  <si>
    <t>WHEAT BRAN (EX-418KG)</t>
  </si>
  <si>
    <t>29,61,297.38</t>
  </si>
  <si>
    <t>1,48,064.87</t>
  </si>
  <si>
    <t>M/S Rajesh Corporation</t>
  </si>
  <si>
    <t>01511766617</t>
  </si>
  <si>
    <t>4NN#HCHC$</t>
  </si>
  <si>
    <t>STERILE PREPOWDERED LATEX SURGICAL GLOVES</t>
  </si>
  <si>
    <t>4015.12.00</t>
  </si>
  <si>
    <t>Gloves, mitteens..Of a kind used for medical, surgical, dental or veterinary purposes</t>
  </si>
  <si>
    <t>Pair</t>
  </si>
  <si>
    <t>CATALOGES</t>
  </si>
  <si>
    <t>MIKASA PLY SAMPLE WOODEN MATERIAL</t>
  </si>
  <si>
    <t>4902.90.00</t>
  </si>
  <si>
    <t>Newspapers, Journals And Periodicals, Appearing &lt; Four Times A Week</t>
  </si>
  <si>
    <t>SINGLE SIDED DECORATIVE LAMINATES SHEET S:1220 X 2440 X 00.50MM</t>
  </si>
  <si>
    <t>SINGLE SIDED DECORATIVE LAMINATES SHEET S.NO:1220X2440X0.70MM</t>
  </si>
  <si>
    <t>HEAT TRANSFER PAPER 38GSM X 1.62M X400M (FOB)</t>
  </si>
  <si>
    <t>HEAT TRANSFER PAPER 38GSM X 1.52M X500M (FOB)</t>
  </si>
  <si>
    <t>HEAT TRANSFER PAPER 38GSM X 1.20M X500M (FOB)</t>
  </si>
  <si>
    <t>HEAT TRANSFER PAPER 41GSM X 1.62M X 400M(FOB)</t>
  </si>
  <si>
    <t>HEAT TRANSFER PAPER 38GSM X 1.62M X 400M(FOB)</t>
  </si>
  <si>
    <t>Ltr</t>
  </si>
  <si>
    <t>kg</t>
  </si>
  <si>
    <r>
      <t xml:space="preserve">            Aksa Enterprise</t>
    </r>
    <r>
      <rPr>
        <sz val="14"/>
        <color rgb="FFFF0000"/>
        <rFont val="Times New Roman"/>
        <family val="1"/>
      </rPr>
      <t>(Addition 15%)</t>
    </r>
  </si>
  <si>
    <t>KG</t>
  </si>
  <si>
    <t>(Product code 35,36,37,38, 42,43,44,45 Note 4 &amp; 15  r addition hobe 36%, 4.3 done): (Product Code 39,40,41 Note-22 &amp; 8 hobe  addition hobe 10%)</t>
  </si>
  <si>
    <t>P. code
in Software</t>
  </si>
  <si>
    <t>01773584535</t>
  </si>
  <si>
    <t>Last month 22 no. challan dekhano hoi ni</t>
  </si>
  <si>
    <t>ROOFING TILES, SIZE : 180X110MM</t>
  </si>
  <si>
    <t>Purchase
(PU)</t>
  </si>
  <si>
    <t>Addition 36%</t>
  </si>
  <si>
    <t>Yellow colour 4.3 and purchase done</t>
  </si>
  <si>
    <t>Shegunbagicha Division</t>
  </si>
  <si>
    <t>728694492775</t>
  </si>
  <si>
    <t>Paltan Circle</t>
  </si>
  <si>
    <t>001379364-0208</t>
  </si>
  <si>
    <t>726366226708</t>
  </si>
  <si>
    <t>486635611203</t>
  </si>
  <si>
    <t>002155265-0201</t>
  </si>
  <si>
    <t>225864159662</t>
  </si>
  <si>
    <t>469378261157</t>
  </si>
  <si>
    <t>144406967573</t>
  </si>
  <si>
    <t>Shyamoli Circle</t>
  </si>
  <si>
    <t>003746772-0208</t>
  </si>
  <si>
    <t>426890239575</t>
  </si>
  <si>
    <t>Quantity(KG)</t>
  </si>
  <si>
    <t>P. Code</t>
  </si>
  <si>
    <t>Aksa Enterprise @ 15% addition</t>
  </si>
  <si>
    <t>% of addition</t>
  </si>
  <si>
    <t>December-23
Note-15</t>
  </si>
  <si>
    <t>A. R International</t>
  </si>
  <si>
    <t>ERA INTERNATIONAL</t>
  </si>
  <si>
    <t>01-12-2023
Note-15</t>
  </si>
  <si>
    <t>Nov-23
Note-22</t>
  </si>
  <si>
    <t>Dec-23
Note-22</t>
  </si>
  <si>
    <t xml:space="preserve"> Software need</t>
  </si>
  <si>
    <t>Software need</t>
  </si>
  <si>
    <t>HEAT TRANSFER PAPER 41GSM X 1.62M X 400M (FOB)</t>
  </si>
  <si>
    <t>HEAT TRANSFER PAPER 38GSM X 1.62M X 400M (FOB)</t>
  </si>
  <si>
    <t>HEAT TRANSFER PAPER 38GSM X 1.52M X 500M (FOB)</t>
  </si>
  <si>
    <t>HEAT TRANSFER PAPER 38GSM X 1.20M X 500M (FOB)</t>
  </si>
  <si>
    <t>HEAT TRANSFER PAPER 38GSM X1.62M X400M (FOB)</t>
  </si>
  <si>
    <t>HEAT TRANSFER PAPER 38GSM X1.52M X500M (FOB)</t>
  </si>
  <si>
    <t>4.3 done for each product</t>
  </si>
  <si>
    <t>CERAMIC FLOR TILES 300X300 MM</t>
  </si>
  <si>
    <t>Yellow colour ache</t>
  </si>
  <si>
    <t>Unit(MTK)</t>
  </si>
  <si>
    <t>NEW MIK WOODEN MASTER SHADE CARD</t>
  </si>
  <si>
    <t>4407.99.00</t>
  </si>
  <si>
    <t>Wood, Nes Sawn Or Chipped Lengthwise, Sliced Or Peeled, &gt;6mm Thick</t>
  </si>
  <si>
    <t>Open Source</t>
  </si>
  <si>
    <t>RED Colour 4.3 Done</t>
  </si>
  <si>
    <t>Software december purchase ache</t>
  </si>
  <si>
    <t>DECORE CERAMIC GLAZED WALL TILES, 300X600MM</t>
  </si>
  <si>
    <t>DECORE CERAMIC GLAZED FLOOR TILES, 300X300MM</t>
  </si>
  <si>
    <t>CERAMIC GLAZED WALL TILES 300X600</t>
  </si>
  <si>
    <t>Green colour 4.3 need</t>
  </si>
  <si>
    <t>CEREAL (CORN FLAKES)</t>
  </si>
  <si>
    <t>BABY FOOD (CERELAC)</t>
  </si>
  <si>
    <t>MALTED DRINK BR. OVALTINE</t>
  </si>
  <si>
    <t>CHOCOLATE SPREAD BR. NUTELLA</t>
  </si>
  <si>
    <t>PERRIER WATER (SPARKLING NATURAL MINERAL WATER) BR. PERRIER C/O. FR</t>
  </si>
  <si>
    <t>OTHER WATER, EXCL.MINERAL WATERS AND AERATED WATERS</t>
  </si>
  <si>
    <t>DRINKING CHOCOLATE POWDER BR. CADBURY</t>
  </si>
  <si>
    <t>DIABETICS JAM BR. STUTE</t>
  </si>
  <si>
    <t>CERAMIC WALL TILES, 75X600MM</t>
  </si>
  <si>
    <t>OUTDOOR WALL TILES, 300X600MM</t>
  </si>
  <si>
    <t>PUSH SHOWER(TOILET SHOWER)</t>
  </si>
  <si>
    <t>7324.90.00</t>
  </si>
  <si>
    <t>Sanitary Ware And Parts Of Sanitary Ware Of Iron Or Steel</t>
  </si>
  <si>
    <t>TOP SHOWER(HEAD SHOWER)</t>
  </si>
  <si>
    <t>TAP WITH ACCESSORIES SET</t>
  </si>
  <si>
    <t>8481.80.29</t>
  </si>
  <si>
    <t>Hand diaphragm valve</t>
  </si>
  <si>
    <t>SHOWER PANEL</t>
  </si>
  <si>
    <t>SHOWER SET</t>
  </si>
  <si>
    <t>Purchase check , nill  Software need</t>
  </si>
  <si>
    <t>CHINA TRADE HOUSE</t>
  </si>
  <si>
    <t>Siambiswas5@0</t>
  </si>
  <si>
    <t>SAMIR TILES AND SANITARY</t>
  </si>
  <si>
    <t>kobir#234</t>
  </si>
  <si>
    <t>N.Abir Trading</t>
  </si>
  <si>
    <t>7@NABIRT</t>
  </si>
  <si>
    <t>Mobile No.</t>
  </si>
  <si>
    <t>Gmail</t>
  </si>
  <si>
    <t>ceramicp24@gmail.com</t>
  </si>
  <si>
    <t>marufct@gmail.com</t>
  </si>
  <si>
    <t>meemtexlimited@gmail.com</t>
  </si>
  <si>
    <t>info.taxationbd@gmail.com</t>
  </si>
  <si>
    <t>b.r.mbz001@gmail.com</t>
  </si>
  <si>
    <t>legalzone6@gmail.com</t>
  </si>
  <si>
    <t>abdulgofran97@gmail.com</t>
  </si>
  <si>
    <t>faruk.770@gmail.com</t>
  </si>
  <si>
    <t>Purchase , Data paini</t>
  </si>
  <si>
    <t>jashim01919@gmail.com</t>
  </si>
  <si>
    <t>rmtradeint2021@gmail.com</t>
  </si>
  <si>
    <t>chanmia.ebt@gmail.com</t>
  </si>
  <si>
    <t>crosslinkengineeringltd@gmail.com</t>
  </si>
  <si>
    <t>000133558-0202</t>
  </si>
  <si>
    <t>sysconengineeringltd@gmail.com</t>
  </si>
  <si>
    <t>Coefficent @ 15% addition</t>
  </si>
  <si>
    <t>addition
@ 15%</t>
  </si>
  <si>
    <t>Product Code</t>
  </si>
  <si>
    <t>Type of Sales</t>
  </si>
  <si>
    <t>N-4</t>
  </si>
  <si>
    <t>N-8</t>
  </si>
  <si>
    <t>BASIN (WITH PEDESTAL)</t>
  </si>
  <si>
    <t>BASIN (WITH OUT PEDESTAL</t>
  </si>
  <si>
    <t>TAP (BRUSH)</t>
  </si>
  <si>
    <t>SINK TAP</t>
  </si>
  <si>
    <t>PUSH SHOWER (BRUSH)</t>
  </si>
  <si>
    <t>PUSH SHOWER (ABS)</t>
  </si>
  <si>
    <t>HEAD SHOWER</t>
  </si>
  <si>
    <t>ANGLE STOP COCK (BRUSH)</t>
  </si>
  <si>
    <t>set</t>
  </si>
  <si>
    <t>GLAZED PORCELAIN (POLISHED) FLOOR TILE 800X800MM</t>
  </si>
  <si>
    <t>Abdullah</t>
  </si>
  <si>
    <t>Mohammed</t>
  </si>
  <si>
    <t>Ahmed</t>
  </si>
  <si>
    <t>Ali</t>
  </si>
  <si>
    <t>Omar</t>
  </si>
  <si>
    <t>Khalid</t>
  </si>
  <si>
    <t>Yusuf</t>
  </si>
  <si>
    <t>Musa</t>
  </si>
  <si>
    <t>Amin</t>
  </si>
  <si>
    <t>Farid</t>
  </si>
  <si>
    <t>Faisal</t>
  </si>
  <si>
    <t>Arif</t>
  </si>
  <si>
    <t>Sadiq</t>
  </si>
  <si>
    <t>Shahid</t>
  </si>
  <si>
    <t>Faiz</t>
  </si>
  <si>
    <t>Jamal</t>
  </si>
  <si>
    <t>Anwar</t>
  </si>
  <si>
    <t>Nasir</t>
  </si>
  <si>
    <t>Rafiq</t>
  </si>
  <si>
    <t>Imran</t>
  </si>
  <si>
    <t>Aziz</t>
  </si>
  <si>
    <t>Mustafa</t>
  </si>
  <si>
    <t>Hassan</t>
  </si>
  <si>
    <t>Hussein</t>
  </si>
  <si>
    <t>Ibrahim</t>
  </si>
  <si>
    <t>Hamza</t>
  </si>
  <si>
    <t>Abdul</t>
  </si>
  <si>
    <t>Bilal</t>
  </si>
  <si>
    <t>Tariq</t>
  </si>
  <si>
    <t>Zayd</t>
  </si>
  <si>
    <t>Ammar</t>
  </si>
  <si>
    <t>Karim</t>
  </si>
  <si>
    <t>Malik</t>
  </si>
  <si>
    <t>Naseem</t>
  </si>
  <si>
    <t>Rashid</t>
  </si>
  <si>
    <t>Raheem</t>
  </si>
  <si>
    <t>Kareem</t>
  </si>
  <si>
    <t>Samir</t>
  </si>
  <si>
    <t>Zain</t>
  </si>
  <si>
    <t>Waleed</t>
  </si>
  <si>
    <t>Majid</t>
  </si>
  <si>
    <t>Yahya</t>
  </si>
  <si>
    <t>Saif</t>
  </si>
  <si>
    <t>Jawad</t>
  </si>
  <si>
    <t>Nabil</t>
  </si>
  <si>
    <t>Adil</t>
  </si>
  <si>
    <t>Saeed</t>
  </si>
  <si>
    <t>Hadi</t>
  </si>
  <si>
    <t>Idris</t>
  </si>
  <si>
    <t>Rami</t>
  </si>
  <si>
    <t>Khaled</t>
  </si>
  <si>
    <t>Walid</t>
  </si>
  <si>
    <t>Tahir</t>
  </si>
  <si>
    <t>Junaid</t>
  </si>
  <si>
    <t>Zakariya</t>
  </si>
  <si>
    <t>Yasin</t>
  </si>
  <si>
    <t>Nasr</t>
  </si>
  <si>
    <t>Ziyad</t>
  </si>
  <si>
    <t>Ayman</t>
  </si>
  <si>
    <t>Wasim</t>
  </si>
  <si>
    <t>Aamir</t>
  </si>
  <si>
    <t>Asad</t>
  </si>
  <si>
    <t>Riaz</t>
  </si>
  <si>
    <t>Zohaib</t>
  </si>
  <si>
    <t>Kamal</t>
  </si>
  <si>
    <t>Ilyas</t>
  </si>
  <si>
    <t>Salah</t>
  </si>
  <si>
    <t>Usman</t>
  </si>
  <si>
    <t>Danish</t>
  </si>
  <si>
    <t>Rayyan</t>
  </si>
  <si>
    <t>Yousuf</t>
  </si>
  <si>
    <t>Amir</t>
  </si>
  <si>
    <t>Salman</t>
  </si>
  <si>
    <t>Imad</t>
  </si>
  <si>
    <t>Rizwan</t>
  </si>
  <si>
    <t>Ayaan</t>
  </si>
  <si>
    <t>Asim</t>
  </si>
  <si>
    <t>Adnan</t>
  </si>
  <si>
    <t>Munir</t>
  </si>
  <si>
    <t>Nadir</t>
  </si>
  <si>
    <t>Irfan</t>
  </si>
  <si>
    <t>Yaseen</t>
  </si>
  <si>
    <t>Zaki</t>
  </si>
  <si>
    <t>Qasim</t>
  </si>
  <si>
    <t>Raza</t>
  </si>
  <si>
    <t>Saqib</t>
  </si>
  <si>
    <t>Feroz</t>
  </si>
  <si>
    <t>Tauseef</t>
  </si>
  <si>
    <t>Taimur</t>
  </si>
  <si>
    <t>Kamran</t>
  </si>
  <si>
    <t>Talha</t>
  </si>
  <si>
    <t>Waqas</t>
  </si>
  <si>
    <t>Imtiaz</t>
  </si>
  <si>
    <t>Mansoor</t>
  </si>
  <si>
    <t>Khalil</t>
  </si>
  <si>
    <t>Suhail</t>
  </si>
  <si>
    <t>Habib</t>
  </si>
  <si>
    <t>Azhar</t>
  </si>
  <si>
    <t>Gulshan, Dhaka</t>
  </si>
  <si>
    <t>Banani,Dhaka</t>
  </si>
  <si>
    <t>Uttara, Dhaka</t>
  </si>
  <si>
    <t>Dhanmondi, Dhaka</t>
  </si>
  <si>
    <t>Mirpur, Dhaka</t>
  </si>
  <si>
    <t>Mohammadpur, Dhaka</t>
  </si>
  <si>
    <t>Motijheel, Dhaka</t>
  </si>
  <si>
    <t>Rampura,Dhaka</t>
  </si>
  <si>
    <t>Jatrabari, Dhaka</t>
  </si>
  <si>
    <t>Badda, Dhaka</t>
  </si>
  <si>
    <t>Baridhara,Dhaka</t>
  </si>
  <si>
    <t>Kakrail, Dhaka</t>
  </si>
  <si>
    <t>Malibagh, Dhaka</t>
  </si>
  <si>
    <t>Tejgaon, Dhaka</t>
  </si>
  <si>
    <t>Shantinagar, Dhaka</t>
  </si>
  <si>
    <t>Wari, Dhaka</t>
  </si>
  <si>
    <t>Hazaribagh, Dhaka</t>
  </si>
  <si>
    <t>Khilgaon,Dhaka</t>
  </si>
  <si>
    <t>Nikunja, Dhaka</t>
  </si>
  <si>
    <t>Mohakhali, Dhaka</t>
  </si>
  <si>
    <t>Pallabi,Dhaka</t>
  </si>
  <si>
    <r>
      <t xml:space="preserve">Khilkhet, </t>
    </r>
    <r>
      <rPr>
        <b/>
        <sz val="12"/>
        <color rgb="FF0D0D0D"/>
        <rFont val="Segoe UI"/>
        <family val="2"/>
      </rPr>
      <t>Dhaka</t>
    </r>
  </si>
  <si>
    <t>Sabujbagh, Dhaka</t>
  </si>
  <si>
    <t>Lalbagh, Dhaka</t>
  </si>
  <si>
    <t>Bangshal, Dhaka</t>
  </si>
  <si>
    <t>Ramna, Dhaka</t>
  </si>
  <si>
    <t>Azimpur, Dhaka</t>
  </si>
  <si>
    <t>Bongshal, Dhaka</t>
  </si>
  <si>
    <t>Taltola, Dhaka</t>
  </si>
  <si>
    <t>Lalmatia, Dhaka</t>
  </si>
  <si>
    <t>Shamoli, Dhaka</t>
  </si>
  <si>
    <t>Adabar, Dhaka</t>
  </si>
  <si>
    <t>Kafrul,Dhaka</t>
  </si>
  <si>
    <t>Kamrangirchar, Dhaka</t>
  </si>
  <si>
    <t>Mirpur DOHS, Dhaka</t>
  </si>
  <si>
    <t>New Market, Dhaka</t>
  </si>
  <si>
    <t>Gendaria, Dhaka</t>
  </si>
  <si>
    <t>Maghbazar, Dhaka</t>
  </si>
  <si>
    <t>Kalyanpur, Dhaka</t>
  </si>
  <si>
    <t>Demra, Dhaka</t>
  </si>
  <si>
    <t>Farmgate, Dhaka</t>
  </si>
  <si>
    <t>Jurain, Dhaka</t>
  </si>
  <si>
    <t>Kawran Bazar, Dhaka</t>
  </si>
  <si>
    <t>Elephant Road, Dhaka</t>
  </si>
  <si>
    <t>Shahbag, Dhaka</t>
  </si>
  <si>
    <t>Shyamoli, Dhaka</t>
  </si>
  <si>
    <t>Shyampur, Dhaka</t>
  </si>
  <si>
    <t>Kadamtali, Dhaka</t>
  </si>
  <si>
    <t>Bokshi Bazar, Dhaka</t>
  </si>
  <si>
    <t>Maniknagar, Dhaka</t>
  </si>
  <si>
    <t>Sutrapur, Dhaka</t>
  </si>
  <si>
    <t>Wari,Dhaka</t>
  </si>
  <si>
    <t>Tongi, Dhaka</t>
  </si>
  <si>
    <t>Kotwali, Dhaka</t>
  </si>
  <si>
    <t>Bijoynagar, Dhaka</t>
  </si>
  <si>
    <t>Basabo, Dhaka</t>
  </si>
  <si>
    <t>Chawkbazar, Dhaka</t>
  </si>
  <si>
    <t>Bishwa Road, Dhaka</t>
  </si>
  <si>
    <t>Bangla Motor, Dhaka</t>
  </si>
  <si>
    <t>Paltan, Dhaka</t>
  </si>
  <si>
    <t>Siddheswari, Dhaka</t>
  </si>
  <si>
    <t>Rayer Bazar, Dhaka</t>
  </si>
  <si>
    <t>Gopibag,, Dhaka</t>
  </si>
  <si>
    <t>Dholaikhal, Dhaka</t>
  </si>
  <si>
    <t>Mirhajaribagh, Dhaka</t>
  </si>
  <si>
    <t>Agargaon, Dhaka</t>
  </si>
  <si>
    <t>Jigatola, Dhaka</t>
  </si>
  <si>
    <t>Nawabganj, Dhaka</t>
  </si>
  <si>
    <t>Shewrapara, Dhaka</t>
  </si>
  <si>
    <t>Beraid, Dhaka</t>
  </si>
  <si>
    <t>Gandaria, Dhaka</t>
  </si>
  <si>
    <t>Chawk Bazaar, Dhaka</t>
  </si>
  <si>
    <t>Nayatola, Dhaka</t>
  </si>
  <si>
    <t>Sonir Akhra, Dhaka</t>
  </si>
  <si>
    <t>Kadamtala, Dhaka</t>
  </si>
  <si>
    <t>Mohakhali DOHS, Dhaka</t>
  </si>
  <si>
    <t>Aftab Nagar, Dhaka</t>
  </si>
  <si>
    <t>Mohammadpur Housing, Dhaka</t>
  </si>
  <si>
    <t>Nadda, Dhaka</t>
  </si>
  <si>
    <t>Shankar, Dhaka</t>
  </si>
  <si>
    <t>Shantibagh, Dhaka</t>
  </si>
  <si>
    <t>Banasree, Dhaka</t>
  </si>
  <si>
    <t>South Jatrabari, Dhaka</t>
  </si>
  <si>
    <t>Shahjadpur, Dhaka</t>
  </si>
  <si>
    <t>Kalachandpur, Dhaka</t>
  </si>
  <si>
    <t>Pirerbag, Dhaka</t>
  </si>
  <si>
    <t>Lichu Bagan, Dhaka</t>
  </si>
  <si>
    <t>Dakshin Khan, Dhaka</t>
  </si>
  <si>
    <t>Baganbari, Dhaka</t>
  </si>
  <si>
    <t>Monipur, Dhaka</t>
  </si>
  <si>
    <t>Middle Badda, Dhaka</t>
  </si>
  <si>
    <t>West Nakhalpara, Dhaka</t>
  </si>
  <si>
    <t>Gushan, Dhaka</t>
  </si>
  <si>
    <t>East Raza Bazar, Dhaka</t>
  </si>
  <si>
    <t>Zindabazar, Dhaka</t>
  </si>
  <si>
    <t>Mirpur Cantonment, Dhaka</t>
  </si>
  <si>
    <t>Uttar Khan, Dhaka</t>
  </si>
  <si>
    <t>Niketon, Dhaka</t>
  </si>
  <si>
    <t>Naya Paltan, Dhaka</t>
  </si>
  <si>
    <t>Pirerbagh, Dhaka</t>
  </si>
  <si>
    <t>13/02/2024</t>
  </si>
  <si>
    <t>Alaina Trade International</t>
  </si>
  <si>
    <t>February-24
Note-15</t>
  </si>
  <si>
    <t>BLINDS FABRICS</t>
  </si>
  <si>
    <t>COMBI COMPONENTS</t>
  </si>
  <si>
    <t>21/11/2023</t>
  </si>
  <si>
    <t>5,45,302.03</t>
  </si>
  <si>
    <t>5,99,832.23</t>
  </si>
  <si>
    <t>28/02/2024</t>
  </si>
  <si>
    <t>CONVERTOR</t>
  </si>
  <si>
    <t>8,75,133.60</t>
  </si>
  <si>
    <t>9,62,646.96</t>
  </si>
  <si>
    <t>1,44,397.04</t>
  </si>
  <si>
    <t>19/02/2024</t>
  </si>
  <si>
    <t>AC MOTOR 2.2 KW</t>
  </si>
  <si>
    <t>8501.52.00</t>
  </si>
  <si>
    <t>Ac motors, multi-phase, of an output &gt;750 W-&lt;=75 kW</t>
  </si>
  <si>
    <t>AC MOTOR 5.5 KW</t>
  </si>
  <si>
    <t>AC MOTOR 37 KW</t>
  </si>
  <si>
    <t>GEARMOTOR</t>
  </si>
  <si>
    <t>8483.40.00</t>
  </si>
  <si>
    <t>Gears and gearing; ball or roller screws; gear boxes and other speed changers...</t>
  </si>
  <si>
    <t>BLOWER</t>
  </si>
  <si>
    <t>8414.80.90</t>
  </si>
  <si>
    <t>Other Air Pumps; Air Or Gas Compressors; Hoods With A Fan, Nes</t>
  </si>
  <si>
    <t>INDUSTRAIL REFRIGERANTION COMPRESSOR KB 134</t>
  </si>
  <si>
    <t>8414.30.90</t>
  </si>
  <si>
    <t>Other Compressors For Refrigerating Equipment, Nes</t>
  </si>
  <si>
    <t>INDUSTRAIL REFRIGERANTION COMPRESSOR XB357</t>
  </si>
  <si>
    <t>AC MOTOR 22 KW</t>
  </si>
  <si>
    <t>3,18,149.62</t>
  </si>
  <si>
    <t>3,49,964.58</t>
  </si>
  <si>
    <t>4.3 hobe kina jante hobe</t>
  </si>
  <si>
    <t>20/02/2024</t>
  </si>
  <si>
    <t>GLAZED PORCEALIN FLOOR TILES S-800X800 MM</t>
  </si>
  <si>
    <t>CONCEALED WATER TANK</t>
  </si>
  <si>
    <t>Other Articles Of Iron Or Steel, Nes(Excl.S.S.Screen, Burette Stand)</t>
  </si>
  <si>
    <t>21/01/2024</t>
  </si>
  <si>
    <t>25/02/2024</t>
  </si>
  <si>
    <t>5,89,275.54</t>
  </si>
  <si>
    <t>6,36,417.59</t>
  </si>
  <si>
    <t>5,34,945.84</t>
  </si>
  <si>
    <t>5,77,741.51</t>
  </si>
  <si>
    <t>17,55,531.70</t>
  </si>
  <si>
    <t>18,43,308.29</t>
  </si>
  <si>
    <t>2,76,496.24</t>
  </si>
  <si>
    <t>11,45,252.79</t>
  </si>
  <si>
    <t>12,02,515.42</t>
  </si>
  <si>
    <t>1,80,377.31</t>
  </si>
  <si>
    <t>17,56,002.50</t>
  </si>
  <si>
    <t>18,43,802.63</t>
  </si>
  <si>
    <t>2,76,570.39</t>
  </si>
  <si>
    <t>1/11/23
Note-22</t>
  </si>
  <si>
    <t>CERAMIC HIGH COMMODE BR VITRA +</t>
  </si>
  <si>
    <t>CERAMIC BASIN WITHOUT PADESTAL BR VITRA +</t>
  </si>
  <si>
    <t>Fahim Ceramics</t>
  </si>
  <si>
    <t>SHOWER ROOM</t>
  </si>
  <si>
    <t>3,18,685.40</t>
  </si>
  <si>
    <t>5,91,480.10</t>
  </si>
  <si>
    <t>1,83,562.79</t>
  </si>
  <si>
    <t>TAP WITH ACCESSORIES SET(BRASS)</t>
  </si>
  <si>
    <t>MASSAGE BHATHTUB</t>
  </si>
  <si>
    <t>13,11,775.30</t>
  </si>
  <si>
    <t>20,14,886.86</t>
  </si>
  <si>
    <t>3,35,814.48</t>
  </si>
  <si>
    <t>3,02,233.03</t>
  </si>
  <si>
    <t>1,00,744.34</t>
  </si>
  <si>
    <t>Feb-24
Note-22</t>
  </si>
  <si>
    <t>NILL (C 1836294)(25-11-13) 4.3 done, 7000Pcs, Coefficient 640.32</t>
  </si>
  <si>
    <t>005430208-0101</t>
  </si>
  <si>
    <t>hasanbrothers53@gmail.com</t>
  </si>
  <si>
    <t>29/01/2024</t>
  </si>
  <si>
    <t>23,08,389.39</t>
  </si>
  <si>
    <t>29,54,738.42</t>
  </si>
  <si>
    <t>4,43,210.76</t>
  </si>
  <si>
    <t>1,47,736.92</t>
  </si>
  <si>
    <t>27/02/2024</t>
  </si>
  <si>
    <t>PVC COATED ACRYLIC SHEET (1220MM X2440MM X0.80MM)</t>
  </si>
  <si>
    <t>3920.59.00</t>
  </si>
  <si>
    <t>Plates..., Of Other Acrylic Polymers, Laminated Not Reinforced, Etc, Nes</t>
  </si>
  <si>
    <t>44,99,978.06</t>
  </si>
  <si>
    <t>57,59,971.91</t>
  </si>
  <si>
    <t>8,63,995.79</t>
  </si>
  <si>
    <t>2,87,998.60</t>
  </si>
  <si>
    <t>15/01/2024</t>
  </si>
  <si>
    <t>WOODEN BOARD</t>
  </si>
  <si>
    <t>4413.00.21</t>
  </si>
  <si>
    <t>Seasoned Bchwod.For The Mnfc.Of Bobbins,Shtles...Spare Or Accesories</t>
  </si>
  <si>
    <t>PLY WOOD SIZE:2440X1220X18MM ( EX- 872 KGS = 1.34 CBM)</t>
  </si>
  <si>
    <t>4412.39.00</t>
  </si>
  <si>
    <t>Other, with both outer plies of coniferous wood</t>
  </si>
  <si>
    <t>8,43,887.07</t>
  </si>
  <si>
    <t>11,88,192.99</t>
  </si>
  <si>
    <t>1,08,017.54</t>
  </si>
  <si>
    <t>1,78,228.95</t>
  </si>
  <si>
    <t>erainternational@gmail.com</t>
  </si>
  <si>
    <t>4.3 Need in the month of Feb-24</t>
  </si>
  <si>
    <t>Note-22</t>
  </si>
  <si>
    <t>Z#6JKYSJ11</t>
  </si>
  <si>
    <t>M/S. ROYAL PET CARE</t>
  </si>
  <si>
    <t>16/11/2023</t>
  </si>
  <si>
    <t>18/10/2023</t>
  </si>
  <si>
    <t>14/01/2024</t>
  </si>
  <si>
    <t>D6ZSF@YT11</t>
  </si>
  <si>
    <t>TAREQ TRADE INTERNATIONAL</t>
  </si>
  <si>
    <t>13/11/2023</t>
  </si>
  <si>
    <t>AIR FRESHNER BR. DAILY FRESH</t>
  </si>
  <si>
    <t>SOFT CANDY (WITHOUT COCOA) BR. YUPI</t>
  </si>
  <si>
    <t>1704.90.90</t>
  </si>
  <si>
    <t>Sugar confei (incl. whit chocole), not cont cocoa, nes excl. Put up for retail sale</t>
  </si>
  <si>
    <t>GREEN TEA SLIMING HERBS</t>
  </si>
  <si>
    <t>CHOCOLATE BR. CHOC COIN</t>
  </si>
  <si>
    <t>1806.31.00</t>
  </si>
  <si>
    <t>Chocolate, Etc, Containing Cocoa, In Blocks, Slabs Or Bars, Filled, TV</t>
  </si>
  <si>
    <t>SHOWER GEL BR. LUX</t>
  </si>
  <si>
    <t>MOUTH WASH BR. LISTERINE</t>
  </si>
  <si>
    <t>SKIN PREPARATION (CREAM) BR. JOHNSON'S</t>
  </si>
  <si>
    <t>COCONUT MILK</t>
  </si>
  <si>
    <t>Red Colour 4.3 Done</t>
  </si>
  <si>
    <t>ok</t>
  </si>
  <si>
    <t>Alif Corporation</t>
  </si>
  <si>
    <t>Addition 5%</t>
  </si>
  <si>
    <t>01819628151AC@</t>
  </si>
  <si>
    <t>MULTIMEDIA MEGAPHONE</t>
  </si>
  <si>
    <t>8519.89.20</t>
  </si>
  <si>
    <t>PAD LOOK</t>
  </si>
  <si>
    <t>WALL MOUNT TV STAND</t>
  </si>
  <si>
    <t>8302.41.00</t>
  </si>
  <si>
    <t>MEASUREMENT</t>
  </si>
  <si>
    <t>PURCHASE</t>
  </si>
  <si>
    <t>ADDITION</t>
  </si>
  <si>
    <t>COEFFIIENT</t>
  </si>
  <si>
    <t>QUANTITY</t>
  </si>
  <si>
    <t>Other Sound recording or reproducing apparatus, In CBU condition, nes</t>
  </si>
  <si>
    <t>Mountings, Fittings, Etc, Suitable For Buildings, Of Base Metal, Nes</t>
  </si>
  <si>
    <t>ALIF CORPORATION</t>
  </si>
  <si>
    <t>003437317-0205</t>
  </si>
  <si>
    <t>Kotowali Division</t>
  </si>
  <si>
    <t>alifcorporation21@gmail.com</t>
  </si>
  <si>
    <t>Bongshal Circle</t>
  </si>
  <si>
    <t>4.3Done next month purchase hobe manual</t>
  </si>
  <si>
    <t>Submitted</t>
  </si>
  <si>
    <t>Sales 5850</t>
  </si>
  <si>
    <t>Ready for online</t>
  </si>
  <si>
    <t>Sales 3650</t>
  </si>
  <si>
    <t>Space 1500</t>
  </si>
  <si>
    <t>DISPERSE BLACK EXSF</t>
  </si>
  <si>
    <t>Sales 3150</t>
  </si>
  <si>
    <t>Sales 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</si>
</sst>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&quot;0&quot;#"/>
    <numFmt numFmtId="165" formatCode="#,\ &quot;Dhaka&quot;"/>
    <numFmt numFmtId="166" formatCode="\'General\'\,\ \'dh\a\k\a\'"/>
    <numFmt numFmtId="167" formatCode="yyyy\-mm\-dd;@"/>
    <numFmt numFmtId="168" formatCode="[$-409]d\-mmm\-yyyy;@"/>
    <numFmt numFmtId="169" formatCode="[$-409]mmm\-yy;@"/>
    <numFmt numFmtId="170" formatCode="dd/mm/yyyy"/>
    <numFmt numFmtId="171" formatCode="dd/mm/yy"/>
    <numFmt numFmtId="172" formatCode="dd/mm/yy;@"/>
  </numFmts>
  <fonts count="5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sz val="11"/>
      <color rgb="FFFF0000"/>
      <name val="Arial"/>
      <family val="2"/>
    </font>
    <font>
      <sz val="11"/>
      <color rgb="FFFF0000"/>
      <name val="Calibri"/>
      <family val="2"/>
      <scheme val="minor"/>
    </font>
    <font>
      <sz val="10"/>
      <color rgb="FF000000"/>
      <name val="MS Shell Dlg 2"/>
    </font>
    <font>
      <sz val="14"/>
      <color rgb="FFFFFFFF"/>
      <name val="Arial"/>
      <family val="2"/>
    </font>
    <font>
      <b/>
      <sz val="11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u val="double"/>
      <sz val="11"/>
      <color rgb="FF333333"/>
      <name val="Arial"/>
      <family val="2"/>
    </font>
    <font>
      <b/>
      <sz val="16"/>
      <color theme="1"/>
      <name val="Calibri"/>
      <family val="2"/>
      <scheme val="minor"/>
    </font>
    <font>
      <sz val="14"/>
      <color rgb="FF666666"/>
      <name val="Arial"/>
      <family val="2"/>
    </font>
    <font>
      <sz val="11"/>
      <name val="Calibri"/>
      <family val="2"/>
      <scheme val="minor"/>
    </font>
    <font>
      <sz val="11"/>
      <color rgb="FF000000"/>
      <name val="Times New Roman"/>
      <family val="1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333333"/>
      <name val="Times New Roman"/>
      <family val="1"/>
    </font>
    <font>
      <b/>
      <sz val="18"/>
      <color rgb="FF333333"/>
      <name val="Times New Roman"/>
      <family val="1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33333"/>
      <name val="Arial"/>
      <family val="2"/>
    </font>
    <font>
      <sz val="11"/>
      <color theme="6" tint="0.79998168889431442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theme="2"/>
      <name val="Calibri"/>
      <family val="2"/>
      <scheme val="minor"/>
    </font>
    <font>
      <b/>
      <sz val="14"/>
      <color theme="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rgb="FFFF0000"/>
      <name val="Times New Roman"/>
      <family val="1"/>
    </font>
    <font>
      <u/>
      <sz val="18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333333"/>
      <name val="Arial"/>
      <family val="2"/>
    </font>
    <font>
      <sz val="16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12"/>
      <color rgb="FF212529"/>
      <name val="Segoe UI"/>
      <family val="2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  <font>
      <sz val="11"/>
      <color theme="0"/>
      <name val="Times New Roman"/>
      <family val="1"/>
    </font>
    <font>
      <sz val="14"/>
      <color theme="1"/>
      <name val="Calibri"/>
      <family val="2"/>
      <scheme val="minor"/>
    </font>
    <font>
      <sz val="11"/>
      <color rgb="FF212529"/>
      <name val="Segoe UI"/>
      <family val="2"/>
    </font>
    <font>
      <sz val="12"/>
      <color rgb="FF0D0D0D"/>
      <name val="Segoe UI"/>
      <family val="2"/>
    </font>
    <font>
      <b/>
      <sz val="12"/>
      <color rgb="FF0D0D0D"/>
      <name val="Segoe UI"/>
      <family val="2"/>
    </font>
    <font>
      <b/>
      <sz val="20"/>
      <color rgb="FFFF0000"/>
      <name val="Calibri"/>
      <family val="2"/>
      <scheme val="minor"/>
    </font>
    <font>
      <sz val="11"/>
      <color rgb="FFFFFFFF"/>
      <name val="Arial"/>
      <family val="2"/>
    </font>
    <font>
      <b/>
      <sz val="24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DEEFCB"/>
        <bgColor indexed="64"/>
      </patternFill>
    </fill>
    <fill>
      <patternFill patternType="solid">
        <fgColor rgb="FFC6D3C3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DA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A222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</patternFill>
    </fill>
  </fills>
  <borders count="54">
    <border>
      <left/>
      <right/>
      <top/>
      <bottom/>
      <diagonal/>
    </border>
    <border>
      <left style="medium">
        <color rgb="FFABBDA6"/>
      </left>
      <right style="medium">
        <color rgb="FFABBDA6"/>
      </right>
      <top style="medium">
        <color rgb="FFABBDA6"/>
      </top>
      <bottom style="medium">
        <color rgb="FFABBDA6"/>
      </bottom>
      <diagonal/>
    </border>
    <border>
      <left/>
      <right/>
      <top/>
      <bottom style="medium">
        <color rgb="FFABBDA6"/>
      </bottom>
      <diagonal/>
    </border>
    <border>
      <left style="medium">
        <color rgb="FFABBDA6"/>
      </left>
      <right style="medium">
        <color rgb="FFABBDA6"/>
      </right>
      <top style="medium">
        <color rgb="FFABBDA6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ABBDA6"/>
      </left>
      <right style="medium">
        <color rgb="FFABBDA6"/>
      </right>
      <top/>
      <bottom/>
      <diagonal/>
    </border>
    <border>
      <left style="medium">
        <color rgb="FFABBDA6"/>
      </left>
      <right/>
      <top style="medium">
        <color rgb="FFABBDA6"/>
      </top>
      <bottom style="medium">
        <color rgb="FFABBDA6"/>
      </bottom>
      <diagonal/>
    </border>
    <border>
      <left/>
      <right/>
      <top style="medium">
        <color rgb="FFABBDA6"/>
      </top>
      <bottom style="medium">
        <color rgb="FFABBDA6"/>
      </bottom>
      <diagonal/>
    </border>
    <border>
      <left/>
      <right style="medium">
        <color rgb="FFABBDA6"/>
      </right>
      <top style="medium">
        <color rgb="FFABBDA6"/>
      </top>
      <bottom style="medium">
        <color rgb="FFABBDA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ABBDA6"/>
      </left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 style="thin">
        <color theme="9" tint="0.39997558519241921"/>
      </right>
      <top/>
      <bottom/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/>
      <diagonal/>
    </border>
    <border>
      <left style="medium">
        <color rgb="FFABBDA6"/>
      </left>
      <right style="thin">
        <color theme="9" tint="0.39997558519241921"/>
      </right>
      <top style="medium">
        <color rgb="FFABBDA6"/>
      </top>
      <bottom style="medium">
        <color rgb="FFABBDA6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rgb="FFABBDA6"/>
      </left>
      <right style="medium">
        <color rgb="FFABBDA6"/>
      </right>
      <top/>
      <bottom style="thin">
        <color theme="9" tint="0.39997558519241921"/>
      </bottom>
      <diagonal/>
    </border>
    <border>
      <left style="medium">
        <color rgb="FFABBDA6"/>
      </left>
      <right style="medium">
        <color rgb="FFABBDA6"/>
      </right>
      <top style="medium">
        <color rgb="FFABBDA6"/>
      </top>
      <bottom style="thin">
        <color theme="9" tint="0.39997558519241921"/>
      </bottom>
      <diagonal/>
    </border>
    <border>
      <left style="medium">
        <color rgb="FFABBDA6"/>
      </left>
      <right style="medium">
        <color rgb="FFABBDA6"/>
      </right>
      <top/>
      <bottom style="medium">
        <color rgb="FFABBDA6"/>
      </bottom>
      <diagonal/>
    </border>
    <border>
      <left style="medium">
        <color rgb="FFABBDA6"/>
      </left>
      <right style="medium">
        <color rgb="FFABBDA6"/>
      </right>
      <top style="thin">
        <color theme="9" tint="0.39997558519241921"/>
      </top>
      <bottom style="medium">
        <color rgb="FFABBDA6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 style="medium">
        <color rgb="FFABBDA6"/>
      </right>
      <top style="medium">
        <color rgb="FFABBDA6"/>
      </top>
      <bottom style="thin">
        <color theme="9" tint="0.39997558519241921"/>
      </bottom>
      <diagonal/>
    </border>
    <border>
      <left style="medium">
        <color rgb="FFABBDA6"/>
      </left>
      <right/>
      <top style="medium">
        <color rgb="FFABBDA6"/>
      </top>
      <bottom style="thin">
        <color theme="9" tint="0.39997558519241921"/>
      </bottom>
      <diagonal/>
    </border>
    <border>
      <left style="medium">
        <color rgb="FFABBDA6"/>
      </left>
      <right/>
      <top/>
      <bottom style="medium">
        <color rgb="FFABBDA6"/>
      </bottom>
      <diagonal/>
    </border>
    <border>
      <left style="thin">
        <color theme="9" tint="0.39997558519241921"/>
      </left>
      <right style="medium">
        <color rgb="FFABBDA6"/>
      </right>
      <top style="thin">
        <color theme="9" tint="0.39997558519241921"/>
      </top>
      <bottom style="medium">
        <color rgb="FFABBDA6"/>
      </bottom>
      <diagonal/>
    </border>
    <border>
      <left style="thin">
        <color theme="9" tint="0.39997558519241921"/>
      </left>
      <right style="medium">
        <color rgb="FFABBDA6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rgb="FFABBDA6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 style="medium">
        <color rgb="FFABBDA6"/>
      </right>
      <top style="thin">
        <color theme="9" tint="0.39997558519241921"/>
      </top>
      <bottom/>
      <diagonal/>
    </border>
    <border>
      <left style="medium">
        <color rgb="FFABBDA6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rgb="FFABBDA6"/>
      </left>
      <right style="medium">
        <color rgb="FFABBDA6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medium">
        <color rgb="FFABBDA6"/>
      </right>
      <top style="medium">
        <color rgb="FFABBDA6"/>
      </top>
      <bottom style="thin">
        <color theme="9" tint="0.39997558519241921"/>
      </bottom>
      <diagonal/>
    </border>
    <border>
      <left/>
      <right style="medium">
        <color rgb="FFABBDA6"/>
      </right>
      <top/>
      <bottom style="medium">
        <color rgb="FFABBDA6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rgb="FFABBDA6"/>
      </top>
      <bottom style="thin">
        <color indexed="64"/>
      </bottom>
      <diagonal/>
    </border>
    <border>
      <left/>
      <right/>
      <top style="medium">
        <color rgb="FFABBDA6"/>
      </top>
      <bottom style="thin">
        <color indexed="64"/>
      </bottom>
      <diagonal/>
    </border>
    <border>
      <left/>
      <right style="thin">
        <color indexed="64"/>
      </right>
      <top style="medium">
        <color rgb="FFABBDA6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ABBDA6"/>
      </left>
      <right style="medium">
        <color rgb="FFABBDA6"/>
      </right>
      <top style="medium">
        <color rgb="FF000000"/>
      </top>
      <bottom/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  <border>
      <left/>
      <right/>
      <top style="medium">
        <color rgb="FFABBDA6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8" fillId="0" borderId="10" applyAlignment="0"/>
  </cellStyleXfs>
  <cellXfs count="648">
    <xf numFmtId="0" fontId="0" fillId="0" borderId="0" xfId="0"/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4" fontId="7" fillId="0" borderId="1" xfId="0" applyNumberFormat="1" applyFont="1" applyBorder="1" applyAlignment="1">
      <alignment horizontal="right" vertical="center" wrapText="1"/>
    </xf>
    <xf numFmtId="0" fontId="7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4" fontId="7" fillId="0" borderId="0" xfId="0" applyNumberFormat="1" applyFont="1" applyAlignment="1">
      <alignment horizontal="right" vertical="center" wrapText="1"/>
    </xf>
    <xf numFmtId="0" fontId="6" fillId="3" borderId="3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horizontal="center" vertical="top"/>
    </xf>
    <xf numFmtId="0" fontId="6" fillId="3" borderId="3" xfId="0" applyFont="1" applyFill="1" applyBorder="1" applyAlignment="1">
      <alignment horizontal="right" vertical="top"/>
    </xf>
    <xf numFmtId="0" fontId="6" fillId="3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right" vertical="top"/>
    </xf>
    <xf numFmtId="0" fontId="5" fillId="4" borderId="1" xfId="0" applyFont="1" applyFill="1" applyBorder="1" applyAlignment="1">
      <alignment horizontal="center" vertical="top" wrapText="1"/>
    </xf>
    <xf numFmtId="0" fontId="7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right" vertical="center" wrapText="1"/>
    </xf>
    <xf numFmtId="4" fontId="7" fillId="0" borderId="4" xfId="0" applyNumberFormat="1" applyFont="1" applyBorder="1" applyAlignment="1">
      <alignment horizontal="right" vertical="center" wrapText="1"/>
    </xf>
    <xf numFmtId="0" fontId="2" fillId="0" borderId="4" xfId="0" applyFont="1" applyBorder="1" applyAlignment="1">
      <alignment vertical="center" wrapText="1"/>
    </xf>
    <xf numFmtId="2" fontId="0" fillId="0" borderId="0" xfId="0" applyNumberFormat="1"/>
    <xf numFmtId="0" fontId="3" fillId="4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9" fontId="0" fillId="0" borderId="0" xfId="0" applyNumberFormat="1"/>
    <xf numFmtId="0" fontId="10" fillId="7" borderId="5" xfId="0" applyFont="1" applyFill="1" applyBorder="1" applyAlignment="1">
      <alignment horizontal="left" vertical="center" wrapText="1"/>
    </xf>
    <xf numFmtId="0" fontId="10" fillId="2" borderId="5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right" vertical="center" wrapText="1"/>
    </xf>
    <xf numFmtId="0" fontId="9" fillId="0" borderId="1" xfId="0" applyFont="1" applyBorder="1" applyAlignment="1">
      <alignment vertical="center" wrapText="1"/>
    </xf>
    <xf numFmtId="4" fontId="8" fillId="0" borderId="1" xfId="0" applyNumberFormat="1" applyFont="1" applyBorder="1" applyAlignment="1">
      <alignment horizontal="right" vertical="center" wrapText="1"/>
    </xf>
    <xf numFmtId="0" fontId="9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4" fontId="8" fillId="0" borderId="0" xfId="0" applyNumberFormat="1" applyFont="1" applyAlignment="1">
      <alignment horizontal="right" vertical="center" wrapText="1"/>
    </xf>
    <xf numFmtId="0" fontId="8" fillId="0" borderId="0" xfId="0" applyFont="1" applyAlignment="1">
      <alignment horizontal="right" vertical="center" wrapText="1"/>
    </xf>
    <xf numFmtId="0" fontId="9" fillId="0" borderId="0" xfId="0" applyFont="1"/>
    <xf numFmtId="0" fontId="8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right" vertical="center" wrapText="1"/>
    </xf>
    <xf numFmtId="0" fontId="9" fillId="0" borderId="4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/>
    </xf>
    <xf numFmtId="0" fontId="11" fillId="0" borderId="0" xfId="0" applyFont="1" applyAlignment="1">
      <alignment horizontal="center" vertical="top"/>
    </xf>
    <xf numFmtId="0" fontId="4" fillId="0" borderId="0" xfId="0" applyFont="1" applyAlignment="1">
      <alignment horizontal="right" vertical="center"/>
    </xf>
    <xf numFmtId="0" fontId="6" fillId="3" borderId="6" xfId="0" applyFont="1" applyFill="1" applyBorder="1" applyAlignment="1">
      <alignment horizontal="right" vertical="top"/>
    </xf>
    <xf numFmtId="14" fontId="7" fillId="0" borderId="4" xfId="0" applyNumberFormat="1" applyFont="1" applyBorder="1" applyAlignment="1">
      <alignment horizontal="center" vertical="center" wrapText="1"/>
    </xf>
    <xf numFmtId="0" fontId="0" fillId="7" borderId="0" xfId="0" applyFill="1"/>
    <xf numFmtId="0" fontId="12" fillId="4" borderId="1" xfId="0" applyFont="1" applyFill="1" applyBorder="1" applyAlignment="1">
      <alignment horizontal="center" vertical="top" wrapText="1"/>
    </xf>
    <xf numFmtId="0" fontId="7" fillId="7" borderId="4" xfId="0" applyFont="1" applyFill="1" applyBorder="1" applyAlignment="1">
      <alignment horizontal="left" vertical="center" wrapText="1"/>
    </xf>
    <xf numFmtId="14" fontId="7" fillId="7" borderId="4" xfId="0" applyNumberFormat="1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right" vertical="center" wrapText="1"/>
    </xf>
    <xf numFmtId="4" fontId="7" fillId="7" borderId="4" xfId="0" applyNumberFormat="1" applyFont="1" applyFill="1" applyBorder="1" applyAlignment="1">
      <alignment horizontal="righ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right" vertical="center" wrapText="1"/>
    </xf>
    <xf numFmtId="4" fontId="7" fillId="5" borderId="1" xfId="0" applyNumberFormat="1" applyFont="1" applyFill="1" applyBorder="1" applyAlignment="1">
      <alignment horizontal="right" vertical="center" wrapText="1"/>
    </xf>
    <xf numFmtId="0" fontId="6" fillId="3" borderId="6" xfId="0" applyFont="1" applyFill="1" applyBorder="1" applyAlignment="1">
      <alignment horizontal="left" vertical="top"/>
    </xf>
    <xf numFmtId="4" fontId="7" fillId="0" borderId="11" xfId="0" applyNumberFormat="1" applyFont="1" applyBorder="1" applyAlignment="1">
      <alignment horizontal="right" vertical="center" wrapText="1"/>
    </xf>
    <xf numFmtId="0" fontId="0" fillId="0" borderId="10" xfId="0" applyBorder="1"/>
    <xf numFmtId="0" fontId="7" fillId="8" borderId="1" xfId="0" applyFont="1" applyFill="1" applyBorder="1" applyAlignment="1">
      <alignment horizontal="center" vertical="center" wrapText="1"/>
    </xf>
    <xf numFmtId="14" fontId="7" fillId="8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top" wrapText="1"/>
    </xf>
    <xf numFmtId="0" fontId="0" fillId="8" borderId="0" xfId="0" applyFill="1"/>
    <xf numFmtId="4" fontId="7" fillId="0" borderId="12" xfId="0" applyNumberFormat="1" applyFont="1" applyBorder="1" applyAlignment="1">
      <alignment horizontal="right" vertical="center" wrapText="1"/>
    </xf>
    <xf numFmtId="4" fontId="7" fillId="8" borderId="1" xfId="0" applyNumberFormat="1" applyFont="1" applyFill="1" applyBorder="1" applyAlignment="1">
      <alignment horizontal="right" vertical="center" wrapText="1"/>
    </xf>
    <xf numFmtId="0" fontId="7" fillId="8" borderId="1" xfId="0" applyFont="1" applyFill="1" applyBorder="1" applyAlignment="1">
      <alignment horizontal="right" vertical="center" wrapText="1"/>
    </xf>
    <xf numFmtId="4" fontId="7" fillId="8" borderId="4" xfId="0" applyNumberFormat="1" applyFont="1" applyFill="1" applyBorder="1" applyAlignment="1">
      <alignment horizontal="right" vertical="center" wrapText="1"/>
    </xf>
    <xf numFmtId="4" fontId="7" fillId="8" borderId="11" xfId="0" applyNumberFormat="1" applyFont="1" applyFill="1" applyBorder="1" applyAlignment="1">
      <alignment horizontal="right" vertical="center" wrapText="1"/>
    </xf>
    <xf numFmtId="4" fontId="7" fillId="8" borderId="0" xfId="0" applyNumberFormat="1" applyFont="1" applyFill="1" applyAlignment="1">
      <alignment horizontal="right" vertical="center" wrapText="1"/>
    </xf>
    <xf numFmtId="3" fontId="7" fillId="8" borderId="0" xfId="0" applyNumberFormat="1" applyFont="1" applyFill="1" applyAlignment="1">
      <alignment horizontal="right" vertical="center" wrapText="1"/>
    </xf>
    <xf numFmtId="0" fontId="7" fillId="8" borderId="1" xfId="0" applyFont="1" applyFill="1" applyBorder="1" applyAlignment="1">
      <alignment horizontal="left" vertical="center" wrapText="1"/>
    </xf>
    <xf numFmtId="0" fontId="7" fillId="8" borderId="4" xfId="0" applyFont="1" applyFill="1" applyBorder="1" applyAlignment="1">
      <alignment horizontal="left" vertical="center" wrapText="1"/>
    </xf>
    <xf numFmtId="14" fontId="7" fillId="8" borderId="4" xfId="0" applyNumberFormat="1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right" vertical="center" wrapText="1"/>
    </xf>
    <xf numFmtId="0" fontId="0" fillId="8" borderId="4" xfId="0" applyFill="1" applyBorder="1" applyAlignment="1">
      <alignment vertical="center" wrapText="1"/>
    </xf>
    <xf numFmtId="4" fontId="7" fillId="7" borderId="0" xfId="0" applyNumberFormat="1" applyFont="1" applyFill="1" applyAlignment="1">
      <alignment horizontal="right" vertical="center" wrapText="1"/>
    </xf>
    <xf numFmtId="0" fontId="1" fillId="0" borderId="0" xfId="1"/>
    <xf numFmtId="0" fontId="0" fillId="6" borderId="0" xfId="0" applyFill="1"/>
    <xf numFmtId="0" fontId="2" fillId="8" borderId="1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center" vertical="top" wrapText="1"/>
    </xf>
    <xf numFmtId="0" fontId="0" fillId="0" borderId="10" xfId="0" applyBorder="1" applyAlignment="1">
      <alignment vertical="center" wrapText="1"/>
    </xf>
    <xf numFmtId="0" fontId="14" fillId="0" borderId="10" xfId="0" applyFont="1" applyBorder="1"/>
    <xf numFmtId="0" fontId="7" fillId="8" borderId="10" xfId="0" applyFont="1" applyFill="1" applyBorder="1" applyAlignment="1">
      <alignment horizontal="left" vertical="center" wrapText="1"/>
    </xf>
    <xf numFmtId="14" fontId="7" fillId="8" borderId="10" xfId="0" applyNumberFormat="1" applyFont="1" applyFill="1" applyBorder="1" applyAlignment="1">
      <alignment horizontal="center" vertical="center" wrapText="1"/>
    </xf>
    <xf numFmtId="0" fontId="7" fillId="8" borderId="10" xfId="0" applyFont="1" applyFill="1" applyBorder="1" applyAlignment="1">
      <alignment horizontal="center" vertical="center" wrapText="1"/>
    </xf>
    <xf numFmtId="0" fontId="7" fillId="8" borderId="10" xfId="0" applyFont="1" applyFill="1" applyBorder="1" applyAlignment="1">
      <alignment horizontal="right" vertical="center" wrapText="1"/>
    </xf>
    <xf numFmtId="0" fontId="0" fillId="8" borderId="1" xfId="0" applyFill="1" applyBorder="1" applyAlignment="1">
      <alignment vertical="center" wrapText="1"/>
    </xf>
    <xf numFmtId="4" fontId="7" fillId="8" borderId="10" xfId="0" applyNumberFormat="1" applyFont="1" applyFill="1" applyBorder="1" applyAlignment="1">
      <alignment horizontal="right" vertical="center" wrapText="1"/>
    </xf>
    <xf numFmtId="0" fontId="15" fillId="0" borderId="1" xfId="0" applyFont="1" applyBorder="1" applyAlignment="1">
      <alignment horizontal="right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0" fontId="0" fillId="5" borderId="1" xfId="0" applyFill="1" applyBorder="1" applyAlignment="1">
      <alignment vertical="center" wrapText="1"/>
    </xf>
    <xf numFmtId="0" fontId="7" fillId="8" borderId="1" xfId="0" applyFont="1" applyFill="1" applyBorder="1" applyAlignment="1">
      <alignment horizontal="left" vertical="center"/>
    </xf>
    <xf numFmtId="0" fontId="7" fillId="8" borderId="3" xfId="0" applyFont="1" applyFill="1" applyBorder="1" applyAlignment="1">
      <alignment horizontal="left" vertical="center" wrapText="1"/>
    </xf>
    <xf numFmtId="14" fontId="7" fillId="8" borderId="3" xfId="0" applyNumberFormat="1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right" vertical="center" wrapText="1"/>
    </xf>
    <xf numFmtId="4" fontId="7" fillId="8" borderId="3" xfId="0" applyNumberFormat="1" applyFont="1" applyFill="1" applyBorder="1" applyAlignment="1">
      <alignment horizontal="right" vertical="center" wrapText="1"/>
    </xf>
    <xf numFmtId="0" fontId="17" fillId="0" borderId="0" xfId="0" applyFont="1" applyAlignment="1">
      <alignment horizontal="center" vertical="center"/>
    </xf>
    <xf numFmtId="0" fontId="2" fillId="8" borderId="4" xfId="0" applyFont="1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2" fontId="0" fillId="0" borderId="20" xfId="0" applyNumberFormat="1" applyBorder="1" applyAlignment="1">
      <alignment vertical="center" wrapText="1"/>
    </xf>
    <xf numFmtId="2" fontId="0" fillId="0" borderId="14" xfId="0" applyNumberFormat="1" applyBorder="1" applyAlignment="1">
      <alignment vertical="center" wrapText="1"/>
    </xf>
    <xf numFmtId="0" fontId="6" fillId="3" borderId="24" xfId="0" applyFont="1" applyFill="1" applyBorder="1" applyAlignment="1">
      <alignment horizontal="left" vertical="top"/>
    </xf>
    <xf numFmtId="0" fontId="6" fillId="3" borderId="24" xfId="0" applyFont="1" applyFill="1" applyBorder="1" applyAlignment="1">
      <alignment horizontal="center" vertical="top"/>
    </xf>
    <xf numFmtId="0" fontId="6" fillId="3" borderId="24" xfId="0" applyFont="1" applyFill="1" applyBorder="1" applyAlignment="1">
      <alignment horizontal="right" vertical="top"/>
    </xf>
    <xf numFmtId="0" fontId="6" fillId="3" borderId="23" xfId="0" applyFont="1" applyFill="1" applyBorder="1" applyAlignment="1">
      <alignment horizontal="right" vertical="top" wrapText="1"/>
    </xf>
    <xf numFmtId="0" fontId="6" fillId="3" borderId="29" xfId="0" applyFont="1" applyFill="1" applyBorder="1" applyAlignment="1">
      <alignment horizontal="left" vertical="top"/>
    </xf>
    <xf numFmtId="0" fontId="6" fillId="3" borderId="28" xfId="0" applyFont="1" applyFill="1" applyBorder="1" applyAlignment="1">
      <alignment horizontal="left" vertical="top"/>
    </xf>
    <xf numFmtId="0" fontId="6" fillId="3" borderId="37" xfId="0" applyFont="1" applyFill="1" applyBorder="1" applyAlignment="1">
      <alignment horizontal="left" vertical="top"/>
    </xf>
    <xf numFmtId="0" fontId="7" fillId="0" borderId="9" xfId="0" applyFont="1" applyBorder="1" applyAlignment="1">
      <alignment horizontal="left" vertical="center" wrapText="1"/>
    </xf>
    <xf numFmtId="0" fontId="7" fillId="0" borderId="20" xfId="0" applyFont="1" applyBorder="1" applyAlignment="1">
      <alignment horizontal="left" vertical="center" wrapText="1"/>
    </xf>
    <xf numFmtId="0" fontId="7" fillId="0" borderId="22" xfId="0" applyFont="1" applyBorder="1" applyAlignment="1">
      <alignment horizontal="left" vertical="center" wrapText="1"/>
    </xf>
    <xf numFmtId="14" fontId="7" fillId="0" borderId="27" xfId="0" applyNumberFormat="1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right" vertical="center" wrapText="1"/>
    </xf>
    <xf numFmtId="0" fontId="7" fillId="0" borderId="22" xfId="0" applyFont="1" applyBorder="1" applyAlignment="1">
      <alignment horizontal="right" vertical="center" wrapText="1"/>
    </xf>
    <xf numFmtId="4" fontId="7" fillId="0" borderId="14" xfId="0" applyNumberFormat="1" applyFont="1" applyBorder="1" applyAlignment="1">
      <alignment horizontal="right" vertical="center" wrapText="1"/>
    </xf>
    <xf numFmtId="0" fontId="0" fillId="0" borderId="21" xfId="0" applyBorder="1" applyAlignment="1">
      <alignment vertical="center" wrapText="1"/>
    </xf>
    <xf numFmtId="2" fontId="0" fillId="0" borderId="17" xfId="0" applyNumberFormat="1" applyBorder="1" applyAlignment="1">
      <alignment vertical="center" wrapText="1"/>
    </xf>
    <xf numFmtId="2" fontId="0" fillId="0" borderId="21" xfId="0" applyNumberFormat="1" applyBorder="1" applyAlignment="1">
      <alignment vertical="center" wrapText="1"/>
    </xf>
    <xf numFmtId="0" fontId="0" fillId="0" borderId="15" xfId="0" applyBorder="1"/>
    <xf numFmtId="0" fontId="7" fillId="0" borderId="38" xfId="0" applyFont="1" applyBorder="1" applyAlignment="1">
      <alignment horizontal="left" vertical="center" wrapText="1"/>
    </xf>
    <xf numFmtId="0" fontId="7" fillId="0" borderId="25" xfId="0" applyFont="1" applyBorder="1" applyAlignment="1">
      <alignment horizontal="left" vertical="center" wrapText="1"/>
    </xf>
    <xf numFmtId="14" fontId="7" fillId="0" borderId="26" xfId="0" applyNumberFormat="1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center" wrapText="1"/>
    </xf>
    <xf numFmtId="4" fontId="7" fillId="0" borderId="26" xfId="0" applyNumberFormat="1" applyFont="1" applyBorder="1" applyAlignment="1">
      <alignment horizontal="right" vertical="center" wrapText="1"/>
    </xf>
    <xf numFmtId="4" fontId="7" fillId="0" borderId="25" xfId="0" applyNumberFormat="1" applyFont="1" applyBorder="1" applyAlignment="1">
      <alignment horizontal="right" vertical="center" wrapText="1"/>
    </xf>
    <xf numFmtId="0" fontId="0" fillId="0" borderId="30" xfId="0" applyBorder="1" applyAlignment="1">
      <alignment vertical="center" wrapText="1"/>
    </xf>
    <xf numFmtId="0" fontId="7" fillId="0" borderId="33" xfId="0" applyFont="1" applyBorder="1" applyAlignment="1">
      <alignment horizontal="left" vertical="center" wrapText="1"/>
    </xf>
    <xf numFmtId="0" fontId="7" fillId="0" borderId="32" xfId="0" applyFont="1" applyBorder="1" applyAlignment="1">
      <alignment horizontal="left" vertical="center" wrapText="1"/>
    </xf>
    <xf numFmtId="0" fontId="0" fillId="0" borderId="18" xfId="0" applyBorder="1" applyAlignment="1">
      <alignment vertical="center" wrapText="1"/>
    </xf>
    <xf numFmtId="2" fontId="0" fillId="0" borderId="16" xfId="0" applyNumberFormat="1" applyBorder="1" applyAlignment="1">
      <alignment vertical="center" wrapText="1"/>
    </xf>
    <xf numFmtId="2" fontId="0" fillId="0" borderId="18" xfId="0" applyNumberFormat="1" applyBorder="1" applyAlignment="1">
      <alignment vertical="center" wrapText="1"/>
    </xf>
    <xf numFmtId="0" fontId="7" fillId="0" borderId="35" xfId="0" applyFont="1" applyBorder="1" applyAlignment="1">
      <alignment horizontal="left" vertical="center" wrapText="1"/>
    </xf>
    <xf numFmtId="0" fontId="7" fillId="0" borderId="34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31" xfId="0" applyFont="1" applyBorder="1" applyAlignment="1">
      <alignment horizontal="left" vertical="center" wrapText="1"/>
    </xf>
    <xf numFmtId="0" fontId="7" fillId="0" borderId="36" xfId="0" applyFont="1" applyBorder="1" applyAlignment="1">
      <alignment horizontal="left" vertical="center" wrapText="1"/>
    </xf>
    <xf numFmtId="0" fontId="0" fillId="0" borderId="19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2" fontId="0" fillId="0" borderId="15" xfId="0" applyNumberFormat="1" applyBorder="1" applyAlignment="1">
      <alignment vertical="center" wrapText="1"/>
    </xf>
    <xf numFmtId="0" fontId="7" fillId="6" borderId="4" xfId="0" applyFont="1" applyFill="1" applyBorder="1" applyAlignment="1">
      <alignment horizontal="left" vertical="center" wrapText="1"/>
    </xf>
    <xf numFmtId="14" fontId="7" fillId="6" borderId="4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right" vertical="center" wrapText="1"/>
    </xf>
    <xf numFmtId="0" fontId="7" fillId="6" borderId="1" xfId="0" applyFont="1" applyFill="1" applyBorder="1" applyAlignment="1">
      <alignment horizontal="right" vertical="center" wrapText="1"/>
    </xf>
    <xf numFmtId="0" fontId="7" fillId="6" borderId="1" xfId="0" applyFont="1" applyFill="1" applyBorder="1" applyAlignment="1">
      <alignment horizontal="left" vertical="center" wrapText="1"/>
    </xf>
    <xf numFmtId="14" fontId="7" fillId="6" borderId="1" xfId="0" applyNumberFormat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4" fontId="7" fillId="6" borderId="1" xfId="0" applyNumberFormat="1" applyFont="1" applyFill="1" applyBorder="1" applyAlignment="1">
      <alignment horizontal="right" vertical="center" wrapText="1"/>
    </xf>
    <xf numFmtId="0" fontId="6" fillId="3" borderId="6" xfId="0" applyFont="1" applyFill="1" applyBorder="1" applyAlignment="1">
      <alignment horizontal="right" vertical="top" wrapText="1"/>
    </xf>
    <xf numFmtId="0" fontId="0" fillId="8" borderId="10" xfId="0" applyFill="1" applyBorder="1" applyAlignment="1">
      <alignment vertical="center" wrapText="1"/>
    </xf>
    <xf numFmtId="0" fontId="7" fillId="9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center" vertical="top" wrapText="1"/>
    </xf>
    <xf numFmtId="2" fontId="0" fillId="0" borderId="4" xfId="0" applyNumberFormat="1" applyBorder="1" applyAlignment="1">
      <alignment vertical="center" wrapText="1"/>
    </xf>
    <xf numFmtId="1" fontId="0" fillId="8" borderId="1" xfId="0" applyNumberFormat="1" applyFill="1" applyBorder="1" applyAlignment="1">
      <alignment vertical="center" wrapText="1"/>
    </xf>
    <xf numFmtId="1" fontId="0" fillId="8" borderId="0" xfId="0" applyNumberFormat="1" applyFill="1"/>
    <xf numFmtId="49" fontId="6" fillId="3" borderId="1" xfId="0" applyNumberFormat="1" applyFont="1" applyFill="1" applyBorder="1" applyAlignment="1">
      <alignment horizontal="center" vertical="top"/>
    </xf>
    <xf numFmtId="49" fontId="7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49" fontId="7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 wrapText="1"/>
    </xf>
    <xf numFmtId="0" fontId="0" fillId="6" borderId="4" xfId="0" applyFill="1" applyBorder="1" applyAlignment="1">
      <alignment vertical="center" wrapText="1"/>
    </xf>
    <xf numFmtId="2" fontId="0" fillId="6" borderId="4" xfId="0" applyNumberFormat="1" applyFill="1" applyBorder="1" applyAlignment="1">
      <alignment vertical="center" wrapText="1"/>
    </xf>
    <xf numFmtId="49" fontId="7" fillId="6" borderId="4" xfId="0" applyNumberFormat="1" applyFont="1" applyFill="1" applyBorder="1" applyAlignment="1">
      <alignment horizontal="center" vertical="center" wrapText="1"/>
    </xf>
    <xf numFmtId="14" fontId="7" fillId="9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" fontId="0" fillId="0" borderId="0" xfId="0" applyNumberFormat="1"/>
    <xf numFmtId="2" fontId="0" fillId="8" borderId="1" xfId="0" applyNumberFormat="1" applyFill="1" applyBorder="1" applyAlignment="1">
      <alignment vertical="center" wrapText="1"/>
    </xf>
    <xf numFmtId="0" fontId="19" fillId="0" borderId="4" xfId="0" applyFont="1" applyBorder="1" applyAlignment="1">
      <alignment vertical="center" wrapText="1"/>
    </xf>
    <xf numFmtId="2" fontId="0" fillId="8" borderId="4" xfId="0" applyNumberFormat="1" applyFill="1" applyBorder="1" applyAlignment="1">
      <alignment vertical="center" wrapText="1"/>
    </xf>
    <xf numFmtId="4" fontId="0" fillId="0" borderId="0" xfId="0" applyNumberFormat="1"/>
    <xf numFmtId="0" fontId="7" fillId="0" borderId="39" xfId="0" applyFont="1" applyBorder="1" applyAlignment="1">
      <alignment horizontal="left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right" vertical="center" wrapText="1"/>
    </xf>
    <xf numFmtId="2" fontId="7" fillId="0" borderId="25" xfId="0" applyNumberFormat="1" applyFont="1" applyBorder="1" applyAlignment="1">
      <alignment horizontal="right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right" vertical="center" wrapText="1"/>
    </xf>
    <xf numFmtId="2" fontId="7" fillId="9" borderId="25" xfId="0" applyNumberFormat="1" applyFont="1" applyFill="1" applyBorder="1" applyAlignment="1">
      <alignment horizontal="right" vertical="center" wrapText="1"/>
    </xf>
    <xf numFmtId="2" fontId="0" fillId="9" borderId="0" xfId="0" applyNumberFormat="1" applyFill="1"/>
    <xf numFmtId="0" fontId="0" fillId="9" borderId="0" xfId="0" applyFill="1"/>
    <xf numFmtId="4" fontId="0" fillId="9" borderId="0" xfId="0" applyNumberFormat="1" applyFill="1"/>
    <xf numFmtId="0" fontId="7" fillId="8" borderId="39" xfId="0" applyFont="1" applyFill="1" applyBorder="1" applyAlignment="1">
      <alignment horizontal="left" vertical="center" wrapText="1"/>
    </xf>
    <xf numFmtId="0" fontId="7" fillId="11" borderId="1" xfId="0" applyFont="1" applyFill="1" applyBorder="1" applyAlignment="1">
      <alignment horizontal="left" vertical="center" wrapText="1"/>
    </xf>
    <xf numFmtId="0" fontId="7" fillId="1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2" fontId="7" fillId="0" borderId="1" xfId="0" applyNumberFormat="1" applyFont="1" applyBorder="1" applyAlignment="1">
      <alignment horizontal="right" vertical="center" wrapText="1"/>
    </xf>
    <xf numFmtId="2" fontId="7" fillId="9" borderId="1" xfId="0" applyNumberFormat="1" applyFont="1" applyFill="1" applyBorder="1" applyAlignment="1">
      <alignment horizontal="right" vertical="center" wrapText="1"/>
    </xf>
    <xf numFmtId="14" fontId="7" fillId="8" borderId="39" xfId="0" applyNumberFormat="1" applyFont="1" applyFill="1" applyBorder="1" applyAlignment="1">
      <alignment horizontal="center" vertical="center" wrapText="1"/>
    </xf>
    <xf numFmtId="0" fontId="0" fillId="13" borderId="10" xfId="0" applyFill="1" applyBorder="1" applyAlignment="1">
      <alignment horizontal="center"/>
    </xf>
    <xf numFmtId="0" fontId="0" fillId="8" borderId="10" xfId="0" applyFill="1" applyBorder="1"/>
    <xf numFmtId="0" fontId="2" fillId="8" borderId="10" xfId="0" applyFont="1" applyFill="1" applyBorder="1" applyAlignment="1">
      <alignment vertical="center" wrapText="1"/>
    </xf>
    <xf numFmtId="0" fontId="7" fillId="0" borderId="10" xfId="0" applyFont="1" applyBorder="1" applyAlignment="1">
      <alignment horizontal="left" vertical="center" wrapText="1"/>
    </xf>
    <xf numFmtId="14" fontId="7" fillId="0" borderId="10" xfId="0" applyNumberFormat="1" applyFont="1" applyBorder="1" applyAlignment="1">
      <alignment horizontal="center" vertical="center" wrapText="1"/>
    </xf>
    <xf numFmtId="0" fontId="7" fillId="0" borderId="10" xfId="0" applyFont="1" applyBorder="1" applyAlignment="1">
      <alignment horizontal="right" vertical="center" wrapText="1"/>
    </xf>
    <xf numFmtId="0" fontId="2" fillId="0" borderId="10" xfId="0" applyFont="1" applyBorder="1" applyAlignment="1">
      <alignment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8" borderId="6" xfId="0" applyFont="1" applyFill="1" applyBorder="1" applyAlignment="1">
      <alignment horizontal="right" vertical="center" wrapText="1"/>
    </xf>
    <xf numFmtId="0" fontId="6" fillId="3" borderId="10" xfId="0" applyFont="1" applyFill="1" applyBorder="1" applyAlignment="1">
      <alignment horizontal="left" vertical="top"/>
    </xf>
    <xf numFmtId="0" fontId="6" fillId="3" borderId="10" xfId="0" applyFont="1" applyFill="1" applyBorder="1" applyAlignment="1">
      <alignment horizontal="center" vertical="top"/>
    </xf>
    <xf numFmtId="0" fontId="6" fillId="3" borderId="10" xfId="0" applyFont="1" applyFill="1" applyBorder="1" applyAlignment="1">
      <alignment horizontal="right" vertical="top"/>
    </xf>
    <xf numFmtId="0" fontId="6" fillId="3" borderId="10" xfId="0" applyFont="1" applyFill="1" applyBorder="1" applyAlignment="1">
      <alignment horizontal="center" vertical="center"/>
    </xf>
    <xf numFmtId="2" fontId="0" fillId="8" borderId="10" xfId="0" applyNumberFormat="1" applyFill="1" applyBorder="1"/>
    <xf numFmtId="0" fontId="7" fillId="6" borderId="10" xfId="0" applyFont="1" applyFill="1" applyBorder="1" applyAlignment="1">
      <alignment horizontal="left" vertical="center" wrapText="1"/>
    </xf>
    <xf numFmtId="0" fontId="5" fillId="4" borderId="10" xfId="0" applyFont="1" applyFill="1" applyBorder="1" applyAlignment="1">
      <alignment horizontal="center" vertical="top" wrapText="1"/>
    </xf>
    <xf numFmtId="0" fontId="22" fillId="0" borderId="10" xfId="0" applyFont="1" applyBorder="1" applyAlignment="1">
      <alignment horizontal="center" vertical="center" wrapText="1"/>
    </xf>
    <xf numFmtId="17" fontId="22" fillId="0" borderId="10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17" fontId="5" fillId="0" borderId="10" xfId="0" applyNumberFormat="1" applyFont="1" applyBorder="1" applyAlignment="1">
      <alignment horizontal="center" vertical="center"/>
    </xf>
    <xf numFmtId="0" fontId="22" fillId="3" borderId="10" xfId="0" applyFont="1" applyFill="1" applyBorder="1" applyAlignment="1">
      <alignment horizontal="center" vertical="center"/>
    </xf>
    <xf numFmtId="2" fontId="2" fillId="8" borderId="4" xfId="0" applyNumberFormat="1" applyFont="1" applyFill="1" applyBorder="1" applyAlignment="1">
      <alignment vertical="center" wrapText="1"/>
    </xf>
    <xf numFmtId="0" fontId="6" fillId="17" borderId="10" xfId="0" applyFont="1" applyFill="1" applyBorder="1" applyAlignment="1">
      <alignment horizontal="left" vertical="top"/>
    </xf>
    <xf numFmtId="0" fontId="6" fillId="17" borderId="10" xfId="0" applyFont="1" applyFill="1" applyBorder="1" applyAlignment="1">
      <alignment horizontal="center" vertical="top"/>
    </xf>
    <xf numFmtId="0" fontId="6" fillId="17" borderId="10" xfId="0" applyFont="1" applyFill="1" applyBorder="1" applyAlignment="1">
      <alignment horizontal="right" vertical="top"/>
    </xf>
    <xf numFmtId="0" fontId="5" fillId="17" borderId="10" xfId="0" applyFont="1" applyFill="1" applyBorder="1" applyAlignment="1">
      <alignment horizontal="center" vertical="top" wrapText="1"/>
    </xf>
    <xf numFmtId="0" fontId="3" fillId="17" borderId="10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0" xfId="0" applyAlignment="1">
      <alignment vertical="center"/>
    </xf>
    <xf numFmtId="0" fontId="1" fillId="0" borderId="10" xfId="1" applyBorder="1"/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8" borderId="0" xfId="0" applyFill="1" applyAlignment="1">
      <alignment horizontal="center" vertical="center"/>
    </xf>
    <xf numFmtId="17" fontId="0" fillId="0" borderId="10" xfId="0" applyNumberFormat="1" applyBorder="1" applyAlignment="1">
      <alignment horizontal="center"/>
    </xf>
    <xf numFmtId="0" fontId="28" fillId="20" borderId="4" xfId="0" applyFont="1" applyFill="1" applyBorder="1" applyAlignment="1">
      <alignment horizontal="left" vertical="center" wrapText="1"/>
    </xf>
    <xf numFmtId="14" fontId="28" fillId="20" borderId="4" xfId="0" applyNumberFormat="1" applyFont="1" applyFill="1" applyBorder="1" applyAlignment="1">
      <alignment horizontal="center" vertical="center" wrapText="1"/>
    </xf>
    <xf numFmtId="0" fontId="28" fillId="20" borderId="1" xfId="0" applyFont="1" applyFill="1" applyBorder="1" applyAlignment="1">
      <alignment horizontal="left" vertical="center" wrapText="1"/>
    </xf>
    <xf numFmtId="14" fontId="28" fillId="20" borderId="1" xfId="0" applyNumberFormat="1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14" fontId="7" fillId="0" borderId="3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left" vertical="center"/>
    </xf>
    <xf numFmtId="0" fontId="0" fillId="0" borderId="1" xfId="0" applyBorder="1"/>
    <xf numFmtId="0" fontId="6" fillId="0" borderId="10" xfId="0" applyFont="1" applyBorder="1" applyAlignment="1">
      <alignment horizontal="center" vertical="center"/>
    </xf>
    <xf numFmtId="0" fontId="29" fillId="8" borderId="4" xfId="0" applyFont="1" applyFill="1" applyBorder="1" applyAlignment="1">
      <alignment vertical="center" wrapText="1"/>
    </xf>
    <xf numFmtId="0" fontId="29" fillId="8" borderId="0" xfId="0" applyFont="1" applyFill="1"/>
    <xf numFmtId="0" fontId="29" fillId="8" borderId="1" xfId="0" applyFont="1" applyFill="1" applyBorder="1" applyAlignment="1">
      <alignment vertical="center" wrapText="1"/>
    </xf>
    <xf numFmtId="0" fontId="29" fillId="0" borderId="0" xfId="0" applyFont="1"/>
    <xf numFmtId="0" fontId="29" fillId="0" borderId="1" xfId="0" applyFont="1" applyBorder="1" applyAlignment="1">
      <alignment vertical="center" wrapText="1"/>
    </xf>
    <xf numFmtId="0" fontId="7" fillId="21" borderId="1" xfId="0" applyFont="1" applyFill="1" applyBorder="1" applyAlignment="1">
      <alignment horizontal="left" vertical="center" wrapText="1"/>
    </xf>
    <xf numFmtId="1" fontId="30" fillId="8" borderId="5" xfId="0" applyNumberFormat="1" applyFont="1" applyFill="1" applyBorder="1" applyAlignment="1">
      <alignment horizontal="left" vertical="top" shrinkToFit="1"/>
    </xf>
    <xf numFmtId="14" fontId="31" fillId="8" borderId="5" xfId="0" applyNumberFormat="1" applyFont="1" applyFill="1" applyBorder="1" applyAlignment="1">
      <alignment horizontal="left" vertical="center" wrapText="1"/>
    </xf>
    <xf numFmtId="14" fontId="7" fillId="0" borderId="25" xfId="0" applyNumberFormat="1" applyFont="1" applyBorder="1" applyAlignment="1">
      <alignment horizontal="center" vertical="center" wrapText="1"/>
    </xf>
    <xf numFmtId="14" fontId="7" fillId="9" borderId="10" xfId="0" applyNumberFormat="1" applyFont="1" applyFill="1" applyBorder="1" applyAlignment="1">
      <alignment horizontal="center" vertical="center" wrapText="1"/>
    </xf>
    <xf numFmtId="1" fontId="30" fillId="8" borderId="10" xfId="0" applyNumberFormat="1" applyFont="1" applyFill="1" applyBorder="1" applyAlignment="1">
      <alignment horizontal="center" vertical="center" shrinkToFit="1"/>
    </xf>
    <xf numFmtId="14" fontId="31" fillId="8" borderId="10" xfId="0" applyNumberFormat="1" applyFont="1" applyFill="1" applyBorder="1" applyAlignment="1">
      <alignment horizontal="center" vertical="center" wrapText="1"/>
    </xf>
    <xf numFmtId="0" fontId="7" fillId="9" borderId="41" xfId="0" applyFont="1" applyFill="1" applyBorder="1" applyAlignment="1">
      <alignment horizontal="center" vertical="center" wrapText="1"/>
    </xf>
    <xf numFmtId="0" fontId="7" fillId="9" borderId="10" xfId="0" applyFont="1" applyFill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1" fillId="8" borderId="5" xfId="0" applyFont="1" applyFill="1" applyBorder="1" applyAlignment="1">
      <alignment horizontal="left" vertical="top" wrapText="1"/>
    </xf>
    <xf numFmtId="0" fontId="29" fillId="8" borderId="5" xfId="0" applyFont="1" applyFill="1" applyBorder="1" applyAlignment="1">
      <alignment horizontal="left" vertical="top" wrapText="1"/>
    </xf>
    <xf numFmtId="0" fontId="31" fillId="8" borderId="5" xfId="0" applyFont="1" applyFill="1" applyBorder="1" applyAlignment="1">
      <alignment horizontal="right" vertical="center" wrapText="1"/>
    </xf>
    <xf numFmtId="1" fontId="30" fillId="8" borderId="5" xfId="0" applyNumberFormat="1" applyFont="1" applyFill="1" applyBorder="1" applyAlignment="1">
      <alignment horizontal="right" vertical="center" shrinkToFit="1"/>
    </xf>
    <xf numFmtId="0" fontId="29" fillId="8" borderId="0" xfId="0" applyFont="1" applyFill="1" applyAlignment="1">
      <alignment horizontal="left" vertical="top"/>
    </xf>
    <xf numFmtId="4" fontId="30" fillId="8" borderId="5" xfId="0" applyNumberFormat="1" applyFont="1" applyFill="1" applyBorder="1" applyAlignment="1">
      <alignment horizontal="right" vertical="center" shrinkToFit="1"/>
    </xf>
    <xf numFmtId="0" fontId="29" fillId="6" borderId="1" xfId="0" applyFont="1" applyFill="1" applyBorder="1" applyAlignment="1">
      <alignment vertical="center" wrapText="1"/>
    </xf>
    <xf numFmtId="0" fontId="29" fillId="6" borderId="0" xfId="0" applyFont="1" applyFill="1"/>
    <xf numFmtId="0" fontId="7" fillId="9" borderId="49" xfId="0" applyFont="1" applyFill="1" applyBorder="1" applyAlignment="1">
      <alignment horizontal="center" vertical="center" wrapText="1"/>
    </xf>
    <xf numFmtId="14" fontId="7" fillId="9" borderId="49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0" fillId="8" borderId="1" xfId="0" applyFill="1" applyBorder="1"/>
    <xf numFmtId="17" fontId="0" fillId="0" borderId="0" xfId="0" applyNumberFormat="1"/>
    <xf numFmtId="14" fontId="7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horizontal="left" vertical="top"/>
    </xf>
    <xf numFmtId="1" fontId="30" fillId="0" borderId="10" xfId="0" applyNumberFormat="1" applyFont="1" applyBorder="1" applyAlignment="1">
      <alignment horizontal="center" vertical="center" shrinkToFit="1"/>
    </xf>
    <xf numFmtId="14" fontId="31" fillId="0" borderId="10" xfId="0" applyNumberFormat="1" applyFont="1" applyBorder="1" applyAlignment="1">
      <alignment horizontal="center" vertical="center" wrapText="1"/>
    </xf>
    <xf numFmtId="17" fontId="0" fillId="0" borderId="10" xfId="0" applyNumberFormat="1" applyBorder="1" applyAlignment="1">
      <alignment vertical="center"/>
    </xf>
    <xf numFmtId="0" fontId="25" fillId="0" borderId="10" xfId="0" applyFont="1" applyBorder="1" applyAlignment="1">
      <alignment vertical="center"/>
    </xf>
    <xf numFmtId="0" fontId="33" fillId="20" borderId="10" xfId="0" applyFont="1" applyFill="1" applyBorder="1" applyAlignment="1">
      <alignment horizontal="center"/>
    </xf>
    <xf numFmtId="1" fontId="33" fillId="20" borderId="10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7" fillId="0" borderId="10" xfId="0" applyNumberFormat="1" applyFont="1" applyBorder="1" applyAlignment="1">
      <alignment horizontal="center" vertical="center" wrapText="1"/>
    </xf>
    <xf numFmtId="49" fontId="0" fillId="0" borderId="10" xfId="0" applyNumberFormat="1" applyBorder="1"/>
    <xf numFmtId="1" fontId="0" fillId="0" borderId="10" xfId="0" applyNumberFormat="1" applyBorder="1" applyAlignment="1">
      <alignment horizontal="left" vertic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 vertical="center" wrapText="1"/>
    </xf>
    <xf numFmtId="0" fontId="0" fillId="13" borderId="10" xfId="0" applyFill="1" applyBorder="1"/>
    <xf numFmtId="0" fontId="6" fillId="3" borderId="40" xfId="0" applyFont="1" applyFill="1" applyBorder="1" applyAlignment="1">
      <alignment horizontal="center" vertical="center"/>
    </xf>
    <xf numFmtId="2" fontId="26" fillId="0" borderId="10" xfId="0" applyNumberFormat="1" applyFont="1" applyBorder="1" applyAlignment="1">
      <alignment horizontal="center" vertical="center"/>
    </xf>
    <xf numFmtId="0" fontId="35" fillId="6" borderId="10" xfId="0" applyFont="1" applyFill="1" applyBorder="1"/>
    <xf numFmtId="0" fontId="4" fillId="8" borderId="10" xfId="0" applyFont="1" applyFill="1" applyBorder="1" applyAlignment="1">
      <alignment horizontal="center" vertical="center" wrapText="1"/>
    </xf>
    <xf numFmtId="0" fontId="0" fillId="21" borderId="0" xfId="0" applyFill="1"/>
    <xf numFmtId="0" fontId="37" fillId="6" borderId="0" xfId="1" applyFont="1" applyFill="1" applyBorder="1"/>
    <xf numFmtId="0" fontId="38" fillId="6" borderId="0" xfId="0" applyFont="1" applyFill="1"/>
    <xf numFmtId="1" fontId="38" fillId="6" borderId="0" xfId="0" applyNumberFormat="1" applyFont="1" applyFill="1" applyAlignment="1">
      <alignment horizontal="left" vertical="center"/>
    </xf>
    <xf numFmtId="0" fontId="39" fillId="6" borderId="0" xfId="0" applyFont="1" applyFill="1" applyAlignment="1">
      <alignment horizontal="left" vertical="center" wrapText="1"/>
    </xf>
    <xf numFmtId="14" fontId="39" fillId="6" borderId="0" xfId="0" applyNumberFormat="1" applyFont="1" applyFill="1" applyAlignment="1">
      <alignment horizontal="center" vertical="center" wrapText="1"/>
    </xf>
    <xf numFmtId="0" fontId="40" fillId="0" borderId="10" xfId="0" applyFont="1" applyBorder="1"/>
    <xf numFmtId="0" fontId="19" fillId="0" borderId="0" xfId="0" applyFont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10" xfId="0" applyFill="1" applyBorder="1"/>
    <xf numFmtId="0" fontId="18" fillId="0" borderId="10" xfId="0" applyFont="1" applyBorder="1"/>
    <xf numFmtId="0" fontId="3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4" fontId="0" fillId="8" borderId="1" xfId="0" applyNumberFormat="1" applyFill="1" applyBorder="1" applyAlignment="1">
      <alignment vertical="center" wrapText="1"/>
    </xf>
    <xf numFmtId="4" fontId="0" fillId="8" borderId="0" xfId="0" applyNumberFormat="1" applyFill="1" applyAlignment="1">
      <alignment vertical="center" wrapText="1"/>
    </xf>
    <xf numFmtId="4" fontId="0" fillId="0" borderId="4" xfId="0" applyNumberFormat="1" applyBorder="1" applyAlignment="1">
      <alignment vertical="center" wrapText="1"/>
    </xf>
    <xf numFmtId="0" fontId="31" fillId="8" borderId="1" xfId="0" applyFont="1" applyFill="1" applyBorder="1" applyAlignment="1">
      <alignment horizontal="left" vertical="center" wrapText="1"/>
    </xf>
    <xf numFmtId="4" fontId="0" fillId="8" borderId="4" xfId="0" applyNumberFormat="1" applyFill="1" applyBorder="1" applyAlignment="1">
      <alignment vertical="center" wrapText="1"/>
    </xf>
    <xf numFmtId="0" fontId="31" fillId="8" borderId="4" xfId="0" applyFont="1" applyFill="1" applyBorder="1" applyAlignment="1">
      <alignment horizontal="left" vertical="center" wrapText="1"/>
    </xf>
    <xf numFmtId="0" fontId="0" fillId="0" borderId="47" xfId="0" applyBorder="1" applyAlignment="1">
      <alignment vertical="center" wrapText="1"/>
    </xf>
    <xf numFmtId="0" fontId="0" fillId="0" borderId="49" xfId="0" applyBorder="1" applyAlignment="1">
      <alignment vertical="center" wrapText="1"/>
    </xf>
    <xf numFmtId="3" fontId="0" fillId="8" borderId="1" xfId="0" applyNumberFormat="1" applyFill="1" applyBorder="1" applyAlignment="1">
      <alignment vertical="center" wrapText="1"/>
    </xf>
    <xf numFmtId="3" fontId="0" fillId="8" borderId="4" xfId="0" applyNumberFormat="1" applyFill="1" applyBorder="1" applyAlignment="1">
      <alignment vertical="center" wrapText="1"/>
    </xf>
    <xf numFmtId="3" fontId="0" fillId="8" borderId="0" xfId="0" applyNumberFormat="1" applyFill="1"/>
    <xf numFmtId="3" fontId="0" fillId="0" borderId="0" xfId="0" applyNumberFormat="1" applyAlignment="1">
      <alignment vertical="center" wrapText="1"/>
    </xf>
    <xf numFmtId="0" fontId="6" fillId="3" borderId="1" xfId="0" applyFont="1" applyFill="1" applyBorder="1" applyAlignment="1">
      <alignment horizontal="center" vertical="top" wrapText="1"/>
    </xf>
    <xf numFmtId="0" fontId="7" fillId="23" borderId="1" xfId="0" applyFont="1" applyFill="1" applyBorder="1" applyAlignment="1">
      <alignment horizontal="left" vertical="center" wrapText="1"/>
    </xf>
    <xf numFmtId="0" fontId="7" fillId="23" borderId="4" xfId="0" applyFont="1" applyFill="1" applyBorder="1" applyAlignment="1">
      <alignment horizontal="left" vertical="center" wrapText="1"/>
    </xf>
    <xf numFmtId="0" fontId="0" fillId="8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2" fontId="0" fillId="8" borderId="10" xfId="0" applyNumberFormat="1" applyFill="1" applyBorder="1" applyAlignment="1">
      <alignment horizontal="center" vertical="center"/>
    </xf>
    <xf numFmtId="0" fontId="32" fillId="6" borderId="10" xfId="0" applyFont="1" applyFill="1" applyBorder="1"/>
    <xf numFmtId="0" fontId="9" fillId="0" borderId="10" xfId="0" applyFont="1" applyBorder="1"/>
    <xf numFmtId="17" fontId="6" fillId="0" borderId="10" xfId="0" applyNumberFormat="1" applyFont="1" applyBorder="1" applyAlignment="1">
      <alignment horizontal="center" vertical="top" wrapText="1"/>
    </xf>
    <xf numFmtId="0" fontId="13" fillId="0" borderId="0" xfId="0" applyFont="1"/>
    <xf numFmtId="2" fontId="19" fillId="0" borderId="4" xfId="0" applyNumberFormat="1" applyFont="1" applyBorder="1" applyAlignment="1">
      <alignment vertical="center" wrapText="1"/>
    </xf>
    <xf numFmtId="0" fontId="7" fillId="7" borderId="10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top" wrapText="1"/>
    </xf>
    <xf numFmtId="0" fontId="19" fillId="6" borderId="4" xfId="0" applyFont="1" applyFill="1" applyBorder="1" applyAlignment="1">
      <alignment vertical="center" wrapText="1"/>
    </xf>
    <xf numFmtId="2" fontId="19" fillId="6" borderId="4" xfId="0" applyNumberFormat="1" applyFont="1" applyFill="1" applyBorder="1" applyAlignment="1">
      <alignment vertical="center" wrapText="1"/>
    </xf>
    <xf numFmtId="0" fontId="29" fillId="8" borderId="0" xfId="0" applyFont="1" applyFill="1" applyAlignment="1">
      <alignment horizontal="right"/>
    </xf>
    <xf numFmtId="4" fontId="29" fillId="8" borderId="0" xfId="0" applyNumberFormat="1" applyFont="1" applyFill="1" applyAlignment="1">
      <alignment horizontal="right"/>
    </xf>
    <xf numFmtId="0" fontId="41" fillId="0" borderId="10" xfId="0" applyFont="1" applyBorder="1" applyAlignment="1">
      <alignment horizontal="center" vertical="center"/>
    </xf>
    <xf numFmtId="17" fontId="41" fillId="0" borderId="10" xfId="0" applyNumberFormat="1" applyFont="1" applyBorder="1" applyAlignment="1">
      <alignment horizontal="center" vertical="center"/>
    </xf>
    <xf numFmtId="0" fontId="41" fillId="8" borderId="10" xfId="0" applyFont="1" applyFill="1" applyBorder="1" applyAlignment="1">
      <alignment horizontal="center" vertical="center"/>
    </xf>
    <xf numFmtId="0" fontId="27" fillId="8" borderId="10" xfId="0" applyFont="1" applyFill="1" applyBorder="1" applyAlignment="1">
      <alignment horizontal="center" vertical="center" wrapText="1"/>
    </xf>
    <xf numFmtId="0" fontId="29" fillId="25" borderId="0" xfId="0" applyFont="1" applyFill="1"/>
    <xf numFmtId="0" fontId="7" fillId="25" borderId="1" xfId="0" applyFont="1" applyFill="1" applyBorder="1" applyAlignment="1">
      <alignment horizontal="left" vertical="center" wrapText="1"/>
    </xf>
    <xf numFmtId="0" fontId="7" fillId="25" borderId="4" xfId="0" applyFont="1" applyFill="1" applyBorder="1" applyAlignment="1">
      <alignment horizontal="left" vertical="center" wrapText="1"/>
    </xf>
    <xf numFmtId="0" fontId="7" fillId="13" borderId="1" xfId="0" applyFont="1" applyFill="1" applyBorder="1" applyAlignment="1">
      <alignment horizontal="left" vertical="center" wrapText="1"/>
    </xf>
    <xf numFmtId="4" fontId="7" fillId="8" borderId="7" xfId="0" applyNumberFormat="1" applyFont="1" applyFill="1" applyBorder="1" applyAlignment="1">
      <alignment horizontal="right" vertical="center" wrapText="1"/>
    </xf>
    <xf numFmtId="0" fontId="7" fillId="8" borderId="7" xfId="0" applyFont="1" applyFill="1" applyBorder="1" applyAlignment="1">
      <alignment horizontal="right" vertical="center" wrapText="1"/>
    </xf>
    <xf numFmtId="0" fontId="7" fillId="0" borderId="7" xfId="0" applyFont="1" applyBorder="1" applyAlignment="1">
      <alignment horizontal="right" vertical="center" wrapText="1"/>
    </xf>
    <xf numFmtId="4" fontId="7" fillId="0" borderId="7" xfId="0" applyNumberFormat="1" applyFont="1" applyBorder="1" applyAlignment="1">
      <alignment horizontal="right" vertical="center" wrapText="1"/>
    </xf>
    <xf numFmtId="4" fontId="7" fillId="5" borderId="7" xfId="0" applyNumberFormat="1" applyFont="1" applyFill="1" applyBorder="1" applyAlignment="1">
      <alignment horizontal="right" vertical="center" wrapText="1"/>
    </xf>
    <xf numFmtId="2" fontId="29" fillId="8" borderId="10" xfId="0" applyNumberFormat="1" applyFont="1" applyFill="1" applyBorder="1" applyAlignment="1">
      <alignment horizontal="right" vertical="center" wrapText="1"/>
    </xf>
    <xf numFmtId="2" fontId="29" fillId="8" borderId="10" xfId="0" applyNumberFormat="1" applyFont="1" applyFill="1" applyBorder="1" applyAlignment="1">
      <alignment horizontal="right" vertical="center"/>
    </xf>
    <xf numFmtId="2" fontId="29" fillId="0" borderId="10" xfId="0" applyNumberFormat="1" applyFont="1" applyBorder="1" applyAlignment="1">
      <alignment horizontal="right" vertical="center" wrapText="1"/>
    </xf>
    <xf numFmtId="2" fontId="29" fillId="5" borderId="10" xfId="0" applyNumberFormat="1" applyFont="1" applyFill="1" applyBorder="1" applyAlignment="1">
      <alignment horizontal="right" vertical="center" wrapText="1"/>
    </xf>
    <xf numFmtId="2" fontId="29" fillId="0" borderId="10" xfId="0" applyNumberFormat="1" applyFont="1" applyBorder="1" applyAlignment="1">
      <alignment horizontal="right" vertical="center"/>
    </xf>
    <xf numFmtId="0" fontId="0" fillId="0" borderId="10" xfId="0" applyBorder="1" applyAlignment="1">
      <alignment wrapText="1"/>
    </xf>
    <xf numFmtId="0" fontId="45" fillId="6" borderId="1" xfId="0" applyFont="1" applyFill="1" applyBorder="1" applyAlignment="1">
      <alignment horizontal="left" vertical="center" wrapText="1"/>
    </xf>
    <xf numFmtId="0" fontId="45" fillId="6" borderId="1" xfId="0" applyFont="1" applyFill="1" applyBorder="1" applyAlignment="1">
      <alignment horizontal="center" vertical="center" wrapText="1"/>
    </xf>
    <xf numFmtId="4" fontId="45" fillId="6" borderId="1" xfId="0" applyNumberFormat="1" applyFont="1" applyFill="1" applyBorder="1" applyAlignment="1">
      <alignment horizontal="right" vertical="center" wrapText="1"/>
    </xf>
    <xf numFmtId="0" fontId="45" fillId="6" borderId="1" xfId="0" applyFont="1" applyFill="1" applyBorder="1" applyAlignment="1">
      <alignment horizontal="right" vertical="center" wrapText="1"/>
    </xf>
    <xf numFmtId="0" fontId="46" fillId="6" borderId="1" xfId="0" applyFont="1" applyFill="1" applyBorder="1" applyAlignment="1">
      <alignment vertical="center" wrapText="1"/>
    </xf>
    <xf numFmtId="0" fontId="44" fillId="6" borderId="1" xfId="0" applyFont="1" applyFill="1" applyBorder="1" applyAlignment="1">
      <alignment vertical="center" wrapText="1"/>
    </xf>
    <xf numFmtId="0" fontId="44" fillId="6" borderId="0" xfId="0" applyFont="1" applyFill="1"/>
    <xf numFmtId="2" fontId="0" fillId="8" borderId="0" xfId="0" applyNumberFormat="1" applyFill="1"/>
    <xf numFmtId="0" fontId="6" fillId="3" borderId="24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2" fontId="0" fillId="0" borderId="17" xfId="0" applyNumberFormat="1" applyBorder="1" applyAlignment="1">
      <alignment horizontal="right" vertical="center" wrapText="1"/>
    </xf>
    <xf numFmtId="2" fontId="0" fillId="0" borderId="21" xfId="0" applyNumberFormat="1" applyBorder="1" applyAlignment="1">
      <alignment horizontal="right" vertical="center" wrapText="1"/>
    </xf>
    <xf numFmtId="0" fontId="0" fillId="0" borderId="15" xfId="0" applyBorder="1" applyAlignment="1">
      <alignment horizontal="right" vertical="center"/>
    </xf>
    <xf numFmtId="0" fontId="7" fillId="21" borderId="4" xfId="0" applyFont="1" applyFill="1" applyBorder="1" applyAlignment="1">
      <alignment horizontal="left" vertical="center" wrapText="1"/>
    </xf>
    <xf numFmtId="14" fontId="7" fillId="21" borderId="4" xfId="0" applyNumberFormat="1" applyFont="1" applyFill="1" applyBorder="1" applyAlignment="1">
      <alignment horizontal="center" vertical="center" wrapText="1"/>
    </xf>
    <xf numFmtId="0" fontId="7" fillId="21" borderId="4" xfId="0" applyFont="1" applyFill="1" applyBorder="1" applyAlignment="1">
      <alignment horizontal="center" vertical="center" wrapText="1"/>
    </xf>
    <xf numFmtId="0" fontId="7" fillId="21" borderId="4" xfId="0" applyFont="1" applyFill="1" applyBorder="1" applyAlignment="1">
      <alignment horizontal="right" vertical="center" wrapText="1"/>
    </xf>
    <xf numFmtId="4" fontId="7" fillId="21" borderId="4" xfId="0" applyNumberFormat="1" applyFont="1" applyFill="1" applyBorder="1" applyAlignment="1">
      <alignment horizontal="right" vertical="center" wrapText="1"/>
    </xf>
    <xf numFmtId="0" fontId="0" fillId="21" borderId="4" xfId="0" applyFill="1" applyBorder="1" applyAlignment="1">
      <alignment vertical="center" wrapText="1"/>
    </xf>
    <xf numFmtId="2" fontId="0" fillId="21" borderId="17" xfId="0" applyNumberFormat="1" applyFill="1" applyBorder="1" applyAlignment="1">
      <alignment horizontal="right" vertical="center" wrapText="1"/>
    </xf>
    <xf numFmtId="2" fontId="0" fillId="21" borderId="21" xfId="0" applyNumberFormat="1" applyFill="1" applyBorder="1" applyAlignment="1">
      <alignment horizontal="right" vertical="center" wrapText="1"/>
    </xf>
    <xf numFmtId="0" fontId="0" fillId="21" borderId="15" xfId="0" applyFill="1" applyBorder="1" applyAlignment="1">
      <alignment horizontal="right" vertical="center"/>
    </xf>
    <xf numFmtId="0" fontId="13" fillId="21" borderId="10" xfId="0" applyFont="1" applyFill="1" applyBorder="1" applyAlignment="1">
      <alignment horizontal="center"/>
    </xf>
    <xf numFmtId="14" fontId="7" fillId="21" borderId="1" xfId="0" applyNumberFormat="1" applyFont="1" applyFill="1" applyBorder="1" applyAlignment="1">
      <alignment horizontal="center" vertical="center" wrapText="1"/>
    </xf>
    <xf numFmtId="0" fontId="7" fillId="21" borderId="1" xfId="0" applyFont="1" applyFill="1" applyBorder="1" applyAlignment="1">
      <alignment horizontal="center" vertical="center" wrapText="1"/>
    </xf>
    <xf numFmtId="0" fontId="7" fillId="21" borderId="1" xfId="0" applyFont="1" applyFill="1" applyBorder="1" applyAlignment="1">
      <alignment horizontal="right" vertical="center" wrapText="1"/>
    </xf>
    <xf numFmtId="4" fontId="7" fillId="21" borderId="1" xfId="0" applyNumberFormat="1" applyFont="1" applyFill="1" applyBorder="1" applyAlignment="1">
      <alignment horizontal="right" vertical="center" wrapText="1"/>
    </xf>
    <xf numFmtId="0" fontId="0" fillId="21" borderId="1" xfId="0" applyFill="1" applyBorder="1" applyAlignment="1">
      <alignment vertical="center" wrapText="1"/>
    </xf>
    <xf numFmtId="0" fontId="0" fillId="21" borderId="21" xfId="0" applyFill="1" applyBorder="1" applyAlignment="1">
      <alignment vertical="center" wrapText="1"/>
    </xf>
    <xf numFmtId="164" fontId="0" fillId="13" borderId="10" xfId="0" applyNumberFormat="1" applyFill="1" applyBorder="1" applyAlignment="1">
      <alignment horizontal="center"/>
    </xf>
    <xf numFmtId="164" fontId="0" fillId="0" borderId="10" xfId="0" applyNumberFormat="1" applyBorder="1"/>
    <xf numFmtId="164" fontId="0" fillId="6" borderId="10" xfId="0" applyNumberFormat="1" applyFill="1" applyBorder="1"/>
    <xf numFmtId="164" fontId="0" fillId="0" borderId="10" xfId="0" applyNumberFormat="1" applyBorder="1" applyAlignment="1">
      <alignment vertical="center"/>
    </xf>
    <xf numFmtId="164" fontId="0" fillId="0" borderId="0" xfId="0" applyNumberFormat="1"/>
    <xf numFmtId="164" fontId="0" fillId="0" borderId="10" xfId="0" applyNumberFormat="1" applyBorder="1" applyAlignment="1">
      <alignment horizontal="left"/>
    </xf>
    <xf numFmtId="0" fontId="6" fillId="8" borderId="10" xfId="0" applyFont="1" applyFill="1" applyBorder="1" applyAlignment="1">
      <alignment horizontal="left" vertical="top"/>
    </xf>
    <xf numFmtId="0" fontId="7" fillId="8" borderId="10" xfId="0" applyFont="1" applyFill="1" applyBorder="1" applyAlignment="1">
      <alignment horizontal="center" vertical="top"/>
    </xf>
    <xf numFmtId="0" fontId="7" fillId="8" borderId="10" xfId="0" applyFont="1" applyFill="1" applyBorder="1" applyAlignment="1">
      <alignment horizontal="right" vertical="top"/>
    </xf>
    <xf numFmtId="0" fontId="29" fillId="8" borderId="10" xfId="0" applyFont="1" applyFill="1" applyBorder="1"/>
    <xf numFmtId="0" fontId="29" fillId="8" borderId="10" xfId="0" applyFont="1" applyFill="1" applyBorder="1" applyAlignment="1">
      <alignment horizontal="right"/>
    </xf>
    <xf numFmtId="4" fontId="29" fillId="8" borderId="10" xfId="0" applyNumberFormat="1" applyFont="1" applyFill="1" applyBorder="1" applyAlignment="1">
      <alignment horizontal="right"/>
    </xf>
    <xf numFmtId="0" fontId="29" fillId="2" borderId="10" xfId="0" applyFont="1" applyFill="1" applyBorder="1"/>
    <xf numFmtId="0" fontId="7" fillId="2" borderId="10" xfId="0" applyFont="1" applyFill="1" applyBorder="1" applyAlignment="1">
      <alignment horizontal="left" vertical="center" wrapText="1"/>
    </xf>
    <xf numFmtId="1" fontId="0" fillId="8" borderId="0" xfId="0" applyNumberFormat="1" applyFill="1" applyAlignment="1">
      <alignment horizontal="center" vertical="center"/>
    </xf>
    <xf numFmtId="2" fontId="0" fillId="8" borderId="48" xfId="0" applyNumberForma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left" vertical="center" wrapText="1"/>
    </xf>
    <xf numFmtId="2" fontId="7" fillId="8" borderId="0" xfId="0" applyNumberFormat="1" applyFont="1" applyFill="1" applyAlignment="1">
      <alignment horizontal="right" vertical="center" wrapText="1"/>
    </xf>
    <xf numFmtId="0" fontId="7" fillId="8" borderId="0" xfId="0" applyFont="1" applyFill="1" applyAlignment="1">
      <alignment horizontal="right" vertical="center" wrapText="1"/>
    </xf>
    <xf numFmtId="17" fontId="47" fillId="0" borderId="10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53" xfId="0" applyFont="1" applyBorder="1" applyAlignment="1">
      <alignment horizontal="left" vertical="center" wrapText="1"/>
    </xf>
    <xf numFmtId="0" fontId="7" fillId="0" borderId="53" xfId="0" applyFont="1" applyBorder="1" applyAlignment="1">
      <alignment horizontal="center" vertical="center" wrapText="1"/>
    </xf>
    <xf numFmtId="4" fontId="0" fillId="0" borderId="0" xfId="0" applyNumberFormat="1" applyAlignment="1">
      <alignment vertical="center" wrapText="1"/>
    </xf>
    <xf numFmtId="3" fontId="0" fillId="8" borderId="4" xfId="0" applyNumberFormat="1" applyFill="1" applyBorder="1"/>
    <xf numFmtId="3" fontId="0" fillId="8" borderId="0" xfId="0" applyNumberFormat="1" applyFill="1" applyAlignment="1">
      <alignment vertical="center" wrapText="1"/>
    </xf>
    <xf numFmtId="0" fontId="7" fillId="7" borderId="0" xfId="0" applyFont="1" applyFill="1" applyAlignment="1">
      <alignment horizontal="center" vertical="center" wrapText="1"/>
    </xf>
    <xf numFmtId="0" fontId="19" fillId="8" borderId="4" xfId="0" applyFont="1" applyFill="1" applyBorder="1" applyAlignment="1">
      <alignment vertical="center" wrapText="1"/>
    </xf>
    <xf numFmtId="2" fontId="19" fillId="8" borderId="4" xfId="0" applyNumberFormat="1" applyFont="1" applyFill="1" applyBorder="1" applyAlignment="1">
      <alignment vertical="center" wrapText="1"/>
    </xf>
    <xf numFmtId="164" fontId="33" fillId="20" borderId="10" xfId="0" applyNumberFormat="1" applyFont="1" applyFill="1" applyBorder="1"/>
    <xf numFmtId="164" fontId="6" fillId="0" borderId="10" xfId="0" applyNumberFormat="1" applyFont="1" applyBorder="1" applyAlignment="1">
      <alignment horizontal="center" vertical="top"/>
    </xf>
    <xf numFmtId="164" fontId="43" fillId="0" borderId="0" xfId="0" applyNumberFormat="1" applyFont="1"/>
    <xf numFmtId="164" fontId="7" fillId="0" borderId="10" xfId="0" applyNumberFormat="1" applyFont="1" applyBorder="1" applyAlignment="1">
      <alignment horizontal="center" vertical="center" wrapText="1"/>
    </xf>
    <xf numFmtId="0" fontId="33" fillId="20" borderId="48" xfId="0" applyFont="1" applyFill="1" applyBorder="1" applyAlignment="1">
      <alignment horizontal="center"/>
    </xf>
    <xf numFmtId="164" fontId="48" fillId="0" borderId="0" xfId="0" applyNumberFormat="1" applyFont="1"/>
    <xf numFmtId="0" fontId="29" fillId="8" borderId="10" xfId="0" applyFont="1" applyFill="1" applyBorder="1" applyAlignment="1">
      <alignment horizontal="right" vertical="top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48" xfId="0" applyFont="1" applyFill="1" applyBorder="1" applyAlignment="1">
      <alignment horizontal="center" vertical="center" wrapText="1"/>
    </xf>
    <xf numFmtId="2" fontId="6" fillId="3" borderId="48" xfId="0" applyNumberFormat="1" applyFont="1" applyFill="1" applyBorder="1" applyAlignment="1">
      <alignment horizontal="center" vertical="center" wrapText="1"/>
    </xf>
    <xf numFmtId="0" fontId="6" fillId="10" borderId="10" xfId="0" applyFont="1" applyFill="1" applyBorder="1" applyAlignment="1">
      <alignment horizontal="center" vertical="center" wrapText="1"/>
    </xf>
    <xf numFmtId="0" fontId="5" fillId="10" borderId="10" xfId="0" applyFont="1" applyFill="1" applyBorder="1" applyAlignment="1">
      <alignment horizontal="center" vertical="center" wrapText="1"/>
    </xf>
    <xf numFmtId="0" fontId="7" fillId="10" borderId="10" xfId="0" applyFont="1" applyFill="1" applyBorder="1" applyAlignment="1">
      <alignment horizontal="center" vertical="center" wrapText="1"/>
    </xf>
    <xf numFmtId="2" fontId="7" fillId="10" borderId="10" xfId="0" applyNumberFormat="1" applyFont="1" applyFill="1" applyBorder="1" applyAlignment="1">
      <alignment horizontal="center" vertical="center" wrapText="1"/>
    </xf>
    <xf numFmtId="2" fontId="0" fillId="10" borderId="0" xfId="0" applyNumberFormat="1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vertical="center" wrapText="1"/>
    </xf>
    <xf numFmtId="0" fontId="49" fillId="0" borderId="0" xfId="0" applyFont="1" applyAlignment="1">
      <alignment horizontal="left" vertical="center" indent="1"/>
    </xf>
    <xf numFmtId="165" fontId="49" fillId="0" borderId="0" xfId="0" applyNumberFormat="1" applyFont="1" applyAlignment="1">
      <alignment horizontal="left" vertical="center" indent="1"/>
    </xf>
    <xf numFmtId="166" fontId="49" fillId="0" borderId="0" xfId="0" applyNumberFormat="1" applyFont="1" applyAlignment="1">
      <alignment horizontal="left" vertical="center" indent="1"/>
    </xf>
    <xf numFmtId="164" fontId="0" fillId="0" borderId="10" xfId="0" applyNumberFormat="1" applyBorder="1" applyAlignment="1">
      <alignment horizontal="left" vertical="center"/>
    </xf>
    <xf numFmtId="167" fontId="7" fillId="0" borderId="1" xfId="0" applyNumberFormat="1" applyFont="1" applyBorder="1" applyAlignment="1">
      <alignment horizontal="center" vertical="center" wrapText="1"/>
    </xf>
    <xf numFmtId="0" fontId="7" fillId="5" borderId="4" xfId="0" applyFont="1" applyFill="1" applyBorder="1" applyAlignment="1">
      <alignment horizontal="left" vertical="center" wrapText="1"/>
    </xf>
    <xf numFmtId="14" fontId="7" fillId="5" borderId="4" xfId="0" applyNumberFormat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right" vertical="center" wrapText="1"/>
    </xf>
    <xf numFmtId="4" fontId="7" fillId="5" borderId="4" xfId="0" applyNumberFormat="1" applyFont="1" applyFill="1" applyBorder="1" applyAlignment="1">
      <alignment horizontal="right" vertical="center" wrapText="1"/>
    </xf>
    <xf numFmtId="0" fontId="0" fillId="5" borderId="4" xfId="0" applyFill="1" applyBorder="1" applyAlignment="1">
      <alignment vertical="center" wrapText="1"/>
    </xf>
    <xf numFmtId="168" fontId="0" fillId="0" borderId="10" xfId="0" applyNumberFormat="1" applyBorder="1" applyAlignment="1">
      <alignment horizontal="center"/>
    </xf>
    <xf numFmtId="168" fontId="7" fillId="8" borderId="10" xfId="0" applyNumberFormat="1" applyFont="1" applyFill="1" applyBorder="1" applyAlignment="1">
      <alignment horizontal="center" vertical="center" wrapText="1"/>
    </xf>
    <xf numFmtId="168" fontId="7" fillId="0" borderId="10" xfId="0" applyNumberFormat="1" applyFont="1" applyBorder="1" applyAlignment="1">
      <alignment horizontal="center" vertical="center" wrapText="1"/>
    </xf>
    <xf numFmtId="14" fontId="7" fillId="5" borderId="10" xfId="0" applyNumberFormat="1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25" xfId="0" applyFont="1" applyBorder="1" applyAlignment="1">
      <alignment horizontal="right" vertical="center" wrapText="1"/>
    </xf>
    <xf numFmtId="0" fontId="7" fillId="8" borderId="6" xfId="0" applyFont="1" applyFill="1" applyBorder="1" applyAlignment="1">
      <alignment horizontal="left" vertical="center" wrapText="1"/>
    </xf>
    <xf numFmtId="14" fontId="29" fillId="8" borderId="0" xfId="0" applyNumberFormat="1" applyFont="1" applyFill="1" applyAlignment="1">
      <alignment horizontal="center" vertical="center"/>
    </xf>
    <xf numFmtId="0" fontId="7" fillId="8" borderId="6" xfId="0" applyFont="1" applyFill="1" applyBorder="1" applyAlignment="1">
      <alignment horizontal="center" vertical="center" wrapText="1"/>
    </xf>
    <xf numFmtId="2" fontId="7" fillId="8" borderId="1" xfId="0" applyNumberFormat="1" applyFont="1" applyFill="1" applyBorder="1" applyAlignment="1">
      <alignment horizontal="right" vertical="center" wrapText="1"/>
    </xf>
    <xf numFmtId="15" fontId="22" fillId="0" borderId="10" xfId="0" applyNumberFormat="1" applyFont="1" applyBorder="1" applyAlignment="1">
      <alignment horizontal="center" vertical="center" wrapText="1"/>
    </xf>
    <xf numFmtId="15" fontId="5" fillId="0" borderId="10" xfId="0" applyNumberFormat="1" applyFont="1" applyBorder="1" applyAlignment="1">
      <alignment horizontal="center" vertical="center"/>
    </xf>
    <xf numFmtId="15" fontId="5" fillId="0" borderId="10" xfId="0" applyNumberFormat="1" applyFont="1" applyBorder="1" applyAlignment="1">
      <alignment vertical="center"/>
    </xf>
    <xf numFmtId="167" fontId="7" fillId="8" borderId="10" xfId="0" applyNumberFormat="1" applyFont="1" applyFill="1" applyBorder="1" applyAlignment="1">
      <alignment horizontal="center" vertical="center" wrapText="1"/>
    </xf>
    <xf numFmtId="167" fontId="7" fillId="0" borderId="0" xfId="0" applyNumberFormat="1" applyFont="1" applyAlignment="1">
      <alignment horizontal="center" vertical="center" wrapText="1"/>
    </xf>
    <xf numFmtId="170" fontId="0" fillId="0" borderId="10" xfId="0" applyNumberFormat="1" applyBorder="1"/>
    <xf numFmtId="170" fontId="6" fillId="3" borderId="1" xfId="0" applyNumberFormat="1" applyFont="1" applyFill="1" applyBorder="1" applyAlignment="1">
      <alignment horizontal="center" vertical="top"/>
    </xf>
    <xf numFmtId="170" fontId="7" fillId="8" borderId="10" xfId="0" applyNumberFormat="1" applyFont="1" applyFill="1" applyBorder="1" applyAlignment="1">
      <alignment horizontal="center" vertical="center" wrapText="1"/>
    </xf>
    <xf numFmtId="170" fontId="7" fillId="0" borderId="4" xfId="0" applyNumberFormat="1" applyFont="1" applyBorder="1" applyAlignment="1">
      <alignment horizontal="center" vertical="center" wrapText="1"/>
    </xf>
    <xf numFmtId="170" fontId="7" fillId="0" borderId="43" xfId="0" applyNumberFormat="1" applyFont="1" applyBorder="1" applyAlignment="1">
      <alignment horizontal="center" vertical="center" wrapText="1"/>
    </xf>
    <xf numFmtId="170" fontId="6" fillId="3" borderId="10" xfId="0" applyNumberFormat="1" applyFont="1" applyFill="1" applyBorder="1" applyAlignment="1">
      <alignment horizontal="center" vertical="center"/>
    </xf>
    <xf numFmtId="170" fontId="7" fillId="0" borderId="10" xfId="0" applyNumberFormat="1" applyFont="1" applyBorder="1" applyAlignment="1">
      <alignment horizontal="center" vertical="center" wrapText="1"/>
    </xf>
    <xf numFmtId="170" fontId="0" fillId="0" borderId="0" xfId="0" applyNumberFormat="1"/>
    <xf numFmtId="171" fontId="0" fillId="0" borderId="10" xfId="0" applyNumberFormat="1" applyBorder="1"/>
    <xf numFmtId="171" fontId="0" fillId="0" borderId="0" xfId="0" applyNumberFormat="1"/>
    <xf numFmtId="171" fontId="7" fillId="8" borderId="4" xfId="0" applyNumberFormat="1" applyFont="1" applyFill="1" applyBorder="1" applyAlignment="1">
      <alignment horizontal="center" vertical="center" wrapText="1"/>
    </xf>
    <xf numFmtId="171" fontId="7" fillId="8" borderId="1" xfId="0" applyNumberFormat="1" applyFont="1" applyFill="1" applyBorder="1" applyAlignment="1">
      <alignment horizontal="center" vertical="center" wrapText="1"/>
    </xf>
    <xf numFmtId="171" fontId="7" fillId="0" borderId="1" xfId="0" applyNumberFormat="1" applyFont="1" applyBorder="1" applyAlignment="1">
      <alignment horizontal="center" vertical="center" wrapText="1"/>
    </xf>
    <xf numFmtId="171" fontId="7" fillId="6" borderId="1" xfId="0" applyNumberFormat="1" applyFont="1" applyFill="1" applyBorder="1" applyAlignment="1">
      <alignment horizontal="center" vertical="center" wrapText="1"/>
    </xf>
    <xf numFmtId="171" fontId="6" fillId="3" borderId="10" xfId="0" applyNumberFormat="1" applyFont="1" applyFill="1" applyBorder="1" applyAlignment="1">
      <alignment horizontal="center" vertical="top"/>
    </xf>
    <xf numFmtId="171" fontId="7" fillId="7" borderId="10" xfId="0" applyNumberFormat="1" applyFont="1" applyFill="1" applyBorder="1" applyAlignment="1">
      <alignment horizontal="center" vertical="center" wrapText="1"/>
    </xf>
    <xf numFmtId="0" fontId="19" fillId="8" borderId="1" xfId="0" applyFont="1" applyFill="1" applyBorder="1" applyAlignment="1">
      <alignment vertical="center" wrapText="1"/>
    </xf>
    <xf numFmtId="2" fontId="0" fillId="8" borderId="6" xfId="0" applyNumberFormat="1" applyFill="1" applyBorder="1" applyAlignment="1">
      <alignment vertical="center" wrapText="1"/>
    </xf>
    <xf numFmtId="171" fontId="6" fillId="3" borderId="1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51" fillId="22" borderId="10" xfId="0" applyFont="1" applyFill="1" applyBorder="1"/>
    <xf numFmtId="0" fontId="3" fillId="22" borderId="10" xfId="0" applyFont="1" applyFill="1" applyBorder="1"/>
    <xf numFmtId="164" fontId="42" fillId="0" borderId="0" xfId="0" applyNumberFormat="1" applyFont="1"/>
    <xf numFmtId="171" fontId="6" fillId="3" borderId="1" xfId="0" applyNumberFormat="1" applyFont="1" applyFill="1" applyBorder="1" applyAlignment="1">
      <alignment horizontal="center" vertical="top"/>
    </xf>
    <xf numFmtId="171" fontId="7" fillId="5" borderId="1" xfId="0" applyNumberFormat="1" applyFont="1" applyFill="1" applyBorder="1" applyAlignment="1">
      <alignment horizontal="center" vertical="center" wrapText="1"/>
    </xf>
    <xf numFmtId="171" fontId="6" fillId="3" borderId="10" xfId="0" applyNumberFormat="1" applyFont="1" applyFill="1" applyBorder="1" applyAlignment="1">
      <alignment horizontal="center" vertical="center"/>
    </xf>
    <xf numFmtId="171" fontId="41" fillId="8" borderId="10" xfId="0" applyNumberFormat="1" applyFont="1" applyFill="1" applyBorder="1" applyAlignment="1">
      <alignment horizontal="center" vertical="center"/>
    </xf>
    <xf numFmtId="171" fontId="27" fillId="8" borderId="10" xfId="0" applyNumberFormat="1" applyFont="1" applyFill="1" applyBorder="1" applyAlignment="1">
      <alignment horizontal="center" vertical="center" wrapText="1"/>
    </xf>
    <xf numFmtId="171" fontId="27" fillId="0" borderId="10" xfId="0" applyNumberFormat="1" applyFont="1" applyBorder="1" applyAlignment="1">
      <alignment horizontal="center" vertical="center" wrapText="1"/>
    </xf>
    <xf numFmtId="171" fontId="7" fillId="8" borderId="10" xfId="0" applyNumberFormat="1" applyFont="1" applyFill="1" applyBorder="1" applyAlignment="1">
      <alignment horizontal="center" vertical="center" wrapText="1"/>
    </xf>
    <xf numFmtId="171" fontId="7" fillId="0" borderId="1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71" fontId="45" fillId="6" borderId="1" xfId="0" applyNumberFormat="1" applyFont="1" applyFill="1" applyBorder="1" applyAlignment="1">
      <alignment horizontal="center" vertical="center" wrapText="1"/>
    </xf>
    <xf numFmtId="171" fontId="7" fillId="0" borderId="3" xfId="0" applyNumberFormat="1" applyFont="1" applyBorder="1" applyAlignment="1">
      <alignment horizontal="center" vertical="center" wrapText="1"/>
    </xf>
    <xf numFmtId="171" fontId="7" fillId="0" borderId="4" xfId="0" applyNumberFormat="1" applyFont="1" applyBorder="1" applyAlignment="1">
      <alignment horizontal="center" vertical="center" wrapText="1"/>
    </xf>
    <xf numFmtId="171" fontId="7" fillId="0" borderId="0" xfId="0" applyNumberFormat="1" applyFont="1" applyAlignment="1">
      <alignment horizontal="center" vertical="center" wrapText="1"/>
    </xf>
    <xf numFmtId="0" fontId="43" fillId="0" borderId="0" xfId="0" applyFont="1"/>
    <xf numFmtId="0" fontId="29" fillId="0" borderId="0" xfId="0" applyFont="1" applyAlignment="1">
      <alignment horizontal="center" vertical="center"/>
    </xf>
    <xf numFmtId="14" fontId="0" fillId="0" borderId="0" xfId="0" applyNumberFormat="1"/>
    <xf numFmtId="0" fontId="52" fillId="0" borderId="0" xfId="0" applyFont="1" applyAlignment="1">
      <alignment horizontal="center" vertical="top"/>
    </xf>
    <xf numFmtId="0" fontId="0" fillId="0" borderId="0" xfId="0" applyAlignment="1">
      <alignment horizontal="right" vertical="center"/>
    </xf>
    <xf numFmtId="14" fontId="0" fillId="0" borderId="10" xfId="0" applyNumberFormat="1" applyBorder="1"/>
    <xf numFmtId="14" fontId="6" fillId="3" borderId="1" xfId="0" applyNumberFormat="1" applyFont="1" applyFill="1" applyBorder="1" applyAlignment="1">
      <alignment horizontal="center" vertical="top"/>
    </xf>
    <xf numFmtId="172" fontId="0" fillId="0" borderId="10" xfId="0" applyNumberFormat="1" applyBorder="1"/>
    <xf numFmtId="172" fontId="6" fillId="3" borderId="1" xfId="0" applyNumberFormat="1" applyFont="1" applyFill="1" applyBorder="1" applyAlignment="1">
      <alignment horizontal="center" vertical="top"/>
    </xf>
    <xf numFmtId="172" fontId="7" fillId="8" borderId="4" xfId="0" applyNumberFormat="1" applyFont="1" applyFill="1" applyBorder="1" applyAlignment="1">
      <alignment horizontal="center" vertical="center" wrapText="1"/>
    </xf>
    <xf numFmtId="172" fontId="7" fillId="8" borderId="1" xfId="0" applyNumberFormat="1" applyFont="1" applyFill="1" applyBorder="1" applyAlignment="1">
      <alignment horizontal="center" vertical="center" wrapText="1"/>
    </xf>
    <xf numFmtId="172" fontId="7" fillId="0" borderId="4" xfId="0" applyNumberFormat="1" applyFont="1" applyBorder="1" applyAlignment="1">
      <alignment horizontal="center" vertical="center" wrapText="1"/>
    </xf>
    <xf numFmtId="172" fontId="7" fillId="0" borderId="1" xfId="0" applyNumberFormat="1" applyFont="1" applyBorder="1" applyAlignment="1">
      <alignment horizontal="center" vertical="center" wrapText="1"/>
    </xf>
    <xf numFmtId="172" fontId="0" fillId="0" borderId="0" xfId="0" applyNumberFormat="1"/>
    <xf numFmtId="172" fontId="6" fillId="3" borderId="10" xfId="0" applyNumberFormat="1" applyFont="1" applyFill="1" applyBorder="1" applyAlignment="1">
      <alignment horizontal="center" vertical="top"/>
    </xf>
    <xf numFmtId="172" fontId="7" fillId="0" borderId="10" xfId="0" applyNumberFormat="1" applyFont="1" applyBorder="1" applyAlignment="1">
      <alignment horizontal="center" vertical="center" wrapText="1"/>
    </xf>
    <xf numFmtId="0" fontId="9" fillId="8" borderId="10" xfId="0" applyFont="1" applyFill="1" applyBorder="1"/>
    <xf numFmtId="0" fontId="9" fillId="6" borderId="10" xfId="0" applyFont="1" applyFill="1" applyBorder="1"/>
    <xf numFmtId="0" fontId="7" fillId="0" borderId="13" xfId="0" applyFont="1" applyBorder="1" applyAlignment="1">
      <alignment horizontal="right" vertical="center" wrapText="1"/>
    </xf>
    <xf numFmtId="164" fontId="1" fillId="0" borderId="10" xfId="1" applyNumberFormat="1" applyBorder="1" applyAlignment="1">
      <alignment horizontal="left"/>
    </xf>
    <xf numFmtId="0" fontId="24" fillId="8" borderId="10" xfId="0" applyFont="1" applyFill="1" applyBorder="1"/>
    <xf numFmtId="0" fontId="0" fillId="0" borderId="47" xfId="0" applyBorder="1"/>
    <xf numFmtId="1" fontId="7" fillId="0" borderId="47" xfId="0" applyNumberFormat="1" applyFont="1" applyBorder="1" applyAlignment="1">
      <alignment horizontal="center" vertical="center" wrapText="1"/>
    </xf>
    <xf numFmtId="164" fontId="7" fillId="0" borderId="47" xfId="0" applyNumberFormat="1" applyFont="1" applyBorder="1" applyAlignment="1">
      <alignment horizontal="center" vertical="center" wrapText="1"/>
    </xf>
    <xf numFmtId="1" fontId="0" fillId="0" borderId="10" xfId="0" applyNumberFormat="1" applyBorder="1"/>
    <xf numFmtId="171" fontId="6" fillId="3" borderId="1" xfId="0" applyNumberFormat="1" applyFont="1" applyFill="1" applyBorder="1" applyAlignment="1">
      <alignment horizontal="center" vertical="center" wrapText="1"/>
    </xf>
    <xf numFmtId="171" fontId="38" fillId="6" borderId="0" xfId="0" applyNumberFormat="1" applyFont="1" applyFill="1"/>
    <xf numFmtId="171" fontId="6" fillId="3" borderId="3" xfId="0" applyNumberFormat="1" applyFont="1" applyFill="1" applyBorder="1" applyAlignment="1">
      <alignment horizontal="center" vertical="center"/>
    </xf>
    <xf numFmtId="0" fontId="54" fillId="0" borderId="10" xfId="1" applyFont="1" applyBorder="1"/>
    <xf numFmtId="0" fontId="29" fillId="0" borderId="10" xfId="0" applyFont="1" applyBorder="1"/>
    <xf numFmtId="171" fontId="29" fillId="0" borderId="10" xfId="0" applyNumberFormat="1" applyFont="1" applyBorder="1"/>
    <xf numFmtId="1" fontId="29" fillId="0" borderId="10" xfId="0" applyNumberFormat="1" applyFont="1" applyBorder="1" applyAlignment="1">
      <alignment horizontal="center" vertical="center"/>
    </xf>
    <xf numFmtId="0" fontId="55" fillId="4" borderId="10" xfId="0" applyFont="1" applyFill="1" applyBorder="1" applyAlignment="1">
      <alignment horizontal="center" vertical="center" wrapText="1"/>
    </xf>
    <xf numFmtId="0" fontId="29" fillId="8" borderId="10" xfId="0" applyFont="1" applyFill="1" applyBorder="1" applyAlignment="1">
      <alignment horizontal="left"/>
    </xf>
    <xf numFmtId="171" fontId="29" fillId="8" borderId="10" xfId="0" applyNumberFormat="1" applyFont="1" applyFill="1" applyBorder="1" applyAlignment="1">
      <alignment horizontal="center" vertical="center"/>
    </xf>
    <xf numFmtId="2" fontId="29" fillId="8" borderId="10" xfId="0" applyNumberFormat="1" applyFont="1" applyFill="1" applyBorder="1" applyAlignment="1">
      <alignment vertical="center" wrapText="1"/>
    </xf>
    <xf numFmtId="2" fontId="29" fillId="8" borderId="10" xfId="0" applyNumberFormat="1" applyFont="1" applyFill="1" applyBorder="1"/>
    <xf numFmtId="2" fontId="29" fillId="8" borderId="0" xfId="0" applyNumberFormat="1" applyFont="1" applyFill="1"/>
    <xf numFmtId="2" fontId="29" fillId="0" borderId="0" xfId="0" applyNumberFormat="1" applyFont="1"/>
    <xf numFmtId="3" fontId="29" fillId="26" borderId="52" xfId="0" applyNumberFormat="1" applyFont="1" applyFill="1" applyBorder="1" applyAlignment="1">
      <alignment horizontal="right" vertical="top" wrapText="1"/>
    </xf>
    <xf numFmtId="0" fontId="29" fillId="0" borderId="4" xfId="0" applyFont="1" applyBorder="1" applyAlignment="1">
      <alignment vertical="center" wrapText="1"/>
    </xf>
    <xf numFmtId="2" fontId="29" fillId="8" borderId="0" xfId="0" applyNumberFormat="1" applyFont="1" applyFill="1" applyAlignment="1">
      <alignment vertical="center" wrapText="1"/>
    </xf>
    <xf numFmtId="171" fontId="29" fillId="0" borderId="0" xfId="0" applyNumberFormat="1" applyFont="1"/>
    <xf numFmtId="14" fontId="29" fillId="0" borderId="10" xfId="0" applyNumberFormat="1" applyFont="1" applyBorder="1" applyAlignment="1">
      <alignment horizontal="center" vertical="center"/>
    </xf>
    <xf numFmtId="17" fontId="29" fillId="0" borderId="10" xfId="0" applyNumberFormat="1" applyFont="1" applyBorder="1" applyAlignment="1">
      <alignment horizontal="center" vertical="center"/>
    </xf>
    <xf numFmtId="0" fontId="56" fillId="14" borderId="0" xfId="0" applyFont="1" applyFill="1"/>
    <xf numFmtId="171" fontId="56" fillId="14" borderId="0" xfId="0" applyNumberFormat="1" applyFont="1" applyFill="1"/>
    <xf numFmtId="14" fontId="7" fillId="8" borderId="3" xfId="0" applyNumberFormat="1" applyFont="1" applyFill="1" applyBorder="1" applyAlignment="1">
      <alignment horizontal="center" vertical="center" wrapText="1"/>
    </xf>
    <xf numFmtId="14" fontId="7" fillId="8" borderId="6" xfId="0" applyNumberFormat="1" applyFont="1" applyFill="1" applyBorder="1" applyAlignment="1">
      <alignment horizontal="center" vertical="center" wrapText="1"/>
    </xf>
    <xf numFmtId="14" fontId="7" fillId="8" borderId="25" xfId="0" applyNumberFormat="1" applyFont="1" applyFill="1" applyBorder="1" applyAlignment="1">
      <alignment horizontal="center" vertical="center" wrapText="1"/>
    </xf>
    <xf numFmtId="17" fontId="29" fillId="0" borderId="10" xfId="0" applyNumberFormat="1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49" fontId="29" fillId="0" borderId="10" xfId="0" applyNumberFormat="1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56" fillId="8" borderId="43" xfId="0" applyFont="1" applyFill="1" applyBorder="1" applyAlignment="1">
      <alignment horizontal="center"/>
    </xf>
    <xf numFmtId="0" fontId="55" fillId="8" borderId="43" xfId="0" applyFont="1" applyFill="1" applyBorder="1" applyAlignment="1">
      <alignment horizontal="center"/>
    </xf>
    <xf numFmtId="0" fontId="4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/>
    </xf>
    <xf numFmtId="0" fontId="25" fillId="24" borderId="10" xfId="0" applyFont="1" applyFill="1" applyBorder="1" applyAlignment="1">
      <alignment horizontal="center"/>
    </xf>
    <xf numFmtId="0" fontId="16" fillId="19" borderId="44" xfId="0" applyFont="1" applyFill="1" applyBorder="1" applyAlignment="1">
      <alignment horizontal="center" vertical="center"/>
    </xf>
    <xf numFmtId="0" fontId="16" fillId="19" borderId="45" xfId="0" applyFont="1" applyFill="1" applyBorder="1" applyAlignment="1">
      <alignment horizontal="center" vertical="center"/>
    </xf>
    <xf numFmtId="0" fontId="16" fillId="19" borderId="46" xfId="0" applyFont="1" applyFill="1" applyBorder="1" applyAlignment="1">
      <alignment horizontal="center" vertical="center"/>
    </xf>
    <xf numFmtId="17" fontId="0" fillId="8" borderId="10" xfId="0" applyNumberForma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17" fontId="0" fillId="8" borderId="47" xfId="0" applyNumberFormat="1" applyFill="1" applyBorder="1" applyAlignment="1">
      <alignment horizontal="center" vertical="center"/>
    </xf>
    <xf numFmtId="17" fontId="0" fillId="8" borderId="48" xfId="0" applyNumberFormat="1" applyFill="1" applyBorder="1" applyAlignment="1">
      <alignment horizontal="center" vertical="center"/>
    </xf>
    <xf numFmtId="17" fontId="0" fillId="8" borderId="49" xfId="0" applyNumberFormat="1" applyFill="1" applyBorder="1" applyAlignment="1">
      <alignment horizontal="center" vertical="center"/>
    </xf>
    <xf numFmtId="0" fontId="16" fillId="18" borderId="10" xfId="0" applyFont="1" applyFill="1" applyBorder="1" applyAlignment="1">
      <alignment horizontal="center" vertical="center"/>
    </xf>
    <xf numFmtId="169" fontId="5" fillId="0" borderId="47" xfId="0" applyNumberFormat="1" applyFont="1" applyBorder="1" applyAlignment="1">
      <alignment horizontal="center" vertical="center" wrapText="1"/>
    </xf>
    <xf numFmtId="169" fontId="5" fillId="0" borderId="49" xfId="0" applyNumberFormat="1" applyFont="1" applyBorder="1" applyAlignment="1">
      <alignment horizontal="center" vertical="center"/>
    </xf>
    <xf numFmtId="17" fontId="5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7" fontId="5" fillId="0" borderId="10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4" fontId="23" fillId="16" borderId="40" xfId="0" applyNumberFormat="1" applyFont="1" applyFill="1" applyBorder="1" applyAlignment="1">
      <alignment horizontal="center" vertical="center" wrapText="1"/>
    </xf>
    <xf numFmtId="4" fontId="23" fillId="16" borderId="42" xfId="0" applyNumberFormat="1" applyFont="1" applyFill="1" applyBorder="1" applyAlignment="1">
      <alignment horizontal="center" vertical="center" wrapText="1"/>
    </xf>
    <xf numFmtId="4" fontId="23" fillId="16" borderId="41" xfId="0" applyNumberFormat="1" applyFont="1" applyFill="1" applyBorder="1" applyAlignment="1">
      <alignment horizontal="center" vertical="center" wrapText="1"/>
    </xf>
    <xf numFmtId="17" fontId="22" fillId="0" borderId="10" xfId="0" applyNumberFormat="1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17" fontId="7" fillId="8" borderId="10" xfId="0" applyNumberFormat="1" applyFont="1" applyFill="1" applyBorder="1" applyAlignment="1">
      <alignment horizontal="center" vertical="center" wrapText="1"/>
    </xf>
    <xf numFmtId="0" fontId="7" fillId="8" borderId="10" xfId="0" applyFont="1" applyFill="1" applyBorder="1" applyAlignment="1">
      <alignment horizontal="center" vertical="center" wrapText="1"/>
    </xf>
    <xf numFmtId="0" fontId="13" fillId="15" borderId="40" xfId="0" applyFont="1" applyFill="1" applyBorder="1" applyAlignment="1">
      <alignment horizontal="center"/>
    </xf>
    <xf numFmtId="0" fontId="13" fillId="15" borderId="41" xfId="0" applyFont="1" applyFill="1" applyBorder="1" applyAlignment="1">
      <alignment horizontal="center"/>
    </xf>
    <xf numFmtId="0" fontId="13" fillId="7" borderId="0" xfId="0" applyFont="1" applyFill="1" applyAlignment="1">
      <alignment horizontal="left"/>
    </xf>
    <xf numFmtId="0" fontId="53" fillId="22" borderId="10" xfId="0" applyFont="1" applyFill="1" applyBorder="1" applyAlignment="1">
      <alignment horizontal="center"/>
    </xf>
    <xf numFmtId="0" fontId="42" fillId="25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3" fillId="22" borderId="10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 vertical="top"/>
    </xf>
    <xf numFmtId="0" fontId="6" fillId="3" borderId="8" xfId="0" applyFont="1" applyFill="1" applyBorder="1" applyAlignment="1">
      <alignment horizontal="center" vertical="top"/>
    </xf>
    <xf numFmtId="0" fontId="6" fillId="3" borderId="9" xfId="0" applyFont="1" applyFill="1" applyBorder="1" applyAlignment="1">
      <alignment horizontal="center" vertical="top"/>
    </xf>
    <xf numFmtId="17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13" fillId="22" borderId="10" xfId="0" applyFont="1" applyFill="1" applyBorder="1" applyAlignment="1">
      <alignment horizontal="center" vertical="center"/>
    </xf>
    <xf numFmtId="0" fontId="16" fillId="16" borderId="40" xfId="0" applyFont="1" applyFill="1" applyBorder="1" applyAlignment="1">
      <alignment horizontal="center" vertical="center"/>
    </xf>
    <xf numFmtId="0" fontId="16" fillId="16" borderId="42" xfId="0" applyFont="1" applyFill="1" applyBorder="1" applyAlignment="1">
      <alignment horizontal="center" vertical="center"/>
    </xf>
    <xf numFmtId="0" fontId="16" fillId="16" borderId="41" xfId="0" applyFont="1" applyFill="1" applyBorder="1" applyAlignment="1">
      <alignment horizontal="center" vertical="center"/>
    </xf>
    <xf numFmtId="17" fontId="41" fillId="0" borderId="47" xfId="0" applyNumberFormat="1" applyFont="1" applyBorder="1" applyAlignment="1">
      <alignment horizontal="center" vertical="center"/>
    </xf>
    <xf numFmtId="17" fontId="41" fillId="0" borderId="49" xfId="0" applyNumberFormat="1" applyFont="1" applyBorder="1" applyAlignment="1">
      <alignment horizontal="center" vertical="center"/>
    </xf>
    <xf numFmtId="0" fontId="16" fillId="6" borderId="43" xfId="0" applyFont="1" applyFill="1" applyBorder="1" applyAlignment="1">
      <alignment horizontal="center"/>
    </xf>
    <xf numFmtId="0" fontId="41" fillId="0" borderId="49" xfId="0" applyFont="1" applyBorder="1" applyAlignment="1">
      <alignment horizontal="center" vertical="center"/>
    </xf>
    <xf numFmtId="17" fontId="13" fillId="0" borderId="10" xfId="0" applyNumberFormat="1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34" fillId="19" borderId="40" xfId="0" applyFont="1" applyFill="1" applyBorder="1" applyAlignment="1">
      <alignment horizontal="right" vertical="center"/>
    </xf>
    <xf numFmtId="0" fontId="34" fillId="19" borderId="42" xfId="0" applyFont="1" applyFill="1" applyBorder="1" applyAlignment="1">
      <alignment horizontal="right" vertical="center"/>
    </xf>
    <xf numFmtId="0" fontId="34" fillId="19" borderId="41" xfId="0" applyFont="1" applyFill="1" applyBorder="1" applyAlignment="1">
      <alignment horizontal="right" vertical="center"/>
    </xf>
    <xf numFmtId="17" fontId="6" fillId="0" borderId="40" xfId="0" applyNumberFormat="1" applyFont="1" applyBorder="1" applyAlignment="1">
      <alignment horizontal="center" vertical="center"/>
    </xf>
    <xf numFmtId="17" fontId="6" fillId="0" borderId="50" xfId="0" applyNumberFormat="1" applyFont="1" applyBorder="1" applyAlignment="1">
      <alignment horizontal="center" vertical="center"/>
    </xf>
    <xf numFmtId="17" fontId="6" fillId="0" borderId="10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left"/>
    </xf>
    <xf numFmtId="0" fontId="13" fillId="16" borderId="10" xfId="0" applyFont="1" applyFill="1" applyBorder="1" applyAlignment="1">
      <alignment horizontal="center"/>
    </xf>
    <xf numFmtId="0" fontId="13" fillId="0" borderId="0" xfId="0" applyFont="1" applyAlignment="1">
      <alignment horizontal="left"/>
    </xf>
    <xf numFmtId="0" fontId="0" fillId="22" borderId="10" xfId="0" applyFill="1" applyBorder="1" applyAlignment="1">
      <alignment horizontal="center"/>
    </xf>
    <xf numFmtId="0" fontId="16" fillId="0" borderId="0" xfId="0" applyFont="1" applyAlignment="1">
      <alignment horizontal="left"/>
    </xf>
    <xf numFmtId="0" fontId="24" fillId="16" borderId="10" xfId="0" applyFont="1" applyFill="1" applyBorder="1" applyAlignment="1">
      <alignment horizontal="center" vertical="center"/>
    </xf>
    <xf numFmtId="0" fontId="16" fillId="16" borderId="10" xfId="0" applyFont="1" applyFill="1" applyBorder="1" applyAlignment="1">
      <alignment horizontal="center"/>
    </xf>
    <xf numFmtId="0" fontId="4" fillId="16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24" fillId="22" borderId="10" xfId="0" applyFont="1" applyFill="1" applyBorder="1" applyAlignment="1">
      <alignment horizontal="center"/>
    </xf>
    <xf numFmtId="0" fontId="24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3" fillId="16" borderId="50" xfId="0" applyFont="1" applyFill="1" applyBorder="1" applyAlignment="1">
      <alignment horizontal="center"/>
    </xf>
    <xf numFmtId="0" fontId="13" fillId="16" borderId="43" xfId="0" applyFont="1" applyFill="1" applyBorder="1" applyAlignment="1">
      <alignment horizontal="center"/>
    </xf>
    <xf numFmtId="14" fontId="7" fillId="8" borderId="51" xfId="0" applyNumberFormat="1" applyFont="1" applyFill="1" applyBorder="1" applyAlignment="1">
      <alignment horizontal="center" vertical="center" wrapText="1"/>
    </xf>
    <xf numFmtId="14" fontId="7" fillId="0" borderId="3" xfId="0" applyNumberFormat="1" applyFont="1" applyBorder="1" applyAlignment="1">
      <alignment horizontal="center" vertical="center" wrapText="1"/>
    </xf>
    <xf numFmtId="14" fontId="7" fillId="0" borderId="25" xfId="0" applyNumberFormat="1" applyFont="1" applyBorder="1" applyAlignment="1">
      <alignment horizontal="center" vertical="center" wrapText="1"/>
    </xf>
    <xf numFmtId="0" fontId="25" fillId="9" borderId="40" xfId="0" applyFont="1" applyFill="1" applyBorder="1" applyAlignment="1">
      <alignment horizontal="center" vertical="center"/>
    </xf>
    <xf numFmtId="0" fontId="25" fillId="9" borderId="42" xfId="0" applyFont="1" applyFill="1" applyBorder="1" applyAlignment="1">
      <alignment horizontal="center" vertical="center"/>
    </xf>
    <xf numFmtId="0" fontId="25" fillId="9" borderId="41" xfId="0" applyFont="1" applyFill="1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7" fillId="8" borderId="47" xfId="0" applyFont="1" applyFill="1" applyBorder="1" applyAlignment="1">
      <alignment horizontal="center" vertical="center" wrapText="1"/>
    </xf>
    <xf numFmtId="0" fontId="0" fillId="8" borderId="47" xfId="0" applyFill="1" applyBorder="1" applyAlignment="1">
      <alignment horizontal="center" vertical="center"/>
    </xf>
    <xf numFmtId="0" fontId="7" fillId="8" borderId="47" xfId="0" applyFont="1" applyFill="1" applyBorder="1" applyAlignment="1">
      <alignment horizontal="left" vertical="center" wrapText="1"/>
    </xf>
    <xf numFmtId="171" fontId="7" fillId="8" borderId="47" xfId="0" applyNumberFormat="1" applyFont="1" applyFill="1" applyBorder="1" applyAlignment="1">
      <alignment horizontal="center" vertical="center" wrapText="1"/>
    </xf>
    <xf numFmtId="0" fontId="7" fillId="8" borderId="47" xfId="0" applyFont="1" applyFill="1" applyBorder="1" applyAlignment="1">
      <alignment horizontal="right" vertical="center" wrapText="1"/>
    </xf>
    <xf numFmtId="4" fontId="7" fillId="8" borderId="47" xfId="0" applyNumberFormat="1" applyFont="1" applyFill="1" applyBorder="1" applyAlignment="1">
      <alignment horizontal="right" vertical="center" wrapText="1"/>
    </xf>
    <xf numFmtId="0" fontId="2" fillId="8" borderId="47" xfId="0" applyFont="1" applyFill="1" applyBorder="1" applyAlignment="1">
      <alignment vertical="center" wrapText="1"/>
    </xf>
    <xf numFmtId="0" fontId="4" fillId="8" borderId="47" xfId="0" applyFont="1" applyFill="1" applyBorder="1" applyAlignment="1">
      <alignment horizontal="center" vertical="center" wrapText="1"/>
    </xf>
    <xf numFmtId="2" fontId="0" fillId="8" borderId="47" xfId="0" applyNumberFormat="1" applyFill="1" applyBorder="1" applyAlignment="1">
      <alignment horizontal="center" vertical="center"/>
    </xf>
    <xf numFmtId="0" fontId="0" fillId="0" borderId="0" xfId="0" applyBorder="1"/>
    <xf numFmtId="0" fontId="16" fillId="22" borderId="10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Style 1" xfId="2" xr:uid="{00000000-0005-0000-0000-000002000000}"/>
  </cellStyles>
  <dxfs count="2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A2227"/>
      <color rgb="FFFF0000"/>
      <color rgb="FFD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2295525</xdr:colOff>
      <xdr:row>32</xdr:row>
      <xdr:rowOff>19050</xdr:rowOff>
    </xdr:from>
    <xdr:to>
      <xdr:col>5</xdr:col>
      <xdr:colOff>609600</xdr:colOff>
      <xdr:row>40</xdr:row>
      <xdr:rowOff>76200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8275" y="6000750"/>
          <a:ext cx="169545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1171575</xdr:colOff>
      <xdr:row>42</xdr:row>
      <xdr:rowOff>0</xdr:rowOff>
    </xdr:from>
    <xdr:to>
      <xdr:col>5</xdr:col>
      <xdr:colOff>1028700</xdr:colOff>
      <xdr:row>57</xdr:row>
      <xdr:rowOff>28575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A2F69F5-B043-F936-4272-4B08BED245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8150" y="10963275"/>
          <a:ext cx="2733675" cy="3152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91</xdr:row>
      <xdr:rowOff>85725</xdr:rowOff>
    </xdr:from>
    <xdr:to>
      <xdr:col>10</xdr:col>
      <xdr:colOff>144162</xdr:colOff>
      <xdr:row>114</xdr:row>
      <xdr:rowOff>38706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39519225"/>
          <a:ext cx="9221487" cy="43440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man@S2078" TargetMode="External"/><Relationship Id="rId18" Type="http://schemas.openxmlformats.org/officeDocument/2006/relationships/hyperlink" Target="mailto:KBM$CVT5@" TargetMode="External"/><Relationship Id="rId26" Type="http://schemas.openxmlformats.org/officeDocument/2006/relationships/hyperlink" Target="mailto:Dhaka1212@" TargetMode="External"/><Relationship Id="rId39" Type="http://schemas.openxmlformats.org/officeDocument/2006/relationships/hyperlink" Target="mailto:Parr@201241tradelik" TargetMode="External"/><Relationship Id="rId21" Type="http://schemas.openxmlformats.org/officeDocument/2006/relationships/hyperlink" Target="mailto:01819496074@vat" TargetMode="External"/><Relationship Id="rId34" Type="http://schemas.openxmlformats.org/officeDocument/2006/relationships/hyperlink" Target="mailto:Aman@S78" TargetMode="External"/><Relationship Id="rId42" Type="http://schemas.openxmlformats.org/officeDocument/2006/relationships/hyperlink" Target="mailto:AtoZ@5478" TargetMode="External"/><Relationship Id="rId47" Type="http://schemas.openxmlformats.org/officeDocument/2006/relationships/hyperlink" Target="mailto:KBM$CVT5@123" TargetMode="External"/><Relationship Id="rId50" Type="http://schemas.openxmlformats.org/officeDocument/2006/relationships/hyperlink" Target="mailto:Delta@123" TargetMode="External"/><Relationship Id="rId55" Type="http://schemas.openxmlformats.org/officeDocument/2006/relationships/hyperlink" Target="mailto:Al@goni#26" TargetMode="External"/><Relationship Id="rId7" Type="http://schemas.openxmlformats.org/officeDocument/2006/relationships/hyperlink" Target="mailto:modhumoti@380" TargetMode="External"/><Relationship Id="rId2" Type="http://schemas.openxmlformats.org/officeDocument/2006/relationships/hyperlink" Target="mailto:dydf#455@bd" TargetMode="External"/><Relationship Id="rId16" Type="http://schemas.openxmlformats.org/officeDocument/2006/relationships/hyperlink" Target="mailto:Zunairahsign@017" TargetMode="External"/><Relationship Id="rId29" Type="http://schemas.openxmlformats.org/officeDocument/2006/relationships/hyperlink" Target="mailto:dydf#3455@bd" TargetMode="External"/><Relationship Id="rId11" Type="http://schemas.openxmlformats.org/officeDocument/2006/relationships/hyperlink" Target="mailto:4VJEFYC@" TargetMode="External"/><Relationship Id="rId24" Type="http://schemas.openxmlformats.org/officeDocument/2006/relationships/hyperlink" Target="mailto:XZDH@4SY$1" TargetMode="External"/><Relationship Id="rId32" Type="http://schemas.openxmlformats.org/officeDocument/2006/relationships/hyperlink" Target="mailto:alam@6164" TargetMode="External"/><Relationship Id="rId37" Type="http://schemas.openxmlformats.org/officeDocument/2006/relationships/hyperlink" Target="mailto:modhumoti@80" TargetMode="External"/><Relationship Id="rId40" Type="http://schemas.openxmlformats.org/officeDocument/2006/relationships/hyperlink" Target="mailto:Saleh@074" TargetMode="External"/><Relationship Id="rId45" Type="http://schemas.openxmlformats.org/officeDocument/2006/relationships/hyperlink" Target="mailto:aunim@00912" TargetMode="External"/><Relationship Id="rId53" Type="http://schemas.openxmlformats.org/officeDocument/2006/relationships/hyperlink" Target="mailto:RT@01833769913" TargetMode="External"/><Relationship Id="rId58" Type="http://schemas.openxmlformats.org/officeDocument/2006/relationships/printerSettings" Target="../printerSettings/printerSettings1.bin"/><Relationship Id="rId5" Type="http://schemas.openxmlformats.org/officeDocument/2006/relationships/hyperlink" Target="mailto:GOFRAN97@2635" TargetMode="External"/><Relationship Id="rId19" Type="http://schemas.openxmlformats.org/officeDocument/2006/relationships/hyperlink" Target="mailto:alam@164" TargetMode="External"/><Relationship Id="rId4" Type="http://schemas.openxmlformats.org/officeDocument/2006/relationships/hyperlink" Target="mailto:Al@goni#1826" TargetMode="External"/><Relationship Id="rId9" Type="http://schemas.openxmlformats.org/officeDocument/2006/relationships/hyperlink" Target="mailto:Meem2020@" TargetMode="External"/><Relationship Id="rId14" Type="http://schemas.openxmlformats.org/officeDocument/2006/relationships/hyperlink" Target="mailto:Az123456@" TargetMode="External"/><Relationship Id="rId22" Type="http://schemas.openxmlformats.org/officeDocument/2006/relationships/hyperlink" Target="mailto:Noakhali@1971" TargetMode="External"/><Relationship Id="rId27" Type="http://schemas.openxmlformats.org/officeDocument/2006/relationships/hyperlink" Target="mailto:Noakhali@71" TargetMode="External"/><Relationship Id="rId30" Type="http://schemas.openxmlformats.org/officeDocument/2006/relationships/hyperlink" Target="mailto:RW@UF2ZC42" TargetMode="External"/><Relationship Id="rId35" Type="http://schemas.openxmlformats.org/officeDocument/2006/relationships/hyperlink" Target="mailto:f@rhad64" TargetMode="External"/><Relationship Id="rId43" Type="http://schemas.openxmlformats.org/officeDocument/2006/relationships/hyperlink" Target="mailto:GOFRAN97@635" TargetMode="External"/><Relationship Id="rId48" Type="http://schemas.openxmlformats.org/officeDocument/2006/relationships/hyperlink" Target="mailto:Reduan12@#" TargetMode="External"/><Relationship Id="rId56" Type="http://schemas.openxmlformats.org/officeDocument/2006/relationships/hyperlink" Target="mailto:SPXB!4G@" TargetMode="External"/><Relationship Id="rId8" Type="http://schemas.openxmlformats.org/officeDocument/2006/relationships/hyperlink" Target="mailto:Khan@2020" TargetMode="External"/><Relationship Id="rId51" Type="http://schemas.openxmlformats.org/officeDocument/2006/relationships/hyperlink" Target="mailto:UKT3@HAU11" TargetMode="External"/><Relationship Id="rId3" Type="http://schemas.openxmlformats.org/officeDocument/2006/relationships/hyperlink" Target="mailto:Parr@201241trade" TargetMode="External"/><Relationship Id="rId12" Type="http://schemas.openxmlformats.org/officeDocument/2006/relationships/hyperlink" Target="mailto:UKT3@HAU11" TargetMode="External"/><Relationship Id="rId17" Type="http://schemas.openxmlformats.org/officeDocument/2006/relationships/hyperlink" Target="mailto:Az123456@" TargetMode="External"/><Relationship Id="rId25" Type="http://schemas.openxmlformats.org/officeDocument/2006/relationships/hyperlink" Target="mailto:RW@UF2ZC42" TargetMode="External"/><Relationship Id="rId33" Type="http://schemas.openxmlformats.org/officeDocument/2006/relationships/hyperlink" Target="mailto:goodpoint@2020" TargetMode="External"/><Relationship Id="rId38" Type="http://schemas.openxmlformats.org/officeDocument/2006/relationships/hyperlink" Target="mailto:alam@6164" TargetMode="External"/><Relationship Id="rId46" Type="http://schemas.openxmlformats.org/officeDocument/2006/relationships/hyperlink" Target="mailto:Az123456@point" TargetMode="External"/><Relationship Id="rId20" Type="http://schemas.openxmlformats.org/officeDocument/2006/relationships/hyperlink" Target="mailto:aunim@009" TargetMode="External"/><Relationship Id="rId41" Type="http://schemas.openxmlformats.org/officeDocument/2006/relationships/hyperlink" Target="mailto:Sabr4VJEFYC@" TargetMode="External"/><Relationship Id="rId54" Type="http://schemas.openxmlformats.org/officeDocument/2006/relationships/hyperlink" Target="mailto:Molla@360322" TargetMode="External"/><Relationship Id="rId1" Type="http://schemas.openxmlformats.org/officeDocument/2006/relationships/hyperlink" Target="mailto:bashiraraf68@" TargetMode="External"/><Relationship Id="rId6" Type="http://schemas.openxmlformats.org/officeDocument/2006/relationships/hyperlink" Target="mailto:alam@164" TargetMode="External"/><Relationship Id="rId15" Type="http://schemas.openxmlformats.org/officeDocument/2006/relationships/hyperlink" Target="mailto:NG@GSE6T1" TargetMode="External"/><Relationship Id="rId23" Type="http://schemas.openxmlformats.org/officeDocument/2006/relationships/hyperlink" Target="mailto:Naim@123" TargetMode="External"/><Relationship Id="rId28" Type="http://schemas.openxmlformats.org/officeDocument/2006/relationships/hyperlink" Target="mailto:bashiraraf60@" TargetMode="External"/><Relationship Id="rId36" Type="http://schemas.openxmlformats.org/officeDocument/2006/relationships/hyperlink" Target="mailto:Meemtex2020@" TargetMode="External"/><Relationship Id="rId49" Type="http://schemas.openxmlformats.org/officeDocument/2006/relationships/hyperlink" Target="mailto:1e@ehixita2021" TargetMode="External"/><Relationship Id="rId57" Type="http://schemas.openxmlformats.org/officeDocument/2006/relationships/hyperlink" Target="mailto:01819628151AC@" TargetMode="External"/><Relationship Id="rId10" Type="http://schemas.openxmlformats.org/officeDocument/2006/relationships/hyperlink" Target="mailto:f@rhad5464" TargetMode="External"/><Relationship Id="rId31" Type="http://schemas.openxmlformats.org/officeDocument/2006/relationships/hyperlink" Target="mailto:XZDH@4SY$10" TargetMode="External"/><Relationship Id="rId44" Type="http://schemas.openxmlformats.org/officeDocument/2006/relationships/hyperlink" Target="mailto:SPXB!4G@123" TargetMode="External"/><Relationship Id="rId52" Type="http://schemas.openxmlformats.org/officeDocument/2006/relationships/hyperlink" Target="mailto:NG@GSE6T11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mailto:vat@15%25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0"/>
  <sheetViews>
    <sheetView tabSelected="1" zoomScaleNormal="100" workbookViewId="0">
      <pane ySplit="1" topLeftCell="A2" activePane="bottomLeft" state="frozen"/>
      <selection pane="bottomLeft" activeCell="H12" sqref="H12"/>
    </sheetView>
  </sheetViews>
  <sheetFormatPr defaultRowHeight="15" x14ac:dyDescent="0.25"/>
  <cols>
    <col min="1" max="1" width="38.140625" customWidth="1"/>
    <col min="2" max="2" width="15.28515625" style="397" bestFit="1" customWidth="1"/>
    <col min="3" max="3" width="20.5703125" bestFit="1" customWidth="1"/>
    <col min="4" max="4" width="19.5703125" bestFit="1" customWidth="1"/>
    <col min="5" max="5" width="14.85546875" bestFit="1" customWidth="1"/>
    <col min="6" max="6" width="16.7109375" customWidth="1"/>
    <col min="7" max="7" width="38.42578125" customWidth="1"/>
    <col min="8" max="8" width="23.140625" customWidth="1"/>
    <col min="11" max="11" width="11.7109375" customWidth="1"/>
  </cols>
  <sheetData>
    <row r="1" spans="1:8" x14ac:dyDescent="0.25">
      <c r="A1" s="198" t="s">
        <v>85</v>
      </c>
      <c r="B1" s="393" t="s">
        <v>86</v>
      </c>
      <c r="C1" s="198" t="s">
        <v>87</v>
      </c>
      <c r="D1" s="198" t="s">
        <v>584</v>
      </c>
      <c r="E1" s="198" t="s">
        <v>867</v>
      </c>
      <c r="F1" s="198" t="s">
        <v>88</v>
      </c>
      <c r="G1" s="198" t="s">
        <v>89</v>
      </c>
      <c r="H1" s="198" t="s">
        <v>578</v>
      </c>
    </row>
    <row r="2" spans="1:8" ht="15" customHeight="1" x14ac:dyDescent="0.25">
      <c r="A2" s="62" t="s">
        <v>134</v>
      </c>
      <c r="B2" s="398">
        <v>1775300340</v>
      </c>
      <c r="C2" s="62" t="s">
        <v>69</v>
      </c>
      <c r="D2" s="62" t="s">
        <v>585</v>
      </c>
      <c r="E2" s="62" t="s">
        <v>868</v>
      </c>
      <c r="F2" s="62" t="s">
        <v>78</v>
      </c>
      <c r="G2" s="62" t="s">
        <v>580</v>
      </c>
      <c r="H2" s="62" t="s">
        <v>1908</v>
      </c>
    </row>
    <row r="3" spans="1:8" x14ac:dyDescent="0.25">
      <c r="A3" s="62" t="s">
        <v>834</v>
      </c>
      <c r="B3" s="394" t="s">
        <v>835</v>
      </c>
      <c r="C3" s="62" t="s">
        <v>922</v>
      </c>
      <c r="D3" s="62" t="s">
        <v>922</v>
      </c>
      <c r="E3" s="62" t="s">
        <v>869</v>
      </c>
      <c r="F3" s="62" t="s">
        <v>71</v>
      </c>
      <c r="G3" s="310"/>
      <c r="H3" s="62" t="s">
        <v>1909</v>
      </c>
    </row>
    <row r="4" spans="1:8" ht="15" customHeight="1" x14ac:dyDescent="0.25">
      <c r="A4" s="62" t="s">
        <v>291</v>
      </c>
      <c r="B4" s="443">
        <v>1726672770</v>
      </c>
      <c r="C4" s="62" t="s">
        <v>292</v>
      </c>
      <c r="D4" s="62" t="s">
        <v>624</v>
      </c>
      <c r="E4" s="62"/>
      <c r="F4" s="62" t="s">
        <v>73</v>
      </c>
      <c r="G4" s="334" t="s">
        <v>1885</v>
      </c>
      <c r="H4" s="62" t="s">
        <v>1911</v>
      </c>
    </row>
    <row r="5" spans="1:8" ht="15" customHeight="1" x14ac:dyDescent="0.25">
      <c r="A5" s="62" t="s">
        <v>577</v>
      </c>
      <c r="B5" s="394" t="s">
        <v>8</v>
      </c>
      <c r="C5" s="62" t="s">
        <v>9</v>
      </c>
      <c r="D5" s="62" t="s">
        <v>587</v>
      </c>
      <c r="E5" s="62" t="s">
        <v>879</v>
      </c>
      <c r="F5" s="62" t="s">
        <v>78</v>
      </c>
      <c r="G5" s="62" t="s">
        <v>298</v>
      </c>
      <c r="H5" s="62" t="s">
        <v>1912</v>
      </c>
    </row>
    <row r="6" spans="1:8" ht="15" customHeight="1" x14ac:dyDescent="0.25">
      <c r="A6" s="62" t="s">
        <v>96</v>
      </c>
      <c r="B6" s="394" t="s">
        <v>11</v>
      </c>
      <c r="C6" s="62" t="s">
        <v>12</v>
      </c>
      <c r="D6" s="62" t="s">
        <v>613</v>
      </c>
      <c r="E6" s="62" t="s">
        <v>870</v>
      </c>
      <c r="F6" s="62" t="s">
        <v>78</v>
      </c>
      <c r="G6" s="199" t="s">
        <v>1460</v>
      </c>
      <c r="H6" s="62" t="s">
        <v>1908</v>
      </c>
    </row>
    <row r="7" spans="1:8" ht="15" customHeight="1" x14ac:dyDescent="0.25">
      <c r="A7" s="62" t="s">
        <v>130</v>
      </c>
      <c r="B7" s="394" t="s">
        <v>61</v>
      </c>
      <c r="C7" s="62" t="s">
        <v>62</v>
      </c>
      <c r="D7" s="62" t="s">
        <v>918</v>
      </c>
      <c r="E7" s="62" t="s">
        <v>871</v>
      </c>
      <c r="F7" s="62" t="s">
        <v>71</v>
      </c>
      <c r="G7" s="62"/>
      <c r="H7" s="62" t="s">
        <v>1908</v>
      </c>
    </row>
    <row r="8" spans="1:8" ht="15" customHeight="1" x14ac:dyDescent="0.25">
      <c r="A8" s="62" t="s">
        <v>116</v>
      </c>
      <c r="B8" s="394" t="s">
        <v>632</v>
      </c>
      <c r="C8" s="62" t="s">
        <v>633</v>
      </c>
      <c r="D8" s="62"/>
      <c r="E8" s="62" t="s">
        <v>872</v>
      </c>
      <c r="F8" s="62" t="s">
        <v>73</v>
      </c>
      <c r="G8" s="62"/>
      <c r="H8" s="62" t="s">
        <v>579</v>
      </c>
    </row>
    <row r="9" spans="1:8" ht="15" customHeight="1" x14ac:dyDescent="0.25">
      <c r="A9" s="62" t="s">
        <v>128</v>
      </c>
      <c r="B9" s="394" t="s">
        <v>57</v>
      </c>
      <c r="C9" s="62" t="s">
        <v>58</v>
      </c>
      <c r="D9" s="62" t="s">
        <v>636</v>
      </c>
      <c r="E9" s="62" t="s">
        <v>874</v>
      </c>
      <c r="F9" s="62" t="s">
        <v>72</v>
      </c>
      <c r="G9" s="62" t="s">
        <v>580</v>
      </c>
      <c r="H9" s="62" t="s">
        <v>1908</v>
      </c>
    </row>
    <row r="10" spans="1:8" ht="15" customHeight="1" x14ac:dyDescent="0.25">
      <c r="A10" s="62" t="s">
        <v>90</v>
      </c>
      <c r="B10" s="394" t="s">
        <v>0</v>
      </c>
      <c r="C10" s="62" t="s">
        <v>1</v>
      </c>
      <c r="D10" s="62" t="s">
        <v>586</v>
      </c>
      <c r="E10" s="62" t="s">
        <v>875</v>
      </c>
      <c r="F10" s="62" t="s">
        <v>78</v>
      </c>
      <c r="G10" s="62" t="s">
        <v>999</v>
      </c>
      <c r="H10" s="62" t="s">
        <v>1914</v>
      </c>
    </row>
    <row r="11" spans="1:8" ht="15" customHeight="1" x14ac:dyDescent="0.25">
      <c r="A11" s="62" t="s">
        <v>992</v>
      </c>
      <c r="B11" s="394" t="s">
        <v>993</v>
      </c>
      <c r="C11" s="62" t="s">
        <v>994</v>
      </c>
      <c r="D11" s="62" t="s">
        <v>995</v>
      </c>
      <c r="E11" s="62"/>
      <c r="F11" s="62" t="s">
        <v>70</v>
      </c>
      <c r="G11" s="62" t="s">
        <v>1134</v>
      </c>
      <c r="H11" s="62" t="s">
        <v>1915</v>
      </c>
    </row>
    <row r="12" spans="1:8" ht="15" customHeight="1" x14ac:dyDescent="0.25">
      <c r="A12" s="62" t="s">
        <v>123</v>
      </c>
      <c r="B12" s="394" t="s">
        <v>51</v>
      </c>
      <c r="C12" s="62" t="s">
        <v>39</v>
      </c>
      <c r="D12" s="62" t="s">
        <v>637</v>
      </c>
      <c r="E12" s="62" t="s">
        <v>877</v>
      </c>
      <c r="F12" s="62" t="s">
        <v>72</v>
      </c>
      <c r="G12" s="62" t="s">
        <v>644</v>
      </c>
      <c r="H12" s="287"/>
    </row>
    <row r="13" spans="1:8" ht="16.5" customHeight="1" x14ac:dyDescent="0.25">
      <c r="A13" s="62" t="s">
        <v>94</v>
      </c>
      <c r="B13" s="394" t="s">
        <v>8</v>
      </c>
      <c r="C13" s="62" t="s">
        <v>9</v>
      </c>
      <c r="D13" s="62" t="s">
        <v>587</v>
      </c>
      <c r="E13" s="62" t="s">
        <v>878</v>
      </c>
      <c r="F13" s="62" t="s">
        <v>78</v>
      </c>
      <c r="G13" s="199" t="s">
        <v>904</v>
      </c>
      <c r="H13" s="62"/>
    </row>
    <row r="14" spans="1:8" ht="16.5" customHeight="1" x14ac:dyDescent="0.25">
      <c r="A14" s="62" t="s">
        <v>1530</v>
      </c>
      <c r="B14" s="398">
        <v>1951267368</v>
      </c>
      <c r="C14" s="62"/>
      <c r="D14" s="62" t="s">
        <v>1531</v>
      </c>
      <c r="E14" s="62"/>
      <c r="F14" s="62" t="s">
        <v>70</v>
      </c>
      <c r="G14" s="199"/>
      <c r="H14" s="62" t="s">
        <v>1624</v>
      </c>
    </row>
    <row r="15" spans="1:8" ht="15" customHeight="1" x14ac:dyDescent="0.25">
      <c r="A15" s="62" t="s">
        <v>267</v>
      </c>
      <c r="B15" s="394" t="s">
        <v>265</v>
      </c>
      <c r="C15" s="62" t="s">
        <v>266</v>
      </c>
      <c r="D15" s="62" t="s">
        <v>597</v>
      </c>
      <c r="E15" s="62"/>
      <c r="F15" s="62" t="s">
        <v>78</v>
      </c>
      <c r="G15" s="62" t="s">
        <v>580</v>
      </c>
      <c r="H15" s="62"/>
    </row>
    <row r="16" spans="1:8" x14ac:dyDescent="0.25">
      <c r="A16" s="62" t="s">
        <v>110</v>
      </c>
      <c r="B16" s="394" t="s">
        <v>33</v>
      </c>
      <c r="C16" s="62" t="s">
        <v>916</v>
      </c>
      <c r="D16" s="62" t="s">
        <v>916</v>
      </c>
      <c r="E16" s="62" t="s">
        <v>880</v>
      </c>
      <c r="F16" s="62" t="s">
        <v>71</v>
      </c>
      <c r="G16" s="519" t="s">
        <v>1799</v>
      </c>
      <c r="H16" s="62"/>
    </row>
    <row r="17" spans="1:21" x14ac:dyDescent="0.25">
      <c r="A17" s="62" t="s">
        <v>93</v>
      </c>
      <c r="B17" s="394" t="s">
        <v>6</v>
      </c>
      <c r="C17" s="62" t="s">
        <v>7</v>
      </c>
      <c r="D17" s="62" t="s">
        <v>588</v>
      </c>
      <c r="E17" s="62" t="s">
        <v>881</v>
      </c>
      <c r="F17" s="62" t="s">
        <v>78</v>
      </c>
      <c r="G17" s="199" t="s">
        <v>1047</v>
      </c>
      <c r="H17" s="62"/>
    </row>
    <row r="18" spans="1:21" ht="15" customHeight="1" x14ac:dyDescent="0.25">
      <c r="A18" s="62" t="s">
        <v>119</v>
      </c>
      <c r="B18" s="394" t="s">
        <v>44</v>
      </c>
      <c r="C18" s="62" t="s">
        <v>45</v>
      </c>
      <c r="D18" s="62" t="s">
        <v>591</v>
      </c>
      <c r="E18" s="62" t="s">
        <v>882</v>
      </c>
      <c r="F18" s="62" t="s">
        <v>78</v>
      </c>
      <c r="G18" s="520" t="s">
        <v>1863</v>
      </c>
      <c r="H18" s="62"/>
    </row>
    <row r="19" spans="1:21" ht="15" customHeight="1" x14ac:dyDescent="0.25">
      <c r="A19" s="62" t="s">
        <v>91</v>
      </c>
      <c r="B19" s="394" t="s">
        <v>2</v>
      </c>
      <c r="C19" s="62" t="s">
        <v>3</v>
      </c>
      <c r="D19" s="62" t="s">
        <v>589</v>
      </c>
      <c r="E19" s="62" t="s">
        <v>883</v>
      </c>
      <c r="F19" s="62" t="s">
        <v>78</v>
      </c>
      <c r="G19" s="62" t="s">
        <v>580</v>
      </c>
      <c r="H19" s="62"/>
    </row>
    <row r="20" spans="1:21" ht="15" customHeight="1" x14ac:dyDescent="0.25">
      <c r="A20" s="309" t="s">
        <v>109</v>
      </c>
      <c r="B20" s="395" t="s">
        <v>75</v>
      </c>
      <c r="C20" s="309" t="s">
        <v>32</v>
      </c>
      <c r="D20" s="309" t="s">
        <v>590</v>
      </c>
      <c r="E20" s="309" t="s">
        <v>887</v>
      </c>
      <c r="F20" s="309" t="s">
        <v>73</v>
      </c>
      <c r="G20" s="333" t="s">
        <v>1409</v>
      </c>
      <c r="H20" s="309"/>
    </row>
    <row r="21" spans="1:21" ht="15" customHeight="1" x14ac:dyDescent="0.25">
      <c r="A21" s="62" t="s">
        <v>136</v>
      </c>
      <c r="B21" s="394" t="s">
        <v>82</v>
      </c>
      <c r="C21" s="62" t="s">
        <v>83</v>
      </c>
      <c r="D21" s="227" t="s">
        <v>606</v>
      </c>
      <c r="E21" s="62" t="s">
        <v>888</v>
      </c>
      <c r="F21" s="62" t="s">
        <v>70</v>
      </c>
      <c r="G21" s="62" t="s">
        <v>688</v>
      </c>
      <c r="H21" s="62"/>
    </row>
    <row r="22" spans="1:21" ht="15" customHeight="1" x14ac:dyDescent="0.25">
      <c r="A22" s="62" t="s">
        <v>125</v>
      </c>
      <c r="B22" s="394" t="s">
        <v>54</v>
      </c>
      <c r="C22" s="227" t="s">
        <v>55</v>
      </c>
      <c r="D22" s="62" t="s">
        <v>638</v>
      </c>
      <c r="E22" s="62" t="s">
        <v>889</v>
      </c>
      <c r="F22" s="62" t="s">
        <v>72</v>
      </c>
      <c r="G22" s="62" t="s">
        <v>1505</v>
      </c>
      <c r="H22" s="62"/>
    </row>
    <row r="23" spans="1:21" ht="15" customHeight="1" x14ac:dyDescent="0.25">
      <c r="A23" s="62" t="s">
        <v>115</v>
      </c>
      <c r="B23" s="394" t="s">
        <v>40</v>
      </c>
      <c r="C23" s="62" t="s">
        <v>41</v>
      </c>
      <c r="D23" s="62" t="s">
        <v>920</v>
      </c>
      <c r="E23" s="62" t="s">
        <v>890</v>
      </c>
      <c r="F23" s="62" t="s">
        <v>71</v>
      </c>
      <c r="G23" s="62" t="s">
        <v>580</v>
      </c>
      <c r="H23" s="62"/>
    </row>
    <row r="24" spans="1:21" ht="15" customHeight="1" x14ac:dyDescent="0.25">
      <c r="A24" s="62" t="s">
        <v>127</v>
      </c>
      <c r="B24" s="394" t="s">
        <v>56</v>
      </c>
      <c r="C24" s="62" t="s">
        <v>18</v>
      </c>
      <c r="D24" s="62" t="s">
        <v>614</v>
      </c>
      <c r="E24" s="62" t="s">
        <v>891</v>
      </c>
      <c r="F24" s="62" t="s">
        <v>73</v>
      </c>
      <c r="G24" s="334" t="s">
        <v>580</v>
      </c>
      <c r="H24" s="62"/>
    </row>
    <row r="25" spans="1:21" ht="15" customHeight="1" x14ac:dyDescent="0.25">
      <c r="A25" s="62" t="s">
        <v>293</v>
      </c>
      <c r="B25" s="394" t="s">
        <v>294</v>
      </c>
      <c r="C25" s="62" t="s">
        <v>295</v>
      </c>
      <c r="D25" s="62" t="s">
        <v>625</v>
      </c>
      <c r="E25" s="62"/>
      <c r="F25" s="62" t="s">
        <v>73</v>
      </c>
      <c r="G25" s="62" t="s">
        <v>579</v>
      </c>
      <c r="H25" s="62" t="s">
        <v>579</v>
      </c>
    </row>
    <row r="26" spans="1:21" ht="15.75" customHeight="1" x14ac:dyDescent="0.25">
      <c r="A26" s="62" t="s">
        <v>105</v>
      </c>
      <c r="B26" s="394" t="s">
        <v>76</v>
      </c>
      <c r="C26" s="62" t="s">
        <v>27</v>
      </c>
      <c r="D26" s="62" t="s">
        <v>615</v>
      </c>
      <c r="E26" s="62" t="s">
        <v>892</v>
      </c>
      <c r="F26" s="62" t="s">
        <v>78</v>
      </c>
      <c r="G26" s="62" t="s">
        <v>580</v>
      </c>
      <c r="H26" s="62"/>
    </row>
    <row r="27" spans="1:21" ht="15.75" customHeight="1" x14ac:dyDescent="0.25">
      <c r="A27" s="62" t="s">
        <v>107</v>
      </c>
      <c r="B27" s="394" t="s">
        <v>28</v>
      </c>
      <c r="C27" s="62" t="s">
        <v>29</v>
      </c>
      <c r="D27" s="62" t="s">
        <v>616</v>
      </c>
      <c r="E27" s="62" t="s">
        <v>893</v>
      </c>
      <c r="F27" s="62" t="s">
        <v>73</v>
      </c>
      <c r="G27" s="62" t="s">
        <v>579</v>
      </c>
      <c r="H27" s="62" t="s">
        <v>579</v>
      </c>
    </row>
    <row r="28" spans="1:21" ht="15" customHeight="1" x14ac:dyDescent="0.25">
      <c r="A28" s="62" t="s">
        <v>102</v>
      </c>
      <c r="B28" s="394" t="s">
        <v>21</v>
      </c>
      <c r="C28" s="62" t="s">
        <v>22</v>
      </c>
      <c r="D28" s="62" t="s">
        <v>617</v>
      </c>
      <c r="E28" s="62" t="s">
        <v>894</v>
      </c>
      <c r="F28" s="62" t="s">
        <v>78</v>
      </c>
      <c r="G28" s="62" t="s">
        <v>580</v>
      </c>
      <c r="H28" s="62"/>
    </row>
    <row r="29" spans="1:21" ht="15" customHeight="1" x14ac:dyDescent="0.25">
      <c r="A29" s="62" t="s">
        <v>112</v>
      </c>
      <c r="B29" s="398">
        <v>1716742078</v>
      </c>
      <c r="C29" s="62" t="s">
        <v>35</v>
      </c>
      <c r="D29" s="62" t="s">
        <v>618</v>
      </c>
      <c r="E29" s="62" t="s">
        <v>895</v>
      </c>
      <c r="F29" s="62" t="s">
        <v>73</v>
      </c>
      <c r="G29" s="62" t="s">
        <v>1362</v>
      </c>
      <c r="H29" s="62"/>
    </row>
    <row r="30" spans="1:21" ht="15" customHeight="1" x14ac:dyDescent="0.25">
      <c r="A30" s="62" t="s">
        <v>1043</v>
      </c>
      <c r="B30" s="394" t="s">
        <v>1044</v>
      </c>
      <c r="C30" s="62" t="s">
        <v>1045</v>
      </c>
      <c r="D30" s="62" t="s">
        <v>1046</v>
      </c>
      <c r="E30" s="62"/>
      <c r="F30" s="62" t="s">
        <v>70</v>
      </c>
      <c r="G30" s="334" t="s">
        <v>1835</v>
      </c>
      <c r="H30" s="62"/>
    </row>
    <row r="31" spans="1:21" s="226" customFormat="1" ht="14.25" customHeight="1" x14ac:dyDescent="0.25">
      <c r="A31" s="225" t="s">
        <v>103</v>
      </c>
      <c r="B31" s="396" t="s">
        <v>23</v>
      </c>
      <c r="C31" s="225" t="s">
        <v>24</v>
      </c>
      <c r="D31" s="225" t="s">
        <v>635</v>
      </c>
      <c r="E31" s="225" t="s">
        <v>896</v>
      </c>
      <c r="F31" s="225" t="s">
        <v>73</v>
      </c>
      <c r="G31" s="225" t="s">
        <v>581</v>
      </c>
      <c r="H31" s="225"/>
      <c r="I31"/>
      <c r="J31"/>
      <c r="K31"/>
      <c r="L31"/>
      <c r="M31"/>
      <c r="N31"/>
      <c r="O31"/>
      <c r="P31"/>
      <c r="Q31"/>
      <c r="R31"/>
      <c r="S31"/>
      <c r="T31"/>
      <c r="U31"/>
    </row>
    <row r="32" spans="1:21" ht="15.75" customHeight="1" x14ac:dyDescent="0.25">
      <c r="A32" s="62" t="s">
        <v>92</v>
      </c>
      <c r="B32" s="394" t="s">
        <v>5</v>
      </c>
      <c r="C32" s="62" t="s">
        <v>4</v>
      </c>
      <c r="D32" s="62" t="s">
        <v>589</v>
      </c>
      <c r="E32" s="62" t="s">
        <v>897</v>
      </c>
      <c r="F32" s="62" t="s">
        <v>78</v>
      </c>
      <c r="G32" s="62" t="s">
        <v>1020</v>
      </c>
      <c r="H32" s="62" t="s">
        <v>1910</v>
      </c>
    </row>
    <row r="33" spans="1:8" ht="15" customHeight="1" x14ac:dyDescent="0.25">
      <c r="A33" s="62" t="s">
        <v>610</v>
      </c>
      <c r="B33" s="394" t="s">
        <v>609</v>
      </c>
      <c r="C33" s="62" t="s">
        <v>611</v>
      </c>
      <c r="D33" s="62" t="s">
        <v>612</v>
      </c>
      <c r="E33" s="62" t="s">
        <v>873</v>
      </c>
      <c r="F33" s="62" t="s">
        <v>70</v>
      </c>
      <c r="G33" s="62" t="s">
        <v>298</v>
      </c>
      <c r="H33" s="62"/>
    </row>
    <row r="34" spans="1:8" ht="15" customHeight="1" x14ac:dyDescent="0.25">
      <c r="A34" s="62" t="s">
        <v>132</v>
      </c>
      <c r="B34" s="394" t="s">
        <v>65</v>
      </c>
      <c r="C34" s="62" t="s">
        <v>66</v>
      </c>
      <c r="D34" s="62" t="s">
        <v>919</v>
      </c>
      <c r="E34" s="62" t="s">
        <v>898</v>
      </c>
      <c r="F34" s="62" t="s">
        <v>71</v>
      </c>
      <c r="G34" s="62"/>
      <c r="H34" s="62"/>
    </row>
    <row r="35" spans="1:8" ht="15" customHeight="1" x14ac:dyDescent="0.25">
      <c r="A35" s="62" t="s">
        <v>163</v>
      </c>
      <c r="B35" s="394" t="s">
        <v>164</v>
      </c>
      <c r="C35" s="62" t="s">
        <v>165</v>
      </c>
      <c r="D35" s="62" t="s">
        <v>594</v>
      </c>
      <c r="E35" s="62"/>
      <c r="F35" s="62" t="s">
        <v>78</v>
      </c>
      <c r="G35" s="62" t="s">
        <v>580</v>
      </c>
      <c r="H35" s="62"/>
    </row>
    <row r="36" spans="1:8" ht="15" customHeight="1" x14ac:dyDescent="0.25">
      <c r="A36" s="227" t="s">
        <v>1435</v>
      </c>
      <c r="B36" s="394" t="s">
        <v>1436</v>
      </c>
      <c r="C36" s="62"/>
      <c r="D36" s="62" t="s">
        <v>1437</v>
      </c>
      <c r="E36" s="62"/>
      <c r="F36" s="62" t="s">
        <v>70</v>
      </c>
      <c r="G36" s="334" t="s">
        <v>1488</v>
      </c>
      <c r="H36" s="62"/>
    </row>
    <row r="37" spans="1:8" ht="15" customHeight="1" x14ac:dyDescent="0.25">
      <c r="A37" s="227" t="s">
        <v>1141</v>
      </c>
      <c r="B37" s="394" t="s">
        <v>1142</v>
      </c>
      <c r="C37" s="62" t="s">
        <v>1143</v>
      </c>
      <c r="D37" s="62" t="s">
        <v>1144</v>
      </c>
      <c r="E37" s="62"/>
      <c r="F37" s="62" t="s">
        <v>70</v>
      </c>
      <c r="G37" s="334" t="s">
        <v>1489</v>
      </c>
      <c r="H37" s="62"/>
    </row>
    <row r="38" spans="1:8" ht="15" customHeight="1" x14ac:dyDescent="0.25">
      <c r="A38" s="62" t="s">
        <v>137</v>
      </c>
      <c r="B38" s="394" t="s">
        <v>80</v>
      </c>
      <c r="C38" s="62" t="s">
        <v>81</v>
      </c>
      <c r="D38" s="62" t="s">
        <v>865</v>
      </c>
      <c r="E38" s="62" t="s">
        <v>899</v>
      </c>
      <c r="F38" s="62" t="s">
        <v>78</v>
      </c>
      <c r="G38" s="62" t="s">
        <v>581</v>
      </c>
      <c r="H38" s="62"/>
    </row>
    <row r="39" spans="1:8" x14ac:dyDescent="0.25">
      <c r="A39" s="62" t="s">
        <v>923</v>
      </c>
      <c r="B39" s="394" t="s">
        <v>924</v>
      </c>
      <c r="C39" s="62"/>
      <c r="D39" s="62" t="s">
        <v>925</v>
      </c>
      <c r="E39" s="62"/>
      <c r="F39" s="62" t="s">
        <v>78</v>
      </c>
      <c r="G39" s="62" t="s">
        <v>1119</v>
      </c>
      <c r="H39" s="62" t="s">
        <v>1624</v>
      </c>
    </row>
    <row r="40" spans="1:8" ht="15" customHeight="1" x14ac:dyDescent="0.25">
      <c r="A40" s="62" t="s">
        <v>279</v>
      </c>
      <c r="B40" s="394" t="s">
        <v>280</v>
      </c>
      <c r="C40" s="62" t="s">
        <v>281</v>
      </c>
      <c r="D40" s="62" t="s">
        <v>1039</v>
      </c>
      <c r="E40" s="62"/>
      <c r="F40" s="62" t="s">
        <v>70</v>
      </c>
      <c r="G40" s="62" t="s">
        <v>580</v>
      </c>
      <c r="H40" s="62"/>
    </row>
    <row r="41" spans="1:8" ht="15" customHeight="1" x14ac:dyDescent="0.25">
      <c r="A41" s="62" t="s">
        <v>104</v>
      </c>
      <c r="B41" s="394" t="s">
        <v>25</v>
      </c>
      <c r="C41" s="62" t="s">
        <v>26</v>
      </c>
      <c r="D41" s="62" t="s">
        <v>619</v>
      </c>
      <c r="E41" s="62" t="s">
        <v>900</v>
      </c>
      <c r="F41" s="62" t="s">
        <v>78</v>
      </c>
      <c r="G41" s="62" t="s">
        <v>716</v>
      </c>
      <c r="H41" s="62"/>
    </row>
    <row r="42" spans="1:8" ht="15" customHeight="1" x14ac:dyDescent="0.25">
      <c r="A42" s="62" t="s">
        <v>101</v>
      </c>
      <c r="B42" s="394" t="s">
        <v>19</v>
      </c>
      <c r="C42" s="62" t="s">
        <v>20</v>
      </c>
      <c r="D42" s="62" t="s">
        <v>620</v>
      </c>
      <c r="E42" s="62"/>
      <c r="F42" s="62" t="s">
        <v>78</v>
      </c>
      <c r="G42" s="62" t="s">
        <v>580</v>
      </c>
      <c r="H42" s="62"/>
    </row>
    <row r="43" spans="1:8" ht="15" customHeight="1" x14ac:dyDescent="0.25">
      <c r="A43" s="62" t="s">
        <v>78</v>
      </c>
      <c r="B43" s="394" t="s">
        <v>2</v>
      </c>
      <c r="C43" s="62" t="s">
        <v>3</v>
      </c>
      <c r="D43" s="62" t="s">
        <v>589</v>
      </c>
      <c r="E43" s="62" t="s">
        <v>884</v>
      </c>
      <c r="F43" s="62" t="s">
        <v>78</v>
      </c>
      <c r="G43" s="62" t="s">
        <v>582</v>
      </c>
      <c r="H43" s="62"/>
    </row>
    <row r="44" spans="1:8" ht="15" customHeight="1" x14ac:dyDescent="0.25">
      <c r="A44" s="62" t="s">
        <v>117</v>
      </c>
      <c r="B44" s="394" t="s">
        <v>42</v>
      </c>
      <c r="C44" s="62" t="s">
        <v>43</v>
      </c>
      <c r="D44" s="62"/>
      <c r="E44" s="62"/>
      <c r="F44" s="62" t="s">
        <v>73</v>
      </c>
      <c r="G44" s="62" t="s">
        <v>1070</v>
      </c>
      <c r="H44" s="62" t="s">
        <v>1070</v>
      </c>
    </row>
    <row r="45" spans="1:8" ht="15" customHeight="1" x14ac:dyDescent="0.25">
      <c r="A45" s="62" t="s">
        <v>97</v>
      </c>
      <c r="B45" s="394" t="s">
        <v>13</v>
      </c>
      <c r="C45" s="62" t="s">
        <v>14</v>
      </c>
      <c r="D45" s="62" t="s">
        <v>1033</v>
      </c>
      <c r="E45" s="62"/>
      <c r="F45" s="62" t="s">
        <v>78</v>
      </c>
      <c r="G45" s="62" t="s">
        <v>580</v>
      </c>
      <c r="H45" s="62"/>
    </row>
    <row r="46" spans="1:8" ht="17.25" customHeight="1" x14ac:dyDescent="0.25">
      <c r="A46" s="291" t="s">
        <v>133</v>
      </c>
      <c r="B46" s="394" t="s">
        <v>67</v>
      </c>
      <c r="C46" s="62" t="s">
        <v>68</v>
      </c>
      <c r="D46" s="62" t="s">
        <v>605</v>
      </c>
      <c r="E46" s="62"/>
      <c r="F46" s="62" t="s">
        <v>70</v>
      </c>
      <c r="G46" s="62"/>
      <c r="H46" s="62" t="s">
        <v>1624</v>
      </c>
    </row>
    <row r="47" spans="1:8" ht="17.25" customHeight="1" x14ac:dyDescent="0.25">
      <c r="A47" s="227" t="s">
        <v>1138</v>
      </c>
      <c r="B47" s="394" t="s">
        <v>1139</v>
      </c>
      <c r="C47" s="62"/>
      <c r="D47" s="62" t="s">
        <v>1140</v>
      </c>
      <c r="E47" s="62"/>
      <c r="F47" s="62" t="s">
        <v>70</v>
      </c>
      <c r="G47" s="62"/>
      <c r="H47" s="62" t="s">
        <v>1624</v>
      </c>
    </row>
    <row r="48" spans="1:8" ht="17.25" customHeight="1" x14ac:dyDescent="0.25">
      <c r="A48" s="227" t="s">
        <v>1534</v>
      </c>
      <c r="B48" s="398">
        <v>1842687650</v>
      </c>
      <c r="C48" s="62"/>
      <c r="D48" s="62" t="s">
        <v>1535</v>
      </c>
      <c r="E48" s="62"/>
      <c r="F48" s="62" t="s">
        <v>78</v>
      </c>
      <c r="G48" s="62"/>
      <c r="H48" s="62" t="s">
        <v>1624</v>
      </c>
    </row>
    <row r="49" spans="1:8" ht="15" customHeight="1" x14ac:dyDescent="0.25">
      <c r="A49" s="62" t="s">
        <v>1137</v>
      </c>
      <c r="B49" s="394" t="s">
        <v>598</v>
      </c>
      <c r="C49" s="62" t="s">
        <v>599</v>
      </c>
      <c r="D49" s="62" t="s">
        <v>599</v>
      </c>
      <c r="E49" s="62"/>
      <c r="F49" s="62" t="s">
        <v>70</v>
      </c>
      <c r="G49" s="62"/>
      <c r="H49" s="62" t="s">
        <v>1624</v>
      </c>
    </row>
    <row r="50" spans="1:8" ht="15" customHeight="1" x14ac:dyDescent="0.25">
      <c r="A50" s="62" t="s">
        <v>135</v>
      </c>
      <c r="B50" s="394" t="s">
        <v>598</v>
      </c>
      <c r="C50" s="62" t="s">
        <v>600</v>
      </c>
      <c r="D50" s="62" t="s">
        <v>599</v>
      </c>
      <c r="E50" s="62"/>
      <c r="F50" s="62" t="s">
        <v>70</v>
      </c>
      <c r="G50" s="62" t="s">
        <v>303</v>
      </c>
      <c r="H50" s="62"/>
    </row>
    <row r="51" spans="1:8" ht="15" customHeight="1" x14ac:dyDescent="0.25">
      <c r="A51" s="62" t="s">
        <v>100</v>
      </c>
      <c r="B51" s="394" t="s">
        <v>56</v>
      </c>
      <c r="C51" s="62" t="s">
        <v>18</v>
      </c>
      <c r="D51" s="62" t="s">
        <v>614</v>
      </c>
      <c r="E51" s="62"/>
      <c r="F51" s="62" t="s">
        <v>78</v>
      </c>
      <c r="G51" s="62" t="s">
        <v>580</v>
      </c>
      <c r="H51" s="62"/>
    </row>
    <row r="52" spans="1:8" ht="15" customHeight="1" x14ac:dyDescent="0.25">
      <c r="A52" s="62" t="s">
        <v>113</v>
      </c>
      <c r="B52" s="394" t="s">
        <v>36</v>
      </c>
      <c r="C52" s="62" t="s">
        <v>37</v>
      </c>
      <c r="D52" s="62" t="s">
        <v>921</v>
      </c>
      <c r="E52" s="62"/>
      <c r="F52" s="62" t="s">
        <v>71</v>
      </c>
      <c r="G52" s="62" t="s">
        <v>644</v>
      </c>
      <c r="H52" s="62"/>
    </row>
    <row r="53" spans="1:8" ht="15" customHeight="1" x14ac:dyDescent="0.25">
      <c r="A53" s="62" t="s">
        <v>596</v>
      </c>
      <c r="B53" s="394" t="s">
        <v>2</v>
      </c>
      <c r="C53" s="62" t="s">
        <v>595</v>
      </c>
      <c r="D53" s="62" t="s">
        <v>589</v>
      </c>
      <c r="E53" s="62" t="s">
        <v>885</v>
      </c>
      <c r="F53" s="62" t="s">
        <v>78</v>
      </c>
      <c r="G53" s="62"/>
      <c r="H53" s="62"/>
    </row>
    <row r="54" spans="1:8" ht="15" customHeight="1" x14ac:dyDescent="0.25">
      <c r="A54" s="62" t="s">
        <v>126</v>
      </c>
      <c r="B54" s="394" t="s">
        <v>2</v>
      </c>
      <c r="C54" s="62" t="s">
        <v>3</v>
      </c>
      <c r="D54" s="62" t="s">
        <v>589</v>
      </c>
      <c r="E54" s="62" t="s">
        <v>886</v>
      </c>
      <c r="F54" s="62" t="s">
        <v>78</v>
      </c>
      <c r="G54" s="62" t="s">
        <v>1363</v>
      </c>
      <c r="H54" s="62" t="s">
        <v>1624</v>
      </c>
    </row>
    <row r="55" spans="1:8" x14ac:dyDescent="0.25">
      <c r="A55" s="62" t="s">
        <v>831</v>
      </c>
      <c r="B55" s="394" t="s">
        <v>829</v>
      </c>
      <c r="C55" s="62" t="s">
        <v>830</v>
      </c>
      <c r="D55" s="62"/>
      <c r="E55" s="62"/>
      <c r="F55" s="62" t="s">
        <v>78</v>
      </c>
      <c r="G55" s="62" t="s">
        <v>1119</v>
      </c>
      <c r="H55" s="62" t="s">
        <v>1624</v>
      </c>
    </row>
    <row r="56" spans="1:8" ht="15" customHeight="1" x14ac:dyDescent="0.25">
      <c r="A56" s="62" t="s">
        <v>288</v>
      </c>
      <c r="B56" s="394" t="s">
        <v>282</v>
      </c>
      <c r="C56" s="62" t="s">
        <v>283</v>
      </c>
      <c r="D56" s="62" t="s">
        <v>607</v>
      </c>
      <c r="E56" s="62"/>
      <c r="F56" s="62" t="s">
        <v>70</v>
      </c>
      <c r="G56" s="199" t="s">
        <v>1546</v>
      </c>
      <c r="H56" s="62"/>
    </row>
    <row r="57" spans="1:8" ht="15" customHeight="1" x14ac:dyDescent="0.25">
      <c r="A57" s="62" t="s">
        <v>95</v>
      </c>
      <c r="B57" s="394" t="s">
        <v>79</v>
      </c>
      <c r="C57" s="62" t="s">
        <v>10</v>
      </c>
      <c r="D57" s="62" t="s">
        <v>621</v>
      </c>
      <c r="E57" s="62"/>
      <c r="F57" s="62" t="s">
        <v>73</v>
      </c>
      <c r="G57" s="62" t="s">
        <v>1265</v>
      </c>
      <c r="H57" s="62"/>
    </row>
    <row r="58" spans="1:8" ht="15" customHeight="1" x14ac:dyDescent="0.25">
      <c r="A58" s="62" t="s">
        <v>114</v>
      </c>
      <c r="B58" s="394" t="s">
        <v>38</v>
      </c>
      <c r="C58" s="62" t="s">
        <v>39</v>
      </c>
      <c r="D58" s="62"/>
      <c r="E58" s="62"/>
      <c r="F58" s="62" t="s">
        <v>72</v>
      </c>
      <c r="G58" s="62" t="s">
        <v>298</v>
      </c>
      <c r="H58" s="62"/>
    </row>
    <row r="59" spans="1:8" ht="15" customHeight="1" x14ac:dyDescent="0.25">
      <c r="A59" s="62" t="s">
        <v>99</v>
      </c>
      <c r="B59" s="394" t="s">
        <v>84</v>
      </c>
      <c r="C59" s="62" t="s">
        <v>17</v>
      </c>
      <c r="D59" s="62"/>
      <c r="E59" s="62"/>
      <c r="F59" s="62" t="s">
        <v>78</v>
      </c>
      <c r="G59" s="62" t="s">
        <v>583</v>
      </c>
      <c r="H59" s="62"/>
    </row>
    <row r="60" spans="1:8" ht="15" customHeight="1" x14ac:dyDescent="0.25">
      <c r="A60" s="62" t="s">
        <v>108</v>
      </c>
      <c r="B60" s="394" t="s">
        <v>30</v>
      </c>
      <c r="C60" s="62" t="s">
        <v>31</v>
      </c>
      <c r="D60" s="62" t="s">
        <v>622</v>
      </c>
      <c r="E60" s="62"/>
      <c r="F60" s="62" t="s">
        <v>78</v>
      </c>
      <c r="G60" s="62" t="s">
        <v>644</v>
      </c>
      <c r="H60" s="62"/>
    </row>
    <row r="61" spans="1:8" x14ac:dyDescent="0.25">
      <c r="A61" s="62" t="s">
        <v>129</v>
      </c>
      <c r="B61" s="394" t="s">
        <v>59</v>
      </c>
      <c r="C61" s="62" t="s">
        <v>60</v>
      </c>
      <c r="D61" s="62" t="s">
        <v>592</v>
      </c>
      <c r="E61" s="62"/>
      <c r="F61" s="62" t="s">
        <v>78</v>
      </c>
      <c r="G61" s="62" t="s">
        <v>303</v>
      </c>
      <c r="H61" s="62"/>
    </row>
    <row r="62" spans="1:8" x14ac:dyDescent="0.25">
      <c r="A62" s="62" t="s">
        <v>1532</v>
      </c>
      <c r="B62" s="398">
        <v>1711109876</v>
      </c>
      <c r="C62" s="62"/>
      <c r="D62" s="62" t="s">
        <v>1533</v>
      </c>
      <c r="E62" s="62"/>
      <c r="F62" s="62" t="s">
        <v>78</v>
      </c>
      <c r="G62" s="62"/>
      <c r="H62" s="62" t="s">
        <v>1624</v>
      </c>
    </row>
    <row r="63" spans="1:8" ht="15" customHeight="1" x14ac:dyDescent="0.25">
      <c r="A63" s="62" t="s">
        <v>122</v>
      </c>
      <c r="B63" s="394" t="s">
        <v>49</v>
      </c>
      <c r="C63" s="62" t="s">
        <v>50</v>
      </c>
      <c r="D63" s="62" t="s">
        <v>593</v>
      </c>
      <c r="E63" s="62"/>
      <c r="F63" s="62" t="s">
        <v>78</v>
      </c>
      <c r="G63" s="62" t="s">
        <v>580</v>
      </c>
      <c r="H63" s="62"/>
    </row>
    <row r="64" spans="1:8" ht="15" customHeight="1" x14ac:dyDescent="0.25">
      <c r="A64" s="62" t="s">
        <v>1131</v>
      </c>
      <c r="B64" s="394" t="s">
        <v>1132</v>
      </c>
      <c r="C64" s="62" t="s">
        <v>1133</v>
      </c>
      <c r="D64" s="62" t="s">
        <v>1133</v>
      </c>
      <c r="E64" s="62"/>
      <c r="F64" s="62" t="s">
        <v>73</v>
      </c>
      <c r="G64" s="309"/>
      <c r="H64" s="62"/>
    </row>
    <row r="65" spans="1:8" ht="15" customHeight="1" x14ac:dyDescent="0.25">
      <c r="A65" s="227" t="s">
        <v>124</v>
      </c>
      <c r="B65" s="394" t="s">
        <v>52</v>
      </c>
      <c r="C65" s="62" t="s">
        <v>53</v>
      </c>
      <c r="D65" s="62" t="s">
        <v>917</v>
      </c>
      <c r="E65" s="62"/>
      <c r="F65" s="62" t="s">
        <v>71</v>
      </c>
      <c r="G65" s="62" t="s">
        <v>1864</v>
      </c>
      <c r="H65" s="62"/>
    </row>
    <row r="66" spans="1:8" ht="15" customHeight="1" x14ac:dyDescent="0.25">
      <c r="A66" s="227" t="s">
        <v>1372</v>
      </c>
      <c r="B66" s="394" t="s">
        <v>1459</v>
      </c>
      <c r="C66" s="62"/>
      <c r="D66" s="62" t="s">
        <v>1373</v>
      </c>
      <c r="E66" s="62"/>
      <c r="F66" s="62" t="s">
        <v>71</v>
      </c>
      <c r="G66" s="62" t="s">
        <v>1047</v>
      </c>
      <c r="H66" s="62"/>
    </row>
    <row r="67" spans="1:8" x14ac:dyDescent="0.25">
      <c r="A67" s="62" t="s">
        <v>111</v>
      </c>
      <c r="B67" s="394" t="s">
        <v>77</v>
      </c>
      <c r="C67" s="62" t="s">
        <v>34</v>
      </c>
      <c r="D67" s="62" t="s">
        <v>915</v>
      </c>
      <c r="E67" s="62"/>
      <c r="F67" s="62" t="s">
        <v>71</v>
      </c>
      <c r="G67" s="62" t="s">
        <v>1120</v>
      </c>
      <c r="H67" s="62"/>
    </row>
    <row r="68" spans="1:8" ht="15.75" customHeight="1" x14ac:dyDescent="0.25">
      <c r="A68" s="62" t="s">
        <v>131</v>
      </c>
      <c r="B68" s="394" t="s">
        <v>63</v>
      </c>
      <c r="C68" s="62" t="s">
        <v>64</v>
      </c>
      <c r="D68" s="62" t="s">
        <v>608</v>
      </c>
      <c r="E68" s="62"/>
      <c r="F68" s="62" t="s">
        <v>70</v>
      </c>
      <c r="G68" s="62"/>
      <c r="H68" s="362"/>
    </row>
    <row r="69" spans="1:8" ht="15" customHeight="1" x14ac:dyDescent="0.25">
      <c r="A69" s="62" t="s">
        <v>647</v>
      </c>
      <c r="B69" s="394" t="s">
        <v>645</v>
      </c>
      <c r="C69" s="62" t="s">
        <v>646</v>
      </c>
      <c r="D69" s="62" t="s">
        <v>1048</v>
      </c>
      <c r="E69" s="62"/>
      <c r="F69" s="62" t="s">
        <v>647</v>
      </c>
      <c r="G69" s="62"/>
      <c r="H69" s="62" t="s">
        <v>1070</v>
      </c>
    </row>
    <row r="70" spans="1:8" ht="15" customHeight="1" x14ac:dyDescent="0.25">
      <c r="A70" s="62" t="s">
        <v>120</v>
      </c>
      <c r="B70" s="394" t="s">
        <v>74</v>
      </c>
      <c r="C70" s="62" t="s">
        <v>46</v>
      </c>
      <c r="D70" s="62" t="s">
        <v>623</v>
      </c>
      <c r="E70" s="62"/>
      <c r="F70" s="62" t="s">
        <v>73</v>
      </c>
      <c r="G70" s="62" t="s">
        <v>580</v>
      </c>
      <c r="H70" s="62" t="s">
        <v>579</v>
      </c>
    </row>
    <row r="71" spans="1:8" ht="15" customHeight="1" x14ac:dyDescent="0.25">
      <c r="A71" s="62" t="s">
        <v>98</v>
      </c>
      <c r="B71" s="394" t="s">
        <v>15</v>
      </c>
      <c r="C71" s="62" t="s">
        <v>16</v>
      </c>
      <c r="D71" s="62" t="s">
        <v>634</v>
      </c>
      <c r="E71" s="62"/>
      <c r="F71" s="62" t="s">
        <v>73</v>
      </c>
      <c r="G71" s="62" t="s">
        <v>1129</v>
      </c>
      <c r="H71" s="62"/>
    </row>
    <row r="72" spans="1:8" ht="15" customHeight="1" x14ac:dyDescent="0.25">
      <c r="A72" s="62" t="s">
        <v>121</v>
      </c>
      <c r="B72" s="394" t="s">
        <v>47</v>
      </c>
      <c r="C72" s="62" t="s">
        <v>48</v>
      </c>
      <c r="D72" s="62" t="s">
        <v>991</v>
      </c>
      <c r="E72" s="62"/>
      <c r="F72" s="62" t="s">
        <v>71</v>
      </c>
      <c r="G72" s="62" t="s">
        <v>1529</v>
      </c>
      <c r="H72" s="62"/>
    </row>
    <row r="73" spans="1:8" ht="15" customHeight="1" x14ac:dyDescent="0.25">
      <c r="A73" s="227" t="s">
        <v>1866</v>
      </c>
      <c r="B73" s="443">
        <v>1885995785</v>
      </c>
      <c r="C73" s="62"/>
      <c r="D73" s="62" t="s">
        <v>1865</v>
      </c>
      <c r="E73" s="62"/>
      <c r="F73" s="62" t="s">
        <v>71</v>
      </c>
      <c r="G73" s="62">
        <v>4.3</v>
      </c>
      <c r="H73" s="62"/>
    </row>
    <row r="74" spans="1:8" ht="15" customHeight="1" x14ac:dyDescent="0.25">
      <c r="A74" s="227" t="s">
        <v>1871</v>
      </c>
      <c r="B74" s="398">
        <v>1755906016</v>
      </c>
      <c r="C74" s="62"/>
      <c r="D74" s="62" t="s">
        <v>1870</v>
      </c>
      <c r="E74" s="62"/>
      <c r="F74" s="62" t="s">
        <v>71</v>
      </c>
      <c r="G74" s="62">
        <v>4.3</v>
      </c>
      <c r="H74" s="62"/>
    </row>
    <row r="75" spans="1:8" ht="15" customHeight="1" x14ac:dyDescent="0.25">
      <c r="A75" s="227" t="s">
        <v>1887</v>
      </c>
      <c r="B75" s="398">
        <v>1819628151</v>
      </c>
      <c r="C75" s="62"/>
      <c r="D75" s="522" t="s">
        <v>1889</v>
      </c>
      <c r="E75" s="62"/>
      <c r="F75" s="62" t="s">
        <v>72</v>
      </c>
      <c r="G75" s="62" t="s">
        <v>1907</v>
      </c>
      <c r="H75" s="62" t="s">
        <v>1908</v>
      </c>
    </row>
    <row r="76" spans="1:8" x14ac:dyDescent="0.25">
      <c r="A76" s="62" t="s">
        <v>573</v>
      </c>
      <c r="B76" s="394"/>
      <c r="C76" s="62"/>
      <c r="D76" s="62"/>
      <c r="E76" s="62"/>
      <c r="F76" s="62"/>
      <c r="G76" s="62"/>
      <c r="H76" s="62"/>
    </row>
    <row r="77" spans="1:8" x14ac:dyDescent="0.25">
      <c r="A77" s="227" t="s">
        <v>1380</v>
      </c>
      <c r="B77" s="394"/>
      <c r="C77" s="62"/>
      <c r="D77" s="62"/>
      <c r="E77" s="62"/>
      <c r="F77" s="62"/>
      <c r="G77" s="62"/>
      <c r="H77" s="62"/>
    </row>
    <row r="80" spans="1:8" ht="15" customHeight="1" x14ac:dyDescent="0.4">
      <c r="B80" s="489"/>
      <c r="C80" s="489"/>
    </row>
  </sheetData>
  <autoFilter ref="A1:H77" xr:uid="{00000000-0009-0000-0000-000000000000}"/>
  <sortState xmlns:xlrd2="http://schemas.microsoft.com/office/spreadsheetml/2017/richdata2" ref="A2:G55">
    <sortCondition ref="A2:A55"/>
  </sortState>
  <conditionalFormatting sqref="A2:H7 V2:XFD7">
    <cfRule type="expression" dxfId="19" priority="263">
      <formula>$H2:$H76="Submitted"</formula>
    </cfRule>
  </conditionalFormatting>
  <conditionalFormatting sqref="A8:H10 V8:XFD10">
    <cfRule type="expression" dxfId="18" priority="260">
      <formula>$H8:$H81="Submitted"</formula>
    </cfRule>
  </conditionalFormatting>
  <conditionalFormatting sqref="A11:H12 V11:XFD12">
    <cfRule type="expression" dxfId="17" priority="234">
      <formula>$H11:$H83="Submitted"</formula>
    </cfRule>
  </conditionalFormatting>
  <conditionalFormatting sqref="A13:H14 V13:XFD14">
    <cfRule type="expression" dxfId="16" priority="171">
      <formula>$H13:$H84="Submitted"</formula>
    </cfRule>
  </conditionalFormatting>
  <conditionalFormatting sqref="A15:H16 A18:H36 V15:XFD16 V18:XFD36">
    <cfRule type="expression" dxfId="15" priority="160">
      <formula>$H15:$H85="Submitted"</formula>
    </cfRule>
  </conditionalFormatting>
  <conditionalFormatting sqref="A17:H17">
    <cfRule type="expression" dxfId="14" priority="155">
      <formula>$H17:$H88="Submitted"</formula>
    </cfRule>
  </conditionalFormatting>
  <conditionalFormatting sqref="A37:H47 V37:XFD48 A48:E48">
    <cfRule type="expression" dxfId="13" priority="186">
      <formula>$H37:$H106="Submitted"</formula>
    </cfRule>
  </conditionalFormatting>
  <conditionalFormatting sqref="A63:H66 V63:XFD66">
    <cfRule type="expression" dxfId="12" priority="277">
      <formula>$H63:$H130="Submitted"</formula>
    </cfRule>
  </conditionalFormatting>
  <conditionalFormatting sqref="A67:H72 V67:XFD73 A73:E73 F73:F74">
    <cfRule type="expression" dxfId="11" priority="252">
      <formula>$H67:$H133="Submitted"</formula>
    </cfRule>
  </conditionalFormatting>
  <conditionalFormatting sqref="A76:H77 V76:XFD76">
    <cfRule type="expression" dxfId="10" priority="233">
      <formula>$H76:$H139="Submitted"</formula>
    </cfRule>
  </conditionalFormatting>
  <conditionalFormatting sqref="F48 A49:H62 V49:XFD62">
    <cfRule type="expression" dxfId="9" priority="2">
      <formula>$H48:$H116="Submitted"</formula>
    </cfRule>
  </conditionalFormatting>
  <conditionalFormatting sqref="F75">
    <cfRule type="expression" dxfId="8" priority="1">
      <formula>$H75:$H143="Submitted"</formula>
    </cfRule>
  </conditionalFormatting>
  <conditionalFormatting sqref="G48:H48">
    <cfRule type="expression" dxfId="7" priority="148">
      <formula>$H48:$H117="Submitted"</formula>
    </cfRule>
  </conditionalFormatting>
  <conditionalFormatting sqref="G73:H73">
    <cfRule type="expression" dxfId="6" priority="188">
      <formula>$H73:$H139="Submitted"</formula>
    </cfRule>
  </conditionalFormatting>
  <conditionalFormatting sqref="G74:H75 A74:E75 V74:XFD75">
    <cfRule type="expression" dxfId="5" priority="207">
      <formula>$H74:$H139="Submitted"</formula>
    </cfRule>
  </conditionalFormatting>
  <conditionalFormatting sqref="H2:H77">
    <cfRule type="containsBlanks" dxfId="4" priority="146">
      <formula>LEN(TRIM(H2))=0</formula>
    </cfRule>
  </conditionalFormatting>
  <conditionalFormatting sqref="V17:XFD17">
    <cfRule type="expression" dxfId="3" priority="37">
      <formula>$H17:$H88="Submitted"</formula>
    </cfRule>
  </conditionalFormatting>
  <hyperlinks>
    <hyperlink ref="C10" r:id="rId1" xr:uid="{00000000-0004-0000-0000-000000000000}"/>
    <hyperlink ref="C17" r:id="rId2" xr:uid="{00000000-0004-0000-0000-000001000000}"/>
    <hyperlink ref="C57" r:id="rId3" xr:uid="{00000000-0004-0000-0000-000002000000}"/>
    <hyperlink ref="C6" r:id="rId4" xr:uid="{00000000-0004-0000-0000-000003000000}"/>
    <hyperlink ref="C71" r:id="rId5" xr:uid="{00000000-0004-0000-0000-000004000000}"/>
    <hyperlink ref="C51" r:id="rId6" xr:uid="{00000000-0004-0000-0000-000005000000}"/>
    <hyperlink ref="C42" r:id="rId7" xr:uid="{00000000-0004-0000-0000-000006000000}"/>
    <hyperlink ref="C28" r:id="rId8" xr:uid="{00000000-0004-0000-0000-000007000000}"/>
    <hyperlink ref="C41" r:id="rId9" xr:uid="{00000000-0004-0000-0000-000008000000}"/>
    <hyperlink ref="C26" r:id="rId10" xr:uid="{00000000-0004-0000-0000-000009000000}"/>
    <hyperlink ref="C60" r:id="rId11" xr:uid="{00000000-0004-0000-0000-00000B000000}"/>
    <hyperlink ref="C16" r:id="rId12" xr:uid="{00000000-0004-0000-0000-00000C000000}"/>
    <hyperlink ref="C29" r:id="rId13" xr:uid="{00000000-0004-0000-0000-00000D000000}"/>
    <hyperlink ref="C58" r:id="rId14" xr:uid="{00000000-0004-0000-0000-00000E000000}"/>
    <hyperlink ref="C23" r:id="rId15" xr:uid="{00000000-0004-0000-0000-00000F000000}"/>
    <hyperlink ref="C72" r:id="rId16" xr:uid="{00000000-0004-0000-0000-000010000000}"/>
    <hyperlink ref="C12" r:id="rId17" xr:uid="{00000000-0004-0000-0000-000011000000}"/>
    <hyperlink ref="C22" r:id="rId18" xr:uid="{00000000-0004-0000-0000-000012000000}"/>
    <hyperlink ref="C24" r:id="rId19" xr:uid="{00000000-0004-0000-0000-000013000000}"/>
    <hyperlink ref="C9" r:id="rId20" xr:uid="{00000000-0004-0000-0000-000014000000}"/>
    <hyperlink ref="C61" r:id="rId21" xr:uid="{00000000-0004-0000-0000-000015000000}"/>
    <hyperlink ref="C2" r:id="rId22" xr:uid="{00000000-0004-0000-0000-000016000000}"/>
    <hyperlink ref="C38" r:id="rId23" xr:uid="{00000000-0004-0000-0000-000017000000}"/>
    <hyperlink ref="C21" r:id="rId24" xr:uid="{00000000-0004-0000-0000-000018000000}"/>
    <hyperlink ref="A6" location="algoni!A1" display="Algani Enterprise" xr:uid="{00000000-0004-0000-0000-000019000000}"/>
    <hyperlink ref="C15" r:id="rId25" xr:uid="{00000000-0004-0000-0000-00001A000000}"/>
    <hyperlink ref="A10" location="boshir_traders!A1" display="Boshir Traders" xr:uid="{00000000-0004-0000-0000-00001B000000}"/>
    <hyperlink ref="A18" location="didar_tiles!A1" display="Didar Tiles Agency" xr:uid="{00000000-0004-0000-0000-00001C000000}"/>
    <hyperlink ref="C40" r:id="rId26" xr:uid="{00000000-0004-0000-0000-00001D000000}"/>
    <hyperlink ref="A56" location="open_source" display="OPEN SOURCE OUTSOURCING" xr:uid="{00000000-0004-0000-0000-00001E000000}"/>
    <hyperlink ref="A40" location="mayer_doa" display="MAYER DOA ENTERPRISE" xr:uid="{00000000-0004-0000-0000-00001F000000}"/>
    <hyperlink ref="A4" location="al_hera" display="Al Hera Tiles" xr:uid="{00000000-0004-0000-0000-000020000000}"/>
    <hyperlink ref="A22" location="era_international" display="ERA International" xr:uid="{00000000-0004-0000-0000-000021000000}"/>
    <hyperlink ref="A32" location="jb_trade" display="JB Trade International" xr:uid="{00000000-0004-0000-0000-000022000000}"/>
    <hyperlink ref="A71" location="yard_trading" display="Yead Trading" xr:uid="{00000000-0004-0000-0000-000023000000}"/>
    <hyperlink ref="A7" location="ar_international" display="AR International" xr:uid="{00000000-0004-0000-0000-000024000000}"/>
    <hyperlink ref="A23" location="executive_business" display="Executive Business" xr:uid="{00000000-0004-0000-0000-000025000000}"/>
    <hyperlink ref="A34" location="kbm_global" display="K.B.M Global Trade" xr:uid="{00000000-0004-0000-0000-000026000000}"/>
    <hyperlink ref="A38" location="jaman_Private" display="M/S. ZAMAN BHI PVT LTD" xr:uid="{00000000-0004-0000-0000-000027000000}"/>
    <hyperlink ref="A52" location="nhb_corporation" display="NHB Corporation" xr:uid="{00000000-0004-0000-0000-000028000000}"/>
    <hyperlink ref="A58" location="rm_trade" display="R M Trade International" xr:uid="{00000000-0004-0000-0000-000029000000}"/>
    <hyperlink ref="A70" location="unique_trading" display="Unique Trading" xr:uid="{00000000-0004-0000-0000-00002A000000}"/>
    <hyperlink ref="A54" location="nishat_trading" display="Nishat Trading Company" xr:uid="{00000000-0004-0000-0000-00002B000000}"/>
    <hyperlink ref="A12" location="ceramic_point" display="Ceramic Point" xr:uid="{00000000-0004-0000-0000-00002C000000}"/>
    <hyperlink ref="A59" location="razu_traders" display="Raju Traders (Pvt) Ltd" xr:uid="{00000000-0004-0000-0000-00002D000000}"/>
    <hyperlink ref="A76" location="vat_amount" display="Vat Calculation" xr:uid="{00000000-0004-0000-0000-00002E000000}"/>
    <hyperlink ref="A68" location="Textel_Trade" display="Textel Trade International" xr:uid="{00000000-0004-0000-0000-000030000000}"/>
    <hyperlink ref="D2" r:id="rId27" xr:uid="{00000000-0004-0000-0000-000031000000}"/>
    <hyperlink ref="D10" r:id="rId28" xr:uid="{00000000-0004-0000-0000-000032000000}"/>
    <hyperlink ref="D17" r:id="rId29" xr:uid="{00000000-0004-0000-0000-000033000000}"/>
    <hyperlink ref="D15" r:id="rId30" display="RW@UF2ZC42" xr:uid="{00000000-0004-0000-0000-000034000000}"/>
    <hyperlink ref="D21" r:id="rId31" xr:uid="{00000000-0004-0000-0000-000035000000}"/>
    <hyperlink ref="D24" r:id="rId32" xr:uid="{00000000-0004-0000-0000-000036000000}"/>
    <hyperlink ref="D28" r:id="rId33" xr:uid="{00000000-0004-0000-0000-000037000000}"/>
    <hyperlink ref="D29" r:id="rId34" xr:uid="{00000000-0004-0000-0000-000038000000}"/>
    <hyperlink ref="D26" r:id="rId35" xr:uid="{00000000-0004-0000-0000-000039000000}"/>
    <hyperlink ref="D41" r:id="rId36" xr:uid="{00000000-0004-0000-0000-00003A000000}"/>
    <hyperlink ref="D42" r:id="rId37" xr:uid="{00000000-0004-0000-0000-00003B000000}"/>
    <hyperlink ref="D51" r:id="rId38" xr:uid="{00000000-0004-0000-0000-00003C000000}"/>
    <hyperlink ref="D57" r:id="rId39" xr:uid="{00000000-0004-0000-0000-00003D000000}"/>
    <hyperlink ref="D61" r:id="rId40" xr:uid="{00000000-0004-0000-0000-00003E000000}"/>
    <hyperlink ref="D60" r:id="rId41" xr:uid="{00000000-0004-0000-0000-00003F000000}"/>
    <hyperlink ref="A13" location="classic_traders" display="Classic Traders" xr:uid="{00000000-0004-0000-0000-000040000000}"/>
    <hyperlink ref="C8" r:id="rId42" xr:uid="{00000000-0004-0000-0000-000041000000}"/>
    <hyperlink ref="D71" r:id="rId43" xr:uid="{00000000-0004-0000-0000-000042000000}"/>
    <hyperlink ref="D31" r:id="rId44" xr:uid="{00000000-0004-0000-0000-000043000000}"/>
    <hyperlink ref="D9" r:id="rId45" xr:uid="{00000000-0004-0000-0000-000044000000}"/>
    <hyperlink ref="D12" r:id="rId46" xr:uid="{00000000-0004-0000-0000-000045000000}"/>
    <hyperlink ref="D22" r:id="rId47" xr:uid="{00000000-0004-0000-0000-000046000000}"/>
    <hyperlink ref="A33" location="jbs_bangladesh" display="JBS Bangladesh" xr:uid="{00000000-0004-0000-0000-000047000000}"/>
    <hyperlink ref="A16" location="cross_link" display="Cross - Link Engineering Limited" xr:uid="{00000000-0004-0000-0000-000048000000}"/>
    <hyperlink ref="A29" location="hual_aman" display="Huwal Aman Sanitary" xr:uid="{00000000-0004-0000-0000-000049000000}"/>
    <hyperlink ref="A5" location="alaina_trade" display="ALAINA TRADE INTERNATIONAL" xr:uid="{00000000-0004-0000-0000-00004A000000}"/>
    <hyperlink ref="A46" location="nafisa_agro!A1" display="Nafisa Agro Products Ltd." xr:uid="{00000000-0004-0000-0000-00004B000000}"/>
    <hyperlink ref="A57" location="parrot_trade_link" display="Parrots Trade Link" xr:uid="{00000000-0004-0000-0000-00004C000000}"/>
    <hyperlink ref="A72" location="junaira_sing" display="Zunairah Sign" xr:uid="{00000000-0004-0000-0000-00004D000000}"/>
    <hyperlink ref="D40" r:id="rId48" xr:uid="{00000000-0004-0000-0000-00004E000000}"/>
    <hyperlink ref="C55" r:id="rId49" xr:uid="{00000000-0004-0000-0000-00004F000000}"/>
    <hyperlink ref="A49" location="nafisa_enterprise" display="NAFISA ENTERPRISE" xr:uid="{00000000-0004-0000-0000-000050000000}"/>
    <hyperlink ref="D38" r:id="rId50" xr:uid="{00000000-0004-0000-0000-000051000000}"/>
    <hyperlink ref="D16" r:id="rId51" xr:uid="{00000000-0004-0000-0000-000052000000}"/>
    <hyperlink ref="D23" r:id="rId52" xr:uid="{00000000-0004-0000-0000-000053000000}"/>
    <hyperlink ref="A35" location="Khan_knitting" display="Khan Knitting and Sewing" xr:uid="{00000000-0004-0000-0000-000054000000}"/>
    <hyperlink ref="A20" location="dream_house" display="Dream House Ceramics" xr:uid="{00000000-0004-0000-0000-000055000000}"/>
    <hyperlink ref="D69" r:id="rId53" xr:uid="{00000000-0004-0000-0000-000056000000}"/>
    <hyperlink ref="C44" r:id="rId54" xr:uid="{00000000-0004-0000-0000-000057000000}"/>
    <hyperlink ref="A3" location="aksa_enterprise" display="AKSA Enterprise" xr:uid="{00000000-0004-0000-0000-000058000000}"/>
    <hyperlink ref="A24" location="fahim_ceramics" display="Fahim Ceramic" xr:uid="{00000000-0004-0000-0000-000059000000}"/>
    <hyperlink ref="A11" location="bs_trading" display="BS Trading" xr:uid="{00000000-0004-0000-0000-00005A000000}"/>
    <hyperlink ref="A37" location="Rafi_international" display="M/s. Rafi International" xr:uid="{00000000-0004-0000-0000-00005B000000}"/>
    <hyperlink ref="A47" location="nafisa_maymensingh" display="M/S. NAFISA ENTERPRISE BIN Mymensingh" xr:uid="{00000000-0004-0000-0000-00005C000000}"/>
    <hyperlink ref="A65" location="sparsha_trading" display="Sparsha Trading " xr:uid="{00000000-0004-0000-0000-00005D000000}"/>
    <hyperlink ref="A77" location="a_challan" display="A Challan" xr:uid="{00000000-0004-0000-0000-00005E000000}"/>
    <hyperlink ref="A36" location="ms_rajesh" display="M/S Rajesh Corporation" xr:uid="{00000000-0004-0000-0000-00005F000000}"/>
    <hyperlink ref="D6" r:id="rId55" xr:uid="{00000000-0004-0000-0000-000060000000}"/>
    <hyperlink ref="C31" r:id="rId56" xr:uid="{00000000-0004-0000-0000-000061000000}"/>
    <hyperlink ref="A73" location="'M S. ROYAL_ PET CARE'!A1" display="M/S. ROYAL PET CARE" xr:uid="{555A5E41-58FB-4031-9292-301FBE05E25C}"/>
    <hyperlink ref="A74" location="'TAREQ_TRADE INTERNATIONAL'!A1" display="TAREQ TRADE INTERNATIONAL" xr:uid="{4A40F351-6EA0-4BE6-A9EF-E11722597721}"/>
    <hyperlink ref="D75" r:id="rId57" xr:uid="{5004B69E-5771-42F9-94F4-414EC3DF078B}"/>
    <hyperlink ref="A75" location="alif_corporation" display="Alif Corporation" xr:uid="{C3921449-2998-48DC-9DC8-F09D4C6A69DE}"/>
  </hyperlinks>
  <pageMargins left="0.7" right="0.7" top="0.75" bottom="0.75" header="0.3" footer="0.3"/>
  <pageSetup orientation="portrait" horizontalDpi="180" verticalDpi="180" r:id="rId5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"/>
  <sheetViews>
    <sheetView workbookViewId="0">
      <selection sqref="A1:M1"/>
    </sheetView>
  </sheetViews>
  <sheetFormatPr defaultRowHeight="15" x14ac:dyDescent="0.25"/>
  <cols>
    <col min="1" max="1" width="5.140625" customWidth="1"/>
    <col min="2" max="2" width="14" customWidth="1"/>
    <col min="3" max="3" width="10.5703125" customWidth="1"/>
    <col min="4" max="4" width="12.85546875" customWidth="1"/>
    <col min="5" max="5" width="43.140625" customWidth="1"/>
    <col min="6" max="6" width="23.7109375" customWidth="1"/>
    <col min="7" max="7" width="24" customWidth="1"/>
    <col min="8" max="8" width="18.85546875" customWidth="1"/>
    <col min="9" max="9" width="19.7109375" customWidth="1"/>
    <col min="10" max="10" width="4" customWidth="1"/>
    <col min="11" max="11" width="5" customWidth="1"/>
    <col min="12" max="12" width="3.7109375" customWidth="1"/>
  </cols>
  <sheetData>
    <row r="1" spans="1:13" ht="15.75" thickBot="1" x14ac:dyDescent="0.3">
      <c r="A1" s="562" t="s">
        <v>118</v>
      </c>
      <c r="B1" s="562"/>
      <c r="C1" s="562"/>
      <c r="D1" s="562"/>
      <c r="E1" s="562"/>
      <c r="F1" s="562"/>
      <c r="G1" s="562"/>
      <c r="H1" s="562"/>
      <c r="I1" s="562"/>
      <c r="J1" s="562"/>
      <c r="K1" s="562"/>
      <c r="L1" s="562"/>
      <c r="M1" s="562"/>
    </row>
    <row r="2" spans="1:13" ht="15.75" thickBot="1" x14ac:dyDescent="0.3">
      <c r="A2" s="11" t="s">
        <v>263</v>
      </c>
      <c r="B2" s="11" t="s">
        <v>138</v>
      </c>
      <c r="C2" s="12" t="s">
        <v>139</v>
      </c>
      <c r="D2" s="12" t="s">
        <v>140</v>
      </c>
      <c r="E2" s="11" t="s">
        <v>141</v>
      </c>
      <c r="F2" s="11" t="s">
        <v>142</v>
      </c>
      <c r="G2" s="11" t="s">
        <v>143</v>
      </c>
      <c r="H2" s="13" t="s">
        <v>144</v>
      </c>
      <c r="I2" s="13" t="s">
        <v>145</v>
      </c>
      <c r="J2" s="13" t="s">
        <v>146</v>
      </c>
      <c r="K2" s="13" t="s">
        <v>147</v>
      </c>
      <c r="L2" s="13" t="s">
        <v>148</v>
      </c>
      <c r="M2" s="21"/>
    </row>
    <row r="3" spans="1:13" ht="43.5" thickBot="1" x14ac:dyDescent="0.3">
      <c r="A3" s="15">
        <v>301</v>
      </c>
      <c r="B3" s="15">
        <v>1571825</v>
      </c>
      <c r="C3" s="16" t="s">
        <v>306</v>
      </c>
      <c r="D3" s="16">
        <v>1</v>
      </c>
      <c r="E3" s="15" t="s">
        <v>511</v>
      </c>
      <c r="F3" s="15" t="s">
        <v>512</v>
      </c>
      <c r="G3" s="15" t="s">
        <v>513</v>
      </c>
      <c r="H3" s="17" t="s">
        <v>514</v>
      </c>
      <c r="I3" s="17" t="s">
        <v>515</v>
      </c>
      <c r="J3" s="17">
        <v>0</v>
      </c>
      <c r="K3" s="17">
        <v>0</v>
      </c>
      <c r="L3" s="17">
        <v>0</v>
      </c>
      <c r="M3" s="23"/>
    </row>
    <row r="4" spans="1:13" ht="43.5" thickBot="1" x14ac:dyDescent="0.3">
      <c r="A4" s="1">
        <v>601</v>
      </c>
      <c r="B4" s="1">
        <v>71098</v>
      </c>
      <c r="C4" s="6">
        <v>44602</v>
      </c>
      <c r="D4" s="2">
        <v>1</v>
      </c>
      <c r="E4" s="1" t="s">
        <v>516</v>
      </c>
      <c r="F4" s="1" t="s">
        <v>512</v>
      </c>
      <c r="G4" s="1" t="s">
        <v>513</v>
      </c>
      <c r="H4" s="4" t="s">
        <v>517</v>
      </c>
      <c r="I4" s="4" t="s">
        <v>518</v>
      </c>
      <c r="J4" s="4">
        <v>0</v>
      </c>
      <c r="K4" s="4">
        <v>0</v>
      </c>
      <c r="L4" s="4">
        <v>0</v>
      </c>
      <c r="M4" s="22"/>
    </row>
    <row r="5" spans="1:13" ht="43.5" thickBot="1" x14ac:dyDescent="0.3">
      <c r="A5" s="1">
        <v>301</v>
      </c>
      <c r="B5" s="1">
        <v>1901470</v>
      </c>
      <c r="C5" s="2" t="s">
        <v>321</v>
      </c>
      <c r="D5" s="2">
        <v>1</v>
      </c>
      <c r="E5" s="1" t="s">
        <v>519</v>
      </c>
      <c r="F5" s="1" t="s">
        <v>520</v>
      </c>
      <c r="G5" s="1" t="s">
        <v>521</v>
      </c>
      <c r="H5" s="4" t="s">
        <v>522</v>
      </c>
      <c r="I5" s="4" t="s">
        <v>523</v>
      </c>
      <c r="J5" s="4">
        <v>0</v>
      </c>
      <c r="K5" s="4">
        <v>0</v>
      </c>
      <c r="L5" s="4">
        <v>0</v>
      </c>
    </row>
  </sheetData>
  <mergeCells count="1">
    <mergeCell ref="A1:M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5.28515625" customWidth="1"/>
    <col min="2" max="2" width="9.28515625" customWidth="1"/>
    <col min="3" max="3" width="13.42578125" customWidth="1"/>
    <col min="4" max="4" width="5.5703125" customWidth="1"/>
    <col min="5" max="5" width="60.7109375" customWidth="1"/>
    <col min="6" max="6" width="5.7109375" customWidth="1"/>
    <col min="7" max="7" width="11.7109375" customWidth="1"/>
    <col min="8" max="8" width="18.7109375" customWidth="1"/>
    <col min="9" max="9" width="12.140625" customWidth="1"/>
    <col min="10" max="10" width="13.140625" customWidth="1"/>
    <col min="11" max="11" width="11.5703125" customWidth="1"/>
    <col min="12" max="12" width="13.140625" bestFit="1" customWidth="1"/>
    <col min="13" max="13" width="11.85546875" customWidth="1"/>
    <col min="14" max="15" width="14.85546875" customWidth="1"/>
    <col min="16" max="16" width="10.85546875" customWidth="1"/>
    <col min="17" max="17" width="13.140625" customWidth="1"/>
    <col min="18" max="18" width="11" customWidth="1"/>
    <col min="19" max="19" width="11.5703125" customWidth="1"/>
    <col min="20" max="20" width="14.28515625" customWidth="1"/>
    <col min="21" max="21" width="12" customWidth="1"/>
    <col min="22" max="22" width="10.7109375" customWidth="1"/>
  </cols>
  <sheetData>
    <row r="1" spans="1:19" x14ac:dyDescent="0.25">
      <c r="A1" s="227" t="s">
        <v>1405</v>
      </c>
      <c r="B1" s="62"/>
      <c r="C1" s="62"/>
      <c r="D1" s="62"/>
      <c r="E1" s="62"/>
      <c r="F1" s="285"/>
      <c r="G1" s="62"/>
      <c r="I1" s="94"/>
      <c r="J1" s="275"/>
    </row>
    <row r="2" spans="1:19" s="437" customFormat="1" ht="60" x14ac:dyDescent="0.25">
      <c r="A2" s="432" t="s">
        <v>158</v>
      </c>
      <c r="B2" s="432" t="s">
        <v>138</v>
      </c>
      <c r="C2" s="432" t="s">
        <v>139</v>
      </c>
      <c r="D2" s="432" t="s">
        <v>140</v>
      </c>
      <c r="E2" s="432" t="s">
        <v>141</v>
      </c>
      <c r="F2" s="432" t="s">
        <v>1135</v>
      </c>
      <c r="G2" s="432" t="s">
        <v>142</v>
      </c>
      <c r="H2" s="432" t="s">
        <v>143</v>
      </c>
      <c r="I2" s="432" t="s">
        <v>144</v>
      </c>
      <c r="J2" s="432" t="s">
        <v>145</v>
      </c>
      <c r="K2" s="432" t="s">
        <v>146</v>
      </c>
      <c r="L2" s="432" t="s">
        <v>147</v>
      </c>
      <c r="M2" s="432" t="s">
        <v>148</v>
      </c>
      <c r="N2" s="433" t="s">
        <v>159</v>
      </c>
      <c r="O2" s="433"/>
      <c r="P2" s="434" t="s">
        <v>1136</v>
      </c>
      <c r="Q2" s="435" t="s">
        <v>1041</v>
      </c>
      <c r="R2" s="435" t="s">
        <v>509</v>
      </c>
      <c r="S2" s="436"/>
    </row>
    <row r="3" spans="1:19" ht="29.25" thickBot="1" x14ac:dyDescent="0.3">
      <c r="A3" s="181">
        <v>301</v>
      </c>
      <c r="B3" s="181">
        <v>723109</v>
      </c>
      <c r="C3" s="197">
        <v>45057</v>
      </c>
      <c r="D3" s="182">
        <v>1</v>
      </c>
      <c r="E3" s="191" t="s">
        <v>234</v>
      </c>
      <c r="F3" s="181">
        <v>155</v>
      </c>
      <c r="G3" s="181" t="s">
        <v>150</v>
      </c>
      <c r="H3" s="181" t="s">
        <v>151</v>
      </c>
      <c r="I3" s="183">
        <v>1752836.52</v>
      </c>
      <c r="J3" s="183">
        <v>3589809.19</v>
      </c>
      <c r="K3" s="183">
        <v>1346178.45</v>
      </c>
      <c r="L3" s="183">
        <v>538471.38</v>
      </c>
      <c r="M3" s="183">
        <v>179490.46</v>
      </c>
      <c r="N3" s="184">
        <v>30132.31</v>
      </c>
      <c r="O3" s="184"/>
      <c r="P3" s="184">
        <f>J3/N3</f>
        <v>119.13488179299894</v>
      </c>
      <c r="Q3" s="184">
        <f>S3-P3</f>
        <v>43.865118207001061</v>
      </c>
      <c r="R3" s="184">
        <f>P3+Q3</f>
        <v>163</v>
      </c>
      <c r="S3" s="20">
        <v>163</v>
      </c>
    </row>
    <row r="4" spans="1:19" ht="29.25" thickBot="1" x14ac:dyDescent="0.3">
      <c r="A4" s="1">
        <v>301</v>
      </c>
      <c r="B4" s="1">
        <v>723109</v>
      </c>
      <c r="C4" s="64">
        <v>45057</v>
      </c>
      <c r="D4" s="2">
        <v>2</v>
      </c>
      <c r="E4" s="192" t="s">
        <v>1034</v>
      </c>
      <c r="F4" s="1">
        <v>156</v>
      </c>
      <c r="G4" s="1" t="s">
        <v>150</v>
      </c>
      <c r="H4" s="1" t="s">
        <v>151</v>
      </c>
      <c r="I4" s="4">
        <v>293587.81</v>
      </c>
      <c r="J4" s="4">
        <v>601267.82999999996</v>
      </c>
      <c r="K4" s="4">
        <v>225475.44</v>
      </c>
      <c r="L4" s="3">
        <v>90190.18</v>
      </c>
      <c r="M4" s="3">
        <v>30063.39</v>
      </c>
      <c r="N4" s="195">
        <v>5827.09</v>
      </c>
      <c r="O4" s="184"/>
      <c r="P4" s="184">
        <f t="shared" ref="P4:P10" si="0">J4/N4</f>
        <v>103.18492249132929</v>
      </c>
      <c r="Q4" s="184">
        <f t="shared" ref="Q4:Q9" si="1">S4-P4</f>
        <v>37.815077508670711</v>
      </c>
      <c r="R4" s="184">
        <f t="shared" ref="R4:R9" si="2">P4+Q4</f>
        <v>141</v>
      </c>
      <c r="S4" s="180">
        <v>141</v>
      </c>
    </row>
    <row r="5" spans="1:19" ht="29.25" thickBot="1" x14ac:dyDescent="0.3">
      <c r="A5" s="1">
        <v>301</v>
      </c>
      <c r="B5" s="1">
        <v>886046</v>
      </c>
      <c r="C5" s="64">
        <v>45085</v>
      </c>
      <c r="D5" s="2">
        <v>1</v>
      </c>
      <c r="E5" s="193" t="s">
        <v>1036</v>
      </c>
      <c r="F5" s="1">
        <v>157</v>
      </c>
      <c r="G5" s="1" t="s">
        <v>150</v>
      </c>
      <c r="H5" s="1" t="s">
        <v>151</v>
      </c>
      <c r="I5" s="4">
        <v>1720350.55</v>
      </c>
      <c r="J5" s="4">
        <v>3523277.92</v>
      </c>
      <c r="K5" s="4">
        <v>1321229.22</v>
      </c>
      <c r="L5" s="4">
        <v>528491.68999999994</v>
      </c>
      <c r="M5" s="4">
        <v>176163.9</v>
      </c>
      <c r="N5" s="195">
        <v>29372.799999999999</v>
      </c>
      <c r="O5" s="184"/>
      <c r="P5" s="184">
        <f>J5/N5</f>
        <v>119.95035951628718</v>
      </c>
      <c r="Q5" s="184">
        <f t="shared" si="1"/>
        <v>45.049640483712821</v>
      </c>
      <c r="R5" s="184">
        <f>P5+Q5</f>
        <v>165</v>
      </c>
      <c r="S5">
        <v>165</v>
      </c>
    </row>
    <row r="6" spans="1:19" ht="29.25" thickBot="1" x14ac:dyDescent="0.3">
      <c r="A6" s="1">
        <v>301</v>
      </c>
      <c r="B6" s="1">
        <v>886046</v>
      </c>
      <c r="C6" s="64">
        <v>45085</v>
      </c>
      <c r="D6" s="2">
        <v>2</v>
      </c>
      <c r="E6" s="194" t="s">
        <v>1037</v>
      </c>
      <c r="F6" s="1">
        <v>158</v>
      </c>
      <c r="G6" s="1" t="s">
        <v>150</v>
      </c>
      <c r="H6" s="1" t="s">
        <v>151</v>
      </c>
      <c r="I6" s="4">
        <v>253119.06</v>
      </c>
      <c r="J6" s="4">
        <v>518387.83</v>
      </c>
      <c r="K6" s="4">
        <v>194395.44</v>
      </c>
      <c r="L6" s="3">
        <v>77758.179999999993</v>
      </c>
      <c r="M6" s="3">
        <v>25919.39</v>
      </c>
      <c r="N6" s="195">
        <v>5231.3</v>
      </c>
      <c r="O6" s="184"/>
      <c r="P6" s="184">
        <f>J6/N6</f>
        <v>99.093500659491909</v>
      </c>
      <c r="Q6" s="184">
        <f t="shared" si="1"/>
        <v>36.906499340508091</v>
      </c>
      <c r="R6" s="184">
        <f>P6+Q6</f>
        <v>136</v>
      </c>
      <c r="S6">
        <v>136</v>
      </c>
    </row>
    <row r="7" spans="1:19" ht="29.25" thickBot="1" x14ac:dyDescent="0.3">
      <c r="A7" s="1">
        <v>301</v>
      </c>
      <c r="B7" s="1">
        <v>1125252</v>
      </c>
      <c r="C7" s="64">
        <v>45126</v>
      </c>
      <c r="D7" s="2">
        <v>1</v>
      </c>
      <c r="E7" s="193" t="s">
        <v>1036</v>
      </c>
      <c r="F7" s="1">
        <v>157</v>
      </c>
      <c r="G7" s="1" t="s">
        <v>150</v>
      </c>
      <c r="H7" s="1" t="s">
        <v>151</v>
      </c>
      <c r="I7" s="4">
        <v>1699857.45</v>
      </c>
      <c r="J7" s="4">
        <v>3481308.05</v>
      </c>
      <c r="K7" s="4">
        <v>1305490.52</v>
      </c>
      <c r="L7" s="4">
        <v>522196.21</v>
      </c>
      <c r="M7" s="4">
        <v>174065.4</v>
      </c>
      <c r="N7" s="195">
        <v>28830.3</v>
      </c>
      <c r="O7" s="184"/>
      <c r="P7" s="184">
        <f>J7/N7</f>
        <v>120.75171087362948</v>
      </c>
      <c r="Q7" s="184"/>
      <c r="R7" s="184"/>
    </row>
    <row r="8" spans="1:19" ht="29.25" thickBot="1" x14ac:dyDescent="0.3">
      <c r="A8" s="1">
        <v>301</v>
      </c>
      <c r="B8" s="1">
        <v>1125252</v>
      </c>
      <c r="C8" s="64">
        <v>45126</v>
      </c>
      <c r="D8" s="2">
        <v>2</v>
      </c>
      <c r="E8" s="194" t="s">
        <v>1037</v>
      </c>
      <c r="F8" s="1">
        <v>158</v>
      </c>
      <c r="G8" s="1" t="s">
        <v>150</v>
      </c>
      <c r="H8" s="1" t="s">
        <v>151</v>
      </c>
      <c r="I8" s="4">
        <v>277328.49</v>
      </c>
      <c r="J8" s="4">
        <v>567968.74</v>
      </c>
      <c r="K8" s="4">
        <v>212988.28</v>
      </c>
      <c r="L8" s="3">
        <v>85195.31</v>
      </c>
      <c r="M8" s="3">
        <v>28398.44</v>
      </c>
      <c r="N8" s="195">
        <v>5696.31</v>
      </c>
      <c r="O8" s="184"/>
      <c r="P8" s="184">
        <f>J8/N8</f>
        <v>99.708186527769726</v>
      </c>
      <c r="Q8" s="184"/>
      <c r="R8" s="184"/>
    </row>
    <row r="9" spans="1:19" s="189" customFormat="1" ht="29.25" thickBot="1" x14ac:dyDescent="0.3">
      <c r="A9" s="161">
        <v>301</v>
      </c>
      <c r="B9" s="161">
        <v>1207221</v>
      </c>
      <c r="C9" s="64">
        <v>45139</v>
      </c>
      <c r="D9" s="185">
        <v>1</v>
      </c>
      <c r="E9" s="161" t="s">
        <v>1035</v>
      </c>
      <c r="F9" s="161">
        <v>159</v>
      </c>
      <c r="G9" s="161" t="s">
        <v>150</v>
      </c>
      <c r="H9" s="161" t="s">
        <v>151</v>
      </c>
      <c r="I9" s="186">
        <v>1316438.8999999999</v>
      </c>
      <c r="J9" s="186">
        <v>2696066.86</v>
      </c>
      <c r="K9" s="186">
        <v>1011025.07</v>
      </c>
      <c r="L9" s="186">
        <v>404410.03</v>
      </c>
      <c r="M9" s="186">
        <v>134803.34</v>
      </c>
      <c r="N9" s="196">
        <v>21348.89</v>
      </c>
      <c r="O9" s="187"/>
      <c r="P9" s="187">
        <f t="shared" si="0"/>
        <v>126.28604391141647</v>
      </c>
      <c r="Q9" s="184">
        <f t="shared" si="1"/>
        <v>45.713956088583529</v>
      </c>
      <c r="R9" s="187">
        <f t="shared" si="2"/>
        <v>172</v>
      </c>
      <c r="S9" s="190">
        <v>172</v>
      </c>
    </row>
    <row r="10" spans="1:19" s="189" customFormat="1" ht="29.25" thickBot="1" x14ac:dyDescent="0.3">
      <c r="A10" s="161">
        <v>301</v>
      </c>
      <c r="B10" s="161">
        <v>1218964</v>
      </c>
      <c r="C10" s="64">
        <v>45141</v>
      </c>
      <c r="D10" s="185">
        <v>1</v>
      </c>
      <c r="E10" s="161" t="s">
        <v>1038</v>
      </c>
      <c r="F10" s="161">
        <v>159</v>
      </c>
      <c r="G10" s="161" t="s">
        <v>150</v>
      </c>
      <c r="H10" s="161" t="s">
        <v>151</v>
      </c>
      <c r="I10" s="186">
        <v>3109542.98</v>
      </c>
      <c r="J10" s="186">
        <v>6368344.0300000003</v>
      </c>
      <c r="K10" s="186">
        <v>2388129.0099999998</v>
      </c>
      <c r="L10" s="186">
        <v>955251.6</v>
      </c>
      <c r="M10" s="186">
        <v>318417.2</v>
      </c>
      <c r="N10" s="196">
        <v>50427.19</v>
      </c>
      <c r="O10" s="187"/>
      <c r="P10" s="187">
        <f t="shared" si="0"/>
        <v>126.28790202269847</v>
      </c>
      <c r="Q10" s="184"/>
      <c r="R10" s="187"/>
      <c r="S10" s="188"/>
    </row>
    <row r="11" spans="1:19" s="246" customFormat="1" ht="29.25" thickBot="1" x14ac:dyDescent="0.25">
      <c r="A11" s="74">
        <v>301</v>
      </c>
      <c r="B11" s="458">
        <v>141761</v>
      </c>
      <c r="C11" s="459">
        <v>45312</v>
      </c>
      <c r="D11" s="460">
        <v>1</v>
      </c>
      <c r="E11" s="246" t="s">
        <v>1568</v>
      </c>
      <c r="F11" s="458"/>
      <c r="G11" s="246" t="s">
        <v>150</v>
      </c>
      <c r="H11" s="458" t="s">
        <v>151</v>
      </c>
      <c r="I11" s="206">
        <v>2320861.66</v>
      </c>
      <c r="J11" s="206">
        <v>4753124.6900000004</v>
      </c>
      <c r="K11" s="206">
        <v>1782421.76</v>
      </c>
      <c r="L11" s="206">
        <v>712968.7</v>
      </c>
      <c r="M11" s="206">
        <v>237656.23</v>
      </c>
      <c r="N11" s="69">
        <f>3456*10.764</f>
        <v>37200.383999999998</v>
      </c>
      <c r="O11" s="69"/>
      <c r="P11" s="461">
        <v>127.77085016111663</v>
      </c>
      <c r="Q11" s="461">
        <v>45.997506058001981</v>
      </c>
      <c r="R11" s="461">
        <v>173.7683562191186</v>
      </c>
    </row>
    <row r="12" spans="1:19" s="246" customFormat="1" thickBot="1" x14ac:dyDescent="0.25">
      <c r="A12" s="74">
        <v>301</v>
      </c>
      <c r="B12" s="458">
        <v>1911665</v>
      </c>
      <c r="C12" s="459">
        <v>45267</v>
      </c>
      <c r="D12" s="460">
        <v>1</v>
      </c>
      <c r="E12" s="246" t="s">
        <v>1114</v>
      </c>
      <c r="F12" s="458">
        <v>160</v>
      </c>
      <c r="G12" s="246" t="s">
        <v>1104</v>
      </c>
      <c r="H12" s="246" t="s">
        <v>1105</v>
      </c>
      <c r="I12" s="206">
        <v>1041390.84</v>
      </c>
      <c r="J12" s="206">
        <f>I12+I12*25%+I12*3%+(I12+I12*25%+I12*3%)*60%</f>
        <v>2132768.4403200001</v>
      </c>
      <c r="K12" s="206">
        <f>(I12+I12*25%+I12*3%)*60%</f>
        <v>799788.16512000002</v>
      </c>
      <c r="L12" s="411">
        <f t="shared" ref="L12:L21" si="3">J12*15%</f>
        <v>319915.26604800002</v>
      </c>
      <c r="M12" s="411">
        <f t="shared" ref="M12:M21" si="4">J12*5%</f>
        <v>106638.42201600001</v>
      </c>
      <c r="N12" s="246">
        <v>288</v>
      </c>
      <c r="O12" s="246" t="s">
        <v>1567</v>
      </c>
      <c r="P12" s="461">
        <v>7405.4459733333297</v>
      </c>
      <c r="Q12" s="461">
        <v>2665.9605504000001</v>
      </c>
      <c r="R12" s="461">
        <v>10071.406523733334</v>
      </c>
    </row>
    <row r="13" spans="1:19" s="246" customFormat="1" thickBot="1" x14ac:dyDescent="0.25">
      <c r="A13" s="74">
        <v>301</v>
      </c>
      <c r="B13" s="458">
        <v>1911665</v>
      </c>
      <c r="C13" s="459">
        <v>45267</v>
      </c>
      <c r="D13" s="460">
        <v>2</v>
      </c>
      <c r="E13" s="246" t="s">
        <v>1559</v>
      </c>
      <c r="F13" s="458">
        <v>161</v>
      </c>
      <c r="G13" s="246" t="s">
        <v>1104</v>
      </c>
      <c r="H13" s="246" t="s">
        <v>1105</v>
      </c>
      <c r="I13" s="206">
        <v>149156.6</v>
      </c>
      <c r="J13" s="206">
        <f>I13+I13*25%+I13*3%+(I13+I13*25%+I13*3%)*60%</f>
        <v>305472.71679999999</v>
      </c>
      <c r="K13" s="206">
        <f>(I13+I13*25%+I13*3%)*60%</f>
        <v>114552.26880000001</v>
      </c>
      <c r="L13" s="411">
        <f t="shared" si="3"/>
        <v>45820.907520000001</v>
      </c>
      <c r="M13" s="411">
        <f t="shared" si="4"/>
        <v>15273.635840000001</v>
      </c>
      <c r="N13" s="246">
        <v>60</v>
      </c>
      <c r="O13" s="246" t="s">
        <v>1567</v>
      </c>
      <c r="P13" s="461">
        <v>5091.2119466666663</v>
      </c>
      <c r="Q13" s="461">
        <v>1832.8363007999999</v>
      </c>
      <c r="R13" s="461">
        <v>6924.048247466666</v>
      </c>
    </row>
    <row r="14" spans="1:19" s="246" customFormat="1" thickBot="1" x14ac:dyDescent="0.25">
      <c r="A14" s="74">
        <v>301</v>
      </c>
      <c r="B14" s="458">
        <v>1911665</v>
      </c>
      <c r="C14" s="459">
        <v>45267</v>
      </c>
      <c r="D14" s="460">
        <v>3</v>
      </c>
      <c r="E14" s="246" t="s">
        <v>1560</v>
      </c>
      <c r="F14" s="458">
        <v>162</v>
      </c>
      <c r="G14" s="246" t="s">
        <v>1104</v>
      </c>
      <c r="H14" s="246" t="s">
        <v>1105</v>
      </c>
      <c r="I14" s="206">
        <v>451994.99</v>
      </c>
      <c r="J14" s="206">
        <f>I14+I14*25%+I14*3%+(I14+I14*25%+I14*3%)*60%</f>
        <v>925685.73952000006</v>
      </c>
      <c r="K14" s="206">
        <f>(I14+I14*25%+I14*3%)*60%</f>
        <v>347132.15232000005</v>
      </c>
      <c r="L14" s="411">
        <f t="shared" si="3"/>
        <v>138852.86092800001</v>
      </c>
      <c r="M14" s="411">
        <f t="shared" si="4"/>
        <v>46284.286976000003</v>
      </c>
      <c r="N14" s="246">
        <v>200</v>
      </c>
      <c r="O14" s="246" t="s">
        <v>631</v>
      </c>
      <c r="P14" s="461">
        <v>4628.4286976000003</v>
      </c>
      <c r="Q14" s="461">
        <v>1666.234331136</v>
      </c>
      <c r="R14" s="461">
        <v>6294.6630287360003</v>
      </c>
    </row>
    <row r="15" spans="1:19" s="246" customFormat="1" thickBot="1" x14ac:dyDescent="0.25">
      <c r="A15" s="74">
        <v>301</v>
      </c>
      <c r="B15" s="458">
        <v>1911665</v>
      </c>
      <c r="C15" s="459">
        <v>45267</v>
      </c>
      <c r="D15" s="460">
        <v>4</v>
      </c>
      <c r="E15" s="246" t="s">
        <v>1561</v>
      </c>
      <c r="F15" s="458">
        <v>163</v>
      </c>
      <c r="G15" s="246" t="s">
        <v>1525</v>
      </c>
      <c r="H15" s="246" t="s">
        <v>1526</v>
      </c>
      <c r="I15" s="411">
        <v>75141.89</v>
      </c>
      <c r="J15" s="206">
        <f>I15+I15*25%+I15*3%+(I15+I15*25%+I15*3%)*0%</f>
        <v>96181.619200000001</v>
      </c>
      <c r="K15" s="206">
        <f>(I15+I15*25%+I15*3%)*0%</f>
        <v>0</v>
      </c>
      <c r="L15" s="411">
        <f t="shared" si="3"/>
        <v>14427.24288</v>
      </c>
      <c r="M15" s="411">
        <f t="shared" si="4"/>
        <v>4809.0809600000002</v>
      </c>
      <c r="N15" s="246">
        <v>360</v>
      </c>
      <c r="O15" s="246" t="s">
        <v>631</v>
      </c>
      <c r="P15" s="461">
        <v>267.17116444444446</v>
      </c>
      <c r="Q15" s="461">
        <v>96.1816192</v>
      </c>
      <c r="R15" s="461">
        <v>363.35278364444446</v>
      </c>
    </row>
    <row r="16" spans="1:19" s="246" customFormat="1" thickBot="1" x14ac:dyDescent="0.25">
      <c r="A16" s="74">
        <v>301</v>
      </c>
      <c r="B16" s="458">
        <v>1911665</v>
      </c>
      <c r="C16" s="459">
        <v>45267</v>
      </c>
      <c r="D16" s="460">
        <v>5</v>
      </c>
      <c r="E16" s="246" t="s">
        <v>1562</v>
      </c>
      <c r="F16" s="458">
        <v>164</v>
      </c>
      <c r="G16" s="246" t="s">
        <v>1525</v>
      </c>
      <c r="H16" s="246" t="s">
        <v>1526</v>
      </c>
      <c r="I16" s="411">
        <v>57628.38</v>
      </c>
      <c r="J16" s="206">
        <f>I16+I16*25%+I16*3%+(I16+I16*25%+I16*3%)*0%</f>
        <v>73764.326399999991</v>
      </c>
      <c r="K16" s="206">
        <f>(I16+I16*25%+I16*3%)*0%</f>
        <v>0</v>
      </c>
      <c r="L16" s="411">
        <f t="shared" si="3"/>
        <v>11064.648959999999</v>
      </c>
      <c r="M16" s="411">
        <f t="shared" si="4"/>
        <v>3688.2163199999995</v>
      </c>
      <c r="N16" s="246">
        <v>40</v>
      </c>
      <c r="O16" s="246" t="s">
        <v>631</v>
      </c>
      <c r="P16" s="461">
        <v>1844.1081599999998</v>
      </c>
      <c r="Q16" s="461">
        <v>663.87893759999997</v>
      </c>
      <c r="R16" s="461">
        <v>2507.9870975999997</v>
      </c>
    </row>
    <row r="17" spans="1:18" s="246" customFormat="1" thickBot="1" x14ac:dyDescent="0.25">
      <c r="A17" s="74">
        <v>301</v>
      </c>
      <c r="B17" s="458">
        <v>1911665</v>
      </c>
      <c r="C17" s="459">
        <v>45267</v>
      </c>
      <c r="D17" s="460">
        <v>6</v>
      </c>
      <c r="E17" s="246" t="s">
        <v>1563</v>
      </c>
      <c r="F17" s="458">
        <v>165</v>
      </c>
      <c r="G17" s="246" t="s">
        <v>1521</v>
      </c>
      <c r="H17" s="246" t="s">
        <v>1522</v>
      </c>
      <c r="I17" s="411">
        <v>73730.789999999994</v>
      </c>
      <c r="J17" s="206">
        <f>I17+I17*25%+I17*3%+(I17+I17*25%+I17*3%)*20%</f>
        <v>113250.49343999999</v>
      </c>
      <c r="K17" s="206">
        <f>(I17+I17*25%+I17*3%)*20%</f>
        <v>18875.08224</v>
      </c>
      <c r="L17" s="411">
        <f t="shared" si="3"/>
        <v>16987.574015999999</v>
      </c>
      <c r="M17" s="411">
        <f t="shared" si="4"/>
        <v>5662.5246719999996</v>
      </c>
      <c r="N17" s="246">
        <v>300</v>
      </c>
      <c r="O17" s="246" t="s">
        <v>631</v>
      </c>
      <c r="P17" s="461">
        <v>377.50164479999995</v>
      </c>
      <c r="Q17" s="461">
        <v>135.90059212799997</v>
      </c>
      <c r="R17" s="461">
        <v>513.40223692799987</v>
      </c>
    </row>
    <row r="18" spans="1:18" s="246" customFormat="1" thickBot="1" x14ac:dyDescent="0.25">
      <c r="A18" s="74">
        <v>301</v>
      </c>
      <c r="B18" s="458">
        <v>1911665</v>
      </c>
      <c r="C18" s="459">
        <v>45267</v>
      </c>
      <c r="D18" s="460">
        <v>7</v>
      </c>
      <c r="E18" s="246" t="s">
        <v>1564</v>
      </c>
      <c r="F18" s="458">
        <v>166</v>
      </c>
      <c r="G18" s="246" t="s">
        <v>705</v>
      </c>
      <c r="H18" s="246" t="s">
        <v>706</v>
      </c>
      <c r="I18" s="411">
        <v>20340.09</v>
      </c>
      <c r="J18" s="206">
        <f>I18+I18*25%+I18*3%+(I18+I18*25%+I18*3%)*20%</f>
        <v>31242.378240000002</v>
      </c>
      <c r="K18" s="206">
        <f>(I18+I18*25%+I18*3%)*20%</f>
        <v>5207.0630400000009</v>
      </c>
      <c r="L18" s="411">
        <f t="shared" si="3"/>
        <v>4686.3567359999997</v>
      </c>
      <c r="M18" s="411">
        <f t="shared" si="4"/>
        <v>1562.1189120000001</v>
      </c>
      <c r="N18" s="246">
        <v>100</v>
      </c>
      <c r="O18" s="246" t="s">
        <v>631</v>
      </c>
      <c r="P18" s="461">
        <v>312.42378239999999</v>
      </c>
      <c r="Q18" s="461">
        <v>112.472561664</v>
      </c>
      <c r="R18" s="461">
        <v>424.896344064</v>
      </c>
    </row>
    <row r="19" spans="1:18" s="246" customFormat="1" thickBot="1" x14ac:dyDescent="0.25">
      <c r="A19" s="74">
        <v>301</v>
      </c>
      <c r="B19" s="458">
        <v>1911665</v>
      </c>
      <c r="C19" s="459">
        <v>45267</v>
      </c>
      <c r="D19" s="460">
        <v>8</v>
      </c>
      <c r="E19" s="246" t="s">
        <v>1565</v>
      </c>
      <c r="F19" s="458">
        <v>167</v>
      </c>
      <c r="G19" s="246" t="s">
        <v>1521</v>
      </c>
      <c r="H19" s="246" t="s">
        <v>1522</v>
      </c>
      <c r="I19" s="411">
        <v>10848.37</v>
      </c>
      <c r="J19" s="206">
        <f>I19+I19*25%+I19*3%+(I19+I19*25%+I19*3%)*20%</f>
        <v>16663.096320000004</v>
      </c>
      <c r="K19" s="206">
        <f>(I19+I19*25%+I19*3%)*20%</f>
        <v>2777.1827200000007</v>
      </c>
      <c r="L19" s="411">
        <f t="shared" si="3"/>
        <v>2499.4644480000006</v>
      </c>
      <c r="M19" s="411">
        <f t="shared" si="4"/>
        <v>833.15481600000021</v>
      </c>
      <c r="N19" s="246">
        <v>30</v>
      </c>
      <c r="O19" s="246" t="s">
        <v>631</v>
      </c>
      <c r="P19" s="461">
        <v>555.43654400000014</v>
      </c>
      <c r="Q19" s="461">
        <v>199.95715584000004</v>
      </c>
      <c r="R19" s="461">
        <v>755.39369984000018</v>
      </c>
    </row>
    <row r="20" spans="1:18" s="246" customFormat="1" thickBot="1" x14ac:dyDescent="0.25">
      <c r="A20" s="74">
        <v>301</v>
      </c>
      <c r="B20" s="458">
        <v>1911665</v>
      </c>
      <c r="C20" s="459">
        <v>45267</v>
      </c>
      <c r="D20" s="460">
        <v>9</v>
      </c>
      <c r="E20" s="246" t="s">
        <v>1566</v>
      </c>
      <c r="F20" s="458">
        <v>168</v>
      </c>
      <c r="G20" s="246" t="s">
        <v>1525</v>
      </c>
      <c r="H20" s="246" t="s">
        <v>1526</v>
      </c>
      <c r="I20" s="411">
        <v>183060.8</v>
      </c>
      <c r="J20" s="206">
        <f>I20+I20*25%+I20*3%+(I20+I20*25%+I20*3%)*0%</f>
        <v>234317.82399999999</v>
      </c>
      <c r="K20" s="206">
        <f>(I20+I20*25%+I20*3%)*0%</f>
        <v>0</v>
      </c>
      <c r="L20" s="411">
        <f t="shared" si="3"/>
        <v>35147.673599999995</v>
      </c>
      <c r="M20" s="411">
        <f t="shared" si="4"/>
        <v>11715.8912</v>
      </c>
      <c r="N20" s="246">
        <v>900</v>
      </c>
      <c r="O20" s="246" t="s">
        <v>631</v>
      </c>
      <c r="P20" s="461">
        <v>260.35313777777776</v>
      </c>
      <c r="Q20" s="461">
        <v>93.727129599999984</v>
      </c>
      <c r="R20" s="461">
        <v>354.08026737777777</v>
      </c>
    </row>
    <row r="21" spans="1:18" s="246" customFormat="1" thickBot="1" x14ac:dyDescent="0.25">
      <c r="A21" s="74">
        <v>301</v>
      </c>
      <c r="B21" s="458">
        <v>1911665</v>
      </c>
      <c r="C21" s="459">
        <v>45267</v>
      </c>
      <c r="D21" s="460">
        <v>10</v>
      </c>
      <c r="E21" s="246" t="s">
        <v>1109</v>
      </c>
      <c r="F21" s="458"/>
      <c r="G21" s="246" t="s">
        <v>1521</v>
      </c>
      <c r="H21" s="246" t="s">
        <v>1522</v>
      </c>
      <c r="I21" s="411">
        <v>6102.13</v>
      </c>
      <c r="J21" s="206">
        <f>I21+I21*25%+I21*3%+(I21+I21*25%+I21*3%)*20%</f>
        <v>9372.8716800000002</v>
      </c>
      <c r="K21" s="206">
        <f>(I21+I21*25%+I21*3%)*20%</f>
        <v>1562.1452800000002</v>
      </c>
      <c r="L21" s="411">
        <f t="shared" si="3"/>
        <v>1405.930752</v>
      </c>
      <c r="M21" s="411">
        <f t="shared" si="4"/>
        <v>468.64358400000003</v>
      </c>
      <c r="N21" s="246">
        <v>30</v>
      </c>
      <c r="O21" s="246" t="s">
        <v>631</v>
      </c>
      <c r="P21" s="461">
        <v>312.429056</v>
      </c>
      <c r="Q21" s="461">
        <v>112.47446016000001</v>
      </c>
      <c r="R21" s="461">
        <v>424.90351615999998</v>
      </c>
    </row>
    <row r="22" spans="1:18" ht="15.75" thickBot="1" x14ac:dyDescent="0.3">
      <c r="A22" t="s">
        <v>138</v>
      </c>
      <c r="F22" s="133"/>
    </row>
    <row r="23" spans="1:18" ht="29.25" thickBot="1" x14ac:dyDescent="0.3">
      <c r="A23" s="15">
        <v>301</v>
      </c>
      <c r="B23" s="456">
        <v>368404</v>
      </c>
      <c r="C23" s="205" t="s">
        <v>1800</v>
      </c>
      <c r="D23" s="205">
        <v>1</v>
      </c>
      <c r="E23" s="201" t="s">
        <v>1801</v>
      </c>
      <c r="F23" s="201"/>
      <c r="G23" s="201" t="s">
        <v>150</v>
      </c>
      <c r="H23" s="201" t="s">
        <v>151</v>
      </c>
      <c r="I23" s="203">
        <v>1540897.85</v>
      </c>
      <c r="J23" s="203">
        <v>3155758.79</v>
      </c>
      <c r="K23" s="203">
        <v>1183409.55</v>
      </c>
      <c r="L23" s="203">
        <v>473363.82</v>
      </c>
      <c r="M23" s="203">
        <v>157787.94</v>
      </c>
    </row>
    <row r="24" spans="1:18" ht="57.75" thickBot="1" x14ac:dyDescent="0.3">
      <c r="A24" s="1">
        <v>301</v>
      </c>
      <c r="B24" s="1">
        <v>368404</v>
      </c>
      <c r="C24" s="132" t="s">
        <v>1800</v>
      </c>
      <c r="D24" s="132">
        <v>2</v>
      </c>
      <c r="E24" s="130" t="s">
        <v>1802</v>
      </c>
      <c r="F24" s="133"/>
      <c r="G24" s="130" t="s">
        <v>398</v>
      </c>
      <c r="H24" s="130" t="s">
        <v>1803</v>
      </c>
      <c r="I24" s="457">
        <v>180554.28</v>
      </c>
      <c r="J24" s="457">
        <v>231109.48</v>
      </c>
      <c r="K24" s="457">
        <v>0</v>
      </c>
      <c r="L24" s="135">
        <v>34666.42</v>
      </c>
      <c r="M24" s="135">
        <v>11555.47</v>
      </c>
    </row>
  </sheetData>
  <hyperlinks>
    <hyperlink ref="A1" location="home_page" display="Home page" xr:uid="{00000000-0004-0000-0600-000000000000}"/>
  </hyperlink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6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5.140625" customWidth="1"/>
    <col min="2" max="2" width="14" customWidth="1"/>
    <col min="3" max="3" width="11.28515625" customWidth="1"/>
    <col min="4" max="4" width="12.85546875" customWidth="1"/>
    <col min="5" max="5" width="43.140625" customWidth="1"/>
    <col min="6" max="6" width="23.7109375" customWidth="1"/>
    <col min="7" max="7" width="74.5703125" customWidth="1"/>
    <col min="8" max="8" width="18.85546875" customWidth="1"/>
    <col min="9" max="9" width="19.7109375" customWidth="1"/>
    <col min="10" max="12" width="13.140625" customWidth="1"/>
    <col min="13" max="13" width="14.7109375" customWidth="1"/>
    <col min="14" max="14" width="16.7109375" customWidth="1"/>
    <col min="15" max="15" width="18.85546875" customWidth="1"/>
  </cols>
  <sheetData>
    <row r="1" spans="1:15" ht="15.75" thickBot="1" x14ac:dyDescent="0.3">
      <c r="A1" s="227" t="s">
        <v>1405</v>
      </c>
      <c r="B1" s="62"/>
      <c r="C1" s="62"/>
      <c r="D1" s="62"/>
      <c r="E1" s="62"/>
      <c r="F1" s="285"/>
      <c r="G1" s="62"/>
      <c r="I1" s="94"/>
      <c r="J1" s="275"/>
    </row>
    <row r="2" spans="1:15" ht="15.75" thickBot="1" x14ac:dyDescent="0.3">
      <c r="A2" s="11" t="s">
        <v>158</v>
      </c>
      <c r="B2" s="11" t="s">
        <v>138</v>
      </c>
      <c r="C2" s="12" t="s">
        <v>139</v>
      </c>
      <c r="D2" s="12" t="s">
        <v>140</v>
      </c>
      <c r="E2" s="11" t="s">
        <v>141</v>
      </c>
      <c r="F2" s="11" t="s">
        <v>142</v>
      </c>
      <c r="G2" s="11" t="s">
        <v>143</v>
      </c>
      <c r="H2" s="13" t="s">
        <v>144</v>
      </c>
      <c r="I2" s="13" t="s">
        <v>145</v>
      </c>
      <c r="J2" s="13" t="s">
        <v>146</v>
      </c>
      <c r="K2" s="13" t="s">
        <v>147</v>
      </c>
      <c r="L2" s="13" t="s">
        <v>148</v>
      </c>
      <c r="M2" s="21" t="s">
        <v>159</v>
      </c>
      <c r="N2" s="21" t="s">
        <v>296</v>
      </c>
      <c r="O2" s="21" t="s">
        <v>504</v>
      </c>
    </row>
    <row r="3" spans="1:15" ht="29.25" thickBot="1" x14ac:dyDescent="0.3">
      <c r="A3" s="15">
        <v>102</v>
      </c>
      <c r="B3" s="15">
        <v>29272</v>
      </c>
      <c r="C3" s="16" t="s">
        <v>157</v>
      </c>
      <c r="D3" s="16">
        <v>1</v>
      </c>
      <c r="E3" s="15" t="s">
        <v>357</v>
      </c>
      <c r="F3" s="15" t="s">
        <v>358</v>
      </c>
      <c r="G3" s="15" t="s">
        <v>478</v>
      </c>
      <c r="H3" s="17">
        <v>464907.92</v>
      </c>
      <c r="I3" s="17">
        <v>714098.56</v>
      </c>
      <c r="J3" s="17">
        <v>119016.43</v>
      </c>
      <c r="K3" s="17">
        <v>107114.78</v>
      </c>
      <c r="L3" s="18">
        <v>35704.93</v>
      </c>
      <c r="M3" s="18"/>
      <c r="N3" s="18"/>
      <c r="O3" s="18" t="e">
        <f>(I3+I3*36%)/M3</f>
        <v>#DIV/0!</v>
      </c>
    </row>
    <row r="4" spans="1:15" ht="15.75" thickBot="1" x14ac:dyDescent="0.3">
      <c r="A4" s="1">
        <v>102</v>
      </c>
      <c r="B4" s="1">
        <v>29272</v>
      </c>
      <c r="C4" s="2" t="s">
        <v>157</v>
      </c>
      <c r="D4" s="2">
        <v>2</v>
      </c>
      <c r="E4" s="1" t="s">
        <v>359</v>
      </c>
      <c r="F4" s="1" t="s">
        <v>290</v>
      </c>
      <c r="G4" s="1" t="s">
        <v>479</v>
      </c>
      <c r="H4" s="4">
        <v>283890.84999999998</v>
      </c>
      <c r="I4" s="4">
        <v>298085.39</v>
      </c>
      <c r="J4" s="4">
        <v>0</v>
      </c>
      <c r="K4" s="3">
        <v>44712.81</v>
      </c>
      <c r="L4" s="3">
        <v>14904.27</v>
      </c>
      <c r="M4" s="18"/>
      <c r="N4" s="18"/>
      <c r="O4" s="18" t="e">
        <f t="shared" ref="O4:O67" si="0">(I4+I4*36%)/M4</f>
        <v>#DIV/0!</v>
      </c>
    </row>
    <row r="5" spans="1:15" ht="15.75" thickBot="1" x14ac:dyDescent="0.3">
      <c r="A5" s="1">
        <v>102</v>
      </c>
      <c r="B5" s="1">
        <v>29272</v>
      </c>
      <c r="C5" s="2" t="s">
        <v>157</v>
      </c>
      <c r="D5" s="2">
        <v>3</v>
      </c>
      <c r="E5" s="1" t="s">
        <v>360</v>
      </c>
      <c r="F5" s="1" t="s">
        <v>361</v>
      </c>
      <c r="G5" s="1" t="s">
        <v>480</v>
      </c>
      <c r="H5" s="3">
        <v>42625.83</v>
      </c>
      <c r="I5" s="3">
        <v>65473.279999999999</v>
      </c>
      <c r="J5" s="3">
        <v>10912.21</v>
      </c>
      <c r="K5" s="3">
        <v>9820.99</v>
      </c>
      <c r="L5" s="3">
        <v>3273.66</v>
      </c>
      <c r="M5" s="18"/>
      <c r="N5" s="18"/>
      <c r="O5" s="18" t="e">
        <f t="shared" si="0"/>
        <v>#DIV/0!</v>
      </c>
    </row>
    <row r="6" spans="1:15" ht="15.75" thickBot="1" x14ac:dyDescent="0.3">
      <c r="A6" s="1">
        <v>102</v>
      </c>
      <c r="B6" s="1">
        <v>29272</v>
      </c>
      <c r="C6" s="2" t="s">
        <v>157</v>
      </c>
      <c r="D6" s="2">
        <v>4</v>
      </c>
      <c r="E6" s="1" t="s">
        <v>362</v>
      </c>
      <c r="F6" s="1" t="s">
        <v>363</v>
      </c>
      <c r="G6" s="1" t="s">
        <v>481</v>
      </c>
      <c r="H6" s="4">
        <v>730155.32</v>
      </c>
      <c r="I6" s="4">
        <v>1121518.57</v>
      </c>
      <c r="J6" s="4">
        <v>186919.76</v>
      </c>
      <c r="K6" s="4">
        <v>168227.79</v>
      </c>
      <c r="L6" s="3">
        <v>56075.93</v>
      </c>
      <c r="M6" s="18"/>
      <c r="N6" s="18"/>
      <c r="O6" s="18" t="e">
        <f t="shared" si="0"/>
        <v>#DIV/0!</v>
      </c>
    </row>
    <row r="7" spans="1:15" ht="15.75" thickBot="1" x14ac:dyDescent="0.3">
      <c r="A7" s="1">
        <v>102</v>
      </c>
      <c r="B7" s="1">
        <v>29272</v>
      </c>
      <c r="C7" s="2" t="s">
        <v>157</v>
      </c>
      <c r="D7" s="2">
        <v>5</v>
      </c>
      <c r="E7" s="1" t="s">
        <v>364</v>
      </c>
      <c r="F7" s="1" t="s">
        <v>365</v>
      </c>
      <c r="G7" s="1" t="s">
        <v>482</v>
      </c>
      <c r="H7" s="4">
        <v>360285.46</v>
      </c>
      <c r="I7" s="4">
        <v>461165.39</v>
      </c>
      <c r="J7" s="4">
        <v>0</v>
      </c>
      <c r="K7" s="3">
        <v>69174.81</v>
      </c>
      <c r="L7" s="3">
        <v>23058.27</v>
      </c>
      <c r="M7" s="18"/>
      <c r="N7" s="18"/>
      <c r="O7" s="18" t="e">
        <f t="shared" si="0"/>
        <v>#DIV/0!</v>
      </c>
    </row>
    <row r="8" spans="1:15" ht="15.75" thickBot="1" x14ac:dyDescent="0.3">
      <c r="A8" s="1">
        <v>102</v>
      </c>
      <c r="B8" s="1">
        <v>29272</v>
      </c>
      <c r="C8" s="2" t="s">
        <v>157</v>
      </c>
      <c r="D8" s="2">
        <v>6</v>
      </c>
      <c r="E8" s="1" t="s">
        <v>366</v>
      </c>
      <c r="F8" s="1" t="s">
        <v>367</v>
      </c>
      <c r="G8" s="1" t="s">
        <v>483</v>
      </c>
      <c r="H8" s="3">
        <v>98959.82</v>
      </c>
      <c r="I8" s="4">
        <v>139335.43</v>
      </c>
      <c r="J8" s="3">
        <v>12666.86</v>
      </c>
      <c r="K8" s="3">
        <v>20900.32</v>
      </c>
      <c r="L8" s="3">
        <v>6966.77</v>
      </c>
      <c r="M8" s="18"/>
      <c r="N8" s="18"/>
      <c r="O8" s="18" t="e">
        <f t="shared" si="0"/>
        <v>#DIV/0!</v>
      </c>
    </row>
    <row r="9" spans="1:15" ht="15.75" thickBot="1" x14ac:dyDescent="0.3">
      <c r="A9" s="1">
        <v>102</v>
      </c>
      <c r="B9" s="1">
        <v>29272</v>
      </c>
      <c r="C9" s="2" t="s">
        <v>157</v>
      </c>
      <c r="D9" s="2">
        <v>7</v>
      </c>
      <c r="E9" s="1" t="s">
        <v>368</v>
      </c>
      <c r="F9" s="1" t="s">
        <v>369</v>
      </c>
      <c r="G9" s="1" t="s">
        <v>484</v>
      </c>
      <c r="H9" s="3">
        <v>41756.160000000003</v>
      </c>
      <c r="I9" s="3">
        <v>64137.47</v>
      </c>
      <c r="J9" s="3">
        <v>10689.58</v>
      </c>
      <c r="K9" s="3">
        <v>9620.6200000000008</v>
      </c>
      <c r="L9" s="3">
        <v>3206.87</v>
      </c>
      <c r="M9" s="18"/>
      <c r="N9" s="18"/>
      <c r="O9" s="18" t="e">
        <f t="shared" si="0"/>
        <v>#DIV/0!</v>
      </c>
    </row>
    <row r="10" spans="1:15" ht="15.75" thickBot="1" x14ac:dyDescent="0.3">
      <c r="A10" s="1">
        <v>102</v>
      </c>
      <c r="B10" s="1">
        <v>29272</v>
      </c>
      <c r="C10" s="2" t="s">
        <v>157</v>
      </c>
      <c r="D10" s="2">
        <v>8</v>
      </c>
      <c r="E10" s="1" t="s">
        <v>370</v>
      </c>
      <c r="F10" s="1" t="s">
        <v>371</v>
      </c>
      <c r="G10" s="1" t="s">
        <v>485</v>
      </c>
      <c r="H10" s="4">
        <v>530548.97</v>
      </c>
      <c r="I10" s="4">
        <v>984698.89</v>
      </c>
      <c r="J10" s="4">
        <v>305596.21000000002</v>
      </c>
      <c r="K10" s="4">
        <v>147704.82999999999</v>
      </c>
      <c r="L10" s="3">
        <v>49234.94</v>
      </c>
      <c r="M10" s="18"/>
      <c r="N10" s="18"/>
      <c r="O10" s="18" t="e">
        <f t="shared" si="0"/>
        <v>#DIV/0!</v>
      </c>
    </row>
    <row r="11" spans="1:15" ht="29.25" thickBot="1" x14ac:dyDescent="0.3">
      <c r="A11" s="1">
        <v>102</v>
      </c>
      <c r="B11" s="1">
        <v>29272</v>
      </c>
      <c r="C11" s="2" t="s">
        <v>157</v>
      </c>
      <c r="D11" s="2">
        <v>9</v>
      </c>
      <c r="E11" s="1" t="s">
        <v>372</v>
      </c>
      <c r="F11" s="1" t="s">
        <v>373</v>
      </c>
      <c r="G11" s="1" t="s">
        <v>486</v>
      </c>
      <c r="H11" s="4">
        <v>478377.45</v>
      </c>
      <c r="I11" s="4">
        <v>612323.13</v>
      </c>
      <c r="J11" s="4">
        <v>0</v>
      </c>
      <c r="K11" s="3">
        <v>91848.47</v>
      </c>
      <c r="L11" s="3">
        <v>30616.16</v>
      </c>
      <c r="M11" s="18"/>
      <c r="N11" s="18"/>
      <c r="O11" s="18" t="e">
        <f t="shared" si="0"/>
        <v>#DIV/0!</v>
      </c>
    </row>
    <row r="12" spans="1:15" ht="15.75" thickBot="1" x14ac:dyDescent="0.3">
      <c r="A12" s="1">
        <v>102</v>
      </c>
      <c r="B12" s="1">
        <v>29272</v>
      </c>
      <c r="C12" s="2" t="s">
        <v>157</v>
      </c>
      <c r="D12" s="2">
        <v>10</v>
      </c>
      <c r="E12" s="1" t="s">
        <v>374</v>
      </c>
      <c r="F12" s="1" t="s">
        <v>375</v>
      </c>
      <c r="G12" s="1" t="s">
        <v>487</v>
      </c>
      <c r="H12" s="3">
        <v>53155.33</v>
      </c>
      <c r="I12" s="3">
        <v>68038.820000000007</v>
      </c>
      <c r="J12" s="4">
        <v>0</v>
      </c>
      <c r="K12" s="3">
        <v>10205.82</v>
      </c>
      <c r="L12" s="3">
        <v>3401.94</v>
      </c>
      <c r="M12" s="18"/>
      <c r="N12" s="18"/>
      <c r="O12" s="18" t="e">
        <f t="shared" si="0"/>
        <v>#DIV/0!</v>
      </c>
    </row>
    <row r="13" spans="1:15" ht="15.75" thickBot="1" x14ac:dyDescent="0.3">
      <c r="A13" s="1">
        <v>102</v>
      </c>
      <c r="B13" s="1">
        <v>29272</v>
      </c>
      <c r="C13" s="2" t="s">
        <v>157</v>
      </c>
      <c r="D13" s="2">
        <v>11</v>
      </c>
      <c r="E13" s="1" t="s">
        <v>376</v>
      </c>
      <c r="F13" s="1" t="s">
        <v>377</v>
      </c>
      <c r="G13" s="1" t="s">
        <v>378</v>
      </c>
      <c r="H13" s="4">
        <v>833601.71</v>
      </c>
      <c r="I13" s="4">
        <v>1280412.23</v>
      </c>
      <c r="J13" s="4">
        <v>213402.04</v>
      </c>
      <c r="K13" s="4">
        <v>192061.83</v>
      </c>
      <c r="L13" s="3">
        <v>64020.61</v>
      </c>
      <c r="M13" s="18"/>
      <c r="N13" s="18"/>
      <c r="O13" s="18" t="e">
        <f t="shared" si="0"/>
        <v>#DIV/0!</v>
      </c>
    </row>
    <row r="14" spans="1:15" ht="15.75" thickBot="1" x14ac:dyDescent="0.3">
      <c r="A14" s="1">
        <v>102</v>
      </c>
      <c r="B14" s="1">
        <v>29272</v>
      </c>
      <c r="C14" s="2" t="s">
        <v>157</v>
      </c>
      <c r="D14" s="2">
        <v>12</v>
      </c>
      <c r="E14" s="1" t="s">
        <v>379</v>
      </c>
      <c r="F14" s="1" t="s">
        <v>380</v>
      </c>
      <c r="G14" s="1" t="s">
        <v>381</v>
      </c>
      <c r="H14" s="4">
        <v>461452.52</v>
      </c>
      <c r="I14" s="4">
        <v>708791.08</v>
      </c>
      <c r="J14" s="4">
        <v>118131.85</v>
      </c>
      <c r="K14" s="4">
        <v>106318.66</v>
      </c>
      <c r="L14" s="3">
        <v>35439.550000000003</v>
      </c>
      <c r="M14" s="18"/>
      <c r="N14" s="18"/>
      <c r="O14" s="18" t="e">
        <f t="shared" si="0"/>
        <v>#DIV/0!</v>
      </c>
    </row>
    <row r="15" spans="1:15" ht="15.75" thickBot="1" x14ac:dyDescent="0.3">
      <c r="A15" s="1">
        <v>102</v>
      </c>
      <c r="B15" s="1">
        <v>29272</v>
      </c>
      <c r="C15" s="2" t="s">
        <v>157</v>
      </c>
      <c r="D15" s="2">
        <v>13</v>
      </c>
      <c r="E15" s="1" t="s">
        <v>382</v>
      </c>
      <c r="F15" s="1" t="s">
        <v>383</v>
      </c>
      <c r="G15" s="1" t="s">
        <v>488</v>
      </c>
      <c r="H15" s="4">
        <v>273132.77</v>
      </c>
      <c r="I15" s="4">
        <v>349609.95</v>
      </c>
      <c r="J15" s="4">
        <v>0</v>
      </c>
      <c r="K15" s="3">
        <v>52441.49</v>
      </c>
      <c r="L15" s="3">
        <v>17480.5</v>
      </c>
      <c r="M15" s="18"/>
      <c r="N15" s="18"/>
      <c r="O15" s="18" t="e">
        <f t="shared" si="0"/>
        <v>#DIV/0!</v>
      </c>
    </row>
    <row r="16" spans="1:15" ht="15.75" thickBot="1" x14ac:dyDescent="0.3">
      <c r="A16" s="1">
        <v>102</v>
      </c>
      <c r="B16" s="1">
        <v>29272</v>
      </c>
      <c r="C16" s="2" t="s">
        <v>157</v>
      </c>
      <c r="D16" s="2">
        <v>14</v>
      </c>
      <c r="E16" s="1" t="s">
        <v>384</v>
      </c>
      <c r="F16" s="1" t="s">
        <v>385</v>
      </c>
      <c r="G16" s="1" t="s">
        <v>489</v>
      </c>
      <c r="H16" s="4">
        <v>197161.76</v>
      </c>
      <c r="I16" s="4">
        <v>414532.61</v>
      </c>
      <c r="J16" s="4">
        <v>128648.05</v>
      </c>
      <c r="K16" s="3">
        <v>62179.89</v>
      </c>
      <c r="L16" s="3">
        <v>20726.63</v>
      </c>
      <c r="M16" s="18"/>
      <c r="N16" s="18"/>
      <c r="O16" s="18" t="e">
        <f t="shared" si="0"/>
        <v>#DIV/0!</v>
      </c>
    </row>
    <row r="17" spans="1:16" ht="15.75" thickBot="1" x14ac:dyDescent="0.3">
      <c r="A17" s="1">
        <v>102</v>
      </c>
      <c r="B17" s="1">
        <v>29272</v>
      </c>
      <c r="C17" s="2" t="s">
        <v>157</v>
      </c>
      <c r="D17" s="2">
        <v>15</v>
      </c>
      <c r="E17" s="1" t="s">
        <v>386</v>
      </c>
      <c r="F17" s="1" t="s">
        <v>387</v>
      </c>
      <c r="G17" s="1" t="s">
        <v>388</v>
      </c>
      <c r="H17" s="4">
        <v>439713.88</v>
      </c>
      <c r="I17" s="4">
        <v>675400.52</v>
      </c>
      <c r="J17" s="4">
        <v>112566.75</v>
      </c>
      <c r="K17" s="4">
        <v>101310.08</v>
      </c>
      <c r="L17" s="3">
        <v>33770.03</v>
      </c>
      <c r="M17" s="18"/>
      <c r="N17" s="18"/>
      <c r="O17" s="18" t="e">
        <f t="shared" si="0"/>
        <v>#DIV/0!</v>
      </c>
    </row>
    <row r="18" spans="1:16" ht="15.75" thickBot="1" x14ac:dyDescent="0.3">
      <c r="A18" s="1">
        <v>102</v>
      </c>
      <c r="B18" s="1">
        <v>29272</v>
      </c>
      <c r="C18" s="2" t="s">
        <v>157</v>
      </c>
      <c r="D18" s="2">
        <v>16</v>
      </c>
      <c r="E18" s="1" t="s">
        <v>389</v>
      </c>
      <c r="F18" s="1" t="s">
        <v>390</v>
      </c>
      <c r="G18" s="1" t="s">
        <v>490</v>
      </c>
      <c r="H18" s="4">
        <v>141411.12</v>
      </c>
      <c r="I18" s="4">
        <v>217207.49</v>
      </c>
      <c r="J18" s="3">
        <v>36201.25</v>
      </c>
      <c r="K18" s="3">
        <v>32581.119999999999</v>
      </c>
      <c r="L18" s="3">
        <v>10860.37</v>
      </c>
      <c r="M18" s="18"/>
      <c r="N18" s="18"/>
      <c r="O18" s="18" t="e">
        <f t="shared" si="0"/>
        <v>#DIV/0!</v>
      </c>
    </row>
    <row r="19" spans="1:16" ht="15.75" thickBot="1" x14ac:dyDescent="0.3">
      <c r="A19" s="1">
        <v>102</v>
      </c>
      <c r="B19" s="1">
        <v>29272</v>
      </c>
      <c r="C19" s="2" t="s">
        <v>157</v>
      </c>
      <c r="D19" s="2">
        <v>17</v>
      </c>
      <c r="E19" s="1" t="s">
        <v>391</v>
      </c>
      <c r="F19" s="1" t="s">
        <v>392</v>
      </c>
      <c r="G19" s="1" t="s">
        <v>393</v>
      </c>
      <c r="H19" s="4">
        <v>212612.49</v>
      </c>
      <c r="I19" s="4">
        <v>233873.74</v>
      </c>
      <c r="J19" s="4">
        <v>0</v>
      </c>
      <c r="K19" s="3">
        <v>35081.06</v>
      </c>
      <c r="L19" s="3">
        <v>11693.69</v>
      </c>
      <c r="M19" s="18"/>
      <c r="N19" s="18"/>
      <c r="O19" s="67" t="e">
        <f t="shared" si="0"/>
        <v>#DIV/0!</v>
      </c>
    </row>
    <row r="20" spans="1:16" ht="15.75" thickBot="1" x14ac:dyDescent="0.3">
      <c r="A20" s="1">
        <v>102</v>
      </c>
      <c r="B20" s="1">
        <v>29272</v>
      </c>
      <c r="C20" s="2" t="s">
        <v>157</v>
      </c>
      <c r="D20" s="2">
        <v>18</v>
      </c>
      <c r="E20" s="1" t="s">
        <v>394</v>
      </c>
      <c r="F20" s="1" t="s">
        <v>395</v>
      </c>
      <c r="G20" s="1" t="s">
        <v>491</v>
      </c>
      <c r="H20" s="4">
        <v>391396.56</v>
      </c>
      <c r="I20" s="4">
        <v>395310.52</v>
      </c>
      <c r="J20" s="4">
        <v>0</v>
      </c>
      <c r="K20" s="3">
        <v>59296.58</v>
      </c>
      <c r="L20" s="3">
        <v>19765.53</v>
      </c>
      <c r="M20" s="18"/>
      <c r="N20" s="61"/>
      <c r="O20" s="7" t="e">
        <f t="shared" si="0"/>
        <v>#DIV/0!</v>
      </c>
    </row>
    <row r="21" spans="1:16" ht="15.75" thickBot="1" x14ac:dyDescent="0.3">
      <c r="A21" s="1">
        <v>752</v>
      </c>
      <c r="B21" s="1">
        <v>6194</v>
      </c>
      <c r="C21" s="2" t="s">
        <v>396</v>
      </c>
      <c r="D21" s="2">
        <v>1</v>
      </c>
      <c r="E21" s="1" t="s">
        <v>397</v>
      </c>
      <c r="F21" s="1" t="s">
        <v>398</v>
      </c>
      <c r="G21" s="1" t="s">
        <v>492</v>
      </c>
      <c r="H21" s="68">
        <v>69142.559999999998</v>
      </c>
      <c r="I21" s="68">
        <v>88502.48</v>
      </c>
      <c r="J21" s="69">
        <v>0</v>
      </c>
      <c r="K21" s="68">
        <v>13275.37</v>
      </c>
      <c r="L21" s="68">
        <v>4425.12</v>
      </c>
      <c r="M21" s="70">
        <v>344.55</v>
      </c>
      <c r="N21" s="71" t="s">
        <v>505</v>
      </c>
      <c r="O21" s="72">
        <f t="shared" si="0"/>
        <v>349.33499579161224</v>
      </c>
      <c r="P21" s="73">
        <v>1</v>
      </c>
    </row>
    <row r="22" spans="1:16" ht="15.75" thickBot="1" x14ac:dyDescent="0.3">
      <c r="A22" s="1">
        <v>752</v>
      </c>
      <c r="B22" s="1">
        <v>6194</v>
      </c>
      <c r="C22" s="2" t="s">
        <v>396</v>
      </c>
      <c r="D22" s="2">
        <v>2</v>
      </c>
      <c r="E22" s="1" t="s">
        <v>399</v>
      </c>
      <c r="F22" s="1" t="s">
        <v>290</v>
      </c>
      <c r="G22" s="1" t="s">
        <v>479</v>
      </c>
      <c r="H22" s="69">
        <v>604476.39</v>
      </c>
      <c r="I22" s="69">
        <v>634700.21</v>
      </c>
      <c r="J22" s="69">
        <v>0</v>
      </c>
      <c r="K22" s="68">
        <v>95205.03</v>
      </c>
      <c r="L22" s="68">
        <v>31735.01</v>
      </c>
      <c r="M22" s="70">
        <v>2869</v>
      </c>
      <c r="N22" s="71" t="s">
        <v>505</v>
      </c>
      <c r="O22" s="72">
        <f t="shared" si="0"/>
        <v>300.86869487626348</v>
      </c>
      <c r="P22" s="73">
        <v>2</v>
      </c>
    </row>
    <row r="23" spans="1:16" ht="15.75" thickBot="1" x14ac:dyDescent="0.3">
      <c r="A23" s="1">
        <v>752</v>
      </c>
      <c r="B23" s="1">
        <v>6194</v>
      </c>
      <c r="C23" s="2" t="s">
        <v>396</v>
      </c>
      <c r="D23" s="2">
        <v>3</v>
      </c>
      <c r="E23" s="1" t="s">
        <v>400</v>
      </c>
      <c r="F23" s="1" t="s">
        <v>401</v>
      </c>
      <c r="G23" s="1" t="s">
        <v>402</v>
      </c>
      <c r="H23" s="69">
        <v>1608597.12</v>
      </c>
      <c r="I23" s="69">
        <v>2470805.1800000002</v>
      </c>
      <c r="J23" s="69">
        <v>411800.86</v>
      </c>
      <c r="K23" s="69">
        <v>370620.78</v>
      </c>
      <c r="L23" s="69">
        <v>123540.26</v>
      </c>
      <c r="M23" s="70">
        <v>7516</v>
      </c>
      <c r="N23" s="71" t="s">
        <v>505</v>
      </c>
      <c r="O23" s="72">
        <f>(I23+I23*36%)/M23</f>
        <v>447.08555678552426</v>
      </c>
      <c r="P23" s="73">
        <v>3</v>
      </c>
    </row>
    <row r="24" spans="1:16" ht="15.75" thickBot="1" x14ac:dyDescent="0.3">
      <c r="A24" s="1">
        <v>752</v>
      </c>
      <c r="B24" s="1">
        <v>6194</v>
      </c>
      <c r="C24" s="2" t="s">
        <v>396</v>
      </c>
      <c r="D24" s="2">
        <v>4</v>
      </c>
      <c r="E24" s="1" t="s">
        <v>403</v>
      </c>
      <c r="F24" s="1" t="s">
        <v>398</v>
      </c>
      <c r="G24" s="1" t="s">
        <v>492</v>
      </c>
      <c r="H24" s="68">
        <v>3612.91</v>
      </c>
      <c r="I24" s="68">
        <v>4624.5200000000004</v>
      </c>
      <c r="J24" s="69">
        <v>0</v>
      </c>
      <c r="K24" s="69">
        <v>693.68</v>
      </c>
      <c r="L24" s="69">
        <v>231.23</v>
      </c>
      <c r="M24" s="70">
        <v>18</v>
      </c>
      <c r="N24" s="71" t="s">
        <v>505</v>
      </c>
      <c r="O24" s="72">
        <f t="shared" si="0"/>
        <v>349.40817777777778</v>
      </c>
      <c r="P24" s="73">
        <v>4</v>
      </c>
    </row>
    <row r="25" spans="1:16" ht="15.75" thickBot="1" x14ac:dyDescent="0.3">
      <c r="A25" s="1">
        <v>752</v>
      </c>
      <c r="B25" s="1">
        <v>6194</v>
      </c>
      <c r="C25" s="2" t="s">
        <v>396</v>
      </c>
      <c r="D25" s="2">
        <v>5</v>
      </c>
      <c r="E25" s="1" t="s">
        <v>404</v>
      </c>
      <c r="F25" s="1" t="s">
        <v>398</v>
      </c>
      <c r="G25" s="1" t="s">
        <v>492</v>
      </c>
      <c r="H25" s="68">
        <v>8829.51</v>
      </c>
      <c r="I25" s="68">
        <v>11301.77</v>
      </c>
      <c r="J25" s="69">
        <v>0</v>
      </c>
      <c r="K25" s="68">
        <v>1695.27</v>
      </c>
      <c r="L25" s="69">
        <v>565.09</v>
      </c>
      <c r="M25" s="70">
        <v>44</v>
      </c>
      <c r="N25" s="71" t="s">
        <v>505</v>
      </c>
      <c r="O25" s="72">
        <f t="shared" si="0"/>
        <v>349.32743636363642</v>
      </c>
      <c r="P25" s="73">
        <v>5</v>
      </c>
    </row>
    <row r="26" spans="1:16" ht="29.25" thickBot="1" x14ac:dyDescent="0.3">
      <c r="A26" s="1">
        <v>752</v>
      </c>
      <c r="B26" s="1">
        <v>6194</v>
      </c>
      <c r="C26" s="2" t="s">
        <v>396</v>
      </c>
      <c r="D26" s="2">
        <v>6</v>
      </c>
      <c r="E26" s="1" t="s">
        <v>405</v>
      </c>
      <c r="F26" s="1" t="s">
        <v>406</v>
      </c>
      <c r="G26" s="1" t="s">
        <v>407</v>
      </c>
      <c r="H26" s="68">
        <v>7044.47</v>
      </c>
      <c r="I26" s="68">
        <v>13074.53</v>
      </c>
      <c r="J26" s="68">
        <v>4057.61</v>
      </c>
      <c r="K26" s="68">
        <v>1961.18</v>
      </c>
      <c r="L26" s="69">
        <v>653.73</v>
      </c>
      <c r="M26" s="70">
        <v>31.2</v>
      </c>
      <c r="N26" s="71" t="s">
        <v>505</v>
      </c>
      <c r="O26" s="72">
        <f t="shared" si="0"/>
        <v>569.91541025641038</v>
      </c>
      <c r="P26" s="73">
        <v>6</v>
      </c>
    </row>
    <row r="27" spans="1:16" ht="15.75" thickBot="1" x14ac:dyDescent="0.3">
      <c r="A27" s="1">
        <v>752</v>
      </c>
      <c r="B27" s="1">
        <v>6194</v>
      </c>
      <c r="C27" s="2" t="s">
        <v>396</v>
      </c>
      <c r="D27" s="2">
        <v>7</v>
      </c>
      <c r="E27" s="1" t="s">
        <v>408</v>
      </c>
      <c r="F27" s="1" t="s">
        <v>409</v>
      </c>
      <c r="G27" s="1" t="s">
        <v>493</v>
      </c>
      <c r="H27" s="68">
        <v>93920.44</v>
      </c>
      <c r="I27" s="69">
        <v>144261.79</v>
      </c>
      <c r="J27" s="68">
        <v>24043.63</v>
      </c>
      <c r="K27" s="68">
        <v>21639.27</v>
      </c>
      <c r="L27" s="68">
        <v>7213.09</v>
      </c>
      <c r="M27" s="70">
        <v>192</v>
      </c>
      <c r="N27" s="71" t="s">
        <v>505</v>
      </c>
      <c r="O27" s="72">
        <f t="shared" si="0"/>
        <v>1021.8543458333334</v>
      </c>
      <c r="P27" s="73">
        <v>7</v>
      </c>
    </row>
    <row r="28" spans="1:16" ht="15.75" thickBot="1" x14ac:dyDescent="0.3">
      <c r="A28" s="1">
        <v>752</v>
      </c>
      <c r="B28" s="1">
        <v>6194</v>
      </c>
      <c r="C28" s="2" t="s">
        <v>396</v>
      </c>
      <c r="D28" s="2">
        <v>8</v>
      </c>
      <c r="E28" s="1" t="s">
        <v>410</v>
      </c>
      <c r="F28" s="1" t="s">
        <v>411</v>
      </c>
      <c r="G28" s="1" t="s">
        <v>412</v>
      </c>
      <c r="H28" s="68">
        <v>2006.42</v>
      </c>
      <c r="I28" s="68">
        <v>2207.0700000000002</v>
      </c>
      <c r="J28" s="69">
        <v>0</v>
      </c>
      <c r="K28" s="69">
        <v>331.06</v>
      </c>
      <c r="L28" s="69">
        <v>110.35</v>
      </c>
      <c r="M28" s="70">
        <v>10</v>
      </c>
      <c r="N28" s="71" t="s">
        <v>505</v>
      </c>
      <c r="O28" s="72">
        <f t="shared" si="0"/>
        <v>300.16152</v>
      </c>
      <c r="P28" s="73">
        <v>8</v>
      </c>
    </row>
    <row r="29" spans="1:16" ht="15.75" thickBot="1" x14ac:dyDescent="0.3">
      <c r="A29" s="1">
        <v>752</v>
      </c>
      <c r="B29" s="1">
        <v>6194</v>
      </c>
      <c r="C29" s="2" t="s">
        <v>396</v>
      </c>
      <c r="D29" s="2">
        <v>9</v>
      </c>
      <c r="E29" s="1" t="s">
        <v>413</v>
      </c>
      <c r="F29" s="1" t="s">
        <v>367</v>
      </c>
      <c r="G29" s="1" t="s">
        <v>483</v>
      </c>
      <c r="H29" s="68">
        <v>32205.59</v>
      </c>
      <c r="I29" s="68">
        <v>45345.47</v>
      </c>
      <c r="J29" s="68">
        <v>4122.32</v>
      </c>
      <c r="K29" s="68">
        <v>6801.82</v>
      </c>
      <c r="L29" s="68">
        <v>2267.27</v>
      </c>
      <c r="M29" s="70">
        <v>214</v>
      </c>
      <c r="N29" s="71" t="s">
        <v>505</v>
      </c>
      <c r="O29" s="72">
        <f t="shared" si="0"/>
        <v>288.17681869158878</v>
      </c>
      <c r="P29" s="73">
        <v>9</v>
      </c>
    </row>
    <row r="30" spans="1:16" ht="15.75" thickBot="1" x14ac:dyDescent="0.3">
      <c r="A30" s="1">
        <v>752</v>
      </c>
      <c r="B30" s="1">
        <v>6194</v>
      </c>
      <c r="C30" s="2" t="s">
        <v>396</v>
      </c>
      <c r="D30" s="2">
        <v>10</v>
      </c>
      <c r="E30" s="1" t="s">
        <v>414</v>
      </c>
      <c r="F30" s="1" t="s">
        <v>365</v>
      </c>
      <c r="G30" s="1" t="s">
        <v>482</v>
      </c>
      <c r="H30" s="69">
        <v>233666.36</v>
      </c>
      <c r="I30" s="69">
        <v>299092.94</v>
      </c>
      <c r="J30" s="69">
        <v>0</v>
      </c>
      <c r="K30" s="68">
        <v>44863.94</v>
      </c>
      <c r="L30" s="68">
        <v>14954.65</v>
      </c>
      <c r="M30" s="70">
        <v>1164.5</v>
      </c>
      <c r="N30" s="71" t="s">
        <v>505</v>
      </c>
      <c r="O30" s="72">
        <f t="shared" si="0"/>
        <v>349.30562335766422</v>
      </c>
      <c r="P30" s="73">
        <v>10</v>
      </c>
    </row>
    <row r="31" spans="1:16" ht="15.75" thickBot="1" x14ac:dyDescent="0.3">
      <c r="A31" s="1">
        <v>752</v>
      </c>
      <c r="B31" s="1">
        <v>6194</v>
      </c>
      <c r="C31" s="2" t="s">
        <v>396</v>
      </c>
      <c r="D31" s="2">
        <v>11</v>
      </c>
      <c r="E31" s="1" t="s">
        <v>415</v>
      </c>
      <c r="F31" s="1" t="s">
        <v>416</v>
      </c>
      <c r="G31" s="1" t="s">
        <v>417</v>
      </c>
      <c r="H31" s="69">
        <v>341401.92</v>
      </c>
      <c r="I31" s="69">
        <v>524393.35</v>
      </c>
      <c r="J31" s="68">
        <v>87398.89</v>
      </c>
      <c r="K31" s="68">
        <v>78659</v>
      </c>
      <c r="L31" s="68">
        <v>26219.67</v>
      </c>
      <c r="M31" s="70">
        <v>1211</v>
      </c>
      <c r="N31" s="71" t="s">
        <v>505</v>
      </c>
      <c r="O31" s="72">
        <f t="shared" si="0"/>
        <v>588.91408422791085</v>
      </c>
      <c r="P31" s="73">
        <v>11</v>
      </c>
    </row>
    <row r="32" spans="1:16" ht="15.75" thickBot="1" x14ac:dyDescent="0.3">
      <c r="A32" s="1">
        <v>752</v>
      </c>
      <c r="B32" s="1">
        <v>6194</v>
      </c>
      <c r="C32" s="2" t="s">
        <v>396</v>
      </c>
      <c r="D32" s="2">
        <v>12</v>
      </c>
      <c r="E32" s="1" t="s">
        <v>418</v>
      </c>
      <c r="F32" s="1" t="s">
        <v>390</v>
      </c>
      <c r="G32" s="1" t="s">
        <v>490</v>
      </c>
      <c r="H32" s="68">
        <v>59135.43</v>
      </c>
      <c r="I32" s="68">
        <v>90832.01</v>
      </c>
      <c r="J32" s="68">
        <v>15138.67</v>
      </c>
      <c r="K32" s="68">
        <v>13624.8</v>
      </c>
      <c r="L32" s="68">
        <v>4541.6000000000004</v>
      </c>
      <c r="M32" s="70">
        <v>168</v>
      </c>
      <c r="N32" s="71" t="s">
        <v>505</v>
      </c>
      <c r="O32" s="72">
        <f t="shared" si="0"/>
        <v>735.30674761904754</v>
      </c>
      <c r="P32" s="73">
        <v>12</v>
      </c>
    </row>
    <row r="33" spans="1:16" ht="15.75" thickBot="1" x14ac:dyDescent="0.3">
      <c r="A33" s="1">
        <v>752</v>
      </c>
      <c r="B33" s="1">
        <v>6194</v>
      </c>
      <c r="C33" s="2" t="s">
        <v>396</v>
      </c>
      <c r="D33" s="2">
        <v>13</v>
      </c>
      <c r="E33" s="1" t="s">
        <v>419</v>
      </c>
      <c r="F33" s="1" t="s">
        <v>420</v>
      </c>
      <c r="G33" s="1" t="s">
        <v>421</v>
      </c>
      <c r="H33" s="69">
        <v>431956.38</v>
      </c>
      <c r="I33" s="69">
        <v>475152.02</v>
      </c>
      <c r="J33" s="69">
        <v>0</v>
      </c>
      <c r="K33" s="68">
        <v>71272.800000000003</v>
      </c>
      <c r="L33" s="68">
        <v>23757.599999999999</v>
      </c>
      <c r="M33" s="70">
        <v>2090</v>
      </c>
      <c r="N33" s="71" t="s">
        <v>505</v>
      </c>
      <c r="O33" s="72">
        <f t="shared" si="0"/>
        <v>309.18983119617224</v>
      </c>
      <c r="P33" s="73">
        <v>13</v>
      </c>
    </row>
    <row r="34" spans="1:16" ht="15.75" thickBot="1" x14ac:dyDescent="0.3">
      <c r="A34" s="1">
        <v>752</v>
      </c>
      <c r="B34" s="1">
        <v>6194</v>
      </c>
      <c r="C34" s="2" t="s">
        <v>396</v>
      </c>
      <c r="D34" s="2">
        <v>14</v>
      </c>
      <c r="E34" s="1" t="s">
        <v>422</v>
      </c>
      <c r="F34" s="1" t="s">
        <v>390</v>
      </c>
      <c r="G34" s="1" t="s">
        <v>490</v>
      </c>
      <c r="H34" s="68">
        <v>29673.02</v>
      </c>
      <c r="I34" s="68">
        <v>45577.75</v>
      </c>
      <c r="J34" s="68">
        <v>7596.29</v>
      </c>
      <c r="K34" s="68">
        <v>6836.66</v>
      </c>
      <c r="L34" s="68">
        <v>2278.89</v>
      </c>
      <c r="M34" s="70">
        <v>84.5</v>
      </c>
      <c r="N34" s="71" t="s">
        <v>505</v>
      </c>
      <c r="O34" s="72">
        <f t="shared" si="0"/>
        <v>733.5590532544378</v>
      </c>
      <c r="P34" s="73">
        <v>14</v>
      </c>
    </row>
    <row r="35" spans="1:16" ht="29.25" thickBot="1" x14ac:dyDescent="0.3">
      <c r="A35" s="1">
        <v>752</v>
      </c>
      <c r="B35" s="1">
        <v>6194</v>
      </c>
      <c r="C35" s="2" t="s">
        <v>396</v>
      </c>
      <c r="D35" s="2">
        <v>15</v>
      </c>
      <c r="E35" s="1" t="s">
        <v>423</v>
      </c>
      <c r="F35" s="1" t="s">
        <v>262</v>
      </c>
      <c r="G35" s="1" t="s">
        <v>264</v>
      </c>
      <c r="H35" s="68">
        <v>10744.86</v>
      </c>
      <c r="I35" s="68">
        <v>17879.439999999999</v>
      </c>
      <c r="J35" s="68">
        <v>4126.03</v>
      </c>
      <c r="K35" s="68">
        <v>2681.92</v>
      </c>
      <c r="L35" s="69">
        <v>893.97</v>
      </c>
      <c r="M35" s="70">
        <v>47.6</v>
      </c>
      <c r="N35" s="71" t="s">
        <v>505</v>
      </c>
      <c r="O35" s="72">
        <f t="shared" si="0"/>
        <v>510.84114285714281</v>
      </c>
      <c r="P35" s="73">
        <v>15</v>
      </c>
    </row>
    <row r="36" spans="1:16" ht="29.25" thickBot="1" x14ac:dyDescent="0.3">
      <c r="A36" s="1">
        <v>752</v>
      </c>
      <c r="B36" s="1">
        <v>6194</v>
      </c>
      <c r="C36" s="2" t="s">
        <v>396</v>
      </c>
      <c r="D36" s="2">
        <v>16</v>
      </c>
      <c r="E36" s="1" t="s">
        <v>424</v>
      </c>
      <c r="F36" s="1" t="s">
        <v>425</v>
      </c>
      <c r="G36" s="1" t="s">
        <v>494</v>
      </c>
      <c r="H36" s="68">
        <v>6319.18</v>
      </c>
      <c r="I36" s="68">
        <v>6635.13</v>
      </c>
      <c r="J36" s="69">
        <v>0</v>
      </c>
      <c r="K36" s="69">
        <v>995.27</v>
      </c>
      <c r="L36" s="69">
        <v>331.76</v>
      </c>
      <c r="M36" s="70">
        <v>21</v>
      </c>
      <c r="N36" s="71" t="s">
        <v>505</v>
      </c>
      <c r="O36" s="72">
        <f t="shared" si="0"/>
        <v>429.70365714285714</v>
      </c>
      <c r="P36" s="73">
        <v>16</v>
      </c>
    </row>
    <row r="37" spans="1:16" ht="15.75" thickBot="1" x14ac:dyDescent="0.3">
      <c r="A37" s="1">
        <v>752</v>
      </c>
      <c r="B37" s="1">
        <v>6194</v>
      </c>
      <c r="C37" s="2" t="s">
        <v>396</v>
      </c>
      <c r="D37" s="2">
        <v>17</v>
      </c>
      <c r="E37" s="1" t="s">
        <v>426</v>
      </c>
      <c r="F37" s="1" t="s">
        <v>427</v>
      </c>
      <c r="G37" s="1" t="s">
        <v>495</v>
      </c>
      <c r="H37" s="68">
        <v>20568</v>
      </c>
      <c r="I37" s="68">
        <v>26327.040000000001</v>
      </c>
      <c r="J37" s="69">
        <v>0</v>
      </c>
      <c r="K37" s="68">
        <v>3949.06</v>
      </c>
      <c r="L37" s="68">
        <v>1316.35</v>
      </c>
      <c r="M37" s="70">
        <v>82</v>
      </c>
      <c r="N37" s="71" t="s">
        <v>505</v>
      </c>
      <c r="O37" s="72">
        <f t="shared" si="0"/>
        <v>436.64359024390245</v>
      </c>
      <c r="P37" s="73">
        <v>17</v>
      </c>
    </row>
    <row r="38" spans="1:16" ht="15.75" thickBot="1" x14ac:dyDescent="0.3">
      <c r="A38" s="1">
        <v>752</v>
      </c>
      <c r="B38" s="1">
        <v>6194</v>
      </c>
      <c r="C38" s="2" t="s">
        <v>396</v>
      </c>
      <c r="D38" s="2">
        <v>18</v>
      </c>
      <c r="E38" s="1" t="s">
        <v>428</v>
      </c>
      <c r="F38" s="1" t="s">
        <v>429</v>
      </c>
      <c r="G38" s="1" t="s">
        <v>430</v>
      </c>
      <c r="H38" s="68">
        <v>77052.37</v>
      </c>
      <c r="I38" s="68">
        <v>84757.61</v>
      </c>
      <c r="J38" s="69">
        <v>0</v>
      </c>
      <c r="K38" s="68">
        <v>12713.64</v>
      </c>
      <c r="L38" s="68">
        <v>4237.88</v>
      </c>
      <c r="M38" s="70">
        <v>192.38</v>
      </c>
      <c r="N38" s="71" t="s">
        <v>505</v>
      </c>
      <c r="O38" s="72">
        <f t="shared" si="0"/>
        <v>599.18052604220816</v>
      </c>
      <c r="P38" s="73">
        <v>18</v>
      </c>
    </row>
    <row r="39" spans="1:16" ht="15.75" thickBot="1" x14ac:dyDescent="0.3">
      <c r="A39" s="1">
        <v>752</v>
      </c>
      <c r="B39" s="1">
        <v>6194</v>
      </c>
      <c r="C39" s="2" t="s">
        <v>396</v>
      </c>
      <c r="D39" s="2">
        <v>19</v>
      </c>
      <c r="E39" s="1" t="s">
        <v>431</v>
      </c>
      <c r="F39" s="1" t="s">
        <v>432</v>
      </c>
      <c r="G39" s="1" t="s">
        <v>433</v>
      </c>
      <c r="H39" s="69">
        <v>179885.09</v>
      </c>
      <c r="I39" s="69">
        <v>181683.94</v>
      </c>
      <c r="J39" s="69">
        <v>0</v>
      </c>
      <c r="K39" s="68">
        <v>27252.59</v>
      </c>
      <c r="L39" s="68">
        <v>9084.2000000000007</v>
      </c>
      <c r="M39" s="70">
        <v>597.6</v>
      </c>
      <c r="N39" s="71" t="s">
        <v>505</v>
      </c>
      <c r="O39" s="72">
        <f t="shared" si="0"/>
        <v>413.47081392235611</v>
      </c>
      <c r="P39" s="73">
        <v>19</v>
      </c>
    </row>
    <row r="40" spans="1:16" ht="15.75" thickBot="1" x14ac:dyDescent="0.3">
      <c r="A40" s="1">
        <v>752</v>
      </c>
      <c r="B40" s="1">
        <v>6194</v>
      </c>
      <c r="C40" s="2" t="s">
        <v>396</v>
      </c>
      <c r="D40" s="2">
        <v>20</v>
      </c>
      <c r="E40" s="1" t="s">
        <v>434</v>
      </c>
      <c r="F40" s="1" t="s">
        <v>435</v>
      </c>
      <c r="G40" s="1" t="s">
        <v>496</v>
      </c>
      <c r="H40" s="68">
        <v>75254.55</v>
      </c>
      <c r="I40" s="69">
        <v>115590.99</v>
      </c>
      <c r="J40" s="68">
        <v>19265.16</v>
      </c>
      <c r="K40" s="68">
        <v>17338.650000000001</v>
      </c>
      <c r="L40" s="68">
        <v>5779.55</v>
      </c>
      <c r="M40" s="70">
        <v>500</v>
      </c>
      <c r="N40" s="71" t="s">
        <v>506</v>
      </c>
      <c r="O40" s="72">
        <f t="shared" si="0"/>
        <v>314.4074928</v>
      </c>
      <c r="P40" s="73">
        <v>20</v>
      </c>
    </row>
    <row r="41" spans="1:16" ht="15.75" thickBot="1" x14ac:dyDescent="0.3">
      <c r="A41" s="1">
        <v>752</v>
      </c>
      <c r="B41" s="1">
        <v>6194</v>
      </c>
      <c r="C41" s="2" t="s">
        <v>396</v>
      </c>
      <c r="D41" s="2">
        <v>21</v>
      </c>
      <c r="E41" s="1" t="s">
        <v>436</v>
      </c>
      <c r="F41" s="1" t="s">
        <v>437</v>
      </c>
      <c r="G41" s="1" t="s">
        <v>438</v>
      </c>
      <c r="H41" s="69">
        <v>108355.65</v>
      </c>
      <c r="I41" s="69">
        <v>201108.09</v>
      </c>
      <c r="J41" s="68">
        <v>62412.85</v>
      </c>
      <c r="K41" s="68">
        <v>30166.21</v>
      </c>
      <c r="L41" s="68">
        <v>10055.4</v>
      </c>
      <c r="M41" s="70">
        <v>200</v>
      </c>
      <c r="N41" s="71" t="s">
        <v>507</v>
      </c>
      <c r="O41" s="72">
        <f t="shared" si="0"/>
        <v>1367.5350120000001</v>
      </c>
      <c r="P41" s="73">
        <v>21</v>
      </c>
    </row>
    <row r="42" spans="1:16" ht="15.75" thickBot="1" x14ac:dyDescent="0.3">
      <c r="A42" s="1">
        <v>752</v>
      </c>
      <c r="B42" s="1">
        <v>6194</v>
      </c>
      <c r="C42" s="2" t="s">
        <v>396</v>
      </c>
      <c r="D42" s="2">
        <v>22</v>
      </c>
      <c r="E42" s="1" t="s">
        <v>439</v>
      </c>
      <c r="F42" s="1" t="s">
        <v>440</v>
      </c>
      <c r="G42" s="1" t="s">
        <v>441</v>
      </c>
      <c r="H42" s="69">
        <v>430416.57</v>
      </c>
      <c r="I42" s="69">
        <v>473458.23</v>
      </c>
      <c r="J42" s="69">
        <v>0</v>
      </c>
      <c r="K42" s="68">
        <v>71018.73</v>
      </c>
      <c r="L42" s="68">
        <v>23672.91</v>
      </c>
      <c r="M42" s="70">
        <v>1430</v>
      </c>
      <c r="N42" s="71" t="s">
        <v>506</v>
      </c>
      <c r="O42" s="72">
        <f t="shared" si="0"/>
        <v>450.28195300699298</v>
      </c>
      <c r="P42" s="73">
        <v>22</v>
      </c>
    </row>
    <row r="43" spans="1:16" ht="15.75" thickBot="1" x14ac:dyDescent="0.3">
      <c r="A43" s="1">
        <v>752</v>
      </c>
      <c r="B43" s="1">
        <v>6194</v>
      </c>
      <c r="C43" s="2" t="s">
        <v>396</v>
      </c>
      <c r="D43" s="2">
        <v>23</v>
      </c>
      <c r="E43" s="1" t="s">
        <v>442</v>
      </c>
      <c r="F43" s="1" t="s">
        <v>443</v>
      </c>
      <c r="G43" s="1" t="s">
        <v>497</v>
      </c>
      <c r="H43" s="68">
        <v>5963.88</v>
      </c>
      <c r="I43" s="68">
        <v>9160.5300000000007</v>
      </c>
      <c r="J43" s="68">
        <v>1526.75</v>
      </c>
      <c r="K43" s="68">
        <v>1374.08</v>
      </c>
      <c r="L43" s="69">
        <v>458.03</v>
      </c>
      <c r="M43" s="70">
        <v>13.2</v>
      </c>
      <c r="N43" s="71" t="s">
        <v>506</v>
      </c>
      <c r="O43" s="72">
        <f t="shared" si="0"/>
        <v>943.81218181818201</v>
      </c>
      <c r="P43" s="73">
        <v>23</v>
      </c>
    </row>
    <row r="44" spans="1:16" ht="15.75" thickBot="1" x14ac:dyDescent="0.3">
      <c r="A44" s="1">
        <v>752</v>
      </c>
      <c r="B44" s="1">
        <v>6194</v>
      </c>
      <c r="C44" s="2" t="s">
        <v>396</v>
      </c>
      <c r="D44" s="2">
        <v>24</v>
      </c>
      <c r="E44" s="1" t="s">
        <v>444</v>
      </c>
      <c r="F44" s="1" t="s">
        <v>445</v>
      </c>
      <c r="G44" s="1" t="s">
        <v>498</v>
      </c>
      <c r="H44" s="68">
        <v>4424.2299999999996</v>
      </c>
      <c r="I44" s="68">
        <v>4468.47</v>
      </c>
      <c r="J44" s="69">
        <v>0</v>
      </c>
      <c r="K44" s="69">
        <v>0</v>
      </c>
      <c r="L44" s="69">
        <v>223.42</v>
      </c>
      <c r="M44" s="70">
        <v>14.7</v>
      </c>
      <c r="N44" s="71" t="s">
        <v>506</v>
      </c>
      <c r="O44" s="72">
        <f t="shared" si="0"/>
        <v>413.40946938775511</v>
      </c>
      <c r="P44" s="73">
        <v>24</v>
      </c>
    </row>
    <row r="45" spans="1:16" ht="15.75" thickBot="1" x14ac:dyDescent="0.3">
      <c r="A45" s="1">
        <v>752</v>
      </c>
      <c r="B45" s="1">
        <v>6194</v>
      </c>
      <c r="C45" s="2" t="s">
        <v>396</v>
      </c>
      <c r="D45" s="2">
        <v>25</v>
      </c>
      <c r="E45" s="1" t="s">
        <v>446</v>
      </c>
      <c r="F45" s="1" t="s">
        <v>447</v>
      </c>
      <c r="G45" s="1" t="s">
        <v>448</v>
      </c>
      <c r="H45" s="68">
        <v>66178.600000000006</v>
      </c>
      <c r="I45" s="68">
        <v>72796.460000000006</v>
      </c>
      <c r="J45" s="69">
        <v>0</v>
      </c>
      <c r="K45" s="68">
        <v>10919.47</v>
      </c>
      <c r="L45" s="68">
        <v>3639.82</v>
      </c>
      <c r="M45" s="70">
        <v>1</v>
      </c>
      <c r="N45" s="71" t="s">
        <v>506</v>
      </c>
      <c r="O45" s="72">
        <f t="shared" si="0"/>
        <v>99003.185600000012</v>
      </c>
      <c r="P45" s="73">
        <v>25</v>
      </c>
    </row>
    <row r="46" spans="1:16" ht="15.75" thickBot="1" x14ac:dyDescent="0.3">
      <c r="A46" s="1">
        <v>752</v>
      </c>
      <c r="B46" s="1">
        <v>6194</v>
      </c>
      <c r="C46" s="2" t="s">
        <v>396</v>
      </c>
      <c r="D46" s="2">
        <v>26</v>
      </c>
      <c r="E46" s="1" t="s">
        <v>449</v>
      </c>
      <c r="F46" s="1" t="s">
        <v>450</v>
      </c>
      <c r="G46" s="1" t="s">
        <v>499</v>
      </c>
      <c r="H46" s="69">
        <v>101122.06</v>
      </c>
      <c r="I46" s="69">
        <v>102133.28</v>
      </c>
      <c r="J46" s="69">
        <v>0</v>
      </c>
      <c r="K46" s="69">
        <v>0</v>
      </c>
      <c r="L46" s="68">
        <v>5106.66</v>
      </c>
      <c r="M46" s="70">
        <v>4</v>
      </c>
      <c r="N46" s="71" t="s">
        <v>506</v>
      </c>
      <c r="O46" s="72">
        <f t="shared" si="0"/>
        <v>34725.315199999997</v>
      </c>
      <c r="P46" s="73">
        <v>26</v>
      </c>
    </row>
    <row r="47" spans="1:16" ht="15.75" thickBot="1" x14ac:dyDescent="0.3">
      <c r="A47" s="1">
        <v>752</v>
      </c>
      <c r="B47" s="1">
        <v>6194</v>
      </c>
      <c r="C47" s="2" t="s">
        <v>396</v>
      </c>
      <c r="D47" s="2">
        <v>27</v>
      </c>
      <c r="E47" s="1" t="s">
        <v>451</v>
      </c>
      <c r="F47" s="1" t="s">
        <v>452</v>
      </c>
      <c r="G47" s="1" t="s">
        <v>453</v>
      </c>
      <c r="H47" s="69">
        <v>3827688.25</v>
      </c>
      <c r="I47" s="69">
        <v>3865965.13</v>
      </c>
      <c r="J47" s="69">
        <v>0</v>
      </c>
      <c r="K47" s="69">
        <v>0</v>
      </c>
      <c r="L47" s="69">
        <v>193298.26</v>
      </c>
      <c r="M47" s="70">
        <v>3815.04</v>
      </c>
      <c r="N47" s="71" t="s">
        <v>505</v>
      </c>
      <c r="O47" s="72">
        <f t="shared" si="0"/>
        <v>1378.1539844405302</v>
      </c>
      <c r="P47" s="73">
        <v>27</v>
      </c>
    </row>
    <row r="48" spans="1:16" ht="15.75" thickBot="1" x14ac:dyDescent="0.3">
      <c r="A48" s="1">
        <v>752</v>
      </c>
      <c r="B48" s="1">
        <v>6194</v>
      </c>
      <c r="C48" s="2" t="s">
        <v>396</v>
      </c>
      <c r="D48" s="2">
        <v>28</v>
      </c>
      <c r="E48" s="1" t="s">
        <v>454</v>
      </c>
      <c r="F48" s="1" t="s">
        <v>390</v>
      </c>
      <c r="G48" s="1" t="s">
        <v>490</v>
      </c>
      <c r="H48" s="68">
        <v>52674.2</v>
      </c>
      <c r="I48" s="68">
        <v>80907.570000000007</v>
      </c>
      <c r="J48" s="68">
        <v>13484.6</v>
      </c>
      <c r="K48" s="68">
        <v>12136.14</v>
      </c>
      <c r="L48" s="68">
        <v>4045.38</v>
      </c>
      <c r="M48" s="70">
        <v>150</v>
      </c>
      <c r="N48" s="71" t="s">
        <v>505</v>
      </c>
      <c r="O48" s="72">
        <f t="shared" si="0"/>
        <v>733.56196800000009</v>
      </c>
      <c r="P48" s="73">
        <v>28</v>
      </c>
    </row>
    <row r="49" spans="1:15" ht="15.75" thickBot="1" x14ac:dyDescent="0.3">
      <c r="A49" s="1">
        <v>102</v>
      </c>
      <c r="B49" s="1">
        <v>28227</v>
      </c>
      <c r="C49" s="6">
        <v>44690</v>
      </c>
      <c r="D49" s="2">
        <v>1</v>
      </c>
      <c r="E49" s="1" t="s">
        <v>455</v>
      </c>
      <c r="F49" s="1" t="s">
        <v>365</v>
      </c>
      <c r="G49" s="1" t="s">
        <v>482</v>
      </c>
      <c r="H49" s="4">
        <v>166227.47</v>
      </c>
      <c r="I49" s="4">
        <v>212771.16</v>
      </c>
      <c r="J49" s="4">
        <v>0</v>
      </c>
      <c r="K49" s="3">
        <v>31915.67</v>
      </c>
      <c r="L49" s="3">
        <v>10638.56</v>
      </c>
      <c r="M49" s="18"/>
      <c r="N49" s="61"/>
      <c r="O49" s="7" t="e">
        <f t="shared" si="0"/>
        <v>#DIV/0!</v>
      </c>
    </row>
    <row r="50" spans="1:15" ht="15.75" thickBot="1" x14ac:dyDescent="0.3">
      <c r="A50" s="1">
        <v>102</v>
      </c>
      <c r="B50" s="1">
        <v>28227</v>
      </c>
      <c r="C50" s="6">
        <v>44690</v>
      </c>
      <c r="D50" s="2">
        <v>2</v>
      </c>
      <c r="E50" s="1" t="s">
        <v>456</v>
      </c>
      <c r="F50" s="1" t="s">
        <v>457</v>
      </c>
      <c r="G50" s="1" t="s">
        <v>458</v>
      </c>
      <c r="H50" s="3">
        <v>75387.149999999994</v>
      </c>
      <c r="I50" s="3">
        <v>96495.55</v>
      </c>
      <c r="J50" s="4">
        <v>0</v>
      </c>
      <c r="K50" s="3">
        <v>14474.33</v>
      </c>
      <c r="L50" s="3">
        <v>4824.78</v>
      </c>
      <c r="M50" s="18"/>
      <c r="N50" s="61"/>
      <c r="O50" s="7" t="e">
        <f t="shared" si="0"/>
        <v>#DIV/0!</v>
      </c>
    </row>
    <row r="51" spans="1:15" ht="15.75" thickBot="1" x14ac:dyDescent="0.3">
      <c r="A51" s="1">
        <v>102</v>
      </c>
      <c r="B51" s="1">
        <v>28227</v>
      </c>
      <c r="C51" s="6">
        <v>44690</v>
      </c>
      <c r="D51" s="2">
        <v>3</v>
      </c>
      <c r="E51" s="1" t="s">
        <v>459</v>
      </c>
      <c r="F51" s="1" t="s">
        <v>460</v>
      </c>
      <c r="G51" s="1" t="s">
        <v>461</v>
      </c>
      <c r="H51" s="4">
        <v>322820.40999999997</v>
      </c>
      <c r="I51" s="4">
        <v>495852.15</v>
      </c>
      <c r="J51" s="3">
        <v>82642.02</v>
      </c>
      <c r="K51" s="3">
        <v>74377.820000000007</v>
      </c>
      <c r="L51" s="3">
        <v>24792.61</v>
      </c>
      <c r="M51" s="18"/>
      <c r="N51" s="61"/>
      <c r="O51" s="7" t="e">
        <f t="shared" si="0"/>
        <v>#DIV/0!</v>
      </c>
    </row>
    <row r="52" spans="1:15" ht="15.75" thickBot="1" x14ac:dyDescent="0.3">
      <c r="A52" s="1">
        <v>102</v>
      </c>
      <c r="B52" s="1">
        <v>28227</v>
      </c>
      <c r="C52" s="6">
        <v>44690</v>
      </c>
      <c r="D52" s="2">
        <v>4</v>
      </c>
      <c r="E52" s="1" t="s">
        <v>462</v>
      </c>
      <c r="F52" s="1" t="s">
        <v>463</v>
      </c>
      <c r="G52" s="1" t="s">
        <v>464</v>
      </c>
      <c r="H52" s="3">
        <v>54120.32</v>
      </c>
      <c r="I52" s="3">
        <v>69274.009999999995</v>
      </c>
      <c r="J52" s="4">
        <v>0</v>
      </c>
      <c r="K52" s="3">
        <v>10391.1</v>
      </c>
      <c r="L52" s="3">
        <v>3463.7</v>
      </c>
      <c r="M52" s="18"/>
      <c r="N52" s="61"/>
      <c r="O52" s="7" t="e">
        <f t="shared" si="0"/>
        <v>#DIV/0!</v>
      </c>
    </row>
    <row r="53" spans="1:15" ht="15.75" thickBot="1" x14ac:dyDescent="0.3">
      <c r="A53" s="1">
        <v>102</v>
      </c>
      <c r="B53" s="1">
        <v>28227</v>
      </c>
      <c r="C53" s="6">
        <v>44690</v>
      </c>
      <c r="D53" s="2">
        <v>5</v>
      </c>
      <c r="E53" s="1" t="s">
        <v>465</v>
      </c>
      <c r="F53" s="1" t="s">
        <v>367</v>
      </c>
      <c r="G53" s="1" t="s">
        <v>483</v>
      </c>
      <c r="H53" s="3">
        <v>34017.24</v>
      </c>
      <c r="I53" s="3">
        <v>47896.28</v>
      </c>
      <c r="J53" s="3">
        <v>4354.21</v>
      </c>
      <c r="K53" s="3">
        <v>7184.44</v>
      </c>
      <c r="L53" s="3">
        <v>2394.81</v>
      </c>
      <c r="M53" s="18"/>
      <c r="N53" s="61"/>
      <c r="O53" s="7" t="e">
        <f t="shared" si="0"/>
        <v>#DIV/0!</v>
      </c>
    </row>
    <row r="54" spans="1:15" ht="29.25" thickBot="1" x14ac:dyDescent="0.3">
      <c r="A54" s="1">
        <v>102</v>
      </c>
      <c r="B54" s="1">
        <v>28227</v>
      </c>
      <c r="C54" s="6">
        <v>44690</v>
      </c>
      <c r="D54" s="2">
        <v>6</v>
      </c>
      <c r="E54" s="1" t="s">
        <v>466</v>
      </c>
      <c r="F54" s="1" t="s">
        <v>373</v>
      </c>
      <c r="G54" s="1" t="s">
        <v>486</v>
      </c>
      <c r="H54" s="4">
        <v>478400.47</v>
      </c>
      <c r="I54" s="4">
        <v>612352.6</v>
      </c>
      <c r="J54" s="4">
        <v>0</v>
      </c>
      <c r="K54" s="3">
        <v>91852.89</v>
      </c>
      <c r="L54" s="3">
        <v>30617.63</v>
      </c>
      <c r="M54" s="18"/>
      <c r="N54" s="61"/>
      <c r="O54" s="7" t="e">
        <f t="shared" si="0"/>
        <v>#DIV/0!</v>
      </c>
    </row>
    <row r="55" spans="1:15" ht="15.75" thickBot="1" x14ac:dyDescent="0.3">
      <c r="A55" s="1">
        <v>102</v>
      </c>
      <c r="B55" s="1">
        <v>28227</v>
      </c>
      <c r="C55" s="6">
        <v>44690</v>
      </c>
      <c r="D55" s="2">
        <v>7</v>
      </c>
      <c r="E55" s="1" t="s">
        <v>376</v>
      </c>
      <c r="F55" s="1" t="s">
        <v>377</v>
      </c>
      <c r="G55" s="1" t="s">
        <v>378</v>
      </c>
      <c r="H55" s="4">
        <v>1009941.12</v>
      </c>
      <c r="I55" s="4">
        <v>1551269.56</v>
      </c>
      <c r="J55" s="4">
        <v>258544.93</v>
      </c>
      <c r="K55" s="4">
        <v>232690.43</v>
      </c>
      <c r="L55" s="3">
        <v>77563.48</v>
      </c>
      <c r="M55" s="18"/>
      <c r="N55" s="61"/>
      <c r="O55" s="7" t="e">
        <f t="shared" si="0"/>
        <v>#DIV/0!</v>
      </c>
    </row>
    <row r="56" spans="1:15" ht="15.75" thickBot="1" x14ac:dyDescent="0.3">
      <c r="A56" s="1">
        <v>102</v>
      </c>
      <c r="B56" s="1">
        <v>28227</v>
      </c>
      <c r="C56" s="6">
        <v>44690</v>
      </c>
      <c r="D56" s="2">
        <v>8</v>
      </c>
      <c r="E56" s="1" t="s">
        <v>467</v>
      </c>
      <c r="F56" s="1" t="s">
        <v>468</v>
      </c>
      <c r="G56" s="1" t="s">
        <v>500</v>
      </c>
      <c r="H56" s="3">
        <v>12177.79</v>
      </c>
      <c r="I56" s="3">
        <v>15587.57</v>
      </c>
      <c r="J56" s="4">
        <v>0</v>
      </c>
      <c r="K56" s="3">
        <v>2338.13</v>
      </c>
      <c r="L56" s="4">
        <v>779.38</v>
      </c>
      <c r="M56" s="18"/>
      <c r="N56" s="61"/>
      <c r="O56" s="7" t="e">
        <f t="shared" si="0"/>
        <v>#DIV/0!</v>
      </c>
    </row>
    <row r="57" spans="1:15" ht="15.75" thickBot="1" x14ac:dyDescent="0.3">
      <c r="A57" s="1">
        <v>102</v>
      </c>
      <c r="B57" s="1">
        <v>28227</v>
      </c>
      <c r="C57" s="6">
        <v>44690</v>
      </c>
      <c r="D57" s="2">
        <v>9</v>
      </c>
      <c r="E57" s="1" t="s">
        <v>386</v>
      </c>
      <c r="F57" s="1" t="s">
        <v>387</v>
      </c>
      <c r="G57" s="1" t="s">
        <v>388</v>
      </c>
      <c r="H57" s="4">
        <v>555689.34</v>
      </c>
      <c r="I57" s="4">
        <v>853538.82</v>
      </c>
      <c r="J57" s="4">
        <v>142256.47</v>
      </c>
      <c r="K57" s="4">
        <v>128030.82</v>
      </c>
      <c r="L57" s="3">
        <v>42676.94</v>
      </c>
      <c r="M57" s="18"/>
      <c r="N57" s="61"/>
      <c r="O57" s="7" t="e">
        <f t="shared" si="0"/>
        <v>#DIV/0!</v>
      </c>
    </row>
    <row r="58" spans="1:15" ht="15.75" thickBot="1" x14ac:dyDescent="0.3">
      <c r="A58" s="1">
        <v>102</v>
      </c>
      <c r="B58" s="1">
        <v>28227</v>
      </c>
      <c r="C58" s="6">
        <v>44690</v>
      </c>
      <c r="D58" s="2">
        <v>10</v>
      </c>
      <c r="E58" s="1" t="s">
        <v>446</v>
      </c>
      <c r="F58" s="1" t="s">
        <v>469</v>
      </c>
      <c r="G58" s="1" t="s">
        <v>501</v>
      </c>
      <c r="H58" s="4">
        <v>162362.46</v>
      </c>
      <c r="I58" s="4">
        <v>163986.09</v>
      </c>
      <c r="J58" s="4">
        <v>0</v>
      </c>
      <c r="K58" s="3">
        <v>24597.91</v>
      </c>
      <c r="L58" s="3">
        <v>8199.2999999999993</v>
      </c>
      <c r="M58" s="18"/>
      <c r="N58" s="61"/>
      <c r="O58" s="7" t="e">
        <f t="shared" si="0"/>
        <v>#DIV/0!</v>
      </c>
    </row>
    <row r="59" spans="1:15" ht="15.75" thickBot="1" x14ac:dyDescent="0.3">
      <c r="A59" s="1">
        <v>102</v>
      </c>
      <c r="B59" s="1">
        <v>28227</v>
      </c>
      <c r="C59" s="6">
        <v>44690</v>
      </c>
      <c r="D59" s="2">
        <v>11</v>
      </c>
      <c r="E59" s="1" t="s">
        <v>470</v>
      </c>
      <c r="F59" s="1" t="s">
        <v>471</v>
      </c>
      <c r="G59" s="1" t="s">
        <v>502</v>
      </c>
      <c r="H59" s="3">
        <v>59840.6</v>
      </c>
      <c r="I59" s="3">
        <v>62832.63</v>
      </c>
      <c r="J59" s="4">
        <v>0</v>
      </c>
      <c r="K59" s="3">
        <v>9424.89</v>
      </c>
      <c r="L59" s="3">
        <v>3141.63</v>
      </c>
      <c r="M59" s="18"/>
      <c r="N59" s="61"/>
      <c r="O59" s="7" t="e">
        <f t="shared" si="0"/>
        <v>#DIV/0!</v>
      </c>
    </row>
    <row r="60" spans="1:15" ht="15.75" thickBot="1" x14ac:dyDescent="0.3">
      <c r="A60" s="1">
        <v>102</v>
      </c>
      <c r="B60" s="1">
        <v>28227</v>
      </c>
      <c r="C60" s="6">
        <v>44690</v>
      </c>
      <c r="D60" s="2">
        <v>12</v>
      </c>
      <c r="E60" s="1" t="s">
        <v>472</v>
      </c>
      <c r="F60" s="1" t="s">
        <v>473</v>
      </c>
      <c r="G60" s="1" t="s">
        <v>474</v>
      </c>
      <c r="H60" s="4">
        <v>444548.81</v>
      </c>
      <c r="I60" s="4">
        <v>682826.97</v>
      </c>
      <c r="J60" s="4">
        <v>113804.49</v>
      </c>
      <c r="K60" s="4">
        <v>102424.05</v>
      </c>
      <c r="L60" s="3">
        <v>34141.35</v>
      </c>
      <c r="M60" s="18"/>
      <c r="N60" s="61"/>
      <c r="O60" s="7" t="e">
        <f t="shared" si="0"/>
        <v>#DIV/0!</v>
      </c>
    </row>
    <row r="61" spans="1:15" ht="15.75" thickBot="1" x14ac:dyDescent="0.3">
      <c r="A61" s="1">
        <v>102</v>
      </c>
      <c r="B61" s="1">
        <v>28227</v>
      </c>
      <c r="C61" s="6">
        <v>44690</v>
      </c>
      <c r="D61" s="2">
        <v>13</v>
      </c>
      <c r="E61" s="1" t="s">
        <v>389</v>
      </c>
      <c r="F61" s="1" t="s">
        <v>390</v>
      </c>
      <c r="G61" s="1" t="s">
        <v>490</v>
      </c>
      <c r="H61" s="4">
        <v>389038.77</v>
      </c>
      <c r="I61" s="4">
        <v>597563.55000000005</v>
      </c>
      <c r="J61" s="3">
        <v>99593.93</v>
      </c>
      <c r="K61" s="3">
        <v>89634.53</v>
      </c>
      <c r="L61" s="3">
        <v>29878.18</v>
      </c>
      <c r="M61" s="18"/>
      <c r="N61" s="61"/>
      <c r="O61" s="7" t="e">
        <f t="shared" si="0"/>
        <v>#DIV/0!</v>
      </c>
    </row>
    <row r="62" spans="1:15" ht="15.75" thickBot="1" x14ac:dyDescent="0.3">
      <c r="A62" s="1">
        <v>102</v>
      </c>
      <c r="B62" s="1">
        <v>28227</v>
      </c>
      <c r="C62" s="6">
        <v>44690</v>
      </c>
      <c r="D62" s="2">
        <v>14</v>
      </c>
      <c r="E62" s="1" t="s">
        <v>475</v>
      </c>
      <c r="F62" s="1" t="s">
        <v>476</v>
      </c>
      <c r="G62" s="1" t="s">
        <v>503</v>
      </c>
      <c r="H62" s="3">
        <v>18554.810000000001</v>
      </c>
      <c r="I62" s="3">
        <v>23750.15</v>
      </c>
      <c r="J62" s="4">
        <v>0</v>
      </c>
      <c r="K62" s="3">
        <v>3562.52</v>
      </c>
      <c r="L62" s="3">
        <v>1187.51</v>
      </c>
      <c r="M62" s="18"/>
      <c r="N62" s="61"/>
      <c r="O62" s="7" t="e">
        <f t="shared" si="0"/>
        <v>#DIV/0!</v>
      </c>
    </row>
    <row r="63" spans="1:15" ht="15.75" thickBot="1" x14ac:dyDescent="0.3">
      <c r="A63" s="1">
        <v>102</v>
      </c>
      <c r="B63" s="1">
        <v>28227</v>
      </c>
      <c r="C63" s="6">
        <v>44690</v>
      </c>
      <c r="D63" s="2">
        <v>15</v>
      </c>
      <c r="E63" s="1" t="s">
        <v>422</v>
      </c>
      <c r="F63" s="1" t="s">
        <v>390</v>
      </c>
      <c r="G63" s="1" t="s">
        <v>490</v>
      </c>
      <c r="H63" s="4">
        <v>615589.41</v>
      </c>
      <c r="I63" s="4">
        <v>945545.33</v>
      </c>
      <c r="J63" s="4">
        <v>157590.89000000001</v>
      </c>
      <c r="K63" s="4">
        <v>141831.79999999999</v>
      </c>
      <c r="L63" s="3">
        <v>47277.27</v>
      </c>
      <c r="M63" s="18"/>
      <c r="N63" s="61"/>
      <c r="O63" s="7" t="e">
        <f t="shared" si="0"/>
        <v>#DIV/0!</v>
      </c>
    </row>
    <row r="64" spans="1:15" ht="15.75" thickBot="1" x14ac:dyDescent="0.3">
      <c r="A64" s="1">
        <v>102</v>
      </c>
      <c r="B64" s="1">
        <v>28227</v>
      </c>
      <c r="C64" s="6">
        <v>44690</v>
      </c>
      <c r="D64" s="2">
        <v>16</v>
      </c>
      <c r="E64" s="1" t="s">
        <v>384</v>
      </c>
      <c r="F64" s="1" t="s">
        <v>385</v>
      </c>
      <c r="G64" s="1" t="s">
        <v>489</v>
      </c>
      <c r="H64" s="3">
        <v>75766.34</v>
      </c>
      <c r="I64" s="4">
        <v>159298.73000000001</v>
      </c>
      <c r="J64" s="3">
        <v>49437.54</v>
      </c>
      <c r="K64" s="3">
        <v>23894.81</v>
      </c>
      <c r="L64" s="3">
        <v>7964.94</v>
      </c>
      <c r="M64" s="18"/>
      <c r="N64" s="61"/>
      <c r="O64" s="7" t="e">
        <f t="shared" si="0"/>
        <v>#DIV/0!</v>
      </c>
    </row>
    <row r="65" spans="1:15" ht="15.75" thickBot="1" x14ac:dyDescent="0.3">
      <c r="A65" s="1">
        <v>102</v>
      </c>
      <c r="B65" s="1">
        <v>28227</v>
      </c>
      <c r="C65" s="6">
        <v>44690</v>
      </c>
      <c r="D65" s="2">
        <v>17</v>
      </c>
      <c r="E65" s="1" t="s">
        <v>477</v>
      </c>
      <c r="F65" s="1" t="s">
        <v>383</v>
      </c>
      <c r="G65" s="1" t="s">
        <v>488</v>
      </c>
      <c r="H65" s="4">
        <v>100896.67</v>
      </c>
      <c r="I65" s="4">
        <v>129147.74</v>
      </c>
      <c r="J65" s="4">
        <v>0</v>
      </c>
      <c r="K65" s="3">
        <v>19372.16</v>
      </c>
      <c r="L65" s="3">
        <v>6457.39</v>
      </c>
      <c r="M65" s="18"/>
      <c r="N65" s="61"/>
      <c r="O65" s="7" t="e">
        <f t="shared" si="0"/>
        <v>#DIV/0!</v>
      </c>
    </row>
    <row r="66" spans="1:15" ht="15.75" thickBot="1" x14ac:dyDescent="0.3">
      <c r="A66" s="1">
        <v>102</v>
      </c>
      <c r="B66" s="1">
        <v>28227</v>
      </c>
      <c r="C66" s="6">
        <v>44690</v>
      </c>
      <c r="D66" s="2">
        <v>18</v>
      </c>
      <c r="E66" s="1" t="s">
        <v>394</v>
      </c>
      <c r="F66" s="1" t="s">
        <v>395</v>
      </c>
      <c r="G66" s="1" t="s">
        <v>491</v>
      </c>
      <c r="H66" s="4">
        <v>652765.67000000004</v>
      </c>
      <c r="I66" s="4">
        <v>659293.32999999996</v>
      </c>
      <c r="J66" s="4">
        <v>0</v>
      </c>
      <c r="K66" s="3">
        <v>98894</v>
      </c>
      <c r="L66" s="3">
        <v>32964.67</v>
      </c>
      <c r="M66" s="18"/>
      <c r="N66" s="61"/>
      <c r="O66" s="7" t="e">
        <f t="shared" si="0"/>
        <v>#DIV/0!</v>
      </c>
    </row>
    <row r="67" spans="1:15" ht="15.75" thickBot="1" x14ac:dyDescent="0.3">
      <c r="A67" s="18"/>
      <c r="B67" s="18"/>
      <c r="C67" s="18"/>
      <c r="D67" s="18"/>
      <c r="E67" s="18"/>
      <c r="F67" s="18"/>
      <c r="G67" s="18"/>
      <c r="H67" s="18">
        <f>SUM(H3:H66)</f>
        <v>19755606.780000001</v>
      </c>
      <c r="I67" s="18">
        <f t="shared" ref="I67:L67" si="1">SUM(I3:I66)</f>
        <v>26276038.289999992</v>
      </c>
      <c r="J67" s="18">
        <f t="shared" si="1"/>
        <v>2817949.1300000008</v>
      </c>
      <c r="K67" s="18">
        <f t="shared" si="1"/>
        <v>3345520.6700000004</v>
      </c>
      <c r="L67" s="18">
        <f t="shared" si="1"/>
        <v>1313801.9299999997</v>
      </c>
      <c r="M67" s="18"/>
      <c r="N67" s="61"/>
      <c r="O67" s="7" t="e">
        <f t="shared" si="0"/>
        <v>#DIV/0!</v>
      </c>
    </row>
  </sheetData>
  <hyperlinks>
    <hyperlink ref="A1" location="home_page" display="Home page" xr:uid="{00000000-0004-0000-07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5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5.42578125" customWidth="1"/>
    <col min="2" max="2" width="8.7109375" customWidth="1"/>
    <col min="3" max="3" width="11.28515625" style="476" customWidth="1"/>
    <col min="4" max="4" width="8.28515625" customWidth="1"/>
    <col min="5" max="5" width="43.140625" customWidth="1"/>
    <col min="6" max="6" width="6" customWidth="1"/>
    <col min="7" max="7" width="11.42578125" customWidth="1"/>
    <col min="8" max="8" width="55.42578125" hidden="1" customWidth="1"/>
    <col min="9" max="9" width="12.140625" customWidth="1"/>
    <col min="10" max="10" width="12.28515625" customWidth="1"/>
    <col min="11" max="11" width="4" bestFit="1" customWidth="1"/>
    <col min="12" max="13" width="10.7109375" bestFit="1" customWidth="1"/>
    <col min="14" max="14" width="7.42578125" customWidth="1"/>
    <col min="15" max="15" width="6" customWidth="1"/>
    <col min="16" max="16" width="7.5703125" customWidth="1"/>
    <col min="17" max="17" width="10.28515625" customWidth="1"/>
    <col min="18" max="18" width="11.5703125" customWidth="1"/>
  </cols>
  <sheetData>
    <row r="1" spans="1:20" ht="15.75" x14ac:dyDescent="0.25">
      <c r="A1" s="227" t="s">
        <v>1405</v>
      </c>
      <c r="B1" s="62"/>
      <c r="C1" s="475"/>
      <c r="D1" s="62"/>
      <c r="E1" s="294" t="s">
        <v>1496</v>
      </c>
      <c r="F1" s="285"/>
      <c r="G1" s="62"/>
      <c r="I1" s="94"/>
      <c r="J1" s="275"/>
    </row>
    <row r="2" spans="1:20" ht="15.75" thickBot="1" x14ac:dyDescent="0.3">
      <c r="A2" t="s">
        <v>138</v>
      </c>
      <c r="D2" s="82" t="s">
        <v>914</v>
      </c>
      <c r="E2" s="82"/>
      <c r="F2" s="82"/>
      <c r="G2" s="82"/>
      <c r="H2" s="82"/>
    </row>
    <row r="3" spans="1:20" s="308" customFormat="1" ht="45.75" thickBot="1" x14ac:dyDescent="0.3">
      <c r="A3" s="312" t="s">
        <v>158</v>
      </c>
      <c r="B3" s="312" t="s">
        <v>138</v>
      </c>
      <c r="C3" s="485" t="s">
        <v>139</v>
      </c>
      <c r="D3" s="312" t="s">
        <v>140</v>
      </c>
      <c r="E3" s="312" t="s">
        <v>141</v>
      </c>
      <c r="F3" s="312"/>
      <c r="G3" s="313" t="s">
        <v>142</v>
      </c>
      <c r="H3" s="312" t="s">
        <v>143</v>
      </c>
      <c r="I3" s="313" t="s">
        <v>144</v>
      </c>
      <c r="J3" s="313" t="s">
        <v>145</v>
      </c>
      <c r="K3" s="312" t="s">
        <v>146</v>
      </c>
      <c r="L3" s="312" t="s">
        <v>147</v>
      </c>
      <c r="M3" s="312" t="s">
        <v>148</v>
      </c>
      <c r="N3" s="486" t="s">
        <v>823</v>
      </c>
      <c r="O3" s="486" t="s">
        <v>296</v>
      </c>
      <c r="P3" s="486" t="s">
        <v>909</v>
      </c>
      <c r="Q3" s="486" t="s">
        <v>856</v>
      </c>
      <c r="R3" s="486" t="s">
        <v>509</v>
      </c>
      <c r="S3" s="486" t="s">
        <v>910</v>
      </c>
      <c r="T3" s="486" t="s">
        <v>911</v>
      </c>
    </row>
    <row r="4" spans="1:20" ht="29.25" thickBot="1" x14ac:dyDescent="0.3">
      <c r="A4" s="74">
        <v>301</v>
      </c>
      <c r="B4" s="74">
        <v>633173</v>
      </c>
      <c r="C4" s="478">
        <v>45034</v>
      </c>
      <c r="D4" s="63">
        <v>1</v>
      </c>
      <c r="E4" s="74" t="s">
        <v>787</v>
      </c>
      <c r="F4" s="74">
        <v>1</v>
      </c>
      <c r="G4" s="74" t="s">
        <v>251</v>
      </c>
      <c r="H4" s="74" t="s">
        <v>252</v>
      </c>
      <c r="I4" s="69">
        <v>752017.36</v>
      </c>
      <c r="J4" s="69">
        <v>962582.22</v>
      </c>
      <c r="K4" s="69">
        <v>0</v>
      </c>
      <c r="L4" s="69">
        <v>144387.32999999999</v>
      </c>
      <c r="M4" s="68">
        <v>48129.11</v>
      </c>
      <c r="N4" s="91">
        <v>300</v>
      </c>
      <c r="O4" s="91" t="s">
        <v>913</v>
      </c>
      <c r="P4" s="177">
        <f t="shared" ref="P4:P45" si="0">J4/N4</f>
        <v>3208.6073999999999</v>
      </c>
      <c r="Q4" s="177">
        <f t="shared" ref="Q4:Q45" si="1">P4*36%</f>
        <v>1155.0986639999999</v>
      </c>
      <c r="R4" s="484">
        <f t="shared" ref="R4:R45" si="2">P4+Q4</f>
        <v>4363.706064</v>
      </c>
      <c r="S4" s="206"/>
      <c r="T4" s="206"/>
    </row>
    <row r="5" spans="1:20" s="66" customFormat="1" ht="29.25" thickBot="1" x14ac:dyDescent="0.3">
      <c r="A5" s="75">
        <v>301</v>
      </c>
      <c r="B5" s="75">
        <v>633173</v>
      </c>
      <c r="C5" s="477">
        <v>45034</v>
      </c>
      <c r="D5" s="77">
        <v>2</v>
      </c>
      <c r="E5" s="75" t="s">
        <v>788</v>
      </c>
      <c r="F5" s="75">
        <v>2</v>
      </c>
      <c r="G5" s="75" t="s">
        <v>251</v>
      </c>
      <c r="H5" s="75" t="s">
        <v>252</v>
      </c>
      <c r="I5" s="78">
        <v>1171621.75</v>
      </c>
      <c r="J5" s="78">
        <v>1499675.84</v>
      </c>
      <c r="K5" s="78">
        <v>0</v>
      </c>
      <c r="L5" s="78">
        <v>224951.38</v>
      </c>
      <c r="M5" s="70">
        <v>74983.789999999994</v>
      </c>
      <c r="N5" s="79">
        <v>500</v>
      </c>
      <c r="O5" s="79" t="s">
        <v>913</v>
      </c>
      <c r="P5" s="179">
        <f t="shared" si="0"/>
        <v>2999.3516800000002</v>
      </c>
      <c r="Q5" s="179">
        <f t="shared" si="1"/>
        <v>1079.7666048000001</v>
      </c>
      <c r="R5" s="179">
        <f t="shared" si="2"/>
        <v>4079.1182848000003</v>
      </c>
      <c r="S5" s="78"/>
      <c r="T5" s="78"/>
    </row>
    <row r="6" spans="1:20" s="66" customFormat="1" ht="29.25" thickBot="1" x14ac:dyDescent="0.3">
      <c r="A6" s="74">
        <v>301</v>
      </c>
      <c r="B6" s="74">
        <v>633173</v>
      </c>
      <c r="C6" s="478">
        <v>45034</v>
      </c>
      <c r="D6" s="63">
        <v>3</v>
      </c>
      <c r="E6" s="74" t="s">
        <v>790</v>
      </c>
      <c r="F6" s="74">
        <v>3</v>
      </c>
      <c r="G6" s="74" t="s">
        <v>251</v>
      </c>
      <c r="H6" s="74" t="s">
        <v>252</v>
      </c>
      <c r="I6" s="69">
        <v>1869584.49</v>
      </c>
      <c r="J6" s="69">
        <v>2393068.15</v>
      </c>
      <c r="K6" s="69">
        <v>0</v>
      </c>
      <c r="L6" s="69">
        <v>358960.22</v>
      </c>
      <c r="M6" s="69">
        <v>119653.41</v>
      </c>
      <c r="N6" s="91">
        <v>953</v>
      </c>
      <c r="O6" s="79" t="s">
        <v>913</v>
      </c>
      <c r="P6" s="179">
        <f t="shared" si="0"/>
        <v>2511.0893494228749</v>
      </c>
      <c r="Q6" s="179">
        <f t="shared" si="1"/>
        <v>903.99216579223491</v>
      </c>
      <c r="R6" s="179">
        <f t="shared" si="2"/>
        <v>3415.0815152151099</v>
      </c>
      <c r="S6" s="69"/>
      <c r="T6" s="69"/>
    </row>
    <row r="7" spans="1:20" s="66" customFormat="1" ht="29.25" thickBot="1" x14ac:dyDescent="0.3">
      <c r="A7" s="74">
        <v>301</v>
      </c>
      <c r="B7" s="74">
        <v>712948</v>
      </c>
      <c r="C7" s="478">
        <v>45055</v>
      </c>
      <c r="D7" s="63">
        <v>1</v>
      </c>
      <c r="E7" s="74" t="s">
        <v>789</v>
      </c>
      <c r="F7" s="74">
        <v>4</v>
      </c>
      <c r="G7" s="74" t="s">
        <v>251</v>
      </c>
      <c r="H7" s="74" t="s">
        <v>252</v>
      </c>
      <c r="I7" s="69">
        <v>245418.56</v>
      </c>
      <c r="J7" s="69">
        <v>314135.76</v>
      </c>
      <c r="K7" s="69">
        <v>0</v>
      </c>
      <c r="L7" s="68">
        <v>47120.36</v>
      </c>
      <c r="M7" s="68">
        <v>15706.79</v>
      </c>
      <c r="N7" s="91">
        <v>140</v>
      </c>
      <c r="O7" s="79" t="s">
        <v>913</v>
      </c>
      <c r="P7" s="179">
        <f t="shared" si="0"/>
        <v>2243.8268571428571</v>
      </c>
      <c r="Q7" s="179">
        <f t="shared" si="1"/>
        <v>807.77766857142853</v>
      </c>
      <c r="R7" s="179">
        <f t="shared" si="2"/>
        <v>3051.6045257142855</v>
      </c>
      <c r="S7" s="69"/>
      <c r="T7" s="69"/>
    </row>
    <row r="8" spans="1:20" s="66" customFormat="1" ht="29.25" thickBot="1" x14ac:dyDescent="0.3">
      <c r="A8" s="74">
        <v>301</v>
      </c>
      <c r="B8" s="74">
        <v>712948</v>
      </c>
      <c r="C8" s="478">
        <v>45055</v>
      </c>
      <c r="D8" s="63">
        <v>2</v>
      </c>
      <c r="E8" s="74" t="s">
        <v>790</v>
      </c>
      <c r="F8" s="74">
        <v>3</v>
      </c>
      <c r="G8" s="74" t="s">
        <v>251</v>
      </c>
      <c r="H8" s="74" t="s">
        <v>252</v>
      </c>
      <c r="I8" s="68">
        <v>92704.52</v>
      </c>
      <c r="J8" s="69">
        <v>118661.79</v>
      </c>
      <c r="K8" s="69">
        <v>0</v>
      </c>
      <c r="L8" s="68">
        <v>17799.27</v>
      </c>
      <c r="M8" s="68">
        <v>5933.09</v>
      </c>
      <c r="N8" s="91">
        <v>47</v>
      </c>
      <c r="O8" s="79" t="s">
        <v>913</v>
      </c>
      <c r="P8" s="179">
        <f t="shared" si="0"/>
        <v>2524.7189361702126</v>
      </c>
      <c r="Q8" s="179">
        <f t="shared" si="1"/>
        <v>908.8988170212765</v>
      </c>
      <c r="R8" s="179">
        <f t="shared" si="2"/>
        <v>3433.6177531914891</v>
      </c>
      <c r="S8" s="69"/>
      <c r="T8" s="69"/>
    </row>
    <row r="9" spans="1:20" s="66" customFormat="1" ht="29.25" thickBot="1" x14ac:dyDescent="0.3">
      <c r="A9" s="74">
        <v>301</v>
      </c>
      <c r="B9" s="74">
        <v>713017</v>
      </c>
      <c r="C9" s="478">
        <v>45055</v>
      </c>
      <c r="D9" s="63">
        <v>1</v>
      </c>
      <c r="E9" s="74" t="s">
        <v>791</v>
      </c>
      <c r="F9" s="74">
        <v>1</v>
      </c>
      <c r="G9" s="74" t="s">
        <v>251</v>
      </c>
      <c r="H9" s="74" t="s">
        <v>252</v>
      </c>
      <c r="I9" s="69">
        <v>755998.88</v>
      </c>
      <c r="J9" s="69">
        <v>967678.57</v>
      </c>
      <c r="K9" s="69">
        <v>0</v>
      </c>
      <c r="L9" s="69">
        <v>145151.79</v>
      </c>
      <c r="M9" s="68">
        <v>48383.93</v>
      </c>
      <c r="N9" s="91">
        <v>300</v>
      </c>
      <c r="O9" s="79" t="s">
        <v>913</v>
      </c>
      <c r="P9" s="179">
        <f t="shared" si="0"/>
        <v>3225.595233333333</v>
      </c>
      <c r="Q9" s="179">
        <f t="shared" si="1"/>
        <v>1161.2142839999999</v>
      </c>
      <c r="R9" s="179">
        <f t="shared" si="2"/>
        <v>4386.8095173333331</v>
      </c>
      <c r="S9" s="69"/>
      <c r="T9" s="69"/>
    </row>
    <row r="10" spans="1:20" s="66" customFormat="1" ht="29.25" thickBot="1" x14ac:dyDescent="0.3">
      <c r="A10" s="74">
        <v>301</v>
      </c>
      <c r="B10" s="74">
        <v>713017</v>
      </c>
      <c r="C10" s="478">
        <v>45055</v>
      </c>
      <c r="D10" s="63">
        <v>2</v>
      </c>
      <c r="E10" s="74" t="s">
        <v>792</v>
      </c>
      <c r="F10" s="74">
        <v>5</v>
      </c>
      <c r="G10" s="74" t="s">
        <v>251</v>
      </c>
      <c r="H10" s="74" t="s">
        <v>252</v>
      </c>
      <c r="I10" s="69">
        <v>1698257.84</v>
      </c>
      <c r="J10" s="69">
        <v>2173770.0299999998</v>
      </c>
      <c r="K10" s="69">
        <v>0</v>
      </c>
      <c r="L10" s="69">
        <v>326065.5</v>
      </c>
      <c r="M10" s="69">
        <v>108688.5</v>
      </c>
      <c r="N10" s="91">
        <v>500</v>
      </c>
      <c r="O10" s="79" t="s">
        <v>913</v>
      </c>
      <c r="P10" s="179">
        <f t="shared" si="0"/>
        <v>4347.5400599999994</v>
      </c>
      <c r="Q10" s="179">
        <f t="shared" si="1"/>
        <v>1565.1144215999998</v>
      </c>
      <c r="R10" s="179">
        <f t="shared" si="2"/>
        <v>5912.6544815999987</v>
      </c>
      <c r="S10" s="69"/>
      <c r="T10" s="69"/>
    </row>
    <row r="11" spans="1:20" s="66" customFormat="1" ht="29.25" thickBot="1" x14ac:dyDescent="0.3">
      <c r="A11" s="74">
        <v>301</v>
      </c>
      <c r="B11" s="74">
        <v>713017</v>
      </c>
      <c r="C11" s="478">
        <v>45055</v>
      </c>
      <c r="D11" s="63">
        <v>3</v>
      </c>
      <c r="E11" s="74" t="s">
        <v>793</v>
      </c>
      <c r="F11" s="74">
        <v>6</v>
      </c>
      <c r="G11" s="74" t="s">
        <v>251</v>
      </c>
      <c r="H11" s="74" t="s">
        <v>252</v>
      </c>
      <c r="I11" s="69">
        <v>920326.03</v>
      </c>
      <c r="J11" s="69">
        <v>1178017.32</v>
      </c>
      <c r="K11" s="69">
        <v>0</v>
      </c>
      <c r="L11" s="69">
        <v>176702.6</v>
      </c>
      <c r="M11" s="68">
        <v>58900.87</v>
      </c>
      <c r="N11" s="91">
        <v>300</v>
      </c>
      <c r="O11" s="79" t="s">
        <v>913</v>
      </c>
      <c r="P11" s="179">
        <f t="shared" si="0"/>
        <v>3926.7244000000001</v>
      </c>
      <c r="Q11" s="179">
        <f t="shared" si="1"/>
        <v>1413.620784</v>
      </c>
      <c r="R11" s="179">
        <f t="shared" si="2"/>
        <v>5340.3451839999998</v>
      </c>
      <c r="S11" s="69"/>
      <c r="T11" s="69"/>
    </row>
    <row r="12" spans="1:20" s="66" customFormat="1" ht="29.25" thickBot="1" x14ac:dyDescent="0.3">
      <c r="A12" s="74">
        <v>301</v>
      </c>
      <c r="B12" s="74">
        <v>713017</v>
      </c>
      <c r="C12" s="478">
        <v>45055</v>
      </c>
      <c r="D12" s="63">
        <v>4</v>
      </c>
      <c r="E12" s="74" t="s">
        <v>794</v>
      </c>
      <c r="F12" s="74">
        <v>7</v>
      </c>
      <c r="G12" s="74" t="s">
        <v>251</v>
      </c>
      <c r="H12" s="74" t="s">
        <v>252</v>
      </c>
      <c r="I12" s="69">
        <v>832677.1</v>
      </c>
      <c r="J12" s="69">
        <v>1065826.69</v>
      </c>
      <c r="K12" s="69">
        <v>0</v>
      </c>
      <c r="L12" s="69">
        <v>159874</v>
      </c>
      <c r="M12" s="68">
        <v>53291.33</v>
      </c>
      <c r="N12" s="91">
        <v>400</v>
      </c>
      <c r="O12" s="79" t="s">
        <v>913</v>
      </c>
      <c r="P12" s="179">
        <f t="shared" si="0"/>
        <v>2664.5667249999997</v>
      </c>
      <c r="Q12" s="179">
        <f t="shared" si="1"/>
        <v>959.24402099999986</v>
      </c>
      <c r="R12" s="179">
        <f t="shared" si="2"/>
        <v>3623.8107459999997</v>
      </c>
      <c r="S12" s="69"/>
      <c r="T12" s="69"/>
    </row>
    <row r="13" spans="1:20" s="66" customFormat="1" ht="29.25" thickBot="1" x14ac:dyDescent="0.3">
      <c r="A13" s="74">
        <v>301</v>
      </c>
      <c r="B13" s="74">
        <v>713017</v>
      </c>
      <c r="C13" s="478">
        <v>45055</v>
      </c>
      <c r="D13" s="63">
        <v>5</v>
      </c>
      <c r="E13" s="74" t="s">
        <v>795</v>
      </c>
      <c r="F13" s="74">
        <v>8</v>
      </c>
      <c r="G13" s="74" t="s">
        <v>251</v>
      </c>
      <c r="H13" s="74" t="s">
        <v>252</v>
      </c>
      <c r="I13" s="69">
        <v>230081.51</v>
      </c>
      <c r="J13" s="69">
        <v>294504.33</v>
      </c>
      <c r="K13" s="69">
        <v>0</v>
      </c>
      <c r="L13" s="68">
        <v>44175.65</v>
      </c>
      <c r="M13" s="68">
        <v>14725.22</v>
      </c>
      <c r="N13" s="91">
        <v>100</v>
      </c>
      <c r="O13" s="79" t="s">
        <v>913</v>
      </c>
      <c r="P13" s="179">
        <f t="shared" si="0"/>
        <v>2945.0433000000003</v>
      </c>
      <c r="Q13" s="179">
        <f t="shared" si="1"/>
        <v>1060.215588</v>
      </c>
      <c r="R13" s="179">
        <f t="shared" si="2"/>
        <v>4005.2588880000003</v>
      </c>
      <c r="S13" s="69"/>
      <c r="T13" s="69"/>
    </row>
    <row r="14" spans="1:20" s="66" customFormat="1" ht="29.25" thickBot="1" x14ac:dyDescent="0.3">
      <c r="A14" s="74">
        <v>301</v>
      </c>
      <c r="B14" s="74">
        <v>713017</v>
      </c>
      <c r="C14" s="478">
        <v>45055</v>
      </c>
      <c r="D14" s="63">
        <v>6</v>
      </c>
      <c r="E14" s="74" t="s">
        <v>796</v>
      </c>
      <c r="F14" s="74">
        <v>9</v>
      </c>
      <c r="G14" s="74" t="s">
        <v>251</v>
      </c>
      <c r="H14" s="74" t="s">
        <v>252</v>
      </c>
      <c r="I14" s="69">
        <v>1249013.6200000001</v>
      </c>
      <c r="J14" s="69">
        <v>1598737.43</v>
      </c>
      <c r="K14" s="69">
        <v>0</v>
      </c>
      <c r="L14" s="69">
        <v>239810.61</v>
      </c>
      <c r="M14" s="68">
        <v>79936.87</v>
      </c>
      <c r="N14" s="91">
        <v>400</v>
      </c>
      <c r="O14" s="79" t="s">
        <v>913</v>
      </c>
      <c r="P14" s="179">
        <f t="shared" si="0"/>
        <v>3996.8435749999999</v>
      </c>
      <c r="Q14" s="179">
        <f t="shared" si="1"/>
        <v>1438.8636869999998</v>
      </c>
      <c r="R14" s="179">
        <f t="shared" si="2"/>
        <v>5435.7072619999999</v>
      </c>
      <c r="S14" s="69"/>
      <c r="T14" s="69"/>
    </row>
    <row r="15" spans="1:20" s="66" customFormat="1" ht="29.25" thickBot="1" x14ac:dyDescent="0.3">
      <c r="A15" s="74">
        <v>301</v>
      </c>
      <c r="B15" s="74">
        <v>1028479</v>
      </c>
      <c r="C15" s="478">
        <v>45110</v>
      </c>
      <c r="D15" s="63">
        <v>1</v>
      </c>
      <c r="E15" s="74" t="s">
        <v>906</v>
      </c>
      <c r="F15" s="74">
        <v>1</v>
      </c>
      <c r="G15" s="74" t="s">
        <v>251</v>
      </c>
      <c r="H15" s="74" t="s">
        <v>252</v>
      </c>
      <c r="I15" s="69">
        <v>1276322.83</v>
      </c>
      <c r="J15" s="69">
        <v>1633693.22</v>
      </c>
      <c r="K15" s="69">
        <v>0</v>
      </c>
      <c r="L15" s="69">
        <v>245053.98</v>
      </c>
      <c r="M15" s="68">
        <v>81684.66</v>
      </c>
      <c r="N15" s="91">
        <v>500</v>
      </c>
      <c r="O15" s="79" t="s">
        <v>913</v>
      </c>
      <c r="P15" s="179">
        <f t="shared" si="0"/>
        <v>3267.3864399999998</v>
      </c>
      <c r="Q15" s="179">
        <f t="shared" si="1"/>
        <v>1176.2591183999998</v>
      </c>
      <c r="R15" s="179">
        <f t="shared" si="2"/>
        <v>4443.6455583999996</v>
      </c>
      <c r="S15" s="69"/>
      <c r="T15" s="69"/>
    </row>
    <row r="16" spans="1:20" s="66" customFormat="1" ht="29.25" thickBot="1" x14ac:dyDescent="0.3">
      <c r="A16" s="74">
        <v>301</v>
      </c>
      <c r="B16" s="74">
        <v>1028479</v>
      </c>
      <c r="C16" s="478">
        <v>45110</v>
      </c>
      <c r="D16" s="63">
        <v>2</v>
      </c>
      <c r="E16" s="74" t="s">
        <v>907</v>
      </c>
      <c r="F16" s="74">
        <v>5</v>
      </c>
      <c r="G16" s="74" t="s">
        <v>251</v>
      </c>
      <c r="H16" s="74" t="s">
        <v>252</v>
      </c>
      <c r="I16" s="69">
        <v>2752460.75</v>
      </c>
      <c r="J16" s="69">
        <v>3523149.76</v>
      </c>
      <c r="K16" s="69">
        <v>0</v>
      </c>
      <c r="L16" s="69">
        <v>528472.46</v>
      </c>
      <c r="M16" s="69">
        <v>176157.49</v>
      </c>
      <c r="N16" s="91">
        <v>800</v>
      </c>
      <c r="O16" s="79" t="s">
        <v>913</v>
      </c>
      <c r="P16" s="179">
        <f t="shared" si="0"/>
        <v>4403.9371999999994</v>
      </c>
      <c r="Q16" s="179">
        <f t="shared" si="1"/>
        <v>1585.4173919999998</v>
      </c>
      <c r="R16" s="179">
        <f t="shared" si="2"/>
        <v>5989.3545919999997</v>
      </c>
      <c r="S16" s="69"/>
      <c r="T16" s="69"/>
    </row>
    <row r="17" spans="1:20" s="66" customFormat="1" ht="29.25" thickBot="1" x14ac:dyDescent="0.3">
      <c r="A17" s="74">
        <v>301</v>
      </c>
      <c r="B17" s="74">
        <v>1028479</v>
      </c>
      <c r="C17" s="478">
        <v>45110</v>
      </c>
      <c r="D17" s="63">
        <v>3</v>
      </c>
      <c r="E17" s="74" t="s">
        <v>908</v>
      </c>
      <c r="F17" s="74">
        <v>10</v>
      </c>
      <c r="G17" s="74" t="s">
        <v>251</v>
      </c>
      <c r="H17" s="74" t="s">
        <v>252</v>
      </c>
      <c r="I17" s="69">
        <v>621514.79</v>
      </c>
      <c r="J17" s="69">
        <v>795538.93</v>
      </c>
      <c r="K17" s="69">
        <v>0</v>
      </c>
      <c r="L17" s="69">
        <v>119330.84</v>
      </c>
      <c r="M17" s="68">
        <v>39776.949999999997</v>
      </c>
      <c r="N17" s="91">
        <v>200</v>
      </c>
      <c r="O17" s="79" t="s">
        <v>913</v>
      </c>
      <c r="P17" s="179">
        <f t="shared" si="0"/>
        <v>3977.6946500000004</v>
      </c>
      <c r="Q17" s="179">
        <f t="shared" si="1"/>
        <v>1431.9700740000001</v>
      </c>
      <c r="R17" s="179">
        <f t="shared" si="2"/>
        <v>5409.6647240000002</v>
      </c>
      <c r="S17" s="69"/>
      <c r="T17" s="69"/>
    </row>
    <row r="18" spans="1:20" s="66" customFormat="1" ht="29.25" thickBot="1" x14ac:dyDescent="0.3">
      <c r="A18" s="74">
        <v>301</v>
      </c>
      <c r="B18" s="74">
        <v>1028479</v>
      </c>
      <c r="C18" s="478">
        <v>45110</v>
      </c>
      <c r="D18" s="63">
        <v>4</v>
      </c>
      <c r="E18" s="74" t="s">
        <v>912</v>
      </c>
      <c r="F18" s="74">
        <v>11</v>
      </c>
      <c r="G18" s="74" t="s">
        <v>251</v>
      </c>
      <c r="H18" s="74" t="s">
        <v>252</v>
      </c>
      <c r="I18" s="69">
        <v>430176.57</v>
      </c>
      <c r="J18" s="69">
        <v>550626.01</v>
      </c>
      <c r="K18" s="69">
        <v>0</v>
      </c>
      <c r="L18" s="68">
        <v>82593.899999999994</v>
      </c>
      <c r="M18" s="68">
        <v>27531.3</v>
      </c>
      <c r="N18" s="91">
        <v>204</v>
      </c>
      <c r="O18" s="79" t="s">
        <v>913</v>
      </c>
      <c r="P18" s="179">
        <f t="shared" si="0"/>
        <v>2699.1471078431373</v>
      </c>
      <c r="Q18" s="179">
        <f t="shared" si="1"/>
        <v>971.69295882352935</v>
      </c>
      <c r="R18" s="179">
        <f t="shared" si="2"/>
        <v>3670.8400666666666</v>
      </c>
      <c r="S18" s="69"/>
      <c r="T18" s="69"/>
    </row>
    <row r="19" spans="1:20" s="66" customFormat="1" ht="29.25" thickBot="1" x14ac:dyDescent="0.3">
      <c r="A19" s="74">
        <v>301</v>
      </c>
      <c r="B19" s="74">
        <v>1082844</v>
      </c>
      <c r="C19" s="478">
        <v>45119</v>
      </c>
      <c r="D19" s="63">
        <v>1</v>
      </c>
      <c r="E19" s="74" t="s">
        <v>905</v>
      </c>
      <c r="F19" s="74">
        <v>7</v>
      </c>
      <c r="G19" s="74" t="s">
        <v>251</v>
      </c>
      <c r="H19" s="74" t="s">
        <v>252</v>
      </c>
      <c r="I19" s="69">
        <v>624219.18000000005</v>
      </c>
      <c r="J19" s="69">
        <v>799000.55</v>
      </c>
      <c r="K19" s="69">
        <v>0</v>
      </c>
      <c r="L19" s="69">
        <v>119850.08</v>
      </c>
      <c r="M19" s="68">
        <v>39950.03</v>
      </c>
      <c r="N19" s="91">
        <v>296</v>
      </c>
      <c r="O19" s="79" t="s">
        <v>913</v>
      </c>
      <c r="P19" s="179">
        <f t="shared" si="0"/>
        <v>2699.3261824324327</v>
      </c>
      <c r="Q19" s="179">
        <f t="shared" si="1"/>
        <v>971.75742567567568</v>
      </c>
      <c r="R19" s="179">
        <f t="shared" si="2"/>
        <v>3671.0836081081084</v>
      </c>
      <c r="S19" s="91"/>
      <c r="T19" s="91"/>
    </row>
    <row r="20" spans="1:20" s="66" customFormat="1" ht="28.5" customHeight="1" thickBot="1" x14ac:dyDescent="0.3">
      <c r="A20" s="74">
        <v>301</v>
      </c>
      <c r="B20" s="74">
        <v>1437867</v>
      </c>
      <c r="C20" s="478">
        <v>45180</v>
      </c>
      <c r="D20" s="63">
        <v>1</v>
      </c>
      <c r="E20" s="74" t="s">
        <v>1121</v>
      </c>
      <c r="F20" s="74">
        <v>16</v>
      </c>
      <c r="G20" s="74" t="s">
        <v>251</v>
      </c>
      <c r="H20" s="74" t="s">
        <v>252</v>
      </c>
      <c r="I20" s="69">
        <v>456889.68</v>
      </c>
      <c r="J20" s="69">
        <v>584818.79</v>
      </c>
      <c r="K20" s="69">
        <v>0</v>
      </c>
      <c r="L20" s="68">
        <v>87722.82</v>
      </c>
      <c r="M20" s="68">
        <v>29240.94</v>
      </c>
      <c r="N20" s="483">
        <v>125</v>
      </c>
      <c r="O20" s="79" t="s">
        <v>913</v>
      </c>
      <c r="P20" s="421">
        <f t="shared" si="0"/>
        <v>4678.5503200000003</v>
      </c>
      <c r="Q20" s="421">
        <f t="shared" si="1"/>
        <v>1684.2781152</v>
      </c>
      <c r="R20" s="421">
        <f t="shared" si="2"/>
        <v>6362.8284352000001</v>
      </c>
      <c r="S20" s="483"/>
      <c r="T20" s="483"/>
    </row>
    <row r="21" spans="1:20" s="66" customFormat="1" ht="29.25" thickBot="1" x14ac:dyDescent="0.3">
      <c r="A21" s="75">
        <v>301</v>
      </c>
      <c r="B21" s="75">
        <v>1437867</v>
      </c>
      <c r="C21" s="477">
        <v>45180</v>
      </c>
      <c r="D21" s="77">
        <v>2</v>
      </c>
      <c r="E21" s="75" t="s">
        <v>1122</v>
      </c>
      <c r="F21" s="75">
        <v>17</v>
      </c>
      <c r="G21" s="75" t="s">
        <v>251</v>
      </c>
      <c r="H21" s="75" t="s">
        <v>252</v>
      </c>
      <c r="I21" s="78">
        <v>2763500.54</v>
      </c>
      <c r="J21" s="78">
        <v>3537280.7</v>
      </c>
      <c r="K21" s="78">
        <v>0</v>
      </c>
      <c r="L21" s="78">
        <v>530592.1</v>
      </c>
      <c r="M21" s="78">
        <v>176864.03</v>
      </c>
      <c r="N21" s="420">
        <v>1000</v>
      </c>
      <c r="O21" s="79" t="s">
        <v>913</v>
      </c>
      <c r="P21" s="421">
        <f t="shared" si="0"/>
        <v>3537.2807000000003</v>
      </c>
      <c r="Q21" s="421">
        <f t="shared" si="1"/>
        <v>1273.4210520000001</v>
      </c>
      <c r="R21" s="421">
        <f t="shared" si="2"/>
        <v>4810.7017520000009</v>
      </c>
      <c r="S21" s="420"/>
      <c r="T21" s="420"/>
    </row>
    <row r="22" spans="1:20" s="66" customFormat="1" ht="29.25" thickBot="1" x14ac:dyDescent="0.3">
      <c r="A22" s="74">
        <v>301</v>
      </c>
      <c r="B22" s="74">
        <v>1437867</v>
      </c>
      <c r="C22" s="478">
        <v>45180</v>
      </c>
      <c r="D22" s="63">
        <v>3</v>
      </c>
      <c r="E22" s="74" t="s">
        <v>1123</v>
      </c>
      <c r="F22" s="74">
        <v>6</v>
      </c>
      <c r="G22" s="74" t="s">
        <v>251</v>
      </c>
      <c r="H22" s="74" t="s">
        <v>252</v>
      </c>
      <c r="I22" s="69">
        <v>601757.62</v>
      </c>
      <c r="J22" s="69">
        <v>770249.76</v>
      </c>
      <c r="K22" s="69">
        <v>0</v>
      </c>
      <c r="L22" s="69">
        <v>115537.46</v>
      </c>
      <c r="M22" s="68">
        <v>38512.49</v>
      </c>
      <c r="N22" s="420">
        <v>250</v>
      </c>
      <c r="O22" s="79" t="s">
        <v>913</v>
      </c>
      <c r="P22" s="421">
        <f t="shared" si="0"/>
        <v>3080.9990400000002</v>
      </c>
      <c r="Q22" s="421">
        <f t="shared" si="1"/>
        <v>1109.1596543999999</v>
      </c>
      <c r="R22" s="421">
        <f t="shared" si="2"/>
        <v>4190.1586944000001</v>
      </c>
      <c r="S22" s="420"/>
      <c r="T22" s="420"/>
    </row>
    <row r="23" spans="1:20" s="66" customFormat="1" ht="29.25" thickBot="1" x14ac:dyDescent="0.3">
      <c r="A23" s="74">
        <v>301</v>
      </c>
      <c r="B23" s="74">
        <v>1437867</v>
      </c>
      <c r="C23" s="478">
        <v>45180</v>
      </c>
      <c r="D23" s="63">
        <v>4</v>
      </c>
      <c r="E23" s="74" t="s">
        <v>1124</v>
      </c>
      <c r="F23" s="74">
        <v>13</v>
      </c>
      <c r="G23" s="74" t="s">
        <v>251</v>
      </c>
      <c r="H23" s="74" t="s">
        <v>252</v>
      </c>
      <c r="I23" s="69">
        <v>1203515.26</v>
      </c>
      <c r="J23" s="69">
        <v>1540499.54</v>
      </c>
      <c r="K23" s="69">
        <v>0</v>
      </c>
      <c r="L23" s="69">
        <v>231074.93</v>
      </c>
      <c r="M23" s="68">
        <v>77024.98</v>
      </c>
      <c r="N23" s="420">
        <v>432</v>
      </c>
      <c r="O23" s="79" t="s">
        <v>913</v>
      </c>
      <c r="P23" s="421">
        <f t="shared" si="0"/>
        <v>3565.9711574074076</v>
      </c>
      <c r="Q23" s="421">
        <f t="shared" si="1"/>
        <v>1283.7496166666667</v>
      </c>
      <c r="R23" s="421">
        <f t="shared" si="2"/>
        <v>4849.7207740740741</v>
      </c>
      <c r="S23" s="420"/>
      <c r="T23" s="420"/>
    </row>
    <row r="24" spans="1:20" s="66" customFormat="1" ht="29.25" thickBot="1" x14ac:dyDescent="0.3">
      <c r="A24" s="74">
        <v>301</v>
      </c>
      <c r="B24" s="74">
        <v>1437867</v>
      </c>
      <c r="C24" s="478">
        <v>45180</v>
      </c>
      <c r="D24" s="63">
        <v>5</v>
      </c>
      <c r="E24" s="74" t="s">
        <v>1125</v>
      </c>
      <c r="F24" s="74">
        <v>18</v>
      </c>
      <c r="G24" s="74" t="s">
        <v>251</v>
      </c>
      <c r="H24" s="74" t="s">
        <v>252</v>
      </c>
      <c r="I24" s="69">
        <v>590614.1</v>
      </c>
      <c r="J24" s="69">
        <v>755986.05</v>
      </c>
      <c r="K24" s="69">
        <v>0</v>
      </c>
      <c r="L24" s="69">
        <v>113397.91</v>
      </c>
      <c r="M24" s="68">
        <v>37799.300000000003</v>
      </c>
      <c r="N24" s="420">
        <v>250</v>
      </c>
      <c r="O24" s="79" t="s">
        <v>913</v>
      </c>
      <c r="P24" s="421">
        <f t="shared" si="0"/>
        <v>3023.9442000000004</v>
      </c>
      <c r="Q24" s="421">
        <f t="shared" si="1"/>
        <v>1088.6199120000001</v>
      </c>
      <c r="R24" s="421">
        <f t="shared" si="2"/>
        <v>4112.564112</v>
      </c>
      <c r="S24" s="420"/>
      <c r="T24" s="420"/>
    </row>
    <row r="25" spans="1:20" s="66" customFormat="1" ht="29.25" thickBot="1" x14ac:dyDescent="0.3">
      <c r="A25" s="74">
        <v>301</v>
      </c>
      <c r="B25" s="74">
        <v>1437867</v>
      </c>
      <c r="C25" s="478">
        <v>45180</v>
      </c>
      <c r="D25" s="63">
        <v>6</v>
      </c>
      <c r="E25" s="74" t="s">
        <v>1126</v>
      </c>
      <c r="F25" s="74">
        <v>19</v>
      </c>
      <c r="G25" s="74" t="s">
        <v>251</v>
      </c>
      <c r="H25" s="74" t="s">
        <v>252</v>
      </c>
      <c r="I25" s="69">
        <v>891492.25</v>
      </c>
      <c r="J25" s="69">
        <v>1141110.08</v>
      </c>
      <c r="K25" s="69">
        <v>0</v>
      </c>
      <c r="L25" s="69">
        <v>171166.51</v>
      </c>
      <c r="M25" s="68">
        <v>57055.5</v>
      </c>
      <c r="N25" s="420">
        <v>400</v>
      </c>
      <c r="O25" s="79" t="s">
        <v>913</v>
      </c>
      <c r="P25" s="421">
        <f t="shared" si="0"/>
        <v>2852.7752</v>
      </c>
      <c r="Q25" s="421">
        <f t="shared" si="1"/>
        <v>1026.9990720000001</v>
      </c>
      <c r="R25" s="421">
        <f t="shared" si="2"/>
        <v>3879.7742720000001</v>
      </c>
      <c r="S25" s="420"/>
      <c r="T25" s="420"/>
    </row>
    <row r="26" spans="1:20" s="66" customFormat="1" ht="29.25" thickBot="1" x14ac:dyDescent="0.3">
      <c r="A26" s="74">
        <v>301</v>
      </c>
      <c r="B26" s="74">
        <v>1437867</v>
      </c>
      <c r="C26" s="478">
        <v>45180</v>
      </c>
      <c r="D26" s="63">
        <v>7</v>
      </c>
      <c r="E26" s="74" t="s">
        <v>1127</v>
      </c>
      <c r="F26" s="74">
        <v>20</v>
      </c>
      <c r="G26" s="74" t="s">
        <v>251</v>
      </c>
      <c r="H26" s="74" t="s">
        <v>252</v>
      </c>
      <c r="I26" s="69">
        <v>557203.12</v>
      </c>
      <c r="J26" s="69">
        <v>713220</v>
      </c>
      <c r="K26" s="69">
        <v>0</v>
      </c>
      <c r="L26" s="69">
        <v>106983</v>
      </c>
      <c r="M26" s="68">
        <v>35661</v>
      </c>
      <c r="N26" s="420">
        <v>200</v>
      </c>
      <c r="O26" s="79" t="s">
        <v>913</v>
      </c>
      <c r="P26" s="421">
        <f t="shared" si="0"/>
        <v>3566.1</v>
      </c>
      <c r="Q26" s="421">
        <f t="shared" si="1"/>
        <v>1283.7959999999998</v>
      </c>
      <c r="R26" s="421">
        <f t="shared" si="2"/>
        <v>4849.8959999999997</v>
      </c>
      <c r="S26" s="420"/>
      <c r="T26" s="420"/>
    </row>
    <row r="27" spans="1:20" s="66" customFormat="1" ht="29.25" thickBot="1" x14ac:dyDescent="0.3">
      <c r="A27" s="74">
        <v>301</v>
      </c>
      <c r="B27" s="74">
        <v>1437867</v>
      </c>
      <c r="C27" s="478">
        <v>45180</v>
      </c>
      <c r="D27" s="63">
        <v>8</v>
      </c>
      <c r="E27" s="74" t="s">
        <v>1128</v>
      </c>
      <c r="F27" s="74">
        <v>21</v>
      </c>
      <c r="G27" s="74" t="s">
        <v>251</v>
      </c>
      <c r="H27" s="74" t="s">
        <v>252</v>
      </c>
      <c r="I27" s="69">
        <v>919385.85</v>
      </c>
      <c r="J27" s="69">
        <v>1176813.8899999999</v>
      </c>
      <c r="K27" s="69">
        <v>0</v>
      </c>
      <c r="L27" s="69">
        <v>176522.08</v>
      </c>
      <c r="M27" s="68">
        <v>58840.69</v>
      </c>
      <c r="N27" s="420">
        <v>300</v>
      </c>
      <c r="O27" s="79" t="s">
        <v>913</v>
      </c>
      <c r="P27" s="421">
        <f t="shared" si="0"/>
        <v>3922.7129666666665</v>
      </c>
      <c r="Q27" s="421">
        <f t="shared" si="1"/>
        <v>1412.1766679999998</v>
      </c>
      <c r="R27" s="421">
        <f t="shared" si="2"/>
        <v>5334.8896346666661</v>
      </c>
      <c r="S27" s="420"/>
      <c r="T27" s="420"/>
    </row>
    <row r="28" spans="1:20" s="66" customFormat="1" ht="29.25" thickBot="1" x14ac:dyDescent="0.3">
      <c r="A28" s="74">
        <v>301</v>
      </c>
      <c r="B28" s="74">
        <v>1584314</v>
      </c>
      <c r="C28" s="478">
        <v>45210</v>
      </c>
      <c r="D28" s="63">
        <v>1</v>
      </c>
      <c r="E28" s="74" t="s">
        <v>1336</v>
      </c>
      <c r="F28" s="74">
        <v>5</v>
      </c>
      <c r="G28" s="74" t="s">
        <v>251</v>
      </c>
      <c r="H28" s="74" t="s">
        <v>252</v>
      </c>
      <c r="I28" s="69">
        <v>803925.17</v>
      </c>
      <c r="J28" s="69">
        <v>1029024.22</v>
      </c>
      <c r="K28" s="69">
        <v>0</v>
      </c>
      <c r="L28" s="69">
        <v>154353.63</v>
      </c>
      <c r="M28" s="68">
        <v>51451.21</v>
      </c>
      <c r="N28" s="420">
        <v>300</v>
      </c>
      <c r="O28" s="79" t="s">
        <v>913</v>
      </c>
      <c r="P28" s="421">
        <f t="shared" si="0"/>
        <v>3430.0807333333332</v>
      </c>
      <c r="Q28" s="421">
        <f t="shared" si="1"/>
        <v>1234.829064</v>
      </c>
      <c r="R28" s="421">
        <f t="shared" si="2"/>
        <v>4664.9097973333337</v>
      </c>
      <c r="S28" s="420"/>
      <c r="T28" s="420"/>
    </row>
    <row r="29" spans="1:20" s="66" customFormat="1" ht="29.25" thickBot="1" x14ac:dyDescent="0.3">
      <c r="A29" s="74">
        <v>301</v>
      </c>
      <c r="B29" s="74">
        <v>1584314</v>
      </c>
      <c r="C29" s="478">
        <v>45210</v>
      </c>
      <c r="D29" s="63">
        <v>2</v>
      </c>
      <c r="E29" s="74" t="s">
        <v>1337</v>
      </c>
      <c r="F29" s="74">
        <v>17</v>
      </c>
      <c r="G29" s="74" t="s">
        <v>251</v>
      </c>
      <c r="H29" s="74" t="s">
        <v>252</v>
      </c>
      <c r="I29" s="69">
        <v>3566352.39</v>
      </c>
      <c r="J29" s="69">
        <v>4564931.0599999996</v>
      </c>
      <c r="K29" s="69">
        <v>0</v>
      </c>
      <c r="L29" s="69">
        <v>684739.66</v>
      </c>
      <c r="M29" s="69">
        <v>228246.55</v>
      </c>
      <c r="N29" s="420">
        <v>1190</v>
      </c>
      <c r="O29" s="79" t="s">
        <v>913</v>
      </c>
      <c r="P29" s="421">
        <f t="shared" si="0"/>
        <v>3836.0765210084032</v>
      </c>
      <c r="Q29" s="421">
        <f t="shared" si="1"/>
        <v>1380.9875475630251</v>
      </c>
      <c r="R29" s="421">
        <f t="shared" si="2"/>
        <v>5217.0640685714279</v>
      </c>
      <c r="S29" s="420"/>
      <c r="T29" s="420"/>
    </row>
    <row r="30" spans="1:20" s="66" customFormat="1" ht="29.25" thickBot="1" x14ac:dyDescent="0.3">
      <c r="A30" s="74">
        <v>301</v>
      </c>
      <c r="B30" s="74">
        <v>1584314</v>
      </c>
      <c r="C30" s="478">
        <v>45210</v>
      </c>
      <c r="D30" s="63">
        <v>3</v>
      </c>
      <c r="E30" s="74" t="s">
        <v>1338</v>
      </c>
      <c r="F30" s="74">
        <v>6</v>
      </c>
      <c r="G30" s="74" t="s">
        <v>251</v>
      </c>
      <c r="H30" s="74" t="s">
        <v>252</v>
      </c>
      <c r="I30" s="69">
        <v>1667916.11</v>
      </c>
      <c r="J30" s="69">
        <v>2134932.62</v>
      </c>
      <c r="K30" s="69">
        <v>0</v>
      </c>
      <c r="L30" s="69">
        <v>320239.89</v>
      </c>
      <c r="M30" s="69">
        <v>106746.63</v>
      </c>
      <c r="N30" s="420">
        <v>625</v>
      </c>
      <c r="O30" s="79" t="s">
        <v>913</v>
      </c>
      <c r="P30" s="421">
        <f t="shared" si="0"/>
        <v>3415.8921920000003</v>
      </c>
      <c r="Q30" s="421">
        <f t="shared" si="1"/>
        <v>1229.72118912</v>
      </c>
      <c r="R30" s="421">
        <f t="shared" si="2"/>
        <v>4645.6133811199998</v>
      </c>
      <c r="S30" s="420"/>
      <c r="T30" s="420"/>
    </row>
    <row r="31" spans="1:20" s="66" customFormat="1" ht="29.25" thickBot="1" x14ac:dyDescent="0.3">
      <c r="A31" s="74">
        <v>301</v>
      </c>
      <c r="B31" s="74">
        <v>1584314</v>
      </c>
      <c r="C31" s="478">
        <v>45210</v>
      </c>
      <c r="D31" s="63">
        <v>4</v>
      </c>
      <c r="E31" s="74" t="s">
        <v>1339</v>
      </c>
      <c r="F31" s="74">
        <v>13</v>
      </c>
      <c r="G31" s="74" t="s">
        <v>251</v>
      </c>
      <c r="H31" s="74" t="s">
        <v>252</v>
      </c>
      <c r="I31" s="69">
        <v>1060253.3400000001</v>
      </c>
      <c r="J31" s="69">
        <v>1357124.28</v>
      </c>
      <c r="K31" s="69">
        <v>0</v>
      </c>
      <c r="L31" s="69">
        <v>203568.64000000001</v>
      </c>
      <c r="M31" s="68">
        <v>67856.210000000006</v>
      </c>
      <c r="N31" s="420">
        <v>380</v>
      </c>
      <c r="O31" s="79" t="s">
        <v>913</v>
      </c>
      <c r="P31" s="421">
        <f t="shared" si="0"/>
        <v>3571.3796842105262</v>
      </c>
      <c r="Q31" s="421">
        <f t="shared" si="1"/>
        <v>1285.6966863157893</v>
      </c>
      <c r="R31" s="421">
        <f t="shared" si="2"/>
        <v>4857.0763705263153</v>
      </c>
      <c r="S31" s="420"/>
      <c r="T31" s="420"/>
    </row>
    <row r="32" spans="1:20" s="66" customFormat="1" ht="29.25" thickBot="1" x14ac:dyDescent="0.3">
      <c r="A32" s="74">
        <v>301</v>
      </c>
      <c r="B32" s="74">
        <v>1584314</v>
      </c>
      <c r="C32" s="478">
        <v>45210</v>
      </c>
      <c r="D32" s="63">
        <v>5</v>
      </c>
      <c r="E32" s="74" t="s">
        <v>1340</v>
      </c>
      <c r="F32" s="74">
        <v>20</v>
      </c>
      <c r="G32" s="74" t="s">
        <v>251</v>
      </c>
      <c r="H32" s="74" t="s">
        <v>252</v>
      </c>
      <c r="I32" s="69">
        <v>741235.46</v>
      </c>
      <c r="J32" s="69">
        <v>948781.39</v>
      </c>
      <c r="K32" s="69">
        <v>0</v>
      </c>
      <c r="L32" s="69">
        <v>142317.21</v>
      </c>
      <c r="M32" s="68">
        <v>47439.07</v>
      </c>
      <c r="N32" s="420">
        <v>300</v>
      </c>
      <c r="O32" s="79" t="s">
        <v>913</v>
      </c>
      <c r="P32" s="421">
        <f t="shared" si="0"/>
        <v>3162.6046333333334</v>
      </c>
      <c r="Q32" s="421">
        <f t="shared" si="1"/>
        <v>1138.5376679999999</v>
      </c>
      <c r="R32" s="421">
        <f t="shared" si="2"/>
        <v>4301.1423013333333</v>
      </c>
      <c r="S32" s="420"/>
      <c r="T32" s="420"/>
    </row>
    <row r="33" spans="1:20" s="66" customFormat="1" ht="29.25" thickBot="1" x14ac:dyDescent="0.3">
      <c r="A33" s="74">
        <v>301</v>
      </c>
      <c r="B33" s="74">
        <v>1584314</v>
      </c>
      <c r="C33" s="478">
        <v>45210</v>
      </c>
      <c r="D33" s="63">
        <v>6</v>
      </c>
      <c r="E33" s="74" t="s">
        <v>1341</v>
      </c>
      <c r="F33" s="74">
        <v>21</v>
      </c>
      <c r="G33" s="74" t="s">
        <v>251</v>
      </c>
      <c r="H33" s="74" t="s">
        <v>252</v>
      </c>
      <c r="I33" s="69">
        <v>579688.27</v>
      </c>
      <c r="J33" s="69">
        <v>742000.98</v>
      </c>
      <c r="K33" s="69">
        <v>0</v>
      </c>
      <c r="L33" s="69">
        <v>111300.15</v>
      </c>
      <c r="M33" s="68">
        <v>37100.050000000003</v>
      </c>
      <c r="N33" s="420">
        <v>200</v>
      </c>
      <c r="O33" s="79" t="s">
        <v>913</v>
      </c>
      <c r="P33" s="421">
        <f t="shared" si="0"/>
        <v>3710.0048999999999</v>
      </c>
      <c r="Q33" s="421">
        <f t="shared" si="1"/>
        <v>1335.601764</v>
      </c>
      <c r="R33" s="421">
        <f t="shared" si="2"/>
        <v>5045.6066639999999</v>
      </c>
      <c r="S33" s="420"/>
      <c r="T33" s="420"/>
    </row>
    <row r="34" spans="1:20" s="66" customFormat="1" ht="29.25" thickBot="1" x14ac:dyDescent="0.3">
      <c r="A34" s="74">
        <v>301</v>
      </c>
      <c r="B34" s="74">
        <v>1779561</v>
      </c>
      <c r="C34" s="478">
        <v>45246</v>
      </c>
      <c r="D34" s="63">
        <v>1</v>
      </c>
      <c r="E34" s="74" t="s">
        <v>1451</v>
      </c>
      <c r="F34" s="74">
        <v>17</v>
      </c>
      <c r="G34" s="74" t="s">
        <v>251</v>
      </c>
      <c r="H34" s="74" t="s">
        <v>252</v>
      </c>
      <c r="I34" s="69">
        <v>2760321.5</v>
      </c>
      <c r="J34" s="69">
        <v>3533211.52</v>
      </c>
      <c r="K34" s="69">
        <v>0</v>
      </c>
      <c r="L34" s="69">
        <v>529981.73</v>
      </c>
      <c r="M34" s="69">
        <v>176660.58</v>
      </c>
      <c r="N34" s="420">
        <v>950</v>
      </c>
      <c r="O34" s="79" t="s">
        <v>913</v>
      </c>
      <c r="P34" s="421">
        <f t="shared" si="0"/>
        <v>3719.1700210526315</v>
      </c>
      <c r="Q34" s="421">
        <f t="shared" si="1"/>
        <v>1338.9012075789474</v>
      </c>
      <c r="R34" s="421">
        <f t="shared" si="2"/>
        <v>5058.0712286315793</v>
      </c>
      <c r="S34" s="420"/>
      <c r="T34" s="420"/>
    </row>
    <row r="35" spans="1:20" s="66" customFormat="1" ht="29.25" thickBot="1" x14ac:dyDescent="0.3">
      <c r="A35" s="74">
        <v>301</v>
      </c>
      <c r="B35" s="74">
        <v>1779561</v>
      </c>
      <c r="C35" s="478">
        <v>45246</v>
      </c>
      <c r="D35" s="63">
        <v>2</v>
      </c>
      <c r="E35" s="74" t="s">
        <v>1452</v>
      </c>
      <c r="F35" s="74">
        <v>22</v>
      </c>
      <c r="G35" s="74" t="s">
        <v>251</v>
      </c>
      <c r="H35" s="74" t="s">
        <v>252</v>
      </c>
      <c r="I35" s="68">
        <v>78384.78</v>
      </c>
      <c r="J35" s="69">
        <v>100332.51</v>
      </c>
      <c r="K35" s="69">
        <v>0</v>
      </c>
      <c r="L35" s="68">
        <v>15049.88</v>
      </c>
      <c r="M35" s="68">
        <v>5016.63</v>
      </c>
      <c r="N35" s="420">
        <v>30</v>
      </c>
      <c r="O35" s="79" t="s">
        <v>913</v>
      </c>
      <c r="P35" s="421">
        <f t="shared" si="0"/>
        <v>3344.4169999999999</v>
      </c>
      <c r="Q35" s="421">
        <f t="shared" si="1"/>
        <v>1203.9901199999999</v>
      </c>
      <c r="R35" s="421">
        <f t="shared" si="2"/>
        <v>4548.4071199999998</v>
      </c>
      <c r="S35" s="420"/>
      <c r="T35" s="420"/>
    </row>
    <row r="36" spans="1:20" s="82" customFormat="1" ht="29.25" thickBot="1" x14ac:dyDescent="0.3">
      <c r="A36" s="1">
        <v>301</v>
      </c>
      <c r="B36" s="1">
        <v>1860674</v>
      </c>
      <c r="C36" s="479">
        <v>45259</v>
      </c>
      <c r="D36" s="2">
        <v>1</v>
      </c>
      <c r="E36" s="1" t="s">
        <v>1448</v>
      </c>
      <c r="F36" s="1">
        <v>22</v>
      </c>
      <c r="G36" s="1" t="s">
        <v>251</v>
      </c>
      <c r="H36" s="1" t="s">
        <v>252</v>
      </c>
      <c r="I36" s="4">
        <v>705462.75</v>
      </c>
      <c r="J36" s="4">
        <v>902992.32</v>
      </c>
      <c r="K36" s="4">
        <v>0</v>
      </c>
      <c r="L36" s="4">
        <v>135448.85</v>
      </c>
      <c r="M36" s="3">
        <v>45149.62</v>
      </c>
      <c r="N36" s="178">
        <v>270</v>
      </c>
      <c r="O36" s="23" t="s">
        <v>913</v>
      </c>
      <c r="P36" s="337">
        <f t="shared" si="0"/>
        <v>3344.4159999999997</v>
      </c>
      <c r="Q36" s="337">
        <f t="shared" si="1"/>
        <v>1203.9897599999999</v>
      </c>
      <c r="R36" s="337">
        <f t="shared" si="2"/>
        <v>4548.4057599999996</v>
      </c>
      <c r="S36" s="178"/>
      <c r="T36" s="178"/>
    </row>
    <row r="37" spans="1:20" ht="29.25" thickBot="1" x14ac:dyDescent="0.3">
      <c r="A37" s="155">
        <v>301</v>
      </c>
      <c r="B37" s="155">
        <v>1860674</v>
      </c>
      <c r="C37" s="480">
        <v>45259</v>
      </c>
      <c r="D37" s="157">
        <v>2</v>
      </c>
      <c r="E37" s="155" t="s">
        <v>1449</v>
      </c>
      <c r="F37" s="155">
        <v>23</v>
      </c>
      <c r="G37" s="155" t="s">
        <v>251</v>
      </c>
      <c r="H37" s="155" t="s">
        <v>252</v>
      </c>
      <c r="I37" s="154">
        <v>353577.7</v>
      </c>
      <c r="J37" s="154">
        <v>452579.46</v>
      </c>
      <c r="K37" s="154">
        <v>0</v>
      </c>
      <c r="L37" s="158">
        <v>67886.92</v>
      </c>
      <c r="M37" s="158">
        <v>22628.97</v>
      </c>
      <c r="N37" s="340">
        <v>115</v>
      </c>
      <c r="O37" s="171" t="s">
        <v>913</v>
      </c>
      <c r="P37" s="341">
        <f t="shared" si="0"/>
        <v>3935.4735652173913</v>
      </c>
      <c r="Q37" s="341">
        <f t="shared" si="1"/>
        <v>1416.7704834782608</v>
      </c>
      <c r="R37" s="341">
        <f t="shared" si="2"/>
        <v>5352.2440486956521</v>
      </c>
      <c r="S37" s="340"/>
      <c r="T37" s="340"/>
    </row>
    <row r="38" spans="1:20" s="82" customFormat="1" ht="29.25" thickBot="1" x14ac:dyDescent="0.3">
      <c r="A38" s="155">
        <v>301</v>
      </c>
      <c r="B38" s="155">
        <v>1860674</v>
      </c>
      <c r="C38" s="480">
        <v>45259</v>
      </c>
      <c r="D38" s="157">
        <v>3</v>
      </c>
      <c r="E38" s="155" t="s">
        <v>1450</v>
      </c>
      <c r="F38" s="155">
        <v>24</v>
      </c>
      <c r="G38" s="155" t="s">
        <v>251</v>
      </c>
      <c r="H38" s="155" t="s">
        <v>252</v>
      </c>
      <c r="I38" s="154">
        <v>245515.62</v>
      </c>
      <c r="J38" s="154">
        <v>314259.99</v>
      </c>
      <c r="K38" s="154">
        <v>0</v>
      </c>
      <c r="L38" s="158">
        <v>47139</v>
      </c>
      <c r="M38" s="158">
        <v>15713</v>
      </c>
      <c r="N38" s="340">
        <v>100</v>
      </c>
      <c r="O38" s="171" t="s">
        <v>913</v>
      </c>
      <c r="P38" s="341">
        <f t="shared" si="0"/>
        <v>3142.5998999999997</v>
      </c>
      <c r="Q38" s="341">
        <f t="shared" si="1"/>
        <v>1131.3359639999999</v>
      </c>
      <c r="R38" s="341">
        <f t="shared" si="2"/>
        <v>4273.9358639999991</v>
      </c>
      <c r="S38" s="340"/>
      <c r="T38" s="340"/>
    </row>
    <row r="39" spans="1:20" ht="29.25" thickBot="1" x14ac:dyDescent="0.3">
      <c r="A39" s="1">
        <v>301</v>
      </c>
      <c r="B39" s="1">
        <v>1975673</v>
      </c>
      <c r="C39" s="479">
        <v>45277</v>
      </c>
      <c r="D39" s="2">
        <v>1</v>
      </c>
      <c r="E39" s="1" t="s">
        <v>1122</v>
      </c>
      <c r="F39" s="1">
        <v>17</v>
      </c>
      <c r="G39" s="1" t="s">
        <v>251</v>
      </c>
      <c r="H39" s="1" t="s">
        <v>252</v>
      </c>
      <c r="I39" s="4">
        <v>1577375.2</v>
      </c>
      <c r="J39" s="4">
        <v>2019040.25</v>
      </c>
      <c r="K39" s="4">
        <v>0</v>
      </c>
      <c r="L39" s="4">
        <v>302856.03999999998</v>
      </c>
      <c r="M39" s="4">
        <v>100952.01</v>
      </c>
      <c r="N39" s="178">
        <v>541</v>
      </c>
      <c r="O39" s="23" t="s">
        <v>913</v>
      </c>
      <c r="P39" s="337">
        <f t="shared" si="0"/>
        <v>3732.0522181146025</v>
      </c>
      <c r="Q39" s="337">
        <f t="shared" si="1"/>
        <v>1343.5387985212569</v>
      </c>
      <c r="R39" s="337">
        <f t="shared" si="2"/>
        <v>5075.591016635859</v>
      </c>
      <c r="S39" s="178"/>
      <c r="T39" s="178"/>
    </row>
    <row r="40" spans="1:20" ht="29.25" thickBot="1" x14ac:dyDescent="0.3">
      <c r="A40" s="1">
        <v>301</v>
      </c>
      <c r="B40" s="1">
        <v>1975673</v>
      </c>
      <c r="C40" s="479">
        <v>45277</v>
      </c>
      <c r="D40" s="2">
        <v>2</v>
      </c>
      <c r="E40" s="1" t="s">
        <v>1494</v>
      </c>
      <c r="F40" s="1">
        <v>22</v>
      </c>
      <c r="G40" s="1" t="s">
        <v>251</v>
      </c>
      <c r="H40" s="1" t="s">
        <v>252</v>
      </c>
      <c r="I40" s="4">
        <v>975224.99</v>
      </c>
      <c r="J40" s="4">
        <v>1248287.98</v>
      </c>
      <c r="K40" s="4">
        <v>0</v>
      </c>
      <c r="L40" s="4">
        <v>187243.2</v>
      </c>
      <c r="M40" s="3">
        <v>62414.400000000001</v>
      </c>
      <c r="N40" s="178">
        <v>372</v>
      </c>
      <c r="O40" s="23" t="s">
        <v>913</v>
      </c>
      <c r="P40" s="337">
        <f t="shared" si="0"/>
        <v>3355.6128494623654</v>
      </c>
      <c r="Q40" s="337">
        <f t="shared" si="1"/>
        <v>1208.0206258064516</v>
      </c>
      <c r="R40" s="337">
        <f t="shared" si="2"/>
        <v>4563.6334752688172</v>
      </c>
      <c r="S40" s="178"/>
      <c r="T40" s="178"/>
    </row>
    <row r="41" spans="1:20" ht="29.25" thickBot="1" x14ac:dyDescent="0.3">
      <c r="A41" s="1">
        <v>301</v>
      </c>
      <c r="B41" s="1">
        <v>1975673</v>
      </c>
      <c r="C41" s="479">
        <v>45277</v>
      </c>
      <c r="D41" s="2">
        <v>3</v>
      </c>
      <c r="E41" s="1" t="s">
        <v>1495</v>
      </c>
      <c r="F41" s="1">
        <v>23</v>
      </c>
      <c r="G41" s="1" t="s">
        <v>251</v>
      </c>
      <c r="H41" s="1" t="s">
        <v>252</v>
      </c>
      <c r="I41" s="4">
        <v>268404.59000000003</v>
      </c>
      <c r="J41" s="4">
        <v>343557.88</v>
      </c>
      <c r="K41" s="4">
        <v>0</v>
      </c>
      <c r="L41" s="3">
        <v>51533.68</v>
      </c>
      <c r="M41" s="3">
        <v>17177.89</v>
      </c>
      <c r="N41" s="178">
        <v>87</v>
      </c>
      <c r="O41" s="23" t="s">
        <v>913</v>
      </c>
      <c r="P41" s="337">
        <f t="shared" si="0"/>
        <v>3948.9411494252872</v>
      </c>
      <c r="Q41" s="337">
        <f t="shared" si="1"/>
        <v>1421.6188137931033</v>
      </c>
      <c r="R41" s="337">
        <f t="shared" si="2"/>
        <v>5370.5599632183903</v>
      </c>
      <c r="S41" s="178"/>
      <c r="T41" s="178"/>
    </row>
    <row r="42" spans="1:20" s="66" customFormat="1" ht="29.25" thickBot="1" x14ac:dyDescent="0.3">
      <c r="A42" s="74">
        <v>301</v>
      </c>
      <c r="B42" s="74">
        <v>2024107</v>
      </c>
      <c r="C42" s="478">
        <v>45284</v>
      </c>
      <c r="D42" s="63">
        <v>1</v>
      </c>
      <c r="E42" s="74" t="s">
        <v>1490</v>
      </c>
      <c r="F42" s="74">
        <v>17</v>
      </c>
      <c r="G42" s="74" t="s">
        <v>251</v>
      </c>
      <c r="H42" s="74" t="s">
        <v>252</v>
      </c>
      <c r="I42" s="69">
        <v>1046613.96</v>
      </c>
      <c r="J42" s="69">
        <v>1339665.8600000001</v>
      </c>
      <c r="K42" s="69">
        <v>0</v>
      </c>
      <c r="L42" s="69">
        <v>200949.88</v>
      </c>
      <c r="M42" s="68">
        <v>66983.289999999994</v>
      </c>
      <c r="N42" s="420">
        <v>359</v>
      </c>
      <c r="O42" s="79" t="s">
        <v>913</v>
      </c>
      <c r="P42" s="421">
        <f t="shared" si="0"/>
        <v>3731.6597771587744</v>
      </c>
      <c r="Q42" s="421">
        <f t="shared" si="1"/>
        <v>1343.3975197771588</v>
      </c>
      <c r="R42" s="421">
        <f t="shared" si="2"/>
        <v>5075.0572969359328</v>
      </c>
      <c r="S42" s="420"/>
      <c r="T42" s="420"/>
    </row>
    <row r="43" spans="1:20" s="66" customFormat="1" ht="29.25" thickBot="1" x14ac:dyDescent="0.3">
      <c r="A43" s="74">
        <v>301</v>
      </c>
      <c r="B43" s="74">
        <v>2024107</v>
      </c>
      <c r="C43" s="478">
        <v>45284</v>
      </c>
      <c r="D43" s="63">
        <v>2</v>
      </c>
      <c r="E43" s="74" t="s">
        <v>1491</v>
      </c>
      <c r="F43" s="74">
        <v>22</v>
      </c>
      <c r="G43" s="74" t="s">
        <v>251</v>
      </c>
      <c r="H43" s="74" t="s">
        <v>252</v>
      </c>
      <c r="I43" s="68">
        <v>73399.990000000005</v>
      </c>
      <c r="J43" s="68">
        <v>93951.98</v>
      </c>
      <c r="K43" s="69">
        <v>0</v>
      </c>
      <c r="L43" s="68">
        <v>14092.8</v>
      </c>
      <c r="M43" s="68">
        <v>4697.6000000000004</v>
      </c>
      <c r="N43" s="420">
        <v>28</v>
      </c>
      <c r="O43" s="79" t="s">
        <v>913</v>
      </c>
      <c r="P43" s="421">
        <f t="shared" si="0"/>
        <v>3355.4278571428572</v>
      </c>
      <c r="Q43" s="421">
        <f t="shared" si="1"/>
        <v>1207.9540285714286</v>
      </c>
      <c r="R43" s="421">
        <f t="shared" si="2"/>
        <v>4563.381885714286</v>
      </c>
      <c r="S43" s="420"/>
      <c r="T43" s="420"/>
    </row>
    <row r="44" spans="1:20" s="66" customFormat="1" ht="29.25" thickBot="1" x14ac:dyDescent="0.3">
      <c r="A44" s="74">
        <v>301</v>
      </c>
      <c r="B44" s="74">
        <v>2024107</v>
      </c>
      <c r="C44" s="478">
        <v>45284</v>
      </c>
      <c r="D44" s="63">
        <v>3</v>
      </c>
      <c r="E44" s="74" t="s">
        <v>1492</v>
      </c>
      <c r="F44" s="74">
        <v>23</v>
      </c>
      <c r="G44" s="74" t="s">
        <v>251</v>
      </c>
      <c r="H44" s="74" t="s">
        <v>252</v>
      </c>
      <c r="I44" s="69">
        <v>194336.05</v>
      </c>
      <c r="J44" s="69">
        <v>248750.14</v>
      </c>
      <c r="K44" s="69">
        <v>0</v>
      </c>
      <c r="L44" s="68">
        <v>37312.519999999997</v>
      </c>
      <c r="M44" s="68">
        <v>12437.51</v>
      </c>
      <c r="N44" s="420">
        <v>63</v>
      </c>
      <c r="O44" s="79" t="s">
        <v>913</v>
      </c>
      <c r="P44" s="421">
        <f t="shared" si="0"/>
        <v>3948.4149206349207</v>
      </c>
      <c r="Q44" s="421">
        <f t="shared" si="1"/>
        <v>1421.4293714285714</v>
      </c>
      <c r="R44" s="421">
        <f t="shared" si="2"/>
        <v>5369.8442920634916</v>
      </c>
      <c r="S44" s="420"/>
      <c r="T44" s="420"/>
    </row>
    <row r="45" spans="1:20" s="66" customFormat="1" ht="29.25" thickBot="1" x14ac:dyDescent="0.3">
      <c r="A45" s="74">
        <v>301</v>
      </c>
      <c r="B45" s="74">
        <v>2024107</v>
      </c>
      <c r="C45" s="478">
        <v>45284</v>
      </c>
      <c r="D45" s="63">
        <v>4</v>
      </c>
      <c r="E45" s="74" t="s">
        <v>1493</v>
      </c>
      <c r="F45" s="74">
        <v>24</v>
      </c>
      <c r="G45" s="74" t="s">
        <v>251</v>
      </c>
      <c r="H45" s="74" t="s">
        <v>252</v>
      </c>
      <c r="I45" s="68">
        <v>22168.52</v>
      </c>
      <c r="J45" s="68">
        <v>28375.7</v>
      </c>
      <c r="K45" s="69">
        <v>0</v>
      </c>
      <c r="L45" s="68">
        <v>4256.3599999999997</v>
      </c>
      <c r="M45" s="68">
        <v>1418.79</v>
      </c>
      <c r="N45" s="420">
        <v>9</v>
      </c>
      <c r="O45" s="79" t="s">
        <v>913</v>
      </c>
      <c r="P45" s="421">
        <f t="shared" si="0"/>
        <v>3152.8555555555558</v>
      </c>
      <c r="Q45" s="421">
        <f t="shared" si="1"/>
        <v>1135.028</v>
      </c>
      <c r="R45" s="421">
        <f t="shared" si="2"/>
        <v>4287.8835555555561</v>
      </c>
      <c r="S45" s="420"/>
      <c r="T45" s="420"/>
    </row>
    <row r="46" spans="1:20" ht="18.75" x14ac:dyDescent="0.25">
      <c r="A46" s="46"/>
    </row>
    <row r="47" spans="1:20" ht="18.75" x14ac:dyDescent="0.25">
      <c r="A47" s="44"/>
    </row>
    <row r="48" spans="1:20" x14ac:dyDescent="0.25">
      <c r="D48" s="419">
        <v>12</v>
      </c>
      <c r="E48" t="s">
        <v>795</v>
      </c>
      <c r="G48">
        <v>4005.26</v>
      </c>
    </row>
    <row r="49" spans="2:7" x14ac:dyDescent="0.25">
      <c r="D49" s="419">
        <v>13</v>
      </c>
      <c r="E49" t="s">
        <v>796</v>
      </c>
      <c r="G49">
        <v>5435.7</v>
      </c>
    </row>
    <row r="50" spans="2:7" ht="15.75" x14ac:dyDescent="0.25">
      <c r="B50" s="563" t="s">
        <v>131</v>
      </c>
      <c r="C50" s="563"/>
      <c r="D50" s="419">
        <v>14</v>
      </c>
      <c r="E50" t="s">
        <v>908</v>
      </c>
      <c r="G50">
        <v>5409.66</v>
      </c>
    </row>
    <row r="51" spans="2:7" x14ac:dyDescent="0.25">
      <c r="B51" s="207" t="s">
        <v>138</v>
      </c>
      <c r="C51" s="481" t="s">
        <v>139</v>
      </c>
      <c r="D51" s="419">
        <v>15</v>
      </c>
      <c r="E51" t="s">
        <v>912</v>
      </c>
      <c r="G51">
        <v>3670.84</v>
      </c>
    </row>
    <row r="52" spans="2:7" x14ac:dyDescent="0.25">
      <c r="B52" s="338">
        <v>2024107</v>
      </c>
      <c r="C52" s="482">
        <v>45284</v>
      </c>
    </row>
    <row r="53" spans="2:7" x14ac:dyDescent="0.25">
      <c r="B53" s="338">
        <v>1975673</v>
      </c>
      <c r="C53" s="482">
        <v>45277</v>
      </c>
    </row>
  </sheetData>
  <autoFilter ref="A4:T39" xr:uid="{00000000-0009-0000-0000-000008000000}"/>
  <sortState xmlns:xlrd2="http://schemas.microsoft.com/office/spreadsheetml/2017/richdata2" ref="A4:T45">
    <sortCondition ref="C4:C45"/>
  </sortState>
  <mergeCells count="1">
    <mergeCell ref="B50:C50"/>
  </mergeCells>
  <hyperlinks>
    <hyperlink ref="A1" location="home_page" display="Home page" xr:uid="{00000000-0004-0000-0800-000000000000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43"/>
  <sheetViews>
    <sheetView workbookViewId="0">
      <pane ySplit="1" topLeftCell="A11" activePane="bottomLeft" state="frozen"/>
      <selection pane="bottomLeft"/>
    </sheetView>
  </sheetViews>
  <sheetFormatPr defaultRowHeight="15" x14ac:dyDescent="0.25"/>
  <cols>
    <col min="1" max="1" width="5.140625" customWidth="1"/>
    <col min="2" max="2" width="14" customWidth="1"/>
    <col min="3" max="3" width="15.140625" style="474" bestFit="1" customWidth="1"/>
    <col min="4" max="4" width="17.42578125" bestFit="1" customWidth="1"/>
    <col min="5" max="5" width="41.140625" customWidth="1"/>
    <col min="6" max="6" width="9" customWidth="1"/>
    <col min="7" max="7" width="16.85546875" customWidth="1"/>
    <col min="8" max="8" width="54.7109375" customWidth="1"/>
    <col min="9" max="9" width="17" bestFit="1" customWidth="1"/>
    <col min="10" max="10" width="16.85546875" bestFit="1" customWidth="1"/>
    <col min="11" max="13" width="11.85546875" bestFit="1" customWidth="1"/>
    <col min="14" max="14" width="8.42578125" customWidth="1"/>
    <col min="15" max="16" width="10.5703125" customWidth="1"/>
    <col min="17" max="17" width="10.85546875" customWidth="1"/>
  </cols>
  <sheetData>
    <row r="1" spans="1:17" ht="15.75" thickBot="1" x14ac:dyDescent="0.3">
      <c r="A1" s="227" t="s">
        <v>1405</v>
      </c>
      <c r="B1" s="62"/>
      <c r="C1" s="467"/>
      <c r="D1" s="62"/>
      <c r="E1" s="62"/>
      <c r="F1" s="62"/>
      <c r="G1" s="285"/>
      <c r="H1" s="62"/>
      <c r="J1" s="94"/>
      <c r="K1" s="275"/>
    </row>
    <row r="2" spans="1:17" ht="30.75" thickBot="1" x14ac:dyDescent="0.3">
      <c r="A2" s="11" t="s">
        <v>158</v>
      </c>
      <c r="B2" s="11" t="s">
        <v>138</v>
      </c>
      <c r="C2" s="468" t="s">
        <v>139</v>
      </c>
      <c r="D2" s="12" t="s">
        <v>140</v>
      </c>
      <c r="E2" s="11" t="s">
        <v>141</v>
      </c>
      <c r="F2" s="11" t="s">
        <v>1479</v>
      </c>
      <c r="G2" s="11" t="s">
        <v>142</v>
      </c>
      <c r="H2" s="11" t="s">
        <v>143</v>
      </c>
      <c r="I2" s="326" t="s">
        <v>144</v>
      </c>
      <c r="J2" s="326" t="s">
        <v>145</v>
      </c>
      <c r="K2" s="12" t="s">
        <v>146</v>
      </c>
      <c r="L2" s="12" t="s">
        <v>147</v>
      </c>
      <c r="M2" s="12" t="s">
        <v>148</v>
      </c>
      <c r="N2" s="21" t="s">
        <v>1478</v>
      </c>
      <c r="O2" s="21" t="s">
        <v>909</v>
      </c>
      <c r="P2" s="21" t="s">
        <v>1041</v>
      </c>
      <c r="Q2" s="21" t="s">
        <v>509</v>
      </c>
    </row>
    <row r="3" spans="1:17" s="66" customFormat="1" ht="29.25" thickBot="1" x14ac:dyDescent="0.3">
      <c r="A3" s="75">
        <v>752</v>
      </c>
      <c r="B3" s="75">
        <v>5199</v>
      </c>
      <c r="C3" s="469">
        <v>44823</v>
      </c>
      <c r="D3" s="77">
        <v>1</v>
      </c>
      <c r="E3" s="328" t="s">
        <v>168</v>
      </c>
      <c r="F3" s="328">
        <v>10</v>
      </c>
      <c r="G3" s="75" t="s">
        <v>169</v>
      </c>
      <c r="H3" s="75" t="s">
        <v>354</v>
      </c>
      <c r="I3" s="78">
        <v>11790082.890000001</v>
      </c>
      <c r="J3" s="78">
        <v>18109567.32</v>
      </c>
      <c r="K3" s="78">
        <v>3018261.22</v>
      </c>
      <c r="L3" s="78">
        <v>2716435.1</v>
      </c>
      <c r="M3" s="78">
        <v>905478.37</v>
      </c>
      <c r="N3" s="323">
        <v>30500</v>
      </c>
      <c r="O3" s="318">
        <f t="shared" ref="O3:O16" si="0">J3/N3</f>
        <v>593.75630557377053</v>
      </c>
      <c r="P3" s="318">
        <f t="shared" ref="P3:P16" si="1">O3*36%</f>
        <v>213.75227000655738</v>
      </c>
      <c r="Q3" s="318">
        <f t="shared" ref="Q3:Q16" si="2">O3+P3</f>
        <v>807.50857558032794</v>
      </c>
    </row>
    <row r="4" spans="1:17" s="66" customFormat="1" ht="29.25" thickBot="1" x14ac:dyDescent="0.3">
      <c r="A4" s="74">
        <v>752</v>
      </c>
      <c r="B4" s="74">
        <v>5288</v>
      </c>
      <c r="C4" s="469">
        <v>44825</v>
      </c>
      <c r="D4" s="63">
        <v>1</v>
      </c>
      <c r="E4" s="327" t="s">
        <v>170</v>
      </c>
      <c r="F4" s="327">
        <v>11</v>
      </c>
      <c r="G4" s="74" t="s">
        <v>167</v>
      </c>
      <c r="H4" s="74" t="s">
        <v>356</v>
      </c>
      <c r="I4" s="69">
        <v>5798445.4500000002</v>
      </c>
      <c r="J4" s="69">
        <v>7422010.1699999999</v>
      </c>
      <c r="K4" s="69">
        <v>0</v>
      </c>
      <c r="L4" s="69">
        <v>1113301.53</v>
      </c>
      <c r="M4" s="69">
        <v>371100.51</v>
      </c>
      <c r="N4" s="322">
        <v>20000</v>
      </c>
      <c r="O4" s="318">
        <f t="shared" si="0"/>
        <v>371.10050849999999</v>
      </c>
      <c r="P4" s="318">
        <f t="shared" si="1"/>
        <v>133.59618305999999</v>
      </c>
      <c r="Q4" s="318">
        <f t="shared" si="2"/>
        <v>504.69669155999998</v>
      </c>
    </row>
    <row r="5" spans="1:17" s="66" customFormat="1" ht="29.25" thickBot="1" x14ac:dyDescent="0.3">
      <c r="A5" s="74">
        <v>752</v>
      </c>
      <c r="B5" s="74">
        <v>5276</v>
      </c>
      <c r="C5" s="469">
        <v>44825</v>
      </c>
      <c r="D5" s="63">
        <v>1</v>
      </c>
      <c r="E5" s="74" t="s">
        <v>168</v>
      </c>
      <c r="F5" s="74">
        <v>10</v>
      </c>
      <c r="G5" s="74" t="s">
        <v>169</v>
      </c>
      <c r="H5" s="74" t="s">
        <v>354</v>
      </c>
      <c r="I5" s="69">
        <v>10823764.83</v>
      </c>
      <c r="J5" s="69">
        <v>16625302.779999999</v>
      </c>
      <c r="K5" s="69">
        <v>2770883.8</v>
      </c>
      <c r="L5" s="69">
        <v>2493795.42</v>
      </c>
      <c r="M5" s="69">
        <v>831265.14</v>
      </c>
      <c r="N5" s="322">
        <v>28000</v>
      </c>
      <c r="O5" s="318">
        <f t="shared" si="0"/>
        <v>593.76081357142857</v>
      </c>
      <c r="P5" s="318">
        <f t="shared" si="1"/>
        <v>213.75389288571427</v>
      </c>
      <c r="Q5" s="318">
        <f t="shared" si="2"/>
        <v>807.51470645714289</v>
      </c>
    </row>
    <row r="6" spans="1:17" s="66" customFormat="1" ht="29.25" thickBot="1" x14ac:dyDescent="0.3">
      <c r="A6" s="74">
        <v>752</v>
      </c>
      <c r="B6" s="74">
        <v>5517</v>
      </c>
      <c r="C6" s="469">
        <v>44837</v>
      </c>
      <c r="D6" s="63">
        <v>1</v>
      </c>
      <c r="E6" s="74" t="s">
        <v>168</v>
      </c>
      <c r="F6" s="74">
        <v>10</v>
      </c>
      <c r="G6" s="74" t="s">
        <v>169</v>
      </c>
      <c r="H6" s="74" t="s">
        <v>354</v>
      </c>
      <c r="I6" s="69">
        <v>7004519.8300000001</v>
      </c>
      <c r="J6" s="69">
        <v>10758942.460000001</v>
      </c>
      <c r="K6" s="69">
        <v>1793157.08</v>
      </c>
      <c r="L6" s="69">
        <v>1613841.37</v>
      </c>
      <c r="M6" s="69">
        <v>537947.12</v>
      </c>
      <c r="N6" s="322">
        <v>17432</v>
      </c>
      <c r="O6" s="318">
        <f t="shared" si="0"/>
        <v>617.19495525470404</v>
      </c>
      <c r="P6" s="318">
        <f t="shared" si="1"/>
        <v>222.19018389169344</v>
      </c>
      <c r="Q6" s="318">
        <f t="shared" si="2"/>
        <v>839.38513914639748</v>
      </c>
    </row>
    <row r="7" spans="1:17" s="66" customFormat="1" ht="29.25" thickBot="1" x14ac:dyDescent="0.3">
      <c r="A7" s="74">
        <v>752</v>
      </c>
      <c r="B7" s="74">
        <v>5639</v>
      </c>
      <c r="C7" s="469">
        <v>44845</v>
      </c>
      <c r="D7" s="63">
        <v>1</v>
      </c>
      <c r="E7" s="74" t="s">
        <v>171</v>
      </c>
      <c r="F7" s="74">
        <v>10</v>
      </c>
      <c r="G7" s="74" t="s">
        <v>169</v>
      </c>
      <c r="H7" s="74" t="s">
        <v>354</v>
      </c>
      <c r="I7" s="69">
        <v>5814253.5599999996</v>
      </c>
      <c r="J7" s="69">
        <v>8930693.4700000007</v>
      </c>
      <c r="K7" s="69">
        <v>1488448.91</v>
      </c>
      <c r="L7" s="69">
        <v>1339604.02</v>
      </c>
      <c r="M7" s="69">
        <v>446534.67</v>
      </c>
      <c r="N7" s="322">
        <v>14068</v>
      </c>
      <c r="O7" s="318">
        <f t="shared" si="0"/>
        <v>634.82324921808367</v>
      </c>
      <c r="P7" s="318">
        <f t="shared" si="1"/>
        <v>228.53636971851012</v>
      </c>
      <c r="Q7" s="318">
        <f t="shared" si="2"/>
        <v>863.35961893659373</v>
      </c>
    </row>
    <row r="8" spans="1:17" s="66" customFormat="1" ht="29.25" thickBot="1" x14ac:dyDescent="0.3">
      <c r="A8" s="74">
        <v>752</v>
      </c>
      <c r="B8" s="74">
        <v>5643</v>
      </c>
      <c r="C8" s="469">
        <v>44845</v>
      </c>
      <c r="D8" s="63">
        <v>1</v>
      </c>
      <c r="E8" s="74" t="s">
        <v>170</v>
      </c>
      <c r="F8" s="74">
        <v>11</v>
      </c>
      <c r="G8" s="74" t="s">
        <v>167</v>
      </c>
      <c r="H8" s="74" t="s">
        <v>356</v>
      </c>
      <c r="I8" s="69">
        <v>6375861.4299999997</v>
      </c>
      <c r="J8" s="69">
        <v>8161102.6299999999</v>
      </c>
      <c r="K8" s="69">
        <v>0</v>
      </c>
      <c r="L8" s="69">
        <v>1224165.3999999999</v>
      </c>
      <c r="M8" s="69">
        <v>408055.13</v>
      </c>
      <c r="N8" s="322">
        <v>20500</v>
      </c>
      <c r="O8" s="318">
        <f t="shared" si="0"/>
        <v>398.10256731707318</v>
      </c>
      <c r="P8" s="318">
        <f t="shared" si="1"/>
        <v>143.31692423414634</v>
      </c>
      <c r="Q8" s="318">
        <f t="shared" si="2"/>
        <v>541.41949155121949</v>
      </c>
    </row>
    <row r="9" spans="1:17" s="66" customFormat="1" ht="15.75" thickBot="1" x14ac:dyDescent="0.3">
      <c r="A9" s="74">
        <v>752</v>
      </c>
      <c r="B9" s="74">
        <v>6248</v>
      </c>
      <c r="C9" s="469">
        <v>44866</v>
      </c>
      <c r="D9" s="63">
        <v>1</v>
      </c>
      <c r="E9" s="327" t="s">
        <v>172</v>
      </c>
      <c r="F9" s="327">
        <v>12</v>
      </c>
      <c r="G9" s="74" t="s">
        <v>173</v>
      </c>
      <c r="H9" s="74" t="s">
        <v>355</v>
      </c>
      <c r="I9" s="69">
        <v>3474967.11</v>
      </c>
      <c r="J9" s="69">
        <v>4447957.9000000004</v>
      </c>
      <c r="K9" s="69">
        <v>0</v>
      </c>
      <c r="L9" s="69">
        <v>667193.68999999994</v>
      </c>
      <c r="M9" s="69">
        <v>222397.9</v>
      </c>
      <c r="N9" s="322">
        <v>10000</v>
      </c>
      <c r="O9" s="318">
        <f t="shared" si="0"/>
        <v>444.79579000000001</v>
      </c>
      <c r="P9" s="318">
        <f t="shared" si="1"/>
        <v>160.12648440000001</v>
      </c>
      <c r="Q9" s="318">
        <f t="shared" si="2"/>
        <v>604.92227439999999</v>
      </c>
    </row>
    <row r="10" spans="1:17" s="66" customFormat="1" ht="29.25" thickBot="1" x14ac:dyDescent="0.3">
      <c r="A10" s="74">
        <v>752</v>
      </c>
      <c r="B10" s="74">
        <v>6396</v>
      </c>
      <c r="C10" s="469">
        <v>44877</v>
      </c>
      <c r="D10" s="63">
        <v>1</v>
      </c>
      <c r="E10" s="327" t="s">
        <v>168</v>
      </c>
      <c r="F10" s="327">
        <v>13</v>
      </c>
      <c r="G10" s="74" t="s">
        <v>169</v>
      </c>
      <c r="H10" s="74" t="s">
        <v>354</v>
      </c>
      <c r="I10" s="69">
        <v>13977268.83</v>
      </c>
      <c r="J10" s="69">
        <v>21469084.920000002</v>
      </c>
      <c r="K10" s="69">
        <v>3578180.82</v>
      </c>
      <c r="L10" s="69">
        <v>3220362.74</v>
      </c>
      <c r="M10" s="69">
        <v>1073454.25</v>
      </c>
      <c r="N10" s="322">
        <v>32264</v>
      </c>
      <c r="O10" s="318">
        <f t="shared" si="0"/>
        <v>665.41919538804871</v>
      </c>
      <c r="P10" s="318">
        <f t="shared" si="1"/>
        <v>239.55091033969754</v>
      </c>
      <c r="Q10" s="318">
        <f t="shared" si="2"/>
        <v>904.97010572774627</v>
      </c>
    </row>
    <row r="11" spans="1:17" s="66" customFormat="1" ht="15.75" thickBot="1" x14ac:dyDescent="0.3">
      <c r="A11" s="74">
        <v>752</v>
      </c>
      <c r="B11" s="74">
        <v>6847</v>
      </c>
      <c r="C11" s="469">
        <v>44894</v>
      </c>
      <c r="D11" s="63">
        <v>1</v>
      </c>
      <c r="E11" s="74" t="s">
        <v>170</v>
      </c>
      <c r="F11" s="74">
        <v>12</v>
      </c>
      <c r="G11" s="74" t="s">
        <v>173</v>
      </c>
      <c r="H11" s="74" t="s">
        <v>355</v>
      </c>
      <c r="I11" s="69">
        <v>6714912.29</v>
      </c>
      <c r="J11" s="69">
        <v>8595087.7400000002</v>
      </c>
      <c r="K11" s="69">
        <v>0</v>
      </c>
      <c r="L11" s="69">
        <v>1289263.1599999999</v>
      </c>
      <c r="M11" s="69">
        <v>429754.39</v>
      </c>
      <c r="N11" s="322">
        <v>20000</v>
      </c>
      <c r="O11" s="318">
        <f t="shared" si="0"/>
        <v>429.75438700000001</v>
      </c>
      <c r="P11" s="318">
        <f t="shared" si="1"/>
        <v>154.71157932</v>
      </c>
      <c r="Q11" s="318">
        <f t="shared" si="2"/>
        <v>584.46596632000001</v>
      </c>
    </row>
    <row r="12" spans="1:17" s="66" customFormat="1" ht="15.75" thickBot="1" x14ac:dyDescent="0.3">
      <c r="A12" s="74">
        <v>752</v>
      </c>
      <c r="B12" s="74">
        <v>7008</v>
      </c>
      <c r="C12" s="469">
        <v>44900</v>
      </c>
      <c r="D12" s="63">
        <v>1</v>
      </c>
      <c r="E12" s="74" t="s">
        <v>170</v>
      </c>
      <c r="F12" s="74">
        <v>12</v>
      </c>
      <c r="G12" s="74" t="s">
        <v>173</v>
      </c>
      <c r="H12" s="74" t="s">
        <v>355</v>
      </c>
      <c r="I12" s="69">
        <v>3353506.44</v>
      </c>
      <c r="J12" s="69">
        <v>4292488.24</v>
      </c>
      <c r="K12" s="69">
        <v>0</v>
      </c>
      <c r="L12" s="69">
        <v>643873.24</v>
      </c>
      <c r="M12" s="69">
        <v>214624.41</v>
      </c>
      <c r="N12" s="322">
        <v>10000</v>
      </c>
      <c r="O12" s="318">
        <f t="shared" si="0"/>
        <v>429.24882400000001</v>
      </c>
      <c r="P12" s="318">
        <f t="shared" si="1"/>
        <v>154.52957663999999</v>
      </c>
      <c r="Q12" s="318">
        <f t="shared" si="2"/>
        <v>583.77840063999997</v>
      </c>
    </row>
    <row r="13" spans="1:17" s="66" customFormat="1" ht="15.75" thickBot="1" x14ac:dyDescent="0.3">
      <c r="A13" s="74">
        <v>752</v>
      </c>
      <c r="B13" s="74">
        <v>7436</v>
      </c>
      <c r="C13" s="469">
        <v>44921</v>
      </c>
      <c r="D13" s="63">
        <v>1</v>
      </c>
      <c r="E13" s="327" t="s">
        <v>166</v>
      </c>
      <c r="F13" s="327">
        <v>14</v>
      </c>
      <c r="G13" s="74" t="s">
        <v>173</v>
      </c>
      <c r="H13" s="74" t="s">
        <v>355</v>
      </c>
      <c r="I13" s="69">
        <v>3353506.44</v>
      </c>
      <c r="J13" s="69">
        <v>4292488.24</v>
      </c>
      <c r="K13" s="69">
        <v>0</v>
      </c>
      <c r="L13" s="69">
        <v>643873.24</v>
      </c>
      <c r="M13" s="69">
        <v>214624.41</v>
      </c>
      <c r="N13" s="324">
        <v>10000</v>
      </c>
      <c r="O13" s="318">
        <f t="shared" si="0"/>
        <v>429.24882400000001</v>
      </c>
      <c r="P13" s="318">
        <f t="shared" si="1"/>
        <v>154.52957663999999</v>
      </c>
      <c r="Q13" s="318">
        <f t="shared" si="2"/>
        <v>583.77840063999997</v>
      </c>
    </row>
    <row r="14" spans="1:17" s="66" customFormat="1" ht="29.25" thickBot="1" x14ac:dyDescent="0.3">
      <c r="A14" s="75">
        <v>102</v>
      </c>
      <c r="B14" s="75">
        <v>27054</v>
      </c>
      <c r="C14" s="469">
        <v>45214</v>
      </c>
      <c r="D14" s="77">
        <v>1</v>
      </c>
      <c r="E14" s="75" t="s">
        <v>1272</v>
      </c>
      <c r="F14" s="75">
        <v>14</v>
      </c>
      <c r="G14" s="75" t="s">
        <v>173</v>
      </c>
      <c r="H14" s="75" t="s">
        <v>1271</v>
      </c>
      <c r="I14" s="78">
        <v>6854718.54</v>
      </c>
      <c r="J14" s="78">
        <v>8774039.7300000004</v>
      </c>
      <c r="K14" s="78">
        <v>0</v>
      </c>
      <c r="L14" s="78">
        <v>1316105.96</v>
      </c>
      <c r="M14" s="78">
        <v>438701.99</v>
      </c>
      <c r="N14" s="417">
        <v>19790</v>
      </c>
      <c r="O14" s="318">
        <f t="shared" si="0"/>
        <v>443.35723749368373</v>
      </c>
      <c r="P14" s="318">
        <f t="shared" si="1"/>
        <v>159.60860549772613</v>
      </c>
      <c r="Q14" s="318">
        <f t="shared" si="2"/>
        <v>602.96584299140989</v>
      </c>
    </row>
    <row r="15" spans="1:17" s="66" customFormat="1" ht="29.25" thickBot="1" x14ac:dyDescent="0.3">
      <c r="A15" s="74">
        <v>102</v>
      </c>
      <c r="B15" s="74">
        <v>27501</v>
      </c>
      <c r="C15" s="469">
        <v>45217</v>
      </c>
      <c r="D15" s="63">
        <v>1</v>
      </c>
      <c r="E15" s="327" t="s">
        <v>1268</v>
      </c>
      <c r="F15" s="327">
        <v>15</v>
      </c>
      <c r="G15" s="74" t="s">
        <v>169</v>
      </c>
      <c r="H15" s="74" t="s">
        <v>1269</v>
      </c>
      <c r="I15" s="69">
        <v>15098190.800000001</v>
      </c>
      <c r="J15" s="69">
        <v>23190821.07</v>
      </c>
      <c r="K15" s="69">
        <v>3865136.84</v>
      </c>
      <c r="L15" s="69">
        <v>3478623.16</v>
      </c>
      <c r="M15" s="69">
        <v>1159541.05</v>
      </c>
      <c r="N15" s="322">
        <v>33700</v>
      </c>
      <c r="O15" s="318">
        <f t="shared" si="0"/>
        <v>688.15492789317511</v>
      </c>
      <c r="P15" s="318">
        <f t="shared" si="1"/>
        <v>247.73577404154304</v>
      </c>
      <c r="Q15" s="318">
        <f t="shared" si="2"/>
        <v>935.89070193471821</v>
      </c>
    </row>
    <row r="16" spans="1:17" s="66" customFormat="1" ht="29.25" thickBot="1" x14ac:dyDescent="0.3">
      <c r="A16" s="74">
        <v>102</v>
      </c>
      <c r="B16" s="74">
        <v>27716</v>
      </c>
      <c r="C16" s="469">
        <v>45221</v>
      </c>
      <c r="D16" s="63">
        <v>1</v>
      </c>
      <c r="E16" s="74" t="s">
        <v>1270</v>
      </c>
      <c r="F16" s="74">
        <v>14</v>
      </c>
      <c r="G16" s="74" t="s">
        <v>173</v>
      </c>
      <c r="H16" s="74" t="s">
        <v>1271</v>
      </c>
      <c r="I16" s="69">
        <v>6760799.8099999996</v>
      </c>
      <c r="J16" s="69">
        <v>8653823.7599999998</v>
      </c>
      <c r="K16" s="69">
        <v>0</v>
      </c>
      <c r="L16" s="69">
        <v>1298073.56</v>
      </c>
      <c r="M16" s="69">
        <v>432691.19</v>
      </c>
      <c r="N16" s="418">
        <v>19820</v>
      </c>
      <c r="O16" s="318">
        <f t="shared" si="0"/>
        <v>436.62077497477293</v>
      </c>
      <c r="P16" s="318">
        <f t="shared" si="1"/>
        <v>157.18347899091825</v>
      </c>
      <c r="Q16" s="318">
        <f t="shared" si="2"/>
        <v>593.80425396569115</v>
      </c>
    </row>
    <row r="17" spans="1:18" ht="29.25" thickBot="1" x14ac:dyDescent="0.3">
      <c r="A17" s="15">
        <v>102</v>
      </c>
      <c r="B17" s="15">
        <v>31285</v>
      </c>
      <c r="C17" s="470">
        <v>45258</v>
      </c>
      <c r="D17" s="16">
        <v>1</v>
      </c>
      <c r="E17" s="15" t="s">
        <v>168</v>
      </c>
      <c r="F17" s="1">
        <v>10</v>
      </c>
      <c r="G17" s="15" t="s">
        <v>169</v>
      </c>
      <c r="H17" s="15" t="s">
        <v>1269</v>
      </c>
      <c r="I17" s="17">
        <v>17858221.329999998</v>
      </c>
      <c r="J17" s="17">
        <v>27430227.969999999</v>
      </c>
      <c r="K17" s="17">
        <v>4571704.66</v>
      </c>
      <c r="L17" s="17">
        <v>4114534.2</v>
      </c>
      <c r="M17" s="17">
        <v>1371511.4</v>
      </c>
      <c r="N17" s="23"/>
      <c r="O17" s="23"/>
      <c r="P17" s="23"/>
      <c r="Q17" s="23"/>
      <c r="R17" s="416"/>
    </row>
    <row r="18" spans="1:18" ht="15.75" thickBot="1" x14ac:dyDescent="0.3">
      <c r="A18" s="94"/>
      <c r="B18" s="414"/>
      <c r="C18" s="471"/>
      <c r="D18" s="415"/>
      <c r="E18" s="94"/>
      <c r="F18" s="94"/>
      <c r="G18" s="94"/>
      <c r="H18" s="94"/>
      <c r="I18" s="95"/>
      <c r="J18" s="95"/>
      <c r="K18" s="95"/>
      <c r="L18" s="95"/>
      <c r="M18" s="95"/>
      <c r="N18" s="325"/>
      <c r="O18" s="416"/>
      <c r="P18" s="416"/>
      <c r="Q18" s="416"/>
    </row>
    <row r="19" spans="1:18" ht="15.75" thickBot="1" x14ac:dyDescent="0.3">
      <c r="A19" s="94"/>
      <c r="B19" s="414"/>
      <c r="C19" s="471"/>
      <c r="D19" s="415"/>
      <c r="E19" s="94"/>
      <c r="F19" s="94"/>
      <c r="G19" s="94"/>
      <c r="H19" s="94"/>
      <c r="I19" s="95"/>
      <c r="J19" s="95"/>
      <c r="K19" s="95"/>
      <c r="L19" s="95"/>
      <c r="M19" s="95"/>
      <c r="N19" s="325"/>
      <c r="O19" s="416"/>
      <c r="P19" s="416"/>
      <c r="Q19" s="416"/>
    </row>
    <row r="20" spans="1:18" ht="15.75" thickBot="1" x14ac:dyDescent="0.3">
      <c r="A20" s="94"/>
      <c r="B20" s="414"/>
      <c r="C20" s="471"/>
      <c r="D20" s="415"/>
      <c r="E20" s="94"/>
      <c r="F20" s="94"/>
      <c r="G20" s="94"/>
      <c r="H20" s="94"/>
      <c r="I20" s="95"/>
      <c r="J20" s="95"/>
      <c r="K20" s="95"/>
      <c r="L20" s="95"/>
      <c r="M20" s="95"/>
      <c r="N20" s="325"/>
      <c r="O20" s="416"/>
      <c r="P20" s="416"/>
      <c r="Q20" s="416"/>
    </row>
    <row r="21" spans="1:18" ht="15.75" thickBot="1" x14ac:dyDescent="0.3">
      <c r="A21" s="94"/>
      <c r="B21" s="414"/>
      <c r="C21" s="471"/>
      <c r="D21" s="415"/>
      <c r="E21" s="94"/>
      <c r="F21" s="94"/>
      <c r="G21" s="94"/>
      <c r="H21" s="94"/>
      <c r="I21" s="95"/>
      <c r="J21" s="95"/>
      <c r="K21" s="95"/>
      <c r="L21" s="95"/>
      <c r="M21" s="95"/>
      <c r="N21" s="325"/>
      <c r="O21" s="416"/>
      <c r="P21" s="416"/>
      <c r="Q21" s="416"/>
    </row>
    <row r="22" spans="1:18" ht="15.75" thickBot="1" x14ac:dyDescent="0.3">
      <c r="A22" s="94"/>
      <c r="B22" s="414"/>
      <c r="C22" s="471"/>
      <c r="D22" s="415"/>
      <c r="E22" s="94"/>
      <c r="F22" s="94"/>
      <c r="G22" s="94"/>
      <c r="H22" s="94"/>
      <c r="I22" s="95"/>
      <c r="J22" s="95"/>
      <c r="K22" s="95"/>
      <c r="L22" s="95"/>
      <c r="M22" s="95"/>
      <c r="N22" s="325"/>
      <c r="O22" s="416"/>
      <c r="P22" s="416"/>
      <c r="Q22" s="416"/>
    </row>
    <row r="23" spans="1:18" ht="15.75" thickBot="1" x14ac:dyDescent="0.3">
      <c r="A23" s="94"/>
      <c r="B23" s="414"/>
      <c r="C23" s="471"/>
      <c r="D23" s="415"/>
      <c r="E23" s="94"/>
      <c r="F23" s="94"/>
      <c r="G23" s="94"/>
      <c r="H23" s="94"/>
      <c r="I23" s="95"/>
      <c r="J23" s="95"/>
      <c r="K23" s="95"/>
      <c r="L23" s="95"/>
      <c r="M23" s="95"/>
      <c r="N23" s="325"/>
      <c r="O23" s="416"/>
      <c r="P23" s="416"/>
      <c r="Q23" s="416"/>
    </row>
    <row r="24" spans="1:18" ht="21" x14ac:dyDescent="0.25">
      <c r="B24" s="564" t="s">
        <v>1267</v>
      </c>
      <c r="C24" s="565"/>
      <c r="D24" s="566"/>
    </row>
    <row r="25" spans="1:18" x14ac:dyDescent="0.25">
      <c r="B25" s="210" t="s">
        <v>138</v>
      </c>
      <c r="C25" s="472" t="s">
        <v>139</v>
      </c>
      <c r="D25" s="210" t="s">
        <v>1155</v>
      </c>
    </row>
    <row r="26" spans="1:18" x14ac:dyDescent="0.25">
      <c r="B26" s="89">
        <v>5276</v>
      </c>
      <c r="C26" s="469">
        <v>44825</v>
      </c>
      <c r="D26" s="569">
        <v>44927</v>
      </c>
    </row>
    <row r="27" spans="1:18" x14ac:dyDescent="0.25">
      <c r="B27" s="89">
        <v>5199</v>
      </c>
      <c r="C27" s="469">
        <v>44823</v>
      </c>
      <c r="D27" s="570"/>
    </row>
    <row r="28" spans="1:18" x14ac:dyDescent="0.25">
      <c r="B28" s="89">
        <v>5288</v>
      </c>
      <c r="C28" s="469">
        <v>44825</v>
      </c>
      <c r="D28" s="571"/>
    </row>
    <row r="29" spans="1:18" x14ac:dyDescent="0.25">
      <c r="B29" s="89">
        <v>5517</v>
      </c>
      <c r="C29" s="469">
        <v>44837</v>
      </c>
      <c r="D29" s="569">
        <v>44958</v>
      </c>
    </row>
    <row r="30" spans="1:18" x14ac:dyDescent="0.25">
      <c r="B30" s="89">
        <v>5639</v>
      </c>
      <c r="C30" s="469">
        <v>44845</v>
      </c>
      <c r="D30" s="570"/>
    </row>
    <row r="31" spans="1:18" x14ac:dyDescent="0.25">
      <c r="B31" s="89">
        <v>5643</v>
      </c>
      <c r="C31" s="469">
        <v>44845</v>
      </c>
      <c r="D31" s="571"/>
    </row>
    <row r="32" spans="1:18" x14ac:dyDescent="0.25">
      <c r="B32" s="89">
        <v>6396</v>
      </c>
      <c r="C32" s="469">
        <v>44877</v>
      </c>
      <c r="D32" s="567">
        <v>44986</v>
      </c>
    </row>
    <row r="33" spans="2:4" x14ac:dyDescent="0.25">
      <c r="B33" s="89">
        <v>6248</v>
      </c>
      <c r="C33" s="469">
        <v>44866</v>
      </c>
      <c r="D33" s="568"/>
    </row>
    <row r="34" spans="2:4" x14ac:dyDescent="0.25">
      <c r="B34" s="89">
        <v>6847</v>
      </c>
      <c r="C34" s="469">
        <v>44894</v>
      </c>
      <c r="D34" s="568"/>
    </row>
    <row r="35" spans="2:4" x14ac:dyDescent="0.25">
      <c r="B35" s="205">
        <v>7008</v>
      </c>
      <c r="C35" s="469">
        <v>44900</v>
      </c>
      <c r="D35" s="567">
        <v>45017</v>
      </c>
    </row>
    <row r="36" spans="2:4" x14ac:dyDescent="0.25">
      <c r="B36" s="205">
        <v>7436</v>
      </c>
      <c r="C36" s="469">
        <v>44921</v>
      </c>
      <c r="D36" s="568"/>
    </row>
    <row r="37" spans="2:4" x14ac:dyDescent="0.25">
      <c r="B37" s="205">
        <v>27501</v>
      </c>
      <c r="C37" s="473">
        <v>45217</v>
      </c>
      <c r="D37" s="229"/>
    </row>
    <row r="38" spans="2:4" x14ac:dyDescent="0.25">
      <c r="B38" s="205">
        <v>27716</v>
      </c>
      <c r="C38" s="473">
        <v>45221</v>
      </c>
      <c r="D38" s="229"/>
    </row>
    <row r="39" spans="2:4" x14ac:dyDescent="0.25">
      <c r="B39" s="205">
        <v>27054</v>
      </c>
      <c r="C39" s="473">
        <v>45214</v>
      </c>
      <c r="D39" s="229"/>
    </row>
    <row r="40" spans="2:4" ht="15.75" thickBot="1" x14ac:dyDescent="0.3"/>
    <row r="41" spans="2:4" ht="21" x14ac:dyDescent="0.25">
      <c r="B41" s="564" t="s">
        <v>1267</v>
      </c>
      <c r="C41" s="565"/>
      <c r="D41" s="566"/>
    </row>
    <row r="42" spans="2:4" ht="15.75" thickBot="1" x14ac:dyDescent="0.3">
      <c r="B42" s="210" t="s">
        <v>138</v>
      </c>
      <c r="C42" s="472" t="s">
        <v>139</v>
      </c>
      <c r="D42" s="210" t="s">
        <v>1155</v>
      </c>
    </row>
    <row r="43" spans="2:4" ht="15.75" thickBot="1" x14ac:dyDescent="0.3">
      <c r="B43" s="15">
        <v>31285</v>
      </c>
      <c r="C43" s="470">
        <v>45258</v>
      </c>
      <c r="D43" s="210"/>
    </row>
  </sheetData>
  <autoFilter ref="A2:Q39" xr:uid="{00000000-0009-0000-0000-000009000000}"/>
  <sortState xmlns:xlrd2="http://schemas.microsoft.com/office/spreadsheetml/2017/richdata2" ref="A3:P16">
    <sortCondition ref="C3:C16"/>
  </sortState>
  <mergeCells count="6">
    <mergeCell ref="B41:D41"/>
    <mergeCell ref="D35:D36"/>
    <mergeCell ref="B24:D24"/>
    <mergeCell ref="D32:D34"/>
    <mergeCell ref="D26:D28"/>
    <mergeCell ref="D29:D31"/>
  </mergeCells>
  <hyperlinks>
    <hyperlink ref="A1" location="home_page" display="Home page" xr:uid="{00000000-0004-0000-0900-000000000000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7"/>
  <sheetViews>
    <sheetView workbookViewId="0">
      <pane ySplit="1" topLeftCell="A2" activePane="bottomLeft" state="frozen"/>
      <selection pane="bottomLeft"/>
    </sheetView>
  </sheetViews>
  <sheetFormatPr defaultColWidth="14.7109375" defaultRowHeight="15" x14ac:dyDescent="0.25"/>
  <cols>
    <col min="1" max="1" width="6" customWidth="1"/>
    <col min="7" max="7" width="19.140625" customWidth="1"/>
  </cols>
  <sheetData>
    <row r="1" spans="1:14" ht="15.75" thickBot="1" x14ac:dyDescent="0.3">
      <c r="A1" s="227" t="s">
        <v>1405</v>
      </c>
      <c r="B1" s="62"/>
      <c r="C1" s="62"/>
      <c r="D1" s="62"/>
      <c r="E1" s="62"/>
      <c r="F1" s="285"/>
      <c r="G1" s="62"/>
      <c r="I1" s="94"/>
      <c r="J1" s="275"/>
    </row>
    <row r="2" spans="1:14" ht="15.75" thickBot="1" x14ac:dyDescent="0.3">
      <c r="A2" s="11" t="s">
        <v>158</v>
      </c>
      <c r="B2" s="11" t="s">
        <v>138</v>
      </c>
      <c r="C2" s="12" t="s">
        <v>139</v>
      </c>
      <c r="D2" s="12" t="s">
        <v>140</v>
      </c>
      <c r="E2" s="11" t="s">
        <v>141</v>
      </c>
      <c r="F2" s="11" t="s">
        <v>142</v>
      </c>
      <c r="G2" s="11" t="s">
        <v>143</v>
      </c>
      <c r="H2" s="13" t="s">
        <v>144</v>
      </c>
      <c r="I2" s="13" t="s">
        <v>145</v>
      </c>
      <c r="J2" s="13" t="s">
        <v>146</v>
      </c>
      <c r="K2" s="13" t="s">
        <v>147</v>
      </c>
      <c r="L2" s="13" t="s">
        <v>148</v>
      </c>
      <c r="M2" s="21" t="s">
        <v>159</v>
      </c>
      <c r="N2" s="21" t="s">
        <v>296</v>
      </c>
    </row>
    <row r="3" spans="1:14" ht="57.75" thickBot="1" x14ac:dyDescent="0.3">
      <c r="A3" s="15">
        <v>301</v>
      </c>
      <c r="B3" s="15">
        <v>1691982</v>
      </c>
      <c r="C3" s="48">
        <v>44844</v>
      </c>
      <c r="D3" s="16">
        <v>1</v>
      </c>
      <c r="E3" s="15" t="s">
        <v>343</v>
      </c>
      <c r="F3" s="15" t="s">
        <v>344</v>
      </c>
      <c r="G3" s="15" t="s">
        <v>345</v>
      </c>
      <c r="H3" s="17">
        <v>199987.03</v>
      </c>
      <c r="I3" s="17">
        <v>219985.73</v>
      </c>
      <c r="J3" s="17">
        <v>0</v>
      </c>
      <c r="K3" s="18">
        <v>32997.86</v>
      </c>
      <c r="L3" s="18">
        <v>10999.29</v>
      </c>
      <c r="M3" s="23"/>
    </row>
    <row r="4" spans="1:14" ht="72" thickBot="1" x14ac:dyDescent="0.3">
      <c r="A4" s="1">
        <v>301</v>
      </c>
      <c r="B4" s="1">
        <v>1722485</v>
      </c>
      <c r="C4" s="2" t="s">
        <v>346</v>
      </c>
      <c r="D4" s="2">
        <v>1</v>
      </c>
      <c r="E4" s="1" t="s">
        <v>347</v>
      </c>
      <c r="F4" s="1" t="s">
        <v>348</v>
      </c>
      <c r="G4" s="1" t="s">
        <v>352</v>
      </c>
      <c r="H4" s="4">
        <v>200659.17</v>
      </c>
      <c r="I4" s="4">
        <v>256843.74</v>
      </c>
      <c r="J4" s="4">
        <v>0</v>
      </c>
      <c r="K4" s="3">
        <v>38526.559999999998</v>
      </c>
      <c r="L4" s="3">
        <v>12842.19</v>
      </c>
      <c r="M4" s="22"/>
    </row>
    <row r="5" spans="1:14" ht="72" thickBot="1" x14ac:dyDescent="0.3">
      <c r="A5" s="1">
        <v>301</v>
      </c>
      <c r="B5" s="1">
        <v>1722485</v>
      </c>
      <c r="C5" s="2" t="s">
        <v>346</v>
      </c>
      <c r="D5" s="2">
        <v>2</v>
      </c>
      <c r="E5" s="1" t="s">
        <v>349</v>
      </c>
      <c r="F5" s="1" t="s">
        <v>262</v>
      </c>
      <c r="G5" s="1" t="s">
        <v>264</v>
      </c>
      <c r="H5" s="4">
        <v>165539.32</v>
      </c>
      <c r="I5" s="4">
        <v>275457.44</v>
      </c>
      <c r="J5" s="3">
        <v>63567.1</v>
      </c>
      <c r="K5" s="3">
        <v>41318.620000000003</v>
      </c>
      <c r="L5" s="3">
        <v>13772.87</v>
      </c>
      <c r="M5" s="22"/>
    </row>
    <row r="6" spans="1:14" ht="100.5" thickBot="1" x14ac:dyDescent="0.3">
      <c r="A6" s="1">
        <v>301</v>
      </c>
      <c r="B6" s="1">
        <v>1722485</v>
      </c>
      <c r="C6" s="2" t="s">
        <v>346</v>
      </c>
      <c r="D6" s="2">
        <v>3</v>
      </c>
      <c r="E6" s="1" t="s">
        <v>350</v>
      </c>
      <c r="F6" s="1" t="s">
        <v>351</v>
      </c>
      <c r="G6" s="1" t="s">
        <v>353</v>
      </c>
      <c r="H6" s="4">
        <v>1162897.06</v>
      </c>
      <c r="I6" s="4">
        <v>1279186.77</v>
      </c>
      <c r="J6" s="4">
        <v>0</v>
      </c>
      <c r="K6" s="4">
        <v>191878.02</v>
      </c>
      <c r="L6" s="3">
        <v>63959.34</v>
      </c>
    </row>
    <row r="7" spans="1:14" x14ac:dyDescent="0.25">
      <c r="H7">
        <f>SUM(H3:H6)</f>
        <v>1729082.58</v>
      </c>
      <c r="I7">
        <f t="shared" ref="I7:L7" si="0">SUM(I3:I6)</f>
        <v>2031473.68</v>
      </c>
      <c r="J7">
        <f t="shared" si="0"/>
        <v>63567.1</v>
      </c>
      <c r="K7">
        <f t="shared" si="0"/>
        <v>304721.06</v>
      </c>
      <c r="L7">
        <f t="shared" si="0"/>
        <v>101573.69</v>
      </c>
    </row>
  </sheetData>
  <hyperlinks>
    <hyperlink ref="A1" location="home_page" display="Home page" xr:uid="{00000000-0004-0000-0A00-000000000000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6" customWidth="1"/>
    <col min="2" max="2" width="14" customWidth="1"/>
    <col min="3" max="3" width="11.28515625" customWidth="1"/>
    <col min="4" max="4" width="12.85546875" customWidth="1"/>
    <col min="5" max="5" width="43.140625" customWidth="1"/>
    <col min="6" max="6" width="23.7109375" customWidth="1"/>
    <col min="7" max="7" width="63.28515625" customWidth="1"/>
    <col min="8" max="8" width="18.85546875" customWidth="1"/>
    <col min="9" max="9" width="19.7109375" customWidth="1"/>
    <col min="10" max="10" width="13.140625" customWidth="1"/>
    <col min="11" max="12" width="11.85546875" customWidth="1"/>
    <col min="14" max="14" width="12.28515625" customWidth="1"/>
  </cols>
  <sheetData>
    <row r="1" spans="1:14" ht="15.75" thickBot="1" x14ac:dyDescent="0.3">
      <c r="A1" s="227" t="s">
        <v>1405</v>
      </c>
      <c r="B1" s="62"/>
      <c r="C1" s="62"/>
      <c r="D1" s="62"/>
      <c r="E1" s="62"/>
      <c r="F1" s="285"/>
      <c r="G1" s="62"/>
      <c r="I1" s="94"/>
      <c r="J1" s="275"/>
    </row>
    <row r="2" spans="1:14" ht="18.75" customHeight="1" thickBot="1" x14ac:dyDescent="0.3">
      <c r="A2" s="11" t="s">
        <v>158</v>
      </c>
      <c r="B2" s="11" t="s">
        <v>138</v>
      </c>
      <c r="C2" s="12" t="s">
        <v>139</v>
      </c>
      <c r="D2" s="12" t="s">
        <v>140</v>
      </c>
      <c r="E2" s="11" t="s">
        <v>141</v>
      </c>
      <c r="F2" s="11" t="s">
        <v>142</v>
      </c>
      <c r="G2" s="11" t="s">
        <v>143</v>
      </c>
      <c r="H2" s="13" t="s">
        <v>144</v>
      </c>
      <c r="I2" s="13" t="s">
        <v>145</v>
      </c>
      <c r="J2" s="13" t="s">
        <v>146</v>
      </c>
      <c r="K2" s="13" t="s">
        <v>147</v>
      </c>
      <c r="L2" s="13" t="s">
        <v>148</v>
      </c>
      <c r="M2" s="21" t="s">
        <v>159</v>
      </c>
      <c r="N2" s="65" t="s">
        <v>342</v>
      </c>
    </row>
    <row r="3" spans="1:14" ht="15.75" thickBot="1" x14ac:dyDescent="0.3">
      <c r="A3" s="15">
        <v>301</v>
      </c>
      <c r="B3" s="15">
        <v>1880767</v>
      </c>
      <c r="C3" s="16" t="s">
        <v>333</v>
      </c>
      <c r="D3" s="16">
        <v>1</v>
      </c>
      <c r="E3" s="15" t="s">
        <v>334</v>
      </c>
      <c r="F3" s="15" t="s">
        <v>335</v>
      </c>
      <c r="G3" s="15" t="s">
        <v>336</v>
      </c>
      <c r="H3" s="17" t="s">
        <v>337</v>
      </c>
      <c r="I3" s="17" t="s">
        <v>338</v>
      </c>
      <c r="J3" s="17" t="s">
        <v>339</v>
      </c>
      <c r="K3" s="17" t="s">
        <v>340</v>
      </c>
      <c r="L3" s="17" t="s">
        <v>341</v>
      </c>
    </row>
  </sheetData>
  <hyperlinks>
    <hyperlink ref="A1" location="home_page" display="Home page" xr:uid="{00000000-0004-0000-0B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5.85546875" customWidth="1"/>
    <col min="2" max="2" width="14" customWidth="1"/>
    <col min="3" max="3" width="11.28515625" customWidth="1"/>
    <col min="4" max="4" width="12.85546875" customWidth="1"/>
    <col min="5" max="5" width="43.140625" customWidth="1"/>
    <col min="6" max="6" width="23.7109375" customWidth="1"/>
    <col min="7" max="7" width="31.140625" customWidth="1"/>
    <col min="8" max="8" width="18.85546875" customWidth="1"/>
    <col min="9" max="9" width="19.7109375" customWidth="1"/>
    <col min="10" max="10" width="4" customWidth="1"/>
    <col min="11" max="11" width="5" customWidth="1"/>
    <col min="12" max="12" width="3.7109375" customWidth="1"/>
    <col min="13" max="13" width="13.140625" customWidth="1"/>
    <col min="14" max="14" width="13.42578125" customWidth="1"/>
  </cols>
  <sheetData>
    <row r="1" spans="1:13" ht="15.75" thickBot="1" x14ac:dyDescent="0.3">
      <c r="A1" s="227" t="s">
        <v>1405</v>
      </c>
      <c r="B1" s="62"/>
      <c r="C1" s="62"/>
      <c r="D1" s="62"/>
      <c r="E1" s="62"/>
      <c r="F1" s="285"/>
      <c r="G1" s="62"/>
      <c r="I1" s="94"/>
      <c r="J1" s="275"/>
    </row>
    <row r="2" spans="1:13" ht="15.75" thickBot="1" x14ac:dyDescent="0.3">
      <c r="A2" s="11" t="s">
        <v>160</v>
      </c>
      <c r="B2" s="11" t="s">
        <v>138</v>
      </c>
      <c r="C2" s="12" t="s">
        <v>139</v>
      </c>
      <c r="D2" s="12" t="s">
        <v>140</v>
      </c>
      <c r="E2" s="11" t="s">
        <v>141</v>
      </c>
      <c r="F2" s="11" t="s">
        <v>142</v>
      </c>
      <c r="G2" s="11" t="s">
        <v>143</v>
      </c>
      <c r="H2" s="13" t="s">
        <v>144</v>
      </c>
      <c r="I2" s="13" t="s">
        <v>145</v>
      </c>
      <c r="J2" s="13" t="s">
        <v>146</v>
      </c>
      <c r="K2" s="13" t="s">
        <v>147</v>
      </c>
      <c r="L2" s="13" t="s">
        <v>148</v>
      </c>
      <c r="M2" s="14"/>
    </row>
    <row r="3" spans="1:13" ht="15.75" thickBot="1" x14ac:dyDescent="0.3">
      <c r="A3" s="15">
        <v>301</v>
      </c>
      <c r="B3" s="15">
        <v>433032</v>
      </c>
      <c r="C3" s="48">
        <v>45000</v>
      </c>
      <c r="D3" s="16">
        <v>1</v>
      </c>
      <c r="E3" s="15" t="s">
        <v>329</v>
      </c>
      <c r="F3" s="15" t="s">
        <v>330</v>
      </c>
      <c r="G3" s="15" t="s">
        <v>331</v>
      </c>
      <c r="H3" s="17" t="s">
        <v>713</v>
      </c>
      <c r="I3" s="17" t="s">
        <v>713</v>
      </c>
      <c r="J3" s="17">
        <v>0</v>
      </c>
      <c r="K3" s="17">
        <v>0</v>
      </c>
      <c r="L3" s="17">
        <v>0</v>
      </c>
      <c r="M3" s="19"/>
    </row>
    <row r="4" spans="1:13" ht="15.75" thickBot="1" x14ac:dyDescent="0.3">
      <c r="A4" s="1">
        <v>301</v>
      </c>
      <c r="B4" s="1">
        <v>262729</v>
      </c>
      <c r="C4" s="6">
        <v>44970</v>
      </c>
      <c r="D4" s="2">
        <v>1</v>
      </c>
      <c r="E4" s="1" t="s">
        <v>329</v>
      </c>
      <c r="F4" s="1" t="s">
        <v>330</v>
      </c>
      <c r="G4" s="1" t="s">
        <v>331</v>
      </c>
      <c r="H4" s="4" t="s">
        <v>714</v>
      </c>
      <c r="I4" s="4" t="s">
        <v>714</v>
      </c>
      <c r="J4" s="4">
        <v>0</v>
      </c>
      <c r="K4" s="4">
        <v>0</v>
      </c>
      <c r="L4" s="4">
        <v>0</v>
      </c>
      <c r="M4" s="5"/>
    </row>
    <row r="5" spans="1:13" ht="18.75" x14ac:dyDescent="0.25">
      <c r="A5" s="44"/>
    </row>
    <row r="6" spans="1:13" ht="18" x14ac:dyDescent="0.25">
      <c r="A6" s="45"/>
    </row>
    <row r="7" spans="1:13" ht="18" x14ac:dyDescent="0.25">
      <c r="A7" s="45"/>
    </row>
    <row r="8" spans="1:13" ht="18" x14ac:dyDescent="0.25">
      <c r="A8" s="45"/>
    </row>
    <row r="9" spans="1:13" ht="21" x14ac:dyDescent="0.25">
      <c r="A9" s="45"/>
      <c r="C9" s="572" t="s">
        <v>332</v>
      </c>
      <c r="D9" s="572"/>
    </row>
    <row r="10" spans="1:13" ht="18" x14ac:dyDescent="0.25">
      <c r="A10" s="45"/>
      <c r="C10" s="207" t="s">
        <v>138</v>
      </c>
      <c r="D10" s="208" t="s">
        <v>139</v>
      </c>
    </row>
    <row r="11" spans="1:13" ht="18" x14ac:dyDescent="0.25">
      <c r="A11" s="45"/>
      <c r="C11" s="201">
        <v>433032</v>
      </c>
      <c r="D11" s="202">
        <v>45000</v>
      </c>
    </row>
    <row r="12" spans="1:13" ht="18" x14ac:dyDescent="0.25">
      <c r="A12" s="45"/>
      <c r="C12" s="201">
        <v>262729</v>
      </c>
      <c r="D12" s="202">
        <v>44970</v>
      </c>
    </row>
    <row r="13" spans="1:13" x14ac:dyDescent="0.25">
      <c r="A13" s="43"/>
    </row>
    <row r="14" spans="1:13" ht="18.75" x14ac:dyDescent="0.25">
      <c r="A14" s="46"/>
    </row>
    <row r="15" spans="1:13" ht="18.75" x14ac:dyDescent="0.25">
      <c r="A15" s="44"/>
    </row>
    <row r="16" spans="1:13" ht="18" x14ac:dyDescent="0.25">
      <c r="A16" s="45"/>
    </row>
    <row r="17" spans="1:1" ht="18" x14ac:dyDescent="0.25">
      <c r="A17" s="45"/>
    </row>
    <row r="18" spans="1:1" ht="18" x14ac:dyDescent="0.25">
      <c r="A18" s="45"/>
    </row>
    <row r="19" spans="1:1" ht="18" x14ac:dyDescent="0.25">
      <c r="A19" s="103"/>
    </row>
    <row r="20" spans="1:1" ht="18" x14ac:dyDescent="0.25">
      <c r="A20" s="103"/>
    </row>
  </sheetData>
  <mergeCells count="1">
    <mergeCell ref="C9:D9"/>
  </mergeCells>
  <hyperlinks>
    <hyperlink ref="A1" location="home_page" display="Home page" xr:uid="{00000000-0004-0000-0C00-000000000000}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45"/>
  <sheetViews>
    <sheetView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6.140625" customWidth="1"/>
    <col min="2" max="2" width="14" customWidth="1"/>
    <col min="3" max="3" width="11.28515625" customWidth="1"/>
    <col min="4" max="4" width="12.85546875" customWidth="1"/>
    <col min="5" max="5" width="42.85546875" customWidth="1"/>
    <col min="6" max="6" width="23.140625" customWidth="1"/>
    <col min="7" max="7" width="39.140625" customWidth="1"/>
    <col min="8" max="8" width="18.85546875" customWidth="1"/>
    <col min="9" max="9" width="19.7109375" customWidth="1"/>
    <col min="10" max="12" width="11.85546875" customWidth="1"/>
    <col min="13" max="13" width="13.28515625" customWidth="1"/>
    <col min="14" max="14" width="14.42578125" customWidth="1"/>
  </cols>
  <sheetData>
    <row r="1" spans="1:13" ht="15.75" thickBot="1" x14ac:dyDescent="0.3">
      <c r="A1" s="227" t="s">
        <v>1405</v>
      </c>
      <c r="B1" s="62"/>
      <c r="C1" s="62"/>
      <c r="D1" s="62"/>
      <c r="E1" s="62"/>
      <c r="F1" s="285"/>
      <c r="G1" s="62"/>
      <c r="I1" s="94"/>
      <c r="J1" s="275"/>
    </row>
    <row r="2" spans="1:13" ht="15.75" thickBot="1" x14ac:dyDescent="0.3">
      <c r="A2" s="11" t="s">
        <v>158</v>
      </c>
      <c r="B2" s="11" t="s">
        <v>138</v>
      </c>
      <c r="C2" s="12" t="s">
        <v>139</v>
      </c>
      <c r="D2" s="12" t="s">
        <v>140</v>
      </c>
      <c r="E2" s="11" t="s">
        <v>141</v>
      </c>
      <c r="F2" s="11" t="s">
        <v>142</v>
      </c>
      <c r="G2" s="11" t="s">
        <v>143</v>
      </c>
      <c r="H2" s="13" t="s">
        <v>144</v>
      </c>
      <c r="I2" s="13" t="s">
        <v>145</v>
      </c>
      <c r="J2" s="13" t="s">
        <v>146</v>
      </c>
      <c r="K2" s="13" t="s">
        <v>147</v>
      </c>
      <c r="L2" s="13" t="s">
        <v>148</v>
      </c>
      <c r="M2" s="21"/>
    </row>
    <row r="3" spans="1:13" s="66" customFormat="1" ht="29.25" thickBot="1" x14ac:dyDescent="0.3">
      <c r="A3" s="75">
        <v>301</v>
      </c>
      <c r="B3" s="75">
        <v>503157</v>
      </c>
      <c r="C3" s="76">
        <v>45013</v>
      </c>
      <c r="D3" s="77">
        <v>1</v>
      </c>
      <c r="E3" s="75" t="s">
        <v>689</v>
      </c>
      <c r="F3" s="75" t="s">
        <v>308</v>
      </c>
      <c r="G3" s="75" t="s">
        <v>309</v>
      </c>
      <c r="H3" s="78" t="s">
        <v>690</v>
      </c>
      <c r="I3" s="78" t="s">
        <v>691</v>
      </c>
      <c r="J3" s="78">
        <v>0</v>
      </c>
      <c r="K3" s="78" t="s">
        <v>692</v>
      </c>
      <c r="L3" s="78" t="s">
        <v>693</v>
      </c>
      <c r="M3" s="79"/>
    </row>
    <row r="4" spans="1:13" s="66" customFormat="1" ht="15.75" thickBot="1" x14ac:dyDescent="0.3">
      <c r="A4" s="74">
        <v>301</v>
      </c>
      <c r="B4" s="74">
        <v>96498</v>
      </c>
      <c r="C4" s="64">
        <v>44942</v>
      </c>
      <c r="D4" s="63">
        <v>1</v>
      </c>
      <c r="E4" s="74" t="s">
        <v>313</v>
      </c>
      <c r="F4" s="74" t="s">
        <v>311</v>
      </c>
      <c r="G4" s="74" t="s">
        <v>312</v>
      </c>
      <c r="H4" s="69" t="s">
        <v>314</v>
      </c>
      <c r="I4" s="69" t="s">
        <v>315</v>
      </c>
      <c r="J4" s="69">
        <v>0</v>
      </c>
      <c r="K4" s="68">
        <v>87581.47</v>
      </c>
      <c r="L4" s="68">
        <v>29193.82</v>
      </c>
      <c r="M4" s="91"/>
    </row>
    <row r="5" spans="1:13" s="66" customFormat="1" ht="15.75" thickBot="1" x14ac:dyDescent="0.3">
      <c r="A5" s="74">
        <v>301</v>
      </c>
      <c r="B5" s="74">
        <v>586144</v>
      </c>
      <c r="C5" s="64">
        <v>45027</v>
      </c>
      <c r="D5" s="63">
        <v>1</v>
      </c>
      <c r="E5" s="74" t="s">
        <v>310</v>
      </c>
      <c r="F5" s="74" t="s">
        <v>311</v>
      </c>
      <c r="G5" s="74" t="s">
        <v>312</v>
      </c>
      <c r="H5" s="69" t="s">
        <v>694</v>
      </c>
      <c r="I5" s="69" t="s">
        <v>695</v>
      </c>
      <c r="J5" s="69">
        <v>0</v>
      </c>
      <c r="K5" s="69" t="s">
        <v>696</v>
      </c>
      <c r="L5" s="68">
        <v>85688.82</v>
      </c>
      <c r="M5" s="91"/>
    </row>
    <row r="6" spans="1:13" s="66" customFormat="1" ht="29.25" thickBot="1" x14ac:dyDescent="0.3">
      <c r="A6" s="74">
        <v>301</v>
      </c>
      <c r="B6" s="74">
        <v>146012</v>
      </c>
      <c r="C6" s="64">
        <v>44951</v>
      </c>
      <c r="D6" s="63">
        <v>1</v>
      </c>
      <c r="E6" s="74" t="s">
        <v>316</v>
      </c>
      <c r="F6" s="74" t="s">
        <v>308</v>
      </c>
      <c r="G6" s="74" t="s">
        <v>309</v>
      </c>
      <c r="H6" s="69" t="s">
        <v>317</v>
      </c>
      <c r="I6" s="69" t="s">
        <v>318</v>
      </c>
      <c r="J6" s="69">
        <v>0</v>
      </c>
      <c r="K6" s="69" t="s">
        <v>319</v>
      </c>
      <c r="L6" s="69" t="s">
        <v>320</v>
      </c>
      <c r="M6" s="91"/>
    </row>
    <row r="7" spans="1:13" s="66" customFormat="1" ht="15.75" thickBot="1" x14ac:dyDescent="0.3">
      <c r="A7" s="74">
        <v>301</v>
      </c>
      <c r="B7" s="74">
        <v>96494</v>
      </c>
      <c r="C7" s="64">
        <v>44942</v>
      </c>
      <c r="D7" s="63">
        <v>1</v>
      </c>
      <c r="E7" s="74" t="s">
        <v>313</v>
      </c>
      <c r="F7" s="74" t="s">
        <v>311</v>
      </c>
      <c r="G7" s="74" t="s">
        <v>312</v>
      </c>
      <c r="H7" s="69" t="s">
        <v>322</v>
      </c>
      <c r="I7" s="69" t="s">
        <v>323</v>
      </c>
      <c r="J7" s="69">
        <v>0</v>
      </c>
      <c r="K7" s="68">
        <v>38344.54</v>
      </c>
      <c r="L7" s="68">
        <v>12781.51</v>
      </c>
      <c r="M7" s="91"/>
    </row>
    <row r="8" spans="1:13" s="66" customFormat="1" ht="15.75" thickBot="1" x14ac:dyDescent="0.3">
      <c r="A8" s="74">
        <v>301</v>
      </c>
      <c r="B8" s="74">
        <v>96494</v>
      </c>
      <c r="C8" s="64">
        <v>44942</v>
      </c>
      <c r="D8" s="63">
        <v>2</v>
      </c>
      <c r="E8" s="74" t="s">
        <v>324</v>
      </c>
      <c r="F8" s="74" t="s">
        <v>311</v>
      </c>
      <c r="G8" s="74" t="s">
        <v>312</v>
      </c>
      <c r="H8" s="69" t="s">
        <v>325</v>
      </c>
      <c r="I8" s="69" t="s">
        <v>326</v>
      </c>
      <c r="J8" s="69">
        <v>0</v>
      </c>
      <c r="K8" s="68">
        <v>47858.78</v>
      </c>
      <c r="L8" s="68">
        <v>15952.93</v>
      </c>
      <c r="M8" s="91"/>
    </row>
    <row r="9" spans="1:13" s="66" customFormat="1" ht="29.25" thickBot="1" x14ac:dyDescent="0.3">
      <c r="A9" s="74">
        <v>301</v>
      </c>
      <c r="B9" s="74">
        <v>644888</v>
      </c>
      <c r="C9" s="64">
        <v>45041</v>
      </c>
      <c r="D9" s="63">
        <v>1</v>
      </c>
      <c r="E9" s="74" t="s">
        <v>316</v>
      </c>
      <c r="F9" s="74" t="s">
        <v>308</v>
      </c>
      <c r="G9" s="74" t="s">
        <v>309</v>
      </c>
      <c r="H9" s="69" t="s">
        <v>697</v>
      </c>
      <c r="I9" s="69" t="s">
        <v>698</v>
      </c>
      <c r="J9" s="69">
        <v>0</v>
      </c>
      <c r="K9" s="69" t="s">
        <v>699</v>
      </c>
      <c r="L9" s="69" t="s">
        <v>700</v>
      </c>
      <c r="M9" s="91"/>
    </row>
    <row r="10" spans="1:13" s="66" customFormat="1" ht="29.25" thickBot="1" x14ac:dyDescent="0.3">
      <c r="A10" s="98">
        <v>301</v>
      </c>
      <c r="B10" s="98">
        <v>41526</v>
      </c>
      <c r="C10" s="99">
        <v>44934</v>
      </c>
      <c r="D10" s="100">
        <v>1</v>
      </c>
      <c r="E10" s="98" t="s">
        <v>316</v>
      </c>
      <c r="F10" s="98" t="s">
        <v>308</v>
      </c>
      <c r="G10" s="98" t="s">
        <v>309</v>
      </c>
      <c r="H10" s="101" t="s">
        <v>327</v>
      </c>
      <c r="I10" s="101" t="s">
        <v>328</v>
      </c>
      <c r="J10" s="101">
        <v>0</v>
      </c>
      <c r="K10" s="102">
        <v>87081.79</v>
      </c>
      <c r="L10" s="102">
        <v>29027.26</v>
      </c>
    </row>
    <row r="11" spans="1:13" s="66" customFormat="1" ht="19.5" customHeight="1" thickBot="1" x14ac:dyDescent="0.3">
      <c r="A11" s="74">
        <v>301</v>
      </c>
      <c r="B11" s="74">
        <v>920294</v>
      </c>
      <c r="C11" s="64">
        <v>45090</v>
      </c>
      <c r="D11" s="63">
        <v>1</v>
      </c>
      <c r="E11" s="74" t="s">
        <v>850</v>
      </c>
      <c r="F11" s="74" t="s">
        <v>308</v>
      </c>
      <c r="G11" s="74" t="s">
        <v>309</v>
      </c>
      <c r="H11" s="69" t="s">
        <v>851</v>
      </c>
      <c r="I11" s="69" t="s">
        <v>852</v>
      </c>
      <c r="J11" s="69">
        <v>0</v>
      </c>
      <c r="K11" s="69" t="s">
        <v>853</v>
      </c>
      <c r="L11" s="69" t="s">
        <v>854</v>
      </c>
      <c r="M11" s="91"/>
    </row>
    <row r="12" spans="1:13" s="66" customFormat="1" ht="15.75" thickBot="1" x14ac:dyDescent="0.3">
      <c r="A12" s="74">
        <v>301</v>
      </c>
      <c r="B12" s="74">
        <v>1042227</v>
      </c>
      <c r="C12" s="64">
        <v>45112</v>
      </c>
      <c r="D12" s="63">
        <v>1</v>
      </c>
      <c r="E12" s="74" t="s">
        <v>310</v>
      </c>
      <c r="F12" s="74" t="s">
        <v>311</v>
      </c>
      <c r="G12" s="74" t="s">
        <v>312</v>
      </c>
      <c r="H12" s="69" t="s">
        <v>1160</v>
      </c>
      <c r="I12" s="69" t="s">
        <v>1161</v>
      </c>
      <c r="J12" s="69">
        <v>0</v>
      </c>
      <c r="K12" s="69" t="s">
        <v>1162</v>
      </c>
      <c r="L12" s="68">
        <v>89971.49</v>
      </c>
      <c r="M12" s="91"/>
    </row>
    <row r="13" spans="1:13" s="66" customFormat="1" ht="15.75" thickBot="1" x14ac:dyDescent="0.3">
      <c r="A13" s="74">
        <v>301</v>
      </c>
      <c r="B13" s="74">
        <v>1081707</v>
      </c>
      <c r="C13" s="64">
        <v>45119</v>
      </c>
      <c r="D13" s="63">
        <v>1</v>
      </c>
      <c r="E13" s="74" t="s">
        <v>310</v>
      </c>
      <c r="F13" s="74" t="s">
        <v>311</v>
      </c>
      <c r="G13" s="74" t="s">
        <v>312</v>
      </c>
      <c r="H13" s="69" t="s">
        <v>1163</v>
      </c>
      <c r="I13" s="69" t="s">
        <v>1164</v>
      </c>
      <c r="J13" s="69">
        <v>0</v>
      </c>
      <c r="K13" s="69" t="s">
        <v>1165</v>
      </c>
      <c r="L13" s="68">
        <v>90881.05</v>
      </c>
      <c r="M13" s="91"/>
    </row>
    <row r="14" spans="1:13" ht="15.75" thickBot="1" x14ac:dyDescent="0.3">
      <c r="A14" s="15">
        <v>301</v>
      </c>
      <c r="B14" s="15">
        <v>71891</v>
      </c>
      <c r="C14" s="48">
        <v>45597</v>
      </c>
      <c r="D14" s="16">
        <v>1</v>
      </c>
      <c r="E14" s="15" t="s">
        <v>310</v>
      </c>
      <c r="F14" s="15" t="s">
        <v>311</v>
      </c>
      <c r="G14" s="15" t="s">
        <v>312</v>
      </c>
      <c r="H14" s="17" t="s">
        <v>1810</v>
      </c>
      <c r="I14" s="17" t="s">
        <v>1811</v>
      </c>
      <c r="J14" s="17">
        <v>0</v>
      </c>
      <c r="K14" s="17" t="s">
        <v>1812</v>
      </c>
      <c r="L14" s="18">
        <v>92165.41</v>
      </c>
      <c r="M14" s="23"/>
    </row>
    <row r="15" spans="1:13" ht="15.75" thickBot="1" x14ac:dyDescent="0.3">
      <c r="A15" s="1">
        <v>301</v>
      </c>
      <c r="B15" s="1">
        <v>141560</v>
      </c>
      <c r="C15" s="2" t="s">
        <v>1804</v>
      </c>
      <c r="D15" s="2">
        <v>1</v>
      </c>
      <c r="E15" s="1" t="s">
        <v>310</v>
      </c>
      <c r="F15" s="1" t="s">
        <v>311</v>
      </c>
      <c r="G15" s="1" t="s">
        <v>312</v>
      </c>
      <c r="H15" s="4" t="s">
        <v>1813</v>
      </c>
      <c r="I15" s="4" t="s">
        <v>1814</v>
      </c>
      <c r="J15" s="4">
        <v>0</v>
      </c>
      <c r="K15" s="4" t="s">
        <v>1815</v>
      </c>
      <c r="L15" s="3">
        <v>60125.77</v>
      </c>
      <c r="M15" s="22"/>
    </row>
    <row r="16" spans="1:13" ht="15.75" thickBot="1" x14ac:dyDescent="0.3">
      <c r="A16" s="1">
        <v>301</v>
      </c>
      <c r="B16" s="1">
        <v>1880825</v>
      </c>
      <c r="C16" s="6">
        <v>44969</v>
      </c>
      <c r="D16" s="2">
        <v>1</v>
      </c>
      <c r="E16" s="1" t="s">
        <v>310</v>
      </c>
      <c r="F16" s="1" t="s">
        <v>311</v>
      </c>
      <c r="G16" s="1" t="s">
        <v>312</v>
      </c>
      <c r="H16" s="4" t="s">
        <v>1816</v>
      </c>
      <c r="I16" s="4" t="s">
        <v>1817</v>
      </c>
      <c r="J16" s="4">
        <v>0</v>
      </c>
      <c r="K16" s="4" t="s">
        <v>1818</v>
      </c>
      <c r="L16" s="3">
        <v>92190.13</v>
      </c>
    </row>
    <row r="17" spans="1:13" x14ac:dyDescent="0.25">
      <c r="A17" s="94"/>
      <c r="B17" s="94"/>
      <c r="C17" s="275"/>
      <c r="D17" s="290"/>
      <c r="E17" s="94"/>
      <c r="F17" s="94"/>
      <c r="G17" s="94"/>
      <c r="H17" s="95"/>
      <c r="I17" s="95"/>
      <c r="J17" s="95"/>
      <c r="K17" s="95"/>
      <c r="L17" s="7"/>
      <c r="M17" s="43"/>
    </row>
    <row r="18" spans="1:13" x14ac:dyDescent="0.25">
      <c r="A18" s="94"/>
      <c r="B18" s="94"/>
      <c r="C18" s="275"/>
      <c r="D18" s="290"/>
      <c r="E18" s="94"/>
      <c r="F18" s="94"/>
      <c r="G18" s="94"/>
      <c r="H18" s="95"/>
      <c r="I18" s="95"/>
      <c r="J18" s="95"/>
      <c r="K18" s="95"/>
      <c r="L18" s="7"/>
      <c r="M18" s="43"/>
    </row>
    <row r="19" spans="1:13" x14ac:dyDescent="0.25">
      <c r="A19" s="94"/>
      <c r="B19" s="95"/>
      <c r="C19" s="7"/>
      <c r="D19" s="7"/>
      <c r="E19" s="94"/>
      <c r="F19" s="94"/>
      <c r="G19" s="94"/>
      <c r="H19" s="95"/>
      <c r="I19" s="95"/>
      <c r="M19" s="43"/>
    </row>
    <row r="20" spans="1:13" ht="22.5" customHeight="1" x14ac:dyDescent="0.25">
      <c r="A20" s="94"/>
      <c r="B20" s="579" t="s">
        <v>115</v>
      </c>
      <c r="C20" s="580"/>
      <c r="D20" s="581"/>
      <c r="E20" s="94"/>
      <c r="F20" s="94"/>
      <c r="G20" s="94"/>
      <c r="H20" s="95"/>
      <c r="I20" s="95"/>
      <c r="M20" s="43"/>
    </row>
    <row r="21" spans="1:13" x14ac:dyDescent="0.25">
      <c r="A21" s="94"/>
      <c r="B21" s="218" t="s">
        <v>138</v>
      </c>
      <c r="C21" s="218" t="s">
        <v>139</v>
      </c>
      <c r="D21" s="218" t="s">
        <v>1155</v>
      </c>
      <c r="E21" s="94"/>
      <c r="F21" s="94"/>
      <c r="G21" s="94"/>
      <c r="H21" s="7"/>
      <c r="I21" s="7"/>
      <c r="M21" s="43"/>
    </row>
    <row r="22" spans="1:13" x14ac:dyDescent="0.25">
      <c r="A22" s="94"/>
      <c r="B22" s="214">
        <v>518093</v>
      </c>
      <c r="C22" s="462">
        <v>44636</v>
      </c>
      <c r="D22" s="215">
        <v>44743</v>
      </c>
      <c r="E22" s="94"/>
      <c r="F22" s="94"/>
      <c r="G22" s="94"/>
      <c r="H22" s="7"/>
      <c r="I22" s="95"/>
      <c r="M22" s="43"/>
    </row>
    <row r="23" spans="1:13" x14ac:dyDescent="0.25">
      <c r="A23" s="94"/>
      <c r="B23" s="216">
        <v>720572</v>
      </c>
      <c r="C23" s="462">
        <v>44670</v>
      </c>
      <c r="D23" s="582">
        <v>44774</v>
      </c>
      <c r="E23" s="94"/>
      <c r="F23" s="94"/>
      <c r="G23" s="94"/>
      <c r="H23" s="7"/>
      <c r="I23" s="7"/>
      <c r="M23" s="43"/>
    </row>
    <row r="24" spans="1:13" x14ac:dyDescent="0.25">
      <c r="A24" s="94"/>
      <c r="B24" s="216">
        <v>2043</v>
      </c>
      <c r="C24" s="462">
        <v>44663</v>
      </c>
      <c r="D24" s="583"/>
      <c r="E24" s="94"/>
      <c r="F24" s="94"/>
      <c r="G24" s="94"/>
      <c r="H24" s="95"/>
      <c r="I24" s="95"/>
      <c r="M24" s="43"/>
    </row>
    <row r="25" spans="1:13" x14ac:dyDescent="0.25">
      <c r="A25" s="94"/>
      <c r="B25" s="216">
        <v>643330</v>
      </c>
      <c r="C25" s="462">
        <v>44657</v>
      </c>
      <c r="D25" s="583"/>
      <c r="E25" s="94"/>
      <c r="F25" s="94"/>
      <c r="G25" s="94"/>
      <c r="H25" s="7"/>
      <c r="I25" s="7"/>
      <c r="M25" s="43"/>
    </row>
    <row r="26" spans="1:13" x14ac:dyDescent="0.25">
      <c r="A26" s="94"/>
      <c r="B26" s="216">
        <v>621939</v>
      </c>
      <c r="C26" s="462">
        <v>44654</v>
      </c>
      <c r="D26" s="583"/>
      <c r="E26" s="94"/>
      <c r="F26" s="94"/>
      <c r="G26" s="94"/>
      <c r="H26" s="95"/>
      <c r="I26" s="95"/>
      <c r="M26" s="43"/>
    </row>
    <row r="27" spans="1:13" x14ac:dyDescent="0.25">
      <c r="B27" s="216">
        <v>905847</v>
      </c>
      <c r="C27" s="462">
        <v>44704</v>
      </c>
      <c r="D27" s="215">
        <v>44805</v>
      </c>
    </row>
    <row r="28" spans="1:13" x14ac:dyDescent="0.25">
      <c r="B28" s="214">
        <v>1113257</v>
      </c>
      <c r="C28" s="462">
        <v>44734</v>
      </c>
      <c r="D28" s="215">
        <v>44835</v>
      </c>
    </row>
    <row r="29" spans="1:13" ht="15" customHeight="1" x14ac:dyDescent="0.25">
      <c r="B29" s="214">
        <v>1192196</v>
      </c>
      <c r="C29" s="462">
        <v>44745</v>
      </c>
      <c r="D29" s="582">
        <v>44866</v>
      </c>
    </row>
    <row r="30" spans="1:13" x14ac:dyDescent="0.25">
      <c r="B30" s="214">
        <v>1290944</v>
      </c>
      <c r="C30" s="462">
        <v>44766</v>
      </c>
      <c r="D30" s="583"/>
    </row>
    <row r="31" spans="1:13" x14ac:dyDescent="0.25">
      <c r="B31" s="214">
        <v>1309705</v>
      </c>
      <c r="C31" s="462">
        <v>44768</v>
      </c>
      <c r="D31" s="583"/>
    </row>
    <row r="32" spans="1:13" x14ac:dyDescent="0.25">
      <c r="B32" s="214">
        <v>1492793</v>
      </c>
      <c r="C32" s="463">
        <v>44801</v>
      </c>
      <c r="D32" s="575">
        <v>44896</v>
      </c>
    </row>
    <row r="33" spans="2:4" x14ac:dyDescent="0.25">
      <c r="B33" s="214">
        <v>1547036</v>
      </c>
      <c r="C33" s="463">
        <v>44812</v>
      </c>
      <c r="D33" s="576"/>
    </row>
    <row r="34" spans="2:4" x14ac:dyDescent="0.25">
      <c r="B34" s="214">
        <v>1914585</v>
      </c>
      <c r="C34" s="463">
        <v>44887</v>
      </c>
      <c r="D34" s="575">
        <v>44986</v>
      </c>
    </row>
    <row r="35" spans="2:4" x14ac:dyDescent="0.25">
      <c r="B35" s="214">
        <v>1914665</v>
      </c>
      <c r="C35" s="463">
        <v>44887</v>
      </c>
      <c r="D35" s="576"/>
    </row>
    <row r="36" spans="2:4" x14ac:dyDescent="0.25">
      <c r="B36" s="214">
        <v>96498</v>
      </c>
      <c r="C36" s="463">
        <v>44942</v>
      </c>
      <c r="D36" s="575">
        <v>45047</v>
      </c>
    </row>
    <row r="37" spans="2:4" x14ac:dyDescent="0.25">
      <c r="B37" s="214">
        <v>146012</v>
      </c>
      <c r="C37" s="463">
        <v>44951</v>
      </c>
      <c r="D37" s="576"/>
    </row>
    <row r="38" spans="2:4" x14ac:dyDescent="0.25">
      <c r="B38" s="214">
        <v>96494</v>
      </c>
      <c r="C38" s="463">
        <v>44942</v>
      </c>
      <c r="D38" s="576"/>
    </row>
    <row r="39" spans="2:4" x14ac:dyDescent="0.25">
      <c r="B39" s="214">
        <v>41526</v>
      </c>
      <c r="C39" s="463">
        <v>44934</v>
      </c>
      <c r="D39" s="576"/>
    </row>
    <row r="40" spans="2:4" x14ac:dyDescent="0.25">
      <c r="B40" s="214">
        <v>503157</v>
      </c>
      <c r="C40" s="462">
        <v>45013</v>
      </c>
      <c r="D40" s="217">
        <v>45108</v>
      </c>
    </row>
    <row r="41" spans="2:4" x14ac:dyDescent="0.25">
      <c r="B41" s="214">
        <v>586144</v>
      </c>
      <c r="C41" s="462">
        <v>45027</v>
      </c>
      <c r="D41" s="577" t="s">
        <v>1167</v>
      </c>
    </row>
    <row r="42" spans="2:4" x14ac:dyDescent="0.25">
      <c r="B42" s="214">
        <v>644888</v>
      </c>
      <c r="C42" s="462">
        <v>45041</v>
      </c>
      <c r="D42" s="578"/>
    </row>
    <row r="43" spans="2:4" x14ac:dyDescent="0.25">
      <c r="B43" s="214">
        <v>920294</v>
      </c>
      <c r="C43" s="462">
        <v>45090</v>
      </c>
      <c r="D43" s="464">
        <v>45200</v>
      </c>
    </row>
    <row r="44" spans="2:4" x14ac:dyDescent="0.25">
      <c r="B44" s="214">
        <v>1042227</v>
      </c>
      <c r="C44" s="462">
        <v>45112</v>
      </c>
      <c r="D44" s="573" t="s">
        <v>1819</v>
      </c>
    </row>
    <row r="45" spans="2:4" x14ac:dyDescent="0.25">
      <c r="B45" s="214">
        <v>1081707</v>
      </c>
      <c r="C45" s="462">
        <v>45119</v>
      </c>
      <c r="D45" s="574"/>
    </row>
  </sheetData>
  <mergeCells count="8">
    <mergeCell ref="D44:D45"/>
    <mergeCell ref="D36:D39"/>
    <mergeCell ref="D41:D42"/>
    <mergeCell ref="B20:D20"/>
    <mergeCell ref="D23:D26"/>
    <mergeCell ref="D29:D31"/>
    <mergeCell ref="D32:D33"/>
    <mergeCell ref="D34:D35"/>
  </mergeCells>
  <hyperlinks>
    <hyperlink ref="A1" location="home_page" display="Home page" xr:uid="{00000000-0004-0000-0D00-000000000000}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29"/>
  <sheetViews>
    <sheetView zoomScale="85" zoomScaleNormal="85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703125" bestFit="1" customWidth="1"/>
    <col min="2" max="2" width="14" customWidth="1"/>
    <col min="3" max="3" width="11.5703125" style="476" bestFit="1" customWidth="1"/>
    <col min="4" max="4" width="12.85546875" bestFit="1" customWidth="1"/>
    <col min="5" max="5" width="19.140625" bestFit="1" customWidth="1"/>
    <col min="6" max="6" width="51.5703125" style="289" bestFit="1" customWidth="1"/>
    <col min="7" max="7" width="12.5703125" style="289" customWidth="1"/>
    <col min="8" max="8" width="23.7109375" customWidth="1"/>
    <col min="9" max="9" width="47.7109375" bestFit="1" customWidth="1"/>
    <col min="10" max="10" width="18.85546875" customWidth="1"/>
    <col min="11" max="11" width="19.7109375" customWidth="1"/>
    <col min="12" max="12" width="4" customWidth="1"/>
    <col min="13" max="13" width="11" bestFit="1" customWidth="1"/>
    <col min="14" max="14" width="10.42578125" bestFit="1" customWidth="1"/>
    <col min="15" max="15" width="9.28515625" bestFit="1" customWidth="1"/>
    <col min="16" max="16" width="15.5703125" bestFit="1" customWidth="1"/>
    <col min="17" max="17" width="10.5703125" bestFit="1" customWidth="1"/>
    <col min="18" max="18" width="9.28515625" bestFit="1" customWidth="1"/>
    <col min="19" max="19" width="12.140625" bestFit="1" customWidth="1"/>
  </cols>
  <sheetData>
    <row r="1" spans="1:20" ht="21" x14ac:dyDescent="0.35">
      <c r="A1" s="227" t="s">
        <v>1405</v>
      </c>
      <c r="B1" s="62"/>
      <c r="C1" s="475"/>
      <c r="D1" s="302"/>
      <c r="E1" s="62"/>
      <c r="F1" s="288"/>
      <c r="G1" s="288"/>
      <c r="H1" s="62"/>
      <c r="J1" s="94"/>
      <c r="K1" s="275"/>
    </row>
    <row r="2" spans="1:20" s="298" customFormat="1" ht="24" thickBot="1" x14ac:dyDescent="0.4">
      <c r="A2" s="297" t="s">
        <v>1457</v>
      </c>
      <c r="C2" s="529"/>
      <c r="F2" s="299"/>
      <c r="G2" s="299"/>
      <c r="J2" s="300"/>
      <c r="K2" s="301"/>
    </row>
    <row r="3" spans="1:20" s="308" customFormat="1" ht="30" x14ac:dyDescent="0.25">
      <c r="A3" s="304" t="s">
        <v>158</v>
      </c>
      <c r="B3" s="304" t="s">
        <v>138</v>
      </c>
      <c r="C3" s="530" t="s">
        <v>139</v>
      </c>
      <c r="D3" s="304" t="s">
        <v>140</v>
      </c>
      <c r="E3" s="304" t="s">
        <v>1146</v>
      </c>
      <c r="F3" s="304" t="s">
        <v>141</v>
      </c>
      <c r="G3" s="306" t="s">
        <v>1458</v>
      </c>
      <c r="H3" s="304" t="s">
        <v>142</v>
      </c>
      <c r="I3" s="304" t="s">
        <v>143</v>
      </c>
      <c r="J3" s="304" t="s">
        <v>144</v>
      </c>
      <c r="K3" s="304" t="s">
        <v>145</v>
      </c>
      <c r="L3" s="304" t="s">
        <v>146</v>
      </c>
      <c r="M3" s="304" t="s">
        <v>147</v>
      </c>
      <c r="N3" s="304" t="s">
        <v>148</v>
      </c>
      <c r="O3" s="305" t="s">
        <v>159</v>
      </c>
      <c r="P3" s="303" t="s">
        <v>296</v>
      </c>
      <c r="Q3" s="307" t="s">
        <v>1040</v>
      </c>
      <c r="R3" s="307" t="s">
        <v>1041</v>
      </c>
      <c r="S3" s="307" t="s">
        <v>509</v>
      </c>
      <c r="T3" s="331" t="s">
        <v>1481</v>
      </c>
    </row>
    <row r="4" spans="1:20" s="66" customFormat="1" ht="18.75" x14ac:dyDescent="0.25">
      <c r="A4" s="87">
        <v>301</v>
      </c>
      <c r="B4" s="87">
        <v>1014883</v>
      </c>
      <c r="C4" s="496">
        <v>45102</v>
      </c>
      <c r="D4" s="89">
        <v>1</v>
      </c>
      <c r="E4" s="586" t="s">
        <v>1148</v>
      </c>
      <c r="F4" s="87" t="s">
        <v>996</v>
      </c>
      <c r="G4" s="87">
        <v>39</v>
      </c>
      <c r="H4" s="87" t="s">
        <v>304</v>
      </c>
      <c r="I4" s="87" t="s">
        <v>305</v>
      </c>
      <c r="J4" s="90">
        <v>193110.24</v>
      </c>
      <c r="K4" s="90">
        <v>202765.75</v>
      </c>
      <c r="L4" s="90">
        <v>0</v>
      </c>
      <c r="M4" s="92">
        <v>30414.86</v>
      </c>
      <c r="N4" s="92">
        <v>10138.290000000001</v>
      </c>
      <c r="O4" s="200">
        <v>1000</v>
      </c>
      <c r="P4" s="295" t="s">
        <v>1456</v>
      </c>
      <c r="Q4" s="332">
        <f>K4/O4</f>
        <v>202.76575</v>
      </c>
      <c r="R4" s="332">
        <f>S4-Q4</f>
        <v>20.234250000000003</v>
      </c>
      <c r="S4" s="332">
        <v>223</v>
      </c>
      <c r="T4" s="284">
        <f>R4/Q4*100</f>
        <v>9.9791261591269755</v>
      </c>
    </row>
    <row r="5" spans="1:20" s="66" customFormat="1" ht="18.75" x14ac:dyDescent="0.25">
      <c r="A5" s="87">
        <v>301</v>
      </c>
      <c r="B5" s="87">
        <v>1014883</v>
      </c>
      <c r="C5" s="496">
        <v>45102</v>
      </c>
      <c r="D5" s="89">
        <v>2</v>
      </c>
      <c r="E5" s="586"/>
      <c r="F5" s="87" t="s">
        <v>997</v>
      </c>
      <c r="G5" s="87">
        <v>40</v>
      </c>
      <c r="H5" s="87" t="s">
        <v>304</v>
      </c>
      <c r="I5" s="87" t="s">
        <v>305</v>
      </c>
      <c r="J5" s="90">
        <v>189800.07</v>
      </c>
      <c r="K5" s="90">
        <v>199290.07</v>
      </c>
      <c r="L5" s="90">
        <v>0</v>
      </c>
      <c r="M5" s="92">
        <v>29893.51</v>
      </c>
      <c r="N5" s="92">
        <v>9964.5</v>
      </c>
      <c r="O5" s="200">
        <v>1000</v>
      </c>
      <c r="P5" s="295" t="s">
        <v>1456</v>
      </c>
      <c r="Q5" s="332">
        <f t="shared" ref="Q5:Q17" si="0">K5/O5</f>
        <v>199.29007000000001</v>
      </c>
      <c r="R5" s="332">
        <f t="shared" ref="R5:R17" si="1">S5-Q5</f>
        <v>19.709929999999986</v>
      </c>
      <c r="S5" s="332">
        <v>219</v>
      </c>
      <c r="T5" s="284">
        <f t="shared" ref="T5:T14" si="2">R5/Q5*100</f>
        <v>9.8900712915600781</v>
      </c>
    </row>
    <row r="6" spans="1:20" s="66" customFormat="1" ht="18.75" x14ac:dyDescent="0.25">
      <c r="A6" s="87">
        <v>301</v>
      </c>
      <c r="B6" s="87">
        <v>1014883</v>
      </c>
      <c r="C6" s="496">
        <v>45102</v>
      </c>
      <c r="D6" s="89">
        <v>3</v>
      </c>
      <c r="E6" s="586"/>
      <c r="F6" s="87" t="s">
        <v>307</v>
      </c>
      <c r="G6" s="87">
        <v>41</v>
      </c>
      <c r="H6" s="87" t="s">
        <v>304</v>
      </c>
      <c r="I6" s="87" t="s">
        <v>305</v>
      </c>
      <c r="J6" s="90">
        <v>1875932.11</v>
      </c>
      <c r="K6" s="90">
        <v>1969728.72</v>
      </c>
      <c r="L6" s="90">
        <v>0</v>
      </c>
      <c r="M6" s="90">
        <v>295459.31</v>
      </c>
      <c r="N6" s="92">
        <v>98486.44</v>
      </c>
      <c r="O6" s="200">
        <v>10000</v>
      </c>
      <c r="P6" s="295" t="s">
        <v>1456</v>
      </c>
      <c r="Q6" s="332">
        <f t="shared" si="0"/>
        <v>196.972872</v>
      </c>
      <c r="R6" s="332">
        <f t="shared" si="1"/>
        <v>20.027128000000005</v>
      </c>
      <c r="S6" s="332">
        <v>217</v>
      </c>
      <c r="T6" s="284">
        <f t="shared" si="2"/>
        <v>10.167454937652534</v>
      </c>
    </row>
    <row r="7" spans="1:20" s="66" customFormat="1" ht="18.75" x14ac:dyDescent="0.25">
      <c r="A7" s="87">
        <v>301</v>
      </c>
      <c r="B7" s="87">
        <v>817394</v>
      </c>
      <c r="C7" s="496">
        <v>45074</v>
      </c>
      <c r="D7" s="89">
        <v>1</v>
      </c>
      <c r="E7" s="586" t="s">
        <v>1147</v>
      </c>
      <c r="F7" s="87" t="s">
        <v>652</v>
      </c>
      <c r="G7" s="87">
        <v>35</v>
      </c>
      <c r="H7" s="87" t="s">
        <v>304</v>
      </c>
      <c r="I7" s="87" t="s">
        <v>305</v>
      </c>
      <c r="J7" s="90">
        <v>558776.63</v>
      </c>
      <c r="K7" s="90">
        <v>586715.46</v>
      </c>
      <c r="L7" s="90">
        <v>0</v>
      </c>
      <c r="M7" s="92">
        <v>88007.32</v>
      </c>
      <c r="N7" s="92">
        <v>29335.77</v>
      </c>
      <c r="O7" s="200">
        <v>3000</v>
      </c>
      <c r="P7" s="295" t="s">
        <v>1456</v>
      </c>
      <c r="Q7" s="332">
        <f t="shared" si="0"/>
        <v>195.57181999999997</v>
      </c>
      <c r="R7" s="332">
        <f t="shared" si="1"/>
        <v>70.428180000000026</v>
      </c>
      <c r="S7" s="332">
        <v>266</v>
      </c>
      <c r="T7" s="284">
        <f t="shared" si="2"/>
        <v>36.011415141506603</v>
      </c>
    </row>
    <row r="8" spans="1:20" s="66" customFormat="1" ht="18.75" x14ac:dyDescent="0.25">
      <c r="A8" s="87">
        <v>301</v>
      </c>
      <c r="B8" s="87">
        <v>817394</v>
      </c>
      <c r="C8" s="496">
        <v>45074</v>
      </c>
      <c r="D8" s="89">
        <v>2</v>
      </c>
      <c r="E8" s="586"/>
      <c r="F8" s="87" t="s">
        <v>653</v>
      </c>
      <c r="G8" s="87">
        <v>36</v>
      </c>
      <c r="H8" s="87" t="s">
        <v>304</v>
      </c>
      <c r="I8" s="87" t="s">
        <v>305</v>
      </c>
      <c r="J8" s="90">
        <v>186258.88</v>
      </c>
      <c r="K8" s="90">
        <v>195571.82</v>
      </c>
      <c r="L8" s="90">
        <v>0</v>
      </c>
      <c r="M8" s="92">
        <v>29335.77</v>
      </c>
      <c r="N8" s="92">
        <v>9778.59</v>
      </c>
      <c r="O8" s="200">
        <v>1000</v>
      </c>
      <c r="P8" s="295" t="s">
        <v>1456</v>
      </c>
      <c r="Q8" s="332">
        <f t="shared" si="0"/>
        <v>195.57182</v>
      </c>
      <c r="R8" s="332">
        <f t="shared" si="1"/>
        <v>70.428179999999998</v>
      </c>
      <c r="S8" s="332">
        <v>266</v>
      </c>
      <c r="T8" s="284">
        <f t="shared" si="2"/>
        <v>36.011415141506582</v>
      </c>
    </row>
    <row r="9" spans="1:20" s="66" customFormat="1" ht="18.75" x14ac:dyDescent="0.25">
      <c r="A9" s="87">
        <v>301</v>
      </c>
      <c r="B9" s="87">
        <v>817394</v>
      </c>
      <c r="C9" s="496">
        <v>45074</v>
      </c>
      <c r="D9" s="89">
        <v>3</v>
      </c>
      <c r="E9" s="586"/>
      <c r="F9" s="87" t="s">
        <v>654</v>
      </c>
      <c r="G9" s="87">
        <v>37</v>
      </c>
      <c r="H9" s="87" t="s">
        <v>304</v>
      </c>
      <c r="I9" s="87" t="s">
        <v>305</v>
      </c>
      <c r="J9" s="92">
        <v>46564.45</v>
      </c>
      <c r="K9" s="92">
        <v>48892.67</v>
      </c>
      <c r="L9" s="90">
        <v>0</v>
      </c>
      <c r="M9" s="92">
        <v>7333.9</v>
      </c>
      <c r="N9" s="92">
        <v>2444.63</v>
      </c>
      <c r="O9" s="200">
        <v>250</v>
      </c>
      <c r="P9" s="295" t="s">
        <v>1456</v>
      </c>
      <c r="Q9" s="332">
        <f t="shared" si="0"/>
        <v>195.57067999999998</v>
      </c>
      <c r="R9" s="332">
        <f t="shared" si="1"/>
        <v>70.429320000000018</v>
      </c>
      <c r="S9" s="332">
        <v>266</v>
      </c>
      <c r="T9" s="284">
        <f t="shared" si="2"/>
        <v>36.012207964915817</v>
      </c>
    </row>
    <row r="10" spans="1:20" s="66" customFormat="1" ht="28.5" x14ac:dyDescent="0.25">
      <c r="A10" s="87">
        <v>301</v>
      </c>
      <c r="B10" s="87">
        <v>817394</v>
      </c>
      <c r="C10" s="496">
        <v>45074</v>
      </c>
      <c r="D10" s="89">
        <v>4</v>
      </c>
      <c r="E10" s="586"/>
      <c r="F10" s="87" t="s">
        <v>655</v>
      </c>
      <c r="G10" s="87">
        <v>38</v>
      </c>
      <c r="H10" s="87" t="s">
        <v>304</v>
      </c>
      <c r="I10" s="87" t="s">
        <v>305</v>
      </c>
      <c r="J10" s="90">
        <v>139694.43</v>
      </c>
      <c r="K10" s="90">
        <v>146679.15</v>
      </c>
      <c r="L10" s="90">
        <v>0</v>
      </c>
      <c r="M10" s="92">
        <v>22001.87</v>
      </c>
      <c r="N10" s="92">
        <v>7333.96</v>
      </c>
      <c r="O10" s="200">
        <v>750</v>
      </c>
      <c r="P10" s="295" t="s">
        <v>1456</v>
      </c>
      <c r="Q10" s="332">
        <f t="shared" si="0"/>
        <v>195.57219999999998</v>
      </c>
      <c r="R10" s="332">
        <f t="shared" si="1"/>
        <v>70.427800000000019</v>
      </c>
      <c r="S10" s="332">
        <v>266</v>
      </c>
      <c r="T10" s="284">
        <f t="shared" si="2"/>
        <v>36.011150869090812</v>
      </c>
    </row>
    <row r="11" spans="1:20" s="66" customFormat="1" ht="18.75" x14ac:dyDescent="0.25">
      <c r="A11" s="87">
        <v>301</v>
      </c>
      <c r="B11" s="87">
        <v>1380877</v>
      </c>
      <c r="C11" s="496">
        <v>45169</v>
      </c>
      <c r="D11" s="89">
        <v>1</v>
      </c>
      <c r="E11" s="585" t="s">
        <v>1482</v>
      </c>
      <c r="F11" s="87" t="s">
        <v>1097</v>
      </c>
      <c r="G11" s="87">
        <v>42</v>
      </c>
      <c r="H11" s="87" t="s">
        <v>304</v>
      </c>
      <c r="I11" s="87" t="s">
        <v>305</v>
      </c>
      <c r="J11" s="90">
        <v>827759.8</v>
      </c>
      <c r="K11" s="90">
        <v>869147.79</v>
      </c>
      <c r="L11" s="90">
        <v>0</v>
      </c>
      <c r="M11" s="90">
        <v>130372.17</v>
      </c>
      <c r="N11" s="92">
        <v>43457.39</v>
      </c>
      <c r="O11" s="200">
        <v>4250</v>
      </c>
      <c r="P11" s="295" t="s">
        <v>1456</v>
      </c>
      <c r="Q11" s="332">
        <f t="shared" si="0"/>
        <v>204.50536235294118</v>
      </c>
      <c r="R11" s="332">
        <f t="shared" si="1"/>
        <v>73.494637647058823</v>
      </c>
      <c r="S11" s="332">
        <v>278</v>
      </c>
      <c r="T11" s="407">
        <f t="shared" si="2"/>
        <v>35.93775576418367</v>
      </c>
    </row>
    <row r="12" spans="1:20" s="66" customFormat="1" ht="18.75" x14ac:dyDescent="0.25">
      <c r="A12" s="87">
        <v>301</v>
      </c>
      <c r="B12" s="87">
        <v>1380877</v>
      </c>
      <c r="C12" s="496">
        <v>45169</v>
      </c>
      <c r="D12" s="89">
        <v>2</v>
      </c>
      <c r="E12" s="586"/>
      <c r="F12" s="87" t="s">
        <v>1098</v>
      </c>
      <c r="G12" s="87">
        <v>43</v>
      </c>
      <c r="H12" s="87" t="s">
        <v>304</v>
      </c>
      <c r="I12" s="87" t="s">
        <v>305</v>
      </c>
      <c r="J12" s="90">
        <v>957139.62</v>
      </c>
      <c r="K12" s="90">
        <v>1004996.6</v>
      </c>
      <c r="L12" s="90">
        <v>0</v>
      </c>
      <c r="M12" s="90">
        <v>150749.49</v>
      </c>
      <c r="N12" s="92">
        <v>50249.83</v>
      </c>
      <c r="O12" s="200">
        <v>5000</v>
      </c>
      <c r="P12" s="295" t="s">
        <v>1456</v>
      </c>
      <c r="Q12" s="332">
        <f t="shared" si="0"/>
        <v>200.99931999999998</v>
      </c>
      <c r="R12" s="332">
        <f t="shared" si="1"/>
        <v>72.000680000000017</v>
      </c>
      <c r="S12" s="332">
        <v>273</v>
      </c>
      <c r="T12" s="407">
        <f t="shared" si="2"/>
        <v>35.821355017519473</v>
      </c>
    </row>
    <row r="13" spans="1:20" s="66" customFormat="1" ht="18.75" x14ac:dyDescent="0.25">
      <c r="A13" s="87">
        <v>301</v>
      </c>
      <c r="B13" s="87">
        <v>1380877</v>
      </c>
      <c r="C13" s="496">
        <v>45169</v>
      </c>
      <c r="D13" s="89">
        <v>3</v>
      </c>
      <c r="E13" s="586"/>
      <c r="F13" s="87" t="s">
        <v>1099</v>
      </c>
      <c r="G13" s="87">
        <v>44</v>
      </c>
      <c r="H13" s="87" t="s">
        <v>304</v>
      </c>
      <c r="I13" s="87" t="s">
        <v>305</v>
      </c>
      <c r="J13" s="90">
        <v>378404.95</v>
      </c>
      <c r="K13" s="90">
        <v>397325.2</v>
      </c>
      <c r="L13" s="90">
        <v>0</v>
      </c>
      <c r="M13" s="92">
        <v>59598.78</v>
      </c>
      <c r="N13" s="92">
        <v>19866.259999999998</v>
      </c>
      <c r="O13" s="200">
        <v>2000</v>
      </c>
      <c r="P13" s="295" t="s">
        <v>1456</v>
      </c>
      <c r="Q13" s="332">
        <f t="shared" si="0"/>
        <v>198.6626</v>
      </c>
      <c r="R13" s="332">
        <f t="shared" si="1"/>
        <v>71.337400000000002</v>
      </c>
      <c r="S13" s="332">
        <v>270</v>
      </c>
      <c r="T13" s="407">
        <f t="shared" si="2"/>
        <v>35.908822294684555</v>
      </c>
    </row>
    <row r="14" spans="1:20" s="66" customFormat="1" ht="18.75" x14ac:dyDescent="0.25">
      <c r="A14" s="87">
        <v>301</v>
      </c>
      <c r="B14" s="87">
        <v>1380877</v>
      </c>
      <c r="C14" s="496">
        <v>45169</v>
      </c>
      <c r="D14" s="89">
        <v>4</v>
      </c>
      <c r="E14" s="586"/>
      <c r="F14" s="87" t="s">
        <v>1100</v>
      </c>
      <c r="G14" s="87">
        <v>45</v>
      </c>
      <c r="H14" s="87" t="s">
        <v>304</v>
      </c>
      <c r="I14" s="87" t="s">
        <v>305</v>
      </c>
      <c r="J14" s="90">
        <v>150249.75</v>
      </c>
      <c r="K14" s="90">
        <v>157762.23999999999</v>
      </c>
      <c r="L14" s="90">
        <v>0</v>
      </c>
      <c r="M14" s="92">
        <v>23664.34</v>
      </c>
      <c r="N14" s="92">
        <v>7888.11</v>
      </c>
      <c r="O14" s="200">
        <v>750</v>
      </c>
      <c r="P14" s="295" t="s">
        <v>1456</v>
      </c>
      <c r="Q14" s="332">
        <f t="shared" si="0"/>
        <v>210.34965333333332</v>
      </c>
      <c r="R14" s="332">
        <f t="shared" si="1"/>
        <v>75.650346666666678</v>
      </c>
      <c r="S14" s="332">
        <v>286</v>
      </c>
      <c r="T14" s="407">
        <f t="shared" si="2"/>
        <v>35.964093816112154</v>
      </c>
    </row>
    <row r="15" spans="1:20" s="66" customFormat="1" ht="21" customHeight="1" x14ac:dyDescent="0.25">
      <c r="A15" s="87">
        <v>301</v>
      </c>
      <c r="B15" s="87">
        <v>1613052</v>
      </c>
      <c r="C15" s="496">
        <v>45216</v>
      </c>
      <c r="D15" s="89">
        <v>1</v>
      </c>
      <c r="E15" s="584" t="s">
        <v>1769</v>
      </c>
      <c r="F15" s="87" t="s">
        <v>1149</v>
      </c>
      <c r="G15" s="87">
        <v>46</v>
      </c>
      <c r="H15" s="87" t="s">
        <v>304</v>
      </c>
      <c r="I15" s="87" t="s">
        <v>305</v>
      </c>
      <c r="J15" s="92">
        <v>49002.65</v>
      </c>
      <c r="K15" s="92">
        <v>51452.78</v>
      </c>
      <c r="L15" s="90">
        <v>0</v>
      </c>
      <c r="M15" s="92">
        <v>7717.92</v>
      </c>
      <c r="N15" s="92">
        <v>2572.64</v>
      </c>
      <c r="O15" s="200">
        <v>250</v>
      </c>
      <c r="P15" s="295" t="s">
        <v>1456</v>
      </c>
      <c r="Q15" s="332">
        <f>K15/O15</f>
        <v>205.81111999999999</v>
      </c>
      <c r="R15" s="332">
        <f t="shared" si="1"/>
        <v>74.188880000000012</v>
      </c>
      <c r="S15" s="332">
        <v>280</v>
      </c>
      <c r="T15" s="165">
        <f>(K15+K15*36%)/O15</f>
        <v>279.90312319999998</v>
      </c>
    </row>
    <row r="16" spans="1:20" s="66" customFormat="1" ht="21" customHeight="1" x14ac:dyDescent="0.25">
      <c r="A16" s="87">
        <v>301</v>
      </c>
      <c r="B16" s="87">
        <v>1613052</v>
      </c>
      <c r="C16" s="496">
        <v>45216</v>
      </c>
      <c r="D16" s="89">
        <v>2</v>
      </c>
      <c r="E16" s="568"/>
      <c r="F16" s="87" t="s">
        <v>1150</v>
      </c>
      <c r="G16" s="87">
        <v>47</v>
      </c>
      <c r="H16" s="87" t="s">
        <v>304</v>
      </c>
      <c r="I16" s="87" t="s">
        <v>305</v>
      </c>
      <c r="J16" s="90">
        <v>529792.68999999994</v>
      </c>
      <c r="K16" s="90">
        <v>556282.31999999995</v>
      </c>
      <c r="L16" s="90">
        <v>0</v>
      </c>
      <c r="M16" s="92">
        <v>83442.350000000006</v>
      </c>
      <c r="N16" s="92">
        <v>27814.12</v>
      </c>
      <c r="O16" s="200">
        <v>2750</v>
      </c>
      <c r="P16" s="295" t="s">
        <v>1456</v>
      </c>
      <c r="Q16" s="332">
        <f t="shared" si="0"/>
        <v>202.28447999999997</v>
      </c>
      <c r="R16" s="332">
        <f t="shared" si="1"/>
        <v>72.715520000000026</v>
      </c>
      <c r="S16" s="332">
        <v>275</v>
      </c>
      <c r="T16" s="165">
        <f t="shared" ref="T16:T17" si="3">(K16+K16*36%)/O16</f>
        <v>275.10689279999997</v>
      </c>
    </row>
    <row r="17" spans="1:20" s="66" customFormat="1" ht="21" customHeight="1" x14ac:dyDescent="0.25">
      <c r="A17" s="639">
        <v>301</v>
      </c>
      <c r="B17" s="639">
        <v>1613052</v>
      </c>
      <c r="C17" s="640">
        <v>45216</v>
      </c>
      <c r="D17" s="637">
        <v>3</v>
      </c>
      <c r="E17" s="638"/>
      <c r="F17" s="639" t="s">
        <v>1151</v>
      </c>
      <c r="G17" s="639">
        <v>48</v>
      </c>
      <c r="H17" s="639" t="s">
        <v>304</v>
      </c>
      <c r="I17" s="639" t="s">
        <v>305</v>
      </c>
      <c r="J17" s="641">
        <v>1713706.79</v>
      </c>
      <c r="K17" s="641">
        <v>1799392.13</v>
      </c>
      <c r="L17" s="641">
        <v>0</v>
      </c>
      <c r="M17" s="641">
        <v>269908.82</v>
      </c>
      <c r="N17" s="642">
        <v>89969.61</v>
      </c>
      <c r="O17" s="643">
        <v>9000</v>
      </c>
      <c r="P17" s="644" t="s">
        <v>1456</v>
      </c>
      <c r="Q17" s="408">
        <f t="shared" si="0"/>
        <v>199.93245888888887</v>
      </c>
      <c r="R17" s="645">
        <f t="shared" si="1"/>
        <v>72.067541111111126</v>
      </c>
      <c r="S17" s="645">
        <v>272</v>
      </c>
      <c r="T17" s="165">
        <f t="shared" si="3"/>
        <v>271.90814408888883</v>
      </c>
    </row>
    <row r="18" spans="1:20" ht="28.5" x14ac:dyDescent="0.25">
      <c r="A18" s="201">
        <v>301</v>
      </c>
      <c r="B18" s="201">
        <v>263641</v>
      </c>
      <c r="C18" s="202">
        <v>45445</v>
      </c>
      <c r="D18" s="205">
        <v>1</v>
      </c>
      <c r="E18" s="62"/>
      <c r="F18" s="201" t="s">
        <v>1913</v>
      </c>
      <c r="G18" s="636"/>
      <c r="H18" s="201" t="s">
        <v>304</v>
      </c>
      <c r="I18" s="201" t="s">
        <v>305</v>
      </c>
      <c r="J18" s="203">
        <v>2289104.4</v>
      </c>
      <c r="K18" s="203">
        <v>2403559.62</v>
      </c>
      <c r="L18" s="203">
        <v>0</v>
      </c>
      <c r="M18" s="203">
        <v>360533.94</v>
      </c>
      <c r="N18" s="203">
        <v>120177.98</v>
      </c>
      <c r="O18" s="204"/>
      <c r="P18" s="62"/>
      <c r="Q18" s="62"/>
      <c r="R18" s="62"/>
      <c r="S18" s="62"/>
    </row>
    <row r="19" spans="1:20" ht="18.75" x14ac:dyDescent="0.25">
      <c r="A19" s="44"/>
      <c r="C19"/>
      <c r="D19" s="646"/>
      <c r="E19" s="646"/>
      <c r="F19" s="646"/>
      <c r="G19" s="646"/>
      <c r="H19" s="646"/>
    </row>
    <row r="20" spans="1:20" ht="18" x14ac:dyDescent="0.25">
      <c r="A20" s="45" t="s">
        <v>253</v>
      </c>
      <c r="C20"/>
      <c r="F20"/>
      <c r="G20"/>
    </row>
    <row r="21" spans="1:20" ht="21" x14ac:dyDescent="0.35">
      <c r="A21" s="45" t="s">
        <v>254</v>
      </c>
      <c r="B21" s="647" t="s">
        <v>1483</v>
      </c>
      <c r="C21" s="647"/>
      <c r="F21"/>
      <c r="G21"/>
    </row>
    <row r="22" spans="1:20" ht="18" x14ac:dyDescent="0.25">
      <c r="A22" s="45" t="s">
        <v>255</v>
      </c>
      <c r="B22" s="210" t="s">
        <v>138</v>
      </c>
      <c r="C22" s="492" t="s">
        <v>139</v>
      </c>
      <c r="F22"/>
      <c r="G22"/>
    </row>
    <row r="23" spans="1:20" ht="18" x14ac:dyDescent="0.25">
      <c r="A23" s="45" t="s">
        <v>256</v>
      </c>
      <c r="B23" s="201">
        <v>263641</v>
      </c>
      <c r="C23" s="202">
        <v>45445</v>
      </c>
      <c r="F23"/>
      <c r="G23"/>
    </row>
    <row r="24" spans="1:20" ht="18" x14ac:dyDescent="0.25">
      <c r="A24" s="45" t="s">
        <v>257</v>
      </c>
      <c r="C24"/>
      <c r="F24"/>
      <c r="G24"/>
    </row>
    <row r="25" spans="1:20" ht="18" x14ac:dyDescent="0.25">
      <c r="A25" s="45" t="s">
        <v>258</v>
      </c>
      <c r="C25"/>
      <c r="F25"/>
      <c r="G25"/>
    </row>
    <row r="26" spans="1:20" ht="18" x14ac:dyDescent="0.25">
      <c r="A26" s="45" t="s">
        <v>259</v>
      </c>
      <c r="C26"/>
      <c r="F26"/>
      <c r="G26"/>
    </row>
    <row r="27" spans="1:20" x14ac:dyDescent="0.25">
      <c r="A27" s="43"/>
      <c r="C27"/>
      <c r="F27"/>
      <c r="G27"/>
    </row>
    <row r="28" spans="1:20" ht="18.75" x14ac:dyDescent="0.25">
      <c r="A28" s="46"/>
      <c r="C28"/>
      <c r="F28"/>
      <c r="G28"/>
    </row>
    <row r="29" spans="1:20" ht="18.75" x14ac:dyDescent="0.25">
      <c r="A29" s="44"/>
      <c r="C29"/>
      <c r="F29"/>
      <c r="G29"/>
    </row>
  </sheetData>
  <mergeCells count="5">
    <mergeCell ref="B21:C21"/>
    <mergeCell ref="E15:E17"/>
    <mergeCell ref="E11:E14"/>
    <mergeCell ref="E7:E10"/>
    <mergeCell ref="E4:E6"/>
  </mergeCells>
  <hyperlinks>
    <hyperlink ref="A1" location="home_page" display="Home page" xr:uid="{00000000-0004-0000-0E00-000000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"/>
  <sheetViews>
    <sheetView workbookViewId="0">
      <pane ySplit="1" topLeftCell="A2" activePane="bottomLeft" state="frozen"/>
      <selection pane="bottomLeft" activeCell="G11" sqref="G11"/>
    </sheetView>
  </sheetViews>
  <sheetFormatPr defaultRowHeight="15" x14ac:dyDescent="0.25"/>
  <cols>
    <col min="2" max="2" width="29.140625" customWidth="1"/>
    <col min="3" max="3" width="39.42578125" customWidth="1"/>
    <col min="4" max="5" width="10" customWidth="1"/>
    <col min="6" max="6" width="9" customWidth="1"/>
    <col min="7" max="7" width="12.85546875" customWidth="1"/>
    <col min="8" max="8" width="12" customWidth="1"/>
  </cols>
  <sheetData>
    <row r="1" spans="1:11" x14ac:dyDescent="0.25">
      <c r="A1" s="227" t="s">
        <v>1405</v>
      </c>
      <c r="B1" s="62"/>
      <c r="C1" s="62"/>
      <c r="D1" s="62"/>
      <c r="E1" s="62"/>
      <c r="F1" s="285"/>
      <c r="G1" s="62"/>
      <c r="I1" s="94"/>
      <c r="J1" s="275"/>
    </row>
    <row r="2" spans="1:11" x14ac:dyDescent="0.25">
      <c r="G2" s="329" t="s">
        <v>569</v>
      </c>
      <c r="H2" s="330" t="s">
        <v>510</v>
      </c>
    </row>
    <row r="6" spans="1:11" x14ac:dyDescent="0.25">
      <c r="B6" t="s">
        <v>1181</v>
      </c>
      <c r="C6">
        <v>110</v>
      </c>
      <c r="D6">
        <f>C6/1.1</f>
        <v>99.999999999999986</v>
      </c>
      <c r="E6">
        <f>C6-D6</f>
        <v>10.000000000000014</v>
      </c>
      <c r="F6">
        <f>E6*5%</f>
        <v>0.50000000000000078</v>
      </c>
      <c r="G6">
        <v>1697900.8</v>
      </c>
      <c r="H6">
        <f>F6*G6/C6</f>
        <v>7717.7309090909212</v>
      </c>
    </row>
    <row r="7" spans="1:11" x14ac:dyDescent="0.25">
      <c r="B7" t="s">
        <v>1182</v>
      </c>
      <c r="C7">
        <v>105</v>
      </c>
      <c r="D7">
        <f>C7/1.05</f>
        <v>100</v>
      </c>
      <c r="E7">
        <f>C7-D7</f>
        <v>5</v>
      </c>
      <c r="F7">
        <f>E7*5%</f>
        <v>0.25</v>
      </c>
      <c r="H7">
        <f t="shared" ref="H7:H8" si="0">F7*G7/C7</f>
        <v>0</v>
      </c>
    </row>
    <row r="8" spans="1:11" x14ac:dyDescent="0.25">
      <c r="B8" t="s">
        <v>1480</v>
      </c>
      <c r="C8">
        <v>115</v>
      </c>
      <c r="D8">
        <v>100</v>
      </c>
      <c r="E8">
        <f>C8-D8</f>
        <v>15</v>
      </c>
      <c r="F8">
        <f>E8*5%</f>
        <v>0.75</v>
      </c>
      <c r="G8">
        <v>895361.56</v>
      </c>
      <c r="H8">
        <f t="shared" si="0"/>
        <v>5839.3145217391311</v>
      </c>
    </row>
    <row r="9" spans="1:11" x14ac:dyDescent="0.25">
      <c r="G9" t="s">
        <v>569</v>
      </c>
    </row>
    <row r="11" spans="1:11" x14ac:dyDescent="0.25">
      <c r="B11" s="66" t="s">
        <v>570</v>
      </c>
      <c r="C11">
        <v>136</v>
      </c>
      <c r="D11">
        <v>133.34</v>
      </c>
      <c r="E11">
        <f>C11-D11</f>
        <v>2.6599999999999966</v>
      </c>
      <c r="F11">
        <f>E11*15%</f>
        <v>0.39899999999999947</v>
      </c>
      <c r="G11">
        <v>832524</v>
      </c>
      <c r="H11" s="20">
        <f>F11*G11/C11</f>
        <v>2442.4784999999965</v>
      </c>
    </row>
    <row r="13" spans="1:11" x14ac:dyDescent="0.25">
      <c r="B13" s="66" t="s">
        <v>571</v>
      </c>
      <c r="C13" s="66">
        <v>138</v>
      </c>
      <c r="D13">
        <v>133.34</v>
      </c>
      <c r="E13">
        <f>C13-D13</f>
        <v>4.6599999999999966</v>
      </c>
      <c r="F13">
        <f>E13*15%</f>
        <v>0.69899999999999951</v>
      </c>
      <c r="G13">
        <v>720150</v>
      </c>
      <c r="H13" s="20">
        <f>G13*F13/C13</f>
        <v>3647.7163043478236</v>
      </c>
      <c r="K13" s="24"/>
    </row>
    <row r="16" spans="1:11" x14ac:dyDescent="0.25">
      <c r="C16" s="66" t="s">
        <v>572</v>
      </c>
    </row>
    <row r="17" spans="5:8" x14ac:dyDescent="0.25">
      <c r="G17" t="s">
        <v>575</v>
      </c>
      <c r="H17" t="s">
        <v>576</v>
      </c>
    </row>
    <row r="18" spans="5:8" x14ac:dyDescent="0.25">
      <c r="E18" t="s">
        <v>574</v>
      </c>
      <c r="G18">
        <v>9440</v>
      </c>
      <c r="H18">
        <v>7965</v>
      </c>
    </row>
  </sheetData>
  <hyperlinks>
    <hyperlink ref="A1" location="home_page" display="Home page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5.85546875" customWidth="1"/>
    <col min="2" max="2" width="14" customWidth="1"/>
    <col min="3" max="3" width="11.28515625" customWidth="1"/>
    <col min="4" max="4" width="12.85546875" customWidth="1"/>
    <col min="5" max="5" width="43.140625" customWidth="1"/>
    <col min="6" max="6" width="23.7109375" customWidth="1"/>
    <col min="7" max="7" width="70.7109375" customWidth="1"/>
    <col min="8" max="8" width="18.85546875" customWidth="1"/>
    <col min="9" max="9" width="19.7109375" customWidth="1"/>
    <col min="10" max="12" width="11.85546875" customWidth="1"/>
    <col min="13" max="13" width="14.7109375" customWidth="1"/>
  </cols>
  <sheetData>
    <row r="1" spans="1:16" ht="15.75" thickBot="1" x14ac:dyDescent="0.3">
      <c r="A1" s="227" t="s">
        <v>1405</v>
      </c>
      <c r="B1" s="62"/>
      <c r="C1" s="62"/>
      <c r="D1" s="62"/>
      <c r="E1" s="62"/>
      <c r="F1" s="285"/>
      <c r="G1" s="62"/>
      <c r="I1" s="94"/>
      <c r="J1" s="275"/>
    </row>
    <row r="2" spans="1:16" ht="15.75" thickBot="1" x14ac:dyDescent="0.3">
      <c r="A2" s="11" t="s">
        <v>158</v>
      </c>
      <c r="B2" s="11" t="s">
        <v>138</v>
      </c>
      <c r="C2" s="12" t="s">
        <v>139</v>
      </c>
      <c r="D2" s="12" t="s">
        <v>140</v>
      </c>
      <c r="E2" s="11" t="s">
        <v>141</v>
      </c>
      <c r="F2" s="11" t="s">
        <v>142</v>
      </c>
      <c r="G2" s="11" t="s">
        <v>143</v>
      </c>
      <c r="H2" s="13" t="s">
        <v>144</v>
      </c>
      <c r="I2" s="13" t="s">
        <v>145</v>
      </c>
      <c r="J2" s="13" t="s">
        <v>146</v>
      </c>
      <c r="K2" s="13" t="s">
        <v>147</v>
      </c>
      <c r="L2" s="13" t="s">
        <v>148</v>
      </c>
      <c r="M2" s="14" t="s">
        <v>159</v>
      </c>
      <c r="N2" s="60"/>
    </row>
    <row r="3" spans="1:16" ht="15.75" thickBot="1" x14ac:dyDescent="0.3">
      <c r="A3" s="75">
        <v>301</v>
      </c>
      <c r="B3" s="75">
        <v>2070366</v>
      </c>
      <c r="C3" s="77" t="s">
        <v>299</v>
      </c>
      <c r="D3" s="77">
        <v>1</v>
      </c>
      <c r="E3" s="75" t="s">
        <v>300</v>
      </c>
      <c r="F3" s="75" t="s">
        <v>301</v>
      </c>
      <c r="G3" s="75" t="s">
        <v>302</v>
      </c>
      <c r="H3" s="78">
        <v>3650400.06</v>
      </c>
      <c r="I3" s="78">
        <v>5139763.28</v>
      </c>
      <c r="J3" s="78">
        <v>467251.21</v>
      </c>
      <c r="K3" s="78">
        <v>770964.49</v>
      </c>
      <c r="L3" s="78">
        <v>256988.16</v>
      </c>
      <c r="M3" s="104"/>
      <c r="N3" s="66"/>
      <c r="O3" s="66"/>
    </row>
    <row r="4" spans="1:16" ht="29.25" thickBot="1" x14ac:dyDescent="0.3">
      <c r="A4" s="15">
        <v>301</v>
      </c>
      <c r="B4" s="15">
        <v>714399</v>
      </c>
      <c r="C4" s="48">
        <v>45055</v>
      </c>
      <c r="D4" s="16">
        <v>1</v>
      </c>
      <c r="E4" s="15" t="s">
        <v>717</v>
      </c>
      <c r="F4" s="15" t="s">
        <v>718</v>
      </c>
      <c r="G4" s="15" t="s">
        <v>719</v>
      </c>
      <c r="H4" s="17">
        <v>3033023.49</v>
      </c>
      <c r="I4" s="17">
        <v>3882270.07</v>
      </c>
      <c r="J4" s="17">
        <v>0</v>
      </c>
      <c r="K4" s="17">
        <v>582340.51</v>
      </c>
      <c r="L4" s="17">
        <v>194113.5</v>
      </c>
      <c r="M4" s="19">
        <v>3040</v>
      </c>
      <c r="N4" s="20">
        <f>I4/M4</f>
        <v>1277.0625230263158</v>
      </c>
      <c r="O4" s="20">
        <v>459.93747697368417</v>
      </c>
      <c r="P4">
        <f>N4+O4</f>
        <v>1737</v>
      </c>
    </row>
    <row r="5" spans="1:16" ht="18.75" x14ac:dyDescent="0.25">
      <c r="A5" s="44"/>
    </row>
    <row r="6" spans="1:16" ht="18" x14ac:dyDescent="0.25">
      <c r="A6" s="45" t="s">
        <v>253</v>
      </c>
    </row>
    <row r="7" spans="1:16" ht="18" x14ac:dyDescent="0.25">
      <c r="A7" s="45" t="s">
        <v>254</v>
      </c>
    </row>
    <row r="8" spans="1:16" ht="18" x14ac:dyDescent="0.25">
      <c r="A8" s="45" t="s">
        <v>255</v>
      </c>
    </row>
    <row r="9" spans="1:16" ht="18" x14ac:dyDescent="0.25">
      <c r="A9" s="45" t="s">
        <v>256</v>
      </c>
    </row>
    <row r="10" spans="1:16" ht="18" x14ac:dyDescent="0.25">
      <c r="A10" s="45" t="s">
        <v>257</v>
      </c>
    </row>
    <row r="11" spans="1:16" ht="18" x14ac:dyDescent="0.25">
      <c r="A11" s="45" t="s">
        <v>258</v>
      </c>
    </row>
    <row r="12" spans="1:16" ht="18" x14ac:dyDescent="0.25">
      <c r="A12" s="45" t="s">
        <v>259</v>
      </c>
    </row>
    <row r="13" spans="1:16" x14ac:dyDescent="0.25">
      <c r="A13" s="43"/>
    </row>
    <row r="14" spans="1:16" ht="18.75" x14ac:dyDescent="0.25">
      <c r="A14" s="46"/>
    </row>
    <row r="15" spans="1:16" ht="18.75" x14ac:dyDescent="0.25">
      <c r="A15" s="44"/>
    </row>
  </sheetData>
  <hyperlinks>
    <hyperlink ref="A1" location="home_page" display="Home page" xr:uid="{00000000-0004-0000-0F00-000000000000}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24"/>
  <sheetViews>
    <sheetView workbookViewId="0">
      <pane ySplit="1" topLeftCell="A10" activePane="bottomLeft" state="frozen"/>
      <selection pane="bottomLeft"/>
    </sheetView>
  </sheetViews>
  <sheetFormatPr defaultRowHeight="15" x14ac:dyDescent="0.25"/>
  <cols>
    <col min="1" max="1" width="7" customWidth="1"/>
    <col min="2" max="2" width="14" customWidth="1"/>
    <col min="3" max="3" width="11.28515625" customWidth="1"/>
    <col min="4" max="4" width="12.85546875" customWidth="1"/>
    <col min="5" max="5" width="64.7109375" customWidth="1"/>
    <col min="6" max="6" width="23.7109375" customWidth="1"/>
    <col min="7" max="7" width="70.85546875" customWidth="1"/>
    <col min="8" max="8" width="18.85546875" customWidth="1"/>
    <col min="9" max="9" width="19.7109375" customWidth="1"/>
    <col min="10" max="10" width="4" customWidth="1"/>
    <col min="11" max="11" width="11.85546875" customWidth="1"/>
    <col min="12" max="12" width="10.140625" customWidth="1"/>
    <col min="13" max="14" width="13.85546875" customWidth="1"/>
    <col min="15" max="15" width="10.7109375" customWidth="1"/>
    <col min="16" max="16" width="11.7109375" customWidth="1"/>
    <col min="17" max="17" width="13" customWidth="1"/>
  </cols>
  <sheetData>
    <row r="1" spans="1:17" x14ac:dyDescent="0.25">
      <c r="A1" s="227" t="s">
        <v>1405</v>
      </c>
      <c r="B1" s="62"/>
      <c r="C1" s="62"/>
      <c r="D1" s="62"/>
      <c r="E1" s="62"/>
      <c r="F1" s="285"/>
      <c r="G1" s="62"/>
      <c r="I1" s="94"/>
      <c r="J1" s="275"/>
    </row>
    <row r="2" spans="1:17" x14ac:dyDescent="0.25">
      <c r="A2" s="207" t="s">
        <v>263</v>
      </c>
      <c r="B2" s="207" t="s">
        <v>138</v>
      </c>
      <c r="C2" s="208" t="s">
        <v>139</v>
      </c>
      <c r="D2" s="208" t="s">
        <v>140</v>
      </c>
      <c r="E2" s="207" t="s">
        <v>141</v>
      </c>
      <c r="F2" s="207" t="s">
        <v>142</v>
      </c>
      <c r="G2" s="207" t="s">
        <v>143</v>
      </c>
      <c r="H2" s="209" t="s">
        <v>144</v>
      </c>
      <c r="I2" s="209" t="s">
        <v>145</v>
      </c>
      <c r="J2" s="209" t="s">
        <v>146</v>
      </c>
      <c r="K2" s="209" t="s">
        <v>147</v>
      </c>
      <c r="L2" s="209" t="s">
        <v>148</v>
      </c>
      <c r="M2" s="213" t="s">
        <v>159</v>
      </c>
      <c r="N2" s="207" t="s">
        <v>296</v>
      </c>
      <c r="O2" s="207" t="s">
        <v>1040</v>
      </c>
      <c r="P2" s="209" t="s">
        <v>1041</v>
      </c>
      <c r="Q2" s="209" t="s">
        <v>640</v>
      </c>
    </row>
    <row r="3" spans="1:17" s="66" customFormat="1" x14ac:dyDescent="0.25">
      <c r="A3" s="87">
        <v>601</v>
      </c>
      <c r="B3" s="87">
        <v>85678</v>
      </c>
      <c r="C3" s="89" t="s">
        <v>174</v>
      </c>
      <c r="D3" s="89">
        <v>1</v>
      </c>
      <c r="E3" s="87" t="s">
        <v>175</v>
      </c>
      <c r="F3" s="87" t="s">
        <v>176</v>
      </c>
      <c r="G3" s="87" t="s">
        <v>177</v>
      </c>
      <c r="H3" s="90">
        <v>745691.42</v>
      </c>
      <c r="I3" s="90">
        <v>805346.73</v>
      </c>
      <c r="J3" s="90">
        <v>0</v>
      </c>
      <c r="K3" s="90">
        <v>120802.01</v>
      </c>
      <c r="L3" s="92">
        <v>40267.339999999997</v>
      </c>
      <c r="M3" s="200"/>
      <c r="N3" s="199" t="s">
        <v>639</v>
      </c>
      <c r="O3" s="199"/>
      <c r="P3" s="199"/>
      <c r="Q3" s="199"/>
    </row>
    <row r="4" spans="1:17" s="66" customFormat="1" x14ac:dyDescent="0.25">
      <c r="A4" s="87">
        <v>601</v>
      </c>
      <c r="B4" s="87">
        <v>85678</v>
      </c>
      <c r="C4" s="89" t="s">
        <v>174</v>
      </c>
      <c r="D4" s="89">
        <v>2</v>
      </c>
      <c r="E4" s="87" t="s">
        <v>178</v>
      </c>
      <c r="F4" s="87" t="s">
        <v>176</v>
      </c>
      <c r="G4" s="87" t="s">
        <v>177</v>
      </c>
      <c r="H4" s="90">
        <v>363314.44</v>
      </c>
      <c r="I4" s="90">
        <v>392379.6</v>
      </c>
      <c r="J4" s="90">
        <v>0</v>
      </c>
      <c r="K4" s="92">
        <v>58856.94</v>
      </c>
      <c r="L4" s="92">
        <v>19618.98</v>
      </c>
      <c r="M4" s="200"/>
      <c r="N4" s="199" t="s">
        <v>639</v>
      </c>
      <c r="O4" s="199"/>
      <c r="P4" s="199"/>
      <c r="Q4" s="199"/>
    </row>
    <row r="5" spans="1:17" s="66" customFormat="1" x14ac:dyDescent="0.25">
      <c r="A5" s="87">
        <v>301</v>
      </c>
      <c r="B5" s="87">
        <v>1999988</v>
      </c>
      <c r="C5" s="88">
        <v>44754</v>
      </c>
      <c r="D5" s="89">
        <v>1</v>
      </c>
      <c r="E5" s="87" t="s">
        <v>297</v>
      </c>
      <c r="F5" s="87" t="s">
        <v>176</v>
      </c>
      <c r="G5" s="87" t="s">
        <v>177</v>
      </c>
      <c r="H5" s="90">
        <v>1095733.8799999999</v>
      </c>
      <c r="I5" s="90">
        <v>1183392.5900000001</v>
      </c>
      <c r="J5" s="90">
        <v>0</v>
      </c>
      <c r="K5" s="90">
        <v>177508.89</v>
      </c>
      <c r="L5" s="92">
        <v>59169.63</v>
      </c>
      <c r="M5" s="199">
        <v>1400</v>
      </c>
      <c r="N5" s="199" t="s">
        <v>639</v>
      </c>
      <c r="O5" s="199"/>
      <c r="P5" s="211"/>
      <c r="Q5" s="211">
        <v>1149.5813731428573</v>
      </c>
    </row>
    <row r="6" spans="1:17" s="66" customFormat="1" x14ac:dyDescent="0.25">
      <c r="A6" s="87">
        <v>601</v>
      </c>
      <c r="B6" s="87">
        <v>23814</v>
      </c>
      <c r="C6" s="88">
        <v>45012</v>
      </c>
      <c r="D6" s="89">
        <v>1</v>
      </c>
      <c r="E6" s="87" t="s">
        <v>849</v>
      </c>
      <c r="F6" s="87" t="s">
        <v>176</v>
      </c>
      <c r="G6" s="87" t="s">
        <v>177</v>
      </c>
      <c r="H6" s="92">
        <v>4273.3599999999997</v>
      </c>
      <c r="I6" s="92">
        <v>5469.9</v>
      </c>
      <c r="J6" s="90">
        <v>0</v>
      </c>
      <c r="K6" s="90">
        <v>820.48</v>
      </c>
      <c r="L6" s="90">
        <v>273.49</v>
      </c>
      <c r="M6" s="199"/>
      <c r="N6" s="199" t="s">
        <v>639</v>
      </c>
      <c r="O6" s="199"/>
      <c r="P6" s="199"/>
      <c r="Q6" s="199"/>
    </row>
    <row r="7" spans="1:17" s="66" customFormat="1" ht="28.5" x14ac:dyDescent="0.25">
      <c r="A7" s="87">
        <v>601</v>
      </c>
      <c r="B7" s="87">
        <v>54917</v>
      </c>
      <c r="C7" s="88">
        <v>45139</v>
      </c>
      <c r="D7" s="89">
        <v>1</v>
      </c>
      <c r="E7" s="87" t="s">
        <v>1017</v>
      </c>
      <c r="F7" s="87" t="s">
        <v>176</v>
      </c>
      <c r="G7" s="87" t="s">
        <v>177</v>
      </c>
      <c r="H7" s="90">
        <v>605442.51</v>
      </c>
      <c r="I7" s="90">
        <v>653877.91</v>
      </c>
      <c r="J7" s="90">
        <v>0</v>
      </c>
      <c r="K7" s="92">
        <v>98081.69</v>
      </c>
      <c r="L7" s="92">
        <v>32693.9</v>
      </c>
      <c r="M7" s="160">
        <v>740</v>
      </c>
      <c r="N7" s="199" t="s">
        <v>639</v>
      </c>
      <c r="O7" s="211">
        <f>I7/M7</f>
        <v>883.61879729729731</v>
      </c>
      <c r="P7" s="211">
        <f>Q7-O7</f>
        <v>316.38120270270269</v>
      </c>
      <c r="Q7" s="199">
        <v>1200</v>
      </c>
    </row>
    <row r="8" spans="1:17" s="66" customFormat="1" ht="28.5" x14ac:dyDescent="0.25">
      <c r="A8" s="87">
        <v>601</v>
      </c>
      <c r="B8" s="87">
        <v>54917</v>
      </c>
      <c r="C8" s="88">
        <v>45139</v>
      </c>
      <c r="D8" s="89">
        <v>2</v>
      </c>
      <c r="E8" s="87" t="s">
        <v>1018</v>
      </c>
      <c r="F8" s="87" t="s">
        <v>176</v>
      </c>
      <c r="G8" s="87" t="s">
        <v>177</v>
      </c>
      <c r="H8" s="90">
        <v>456329.17</v>
      </c>
      <c r="I8" s="90">
        <v>492835.51</v>
      </c>
      <c r="J8" s="90">
        <v>0</v>
      </c>
      <c r="K8" s="92">
        <v>73925.33</v>
      </c>
      <c r="L8" s="92">
        <v>24641.78</v>
      </c>
      <c r="M8" s="160">
        <v>550</v>
      </c>
      <c r="N8" s="199" t="s">
        <v>639</v>
      </c>
      <c r="O8" s="211">
        <f t="shared" ref="O8:O9" si="0">I8/M8</f>
        <v>896.06456363636369</v>
      </c>
      <c r="P8" s="211">
        <f>Q8-O8</f>
        <v>323.93543636363631</v>
      </c>
      <c r="Q8" s="199">
        <v>1220</v>
      </c>
    </row>
    <row r="9" spans="1:17" s="66" customFormat="1" ht="28.5" x14ac:dyDescent="0.25">
      <c r="A9" s="87">
        <v>601</v>
      </c>
      <c r="B9" s="87">
        <v>54917</v>
      </c>
      <c r="C9" s="88">
        <v>45139</v>
      </c>
      <c r="D9" s="89">
        <v>3</v>
      </c>
      <c r="E9" s="87" t="s">
        <v>1019</v>
      </c>
      <c r="F9" s="87" t="s">
        <v>176</v>
      </c>
      <c r="G9" s="87" t="s">
        <v>177</v>
      </c>
      <c r="H9" s="92">
        <v>82968.83</v>
      </c>
      <c r="I9" s="92">
        <v>89606.34</v>
      </c>
      <c r="J9" s="90">
        <v>0</v>
      </c>
      <c r="K9" s="92">
        <v>13440.95</v>
      </c>
      <c r="L9" s="92">
        <v>4480.32</v>
      </c>
      <c r="M9" s="92">
        <v>100</v>
      </c>
      <c r="N9" s="199" t="s">
        <v>639</v>
      </c>
      <c r="O9" s="211">
        <f t="shared" si="0"/>
        <v>896.0634</v>
      </c>
      <c r="P9" s="211">
        <f t="shared" ref="P9" si="1">Q9-O9</f>
        <v>323.9366</v>
      </c>
      <c r="Q9" s="199">
        <v>1220</v>
      </c>
    </row>
    <row r="10" spans="1:17" s="66" customFormat="1" ht="28.5" x14ac:dyDescent="0.25">
      <c r="A10" s="87">
        <v>601</v>
      </c>
      <c r="B10" s="87">
        <v>78284</v>
      </c>
      <c r="C10" s="88">
        <v>45217</v>
      </c>
      <c r="D10" s="89">
        <v>1</v>
      </c>
      <c r="E10" s="87" t="s">
        <v>1157</v>
      </c>
      <c r="F10" s="87" t="s">
        <v>176</v>
      </c>
      <c r="G10" s="87" t="s">
        <v>177</v>
      </c>
      <c r="H10" s="90">
        <v>637699.51</v>
      </c>
      <c r="I10" s="90">
        <v>688715.48</v>
      </c>
      <c r="J10" s="90">
        <v>0</v>
      </c>
      <c r="K10" s="90">
        <v>103307.32</v>
      </c>
      <c r="L10" s="92">
        <v>34435.769999999997</v>
      </c>
      <c r="M10" s="200">
        <v>780</v>
      </c>
      <c r="N10" s="199" t="s">
        <v>639</v>
      </c>
      <c r="O10" s="199">
        <f>I10/M10</f>
        <v>882.96856410256407</v>
      </c>
      <c r="P10" s="199">
        <f>O10*36%</f>
        <v>317.86868307692305</v>
      </c>
      <c r="Q10" s="199">
        <f>O10+P10</f>
        <v>1200.8372471794871</v>
      </c>
    </row>
    <row r="11" spans="1:17" s="66" customFormat="1" ht="28.5" x14ac:dyDescent="0.25">
      <c r="A11" s="87">
        <v>601</v>
      </c>
      <c r="B11" s="87">
        <v>78284</v>
      </c>
      <c r="C11" s="88">
        <v>45217</v>
      </c>
      <c r="D11" s="89">
        <v>2</v>
      </c>
      <c r="E11" s="87" t="s">
        <v>1158</v>
      </c>
      <c r="F11" s="87" t="s">
        <v>176</v>
      </c>
      <c r="G11" s="87" t="s">
        <v>177</v>
      </c>
      <c r="H11" s="90">
        <v>484275.71</v>
      </c>
      <c r="I11" s="90">
        <v>523017.77</v>
      </c>
      <c r="J11" s="90">
        <v>0</v>
      </c>
      <c r="K11" s="92">
        <v>78452.66</v>
      </c>
      <c r="L11" s="92">
        <v>26150.89</v>
      </c>
      <c r="M11" s="200">
        <v>580</v>
      </c>
      <c r="N11" s="199" t="s">
        <v>639</v>
      </c>
      <c r="O11" s="199">
        <f t="shared" ref="O11:O15" si="2">I11/M11</f>
        <v>901.75477586206898</v>
      </c>
      <c r="P11" s="199">
        <f t="shared" ref="P11:P15" si="3">O11*36%</f>
        <v>324.63171931034481</v>
      </c>
      <c r="Q11" s="199">
        <f t="shared" ref="Q11:Q15" si="4">O11+P11</f>
        <v>1226.3864951724138</v>
      </c>
    </row>
    <row r="12" spans="1:17" s="66" customFormat="1" ht="29.25" thickBot="1" x14ac:dyDescent="0.3">
      <c r="A12" s="87">
        <v>601</v>
      </c>
      <c r="B12" s="87">
        <v>78284</v>
      </c>
      <c r="C12" s="88">
        <v>45217</v>
      </c>
      <c r="D12" s="89">
        <v>3</v>
      </c>
      <c r="E12" s="87" t="s">
        <v>1159</v>
      </c>
      <c r="F12" s="87" t="s">
        <v>176</v>
      </c>
      <c r="G12" s="87" t="s">
        <v>177</v>
      </c>
      <c r="H12" s="92">
        <v>32935.26</v>
      </c>
      <c r="I12" s="92">
        <v>35570.080000000002</v>
      </c>
      <c r="J12" s="90">
        <v>0</v>
      </c>
      <c r="K12" s="92">
        <v>5335.51</v>
      </c>
      <c r="L12" s="92">
        <v>1778.5</v>
      </c>
      <c r="M12" s="200">
        <v>40</v>
      </c>
      <c r="N12" s="199" t="s">
        <v>639</v>
      </c>
      <c r="O12" s="199">
        <f t="shared" si="2"/>
        <v>889.25200000000007</v>
      </c>
      <c r="P12" s="199">
        <f t="shared" si="3"/>
        <v>320.13072</v>
      </c>
      <c r="Q12" s="199">
        <f t="shared" si="4"/>
        <v>1209.3827200000001</v>
      </c>
    </row>
    <row r="13" spans="1:17" ht="29.25" thickBot="1" x14ac:dyDescent="0.3">
      <c r="A13" s="1">
        <v>601</v>
      </c>
      <c r="B13" s="1">
        <v>93368</v>
      </c>
      <c r="C13" s="6">
        <v>45274</v>
      </c>
      <c r="D13" s="2">
        <v>1</v>
      </c>
      <c r="E13" s="1" t="s">
        <v>1157</v>
      </c>
      <c r="F13" s="1" t="s">
        <v>176</v>
      </c>
      <c r="G13" s="1" t="s">
        <v>177</v>
      </c>
      <c r="H13" s="4">
        <v>643313.93000000005</v>
      </c>
      <c r="I13" s="4">
        <v>694779.05</v>
      </c>
      <c r="J13" s="4">
        <v>0</v>
      </c>
      <c r="K13" s="4">
        <v>104216.86</v>
      </c>
      <c r="L13" s="3">
        <v>34738.949999999997</v>
      </c>
      <c r="M13" s="204">
        <v>780</v>
      </c>
      <c r="N13" s="62" t="s">
        <v>639</v>
      </c>
      <c r="O13" s="62">
        <f t="shared" si="2"/>
        <v>890.74237179487181</v>
      </c>
      <c r="P13" s="62">
        <f t="shared" si="3"/>
        <v>320.66725384615387</v>
      </c>
      <c r="Q13" s="62">
        <f t="shared" si="4"/>
        <v>1211.4096256410257</v>
      </c>
    </row>
    <row r="14" spans="1:17" ht="29.25" thickBot="1" x14ac:dyDescent="0.3">
      <c r="A14" s="1">
        <v>601</v>
      </c>
      <c r="B14" s="1">
        <v>93368</v>
      </c>
      <c r="C14" s="6">
        <v>45274</v>
      </c>
      <c r="D14" s="2">
        <v>2</v>
      </c>
      <c r="E14" s="1" t="s">
        <v>1158</v>
      </c>
      <c r="F14" s="1" t="s">
        <v>176</v>
      </c>
      <c r="G14" s="1" t="s">
        <v>177</v>
      </c>
      <c r="H14" s="4">
        <v>505386.98</v>
      </c>
      <c r="I14" s="4">
        <v>545817.93999999994</v>
      </c>
      <c r="J14" s="4">
        <v>0</v>
      </c>
      <c r="K14" s="3">
        <v>81872.69</v>
      </c>
      <c r="L14" s="3">
        <v>27290.9</v>
      </c>
      <c r="M14" s="204">
        <v>600</v>
      </c>
      <c r="N14" s="62" t="s">
        <v>639</v>
      </c>
      <c r="O14" s="62">
        <f t="shared" si="2"/>
        <v>909.69656666666663</v>
      </c>
      <c r="P14" s="62">
        <f t="shared" si="3"/>
        <v>327.49076399999996</v>
      </c>
      <c r="Q14" s="62">
        <f t="shared" si="4"/>
        <v>1237.1873306666666</v>
      </c>
    </row>
    <row r="15" spans="1:17" ht="29.25" thickBot="1" x14ac:dyDescent="0.3">
      <c r="A15" s="1">
        <v>601</v>
      </c>
      <c r="B15" s="1">
        <v>93368</v>
      </c>
      <c r="C15" s="6">
        <v>45274</v>
      </c>
      <c r="D15" s="2">
        <v>3</v>
      </c>
      <c r="E15" s="1" t="s">
        <v>1159</v>
      </c>
      <c r="F15" s="1" t="s">
        <v>176</v>
      </c>
      <c r="G15" s="1" t="s">
        <v>177</v>
      </c>
      <c r="H15" s="3">
        <v>16612.62</v>
      </c>
      <c r="I15" s="3">
        <v>17941.63</v>
      </c>
      <c r="J15" s="4">
        <v>0</v>
      </c>
      <c r="K15" s="3">
        <v>2691.24</v>
      </c>
      <c r="L15" s="4">
        <v>897.08</v>
      </c>
      <c r="M15" s="204">
        <v>20</v>
      </c>
      <c r="N15" s="62" t="s">
        <v>639</v>
      </c>
      <c r="O15" s="62">
        <f t="shared" si="2"/>
        <v>897.08150000000001</v>
      </c>
      <c r="P15" s="62">
        <f t="shared" si="3"/>
        <v>322.94934000000001</v>
      </c>
      <c r="Q15" s="62">
        <f t="shared" si="4"/>
        <v>1220.0308399999999</v>
      </c>
    </row>
    <row r="16" spans="1:17" ht="29.25" thickBot="1" x14ac:dyDescent="0.3">
      <c r="A16" s="1">
        <v>601</v>
      </c>
      <c r="B16" s="1">
        <v>17459</v>
      </c>
      <c r="C16" s="2" t="s">
        <v>1805</v>
      </c>
      <c r="D16" s="2">
        <v>1</v>
      </c>
      <c r="E16" s="1" t="s">
        <v>1157</v>
      </c>
      <c r="F16" s="1" t="s">
        <v>176</v>
      </c>
      <c r="G16" s="1" t="s">
        <v>177</v>
      </c>
      <c r="H16" s="4" t="s">
        <v>1806</v>
      </c>
      <c r="I16" s="4" t="s">
        <v>1807</v>
      </c>
      <c r="J16" s="4">
        <v>0</v>
      </c>
      <c r="K16" s="3">
        <v>95462.64</v>
      </c>
      <c r="L16" s="3">
        <v>31820.880000000001</v>
      </c>
      <c r="M16" s="22"/>
    </row>
    <row r="17" spans="1:13" ht="29.25" thickBot="1" x14ac:dyDescent="0.3">
      <c r="A17" s="1">
        <v>601</v>
      </c>
      <c r="B17" s="1">
        <v>17459</v>
      </c>
      <c r="C17" s="2" t="s">
        <v>1805</v>
      </c>
      <c r="D17" s="2">
        <v>2</v>
      </c>
      <c r="E17" s="1" t="s">
        <v>1158</v>
      </c>
      <c r="F17" s="1" t="s">
        <v>176</v>
      </c>
      <c r="G17" s="1" t="s">
        <v>177</v>
      </c>
      <c r="H17" s="4" t="s">
        <v>1808</v>
      </c>
      <c r="I17" s="4" t="s">
        <v>1809</v>
      </c>
      <c r="J17" s="4">
        <v>0</v>
      </c>
      <c r="K17" s="3">
        <v>86661.23</v>
      </c>
      <c r="L17" s="3">
        <v>28887.08</v>
      </c>
      <c r="M17" s="22"/>
    </row>
    <row r="18" spans="1:13" ht="29.25" thickBot="1" x14ac:dyDescent="0.3">
      <c r="A18" s="1">
        <v>601</v>
      </c>
      <c r="B18" s="1">
        <v>17459</v>
      </c>
      <c r="C18" s="2" t="s">
        <v>1805</v>
      </c>
      <c r="D18" s="2">
        <v>3</v>
      </c>
      <c r="E18" s="1" t="s">
        <v>1159</v>
      </c>
      <c r="F18" s="1" t="s">
        <v>176</v>
      </c>
      <c r="G18" s="1" t="s">
        <v>177</v>
      </c>
      <c r="H18" s="3">
        <v>32968.94</v>
      </c>
      <c r="I18" s="3">
        <v>35606.449999999997</v>
      </c>
      <c r="J18" s="4">
        <v>0</v>
      </c>
      <c r="K18" s="3">
        <v>5340.97</v>
      </c>
      <c r="L18" s="3">
        <v>1780.32</v>
      </c>
      <c r="M18" s="22"/>
    </row>
    <row r="21" spans="1:13" ht="18.75" x14ac:dyDescent="0.3">
      <c r="B21" s="587" t="s">
        <v>1484</v>
      </c>
      <c r="C21" s="588"/>
    </row>
    <row r="22" spans="1:13" ht="15.75" thickBot="1" x14ac:dyDescent="0.3">
      <c r="B22" s="207" t="s">
        <v>138</v>
      </c>
      <c r="C22" s="208" t="s">
        <v>139</v>
      </c>
    </row>
    <row r="23" spans="1:13" ht="15.75" thickBot="1" x14ac:dyDescent="0.3">
      <c r="B23" s="1">
        <v>17459</v>
      </c>
      <c r="C23" s="2" t="s">
        <v>1805</v>
      </c>
    </row>
    <row r="24" spans="1:13" x14ac:dyDescent="0.25">
      <c r="B24" s="201"/>
      <c r="C24" s="202"/>
    </row>
  </sheetData>
  <mergeCells count="1">
    <mergeCell ref="B21:C21"/>
  </mergeCells>
  <hyperlinks>
    <hyperlink ref="A1" location="home_page" display="Home page" xr:uid="{00000000-0004-0000-10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18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5.140625" customWidth="1"/>
    <col min="2" max="2" width="14" customWidth="1"/>
    <col min="3" max="3" width="14.42578125" style="516" customWidth="1"/>
    <col min="4" max="4" width="12.85546875" customWidth="1"/>
    <col min="5" max="5" width="64.85546875" customWidth="1"/>
    <col min="6" max="6" width="23.7109375" customWidth="1"/>
    <col min="7" max="7" width="24" customWidth="1"/>
    <col min="8" max="8" width="18.85546875" customWidth="1"/>
    <col min="9" max="9" width="19.7109375" customWidth="1"/>
    <col min="10" max="10" width="13.5703125" customWidth="1"/>
    <col min="11" max="12" width="11.85546875" customWidth="1"/>
    <col min="14" max="14" width="10.140625" customWidth="1"/>
    <col min="15" max="15" width="11.5703125" bestFit="1" customWidth="1"/>
    <col min="17" max="19" width="11.5703125" bestFit="1" customWidth="1"/>
    <col min="20" max="20" width="11" customWidth="1"/>
  </cols>
  <sheetData>
    <row r="1" spans="1:20" ht="26.25" x14ac:dyDescent="0.4">
      <c r="A1" s="227" t="s">
        <v>1405</v>
      </c>
      <c r="B1" s="62"/>
      <c r="C1" s="510"/>
      <c r="D1" s="487" t="s">
        <v>1885</v>
      </c>
      <c r="E1" s="488"/>
      <c r="F1" s="285"/>
      <c r="G1" s="62"/>
      <c r="I1" s="94"/>
      <c r="J1" s="275"/>
    </row>
    <row r="2" spans="1:20" ht="19.5" thickBot="1" x14ac:dyDescent="0.35">
      <c r="A2" s="589" t="s">
        <v>1096</v>
      </c>
      <c r="B2" s="589"/>
      <c r="C2" s="589"/>
      <c r="D2" s="589"/>
      <c r="E2" s="589"/>
      <c r="F2" s="589"/>
      <c r="G2" s="589"/>
      <c r="H2" s="589"/>
      <c r="I2" s="589"/>
      <c r="J2" s="589"/>
      <c r="K2" s="589"/>
      <c r="L2" s="589"/>
      <c r="M2" s="589"/>
      <c r="N2" s="589"/>
    </row>
    <row r="3" spans="1:20" ht="15.75" thickBot="1" x14ac:dyDescent="0.3">
      <c r="A3" s="11" t="s">
        <v>158</v>
      </c>
      <c r="B3" s="11" t="s">
        <v>138</v>
      </c>
      <c r="C3" s="511" t="s">
        <v>139</v>
      </c>
      <c r="D3" s="12" t="s">
        <v>140</v>
      </c>
      <c r="E3" s="11" t="s">
        <v>141</v>
      </c>
      <c r="F3" s="11" t="s">
        <v>142</v>
      </c>
      <c r="G3" s="11" t="s">
        <v>143</v>
      </c>
      <c r="H3" s="13" t="s">
        <v>144</v>
      </c>
      <c r="I3" s="13" t="s">
        <v>145</v>
      </c>
      <c r="J3" s="13" t="s">
        <v>146</v>
      </c>
      <c r="K3" s="13" t="s">
        <v>147</v>
      </c>
      <c r="L3" s="13" t="s">
        <v>148</v>
      </c>
      <c r="M3" s="21"/>
      <c r="N3" s="21"/>
      <c r="O3" s="21" t="s">
        <v>861</v>
      </c>
      <c r="P3" s="21" t="s">
        <v>1040</v>
      </c>
      <c r="Q3" s="21"/>
      <c r="R3" s="21" t="s">
        <v>903</v>
      </c>
      <c r="S3" s="21"/>
      <c r="T3" s="162" t="s">
        <v>509</v>
      </c>
    </row>
    <row r="4" spans="1:20" s="66" customFormat="1" ht="15.75" thickBot="1" x14ac:dyDescent="0.3">
      <c r="A4" s="75">
        <v>301</v>
      </c>
      <c r="B4" s="75">
        <v>753992</v>
      </c>
      <c r="C4" s="512">
        <v>45062</v>
      </c>
      <c r="D4" s="77">
        <v>1</v>
      </c>
      <c r="E4" s="75" t="s">
        <v>826</v>
      </c>
      <c r="F4" s="75">
        <v>69074000</v>
      </c>
      <c r="G4" s="75" t="s">
        <v>151</v>
      </c>
      <c r="H4" s="70">
        <v>95001.36</v>
      </c>
      <c r="I4" s="78">
        <v>194562.79</v>
      </c>
      <c r="J4" s="70">
        <v>72961.05</v>
      </c>
      <c r="K4" s="70">
        <v>29184.42</v>
      </c>
      <c r="L4" s="70">
        <v>9728.14</v>
      </c>
      <c r="M4" s="79">
        <v>139.5</v>
      </c>
      <c r="N4" s="79">
        <v>10.763999999999999</v>
      </c>
      <c r="O4" s="179">
        <v>1501.578</v>
      </c>
      <c r="P4" s="179">
        <f>I4/O4</f>
        <v>129.57221669470385</v>
      </c>
      <c r="Q4" s="179">
        <f>P4*38%</f>
        <v>49.237442343987468</v>
      </c>
      <c r="R4" s="179">
        <f>T4-P4</f>
        <v>49.427783305296145</v>
      </c>
      <c r="S4" s="179">
        <f>P4+Q4</f>
        <v>178.80965903869134</v>
      </c>
      <c r="T4" s="66">
        <f>ROUND(S4,0)</f>
        <v>179</v>
      </c>
    </row>
    <row r="5" spans="1:20" s="66" customFormat="1" ht="15.75" thickBot="1" x14ac:dyDescent="0.3">
      <c r="A5" s="74">
        <v>301</v>
      </c>
      <c r="B5" s="74">
        <v>753992</v>
      </c>
      <c r="C5" s="513">
        <v>45062</v>
      </c>
      <c r="D5" s="63">
        <v>2</v>
      </c>
      <c r="E5" s="74" t="s">
        <v>827</v>
      </c>
      <c r="F5" s="74">
        <v>69074000</v>
      </c>
      <c r="G5" s="74" t="s">
        <v>151</v>
      </c>
      <c r="H5" s="69">
        <v>710776.47</v>
      </c>
      <c r="I5" s="69">
        <v>1455670.21</v>
      </c>
      <c r="J5" s="69">
        <v>545876.32999999996</v>
      </c>
      <c r="K5" s="69">
        <v>218350.53</v>
      </c>
      <c r="L5" s="68">
        <v>72783.509999999995</v>
      </c>
      <c r="M5" s="91">
        <v>1087.2</v>
      </c>
      <c r="N5" s="79">
        <v>10.763999999999999</v>
      </c>
      <c r="O5" s="179">
        <v>11702.620800000001</v>
      </c>
      <c r="P5" s="179">
        <f t="shared" ref="P5:P11" si="0">I5/O5</f>
        <v>124.38839426464197</v>
      </c>
      <c r="Q5" s="179">
        <f t="shared" ref="Q5:Q14" si="1">P5*38%</f>
        <v>47.267589820563948</v>
      </c>
      <c r="R5" s="179">
        <f t="shared" ref="R5:R14" si="2">T5-P5</f>
        <v>47.611605735358026</v>
      </c>
      <c r="S5" s="179">
        <f t="shared" ref="S5:S14" si="3">P5+Q5</f>
        <v>171.65598408520592</v>
      </c>
      <c r="T5" s="66">
        <f t="shared" ref="T5:T8" si="4">ROUND(S5,0)</f>
        <v>172</v>
      </c>
    </row>
    <row r="6" spans="1:20" s="66" customFormat="1" ht="15.75" thickBot="1" x14ac:dyDescent="0.3">
      <c r="A6" s="74">
        <v>301</v>
      </c>
      <c r="B6" s="74">
        <v>823651</v>
      </c>
      <c r="C6" s="513">
        <v>45075</v>
      </c>
      <c r="D6" s="63">
        <v>1</v>
      </c>
      <c r="E6" s="74" t="s">
        <v>828</v>
      </c>
      <c r="F6" s="74">
        <v>69074000</v>
      </c>
      <c r="G6" s="74" t="s">
        <v>151</v>
      </c>
      <c r="H6" s="69">
        <v>1889258.06</v>
      </c>
      <c r="I6" s="69">
        <v>3869200.51</v>
      </c>
      <c r="J6" s="69">
        <v>1450950.19</v>
      </c>
      <c r="K6" s="69">
        <v>580380.07999999996</v>
      </c>
      <c r="L6" s="69">
        <v>193460.03</v>
      </c>
      <c r="M6" s="91">
        <v>2476.8000000000002</v>
      </c>
      <c r="N6" s="79">
        <v>10.763999999999999</v>
      </c>
      <c r="O6" s="179">
        <v>26660.2752</v>
      </c>
      <c r="P6" s="179">
        <f t="shared" si="0"/>
        <v>145.1298038363835</v>
      </c>
      <c r="Q6" s="179">
        <f t="shared" si="1"/>
        <v>55.149325457825732</v>
      </c>
      <c r="R6" s="179">
        <f t="shared" si="2"/>
        <v>54.870196163616498</v>
      </c>
      <c r="S6" s="179">
        <f t="shared" si="3"/>
        <v>200.27912929420924</v>
      </c>
      <c r="T6" s="66">
        <f t="shared" si="4"/>
        <v>200</v>
      </c>
    </row>
    <row r="7" spans="1:20" s="66" customFormat="1" ht="15.75" thickBot="1" x14ac:dyDescent="0.3">
      <c r="A7" s="74">
        <v>301</v>
      </c>
      <c r="B7" s="74">
        <v>924883</v>
      </c>
      <c r="C7" s="513">
        <v>45091</v>
      </c>
      <c r="D7" s="63">
        <v>1</v>
      </c>
      <c r="E7" s="74" t="s">
        <v>862</v>
      </c>
      <c r="F7" s="74">
        <v>69074000</v>
      </c>
      <c r="G7" s="74" t="s">
        <v>151</v>
      </c>
      <c r="H7" s="69">
        <v>831399.72</v>
      </c>
      <c r="I7" s="69">
        <v>1702706.63</v>
      </c>
      <c r="J7" s="69">
        <v>638514.99</v>
      </c>
      <c r="K7" s="69">
        <v>255406</v>
      </c>
      <c r="L7" s="68">
        <v>85135.33</v>
      </c>
      <c r="M7" s="91">
        <v>1310.4000000000001</v>
      </c>
      <c r="N7" s="79">
        <v>10.763999999999999</v>
      </c>
      <c r="O7" s="179">
        <v>14105.1456</v>
      </c>
      <c r="P7" s="179">
        <f t="shared" si="0"/>
        <v>120.71528208826146</v>
      </c>
      <c r="Q7" s="179">
        <f t="shared" si="1"/>
        <v>45.871807193539354</v>
      </c>
      <c r="R7" s="179">
        <f t="shared" si="2"/>
        <v>46.284717911738539</v>
      </c>
      <c r="S7" s="179">
        <f t="shared" si="3"/>
        <v>166.58708928180081</v>
      </c>
      <c r="T7" s="66">
        <f t="shared" si="4"/>
        <v>167</v>
      </c>
    </row>
    <row r="8" spans="1:20" s="66" customFormat="1" ht="15.75" thickBot="1" x14ac:dyDescent="0.3">
      <c r="A8" s="74">
        <v>301</v>
      </c>
      <c r="B8" s="74">
        <v>924883</v>
      </c>
      <c r="C8" s="513">
        <v>45091</v>
      </c>
      <c r="D8" s="63">
        <v>2</v>
      </c>
      <c r="E8" s="74" t="s">
        <v>863</v>
      </c>
      <c r="F8" s="74">
        <v>69074000</v>
      </c>
      <c r="G8" s="74" t="s">
        <v>151</v>
      </c>
      <c r="H8" s="68">
        <v>92461.24</v>
      </c>
      <c r="I8" s="69">
        <v>189360.62</v>
      </c>
      <c r="J8" s="68">
        <v>71010.23</v>
      </c>
      <c r="K8" s="68">
        <v>28404.09</v>
      </c>
      <c r="L8" s="68">
        <v>9468.0300000000007</v>
      </c>
      <c r="M8" s="91">
        <v>176.4</v>
      </c>
      <c r="N8" s="79">
        <v>10.763999999999999</v>
      </c>
      <c r="O8" s="179">
        <v>1898.7696000000001</v>
      </c>
      <c r="P8" s="179">
        <f t="shared" si="0"/>
        <v>99.728066006533908</v>
      </c>
      <c r="Q8" s="179">
        <f t="shared" si="1"/>
        <v>37.896665082482883</v>
      </c>
      <c r="R8" s="179">
        <f t="shared" si="2"/>
        <v>38.271933993466092</v>
      </c>
      <c r="S8" s="179">
        <f t="shared" si="3"/>
        <v>137.62473108901679</v>
      </c>
      <c r="T8" s="66">
        <f t="shared" si="4"/>
        <v>138</v>
      </c>
    </row>
    <row r="9" spans="1:20" s="66" customFormat="1" ht="15.75" thickBot="1" x14ac:dyDescent="0.3">
      <c r="A9" s="74">
        <v>301</v>
      </c>
      <c r="B9" s="74">
        <v>924883</v>
      </c>
      <c r="C9" s="513">
        <v>45091</v>
      </c>
      <c r="D9" s="63">
        <v>3</v>
      </c>
      <c r="E9" s="74" t="s">
        <v>864</v>
      </c>
      <c r="F9" s="74">
        <v>69074000</v>
      </c>
      <c r="G9" s="74" t="s">
        <v>151</v>
      </c>
      <c r="H9" s="68">
        <v>17727.669999999998</v>
      </c>
      <c r="I9" s="68">
        <v>36306.269999999997</v>
      </c>
      <c r="J9" s="68">
        <v>13614.85</v>
      </c>
      <c r="K9" s="68">
        <v>5445.94</v>
      </c>
      <c r="L9" s="68">
        <v>1815.31</v>
      </c>
      <c r="M9" s="91">
        <v>30.6</v>
      </c>
      <c r="N9" s="79">
        <v>10.763999999999999</v>
      </c>
      <c r="O9" s="179">
        <v>329.3784</v>
      </c>
      <c r="P9" s="179">
        <f t="shared" si="0"/>
        <v>110.22662688263711</v>
      </c>
      <c r="Q9" s="179">
        <f t="shared" si="1"/>
        <v>41.886118215402099</v>
      </c>
      <c r="R9" s="179">
        <f t="shared" si="2"/>
        <v>41.773373117362894</v>
      </c>
      <c r="S9" s="179">
        <f t="shared" si="3"/>
        <v>152.1127450980392</v>
      </c>
      <c r="T9" s="66">
        <f>ROUND(S9,0)</f>
        <v>152</v>
      </c>
    </row>
    <row r="10" spans="1:20" s="66" customFormat="1" ht="15" customHeight="1" thickBot="1" x14ac:dyDescent="0.3">
      <c r="A10" s="75">
        <v>301</v>
      </c>
      <c r="B10" s="75">
        <v>1600449</v>
      </c>
      <c r="C10" s="512">
        <v>45214</v>
      </c>
      <c r="D10" s="77">
        <v>1</v>
      </c>
      <c r="E10" s="75" t="s">
        <v>826</v>
      </c>
      <c r="F10" s="75">
        <v>69074000</v>
      </c>
      <c r="G10" s="75" t="s">
        <v>151</v>
      </c>
      <c r="H10" s="78">
        <v>1962867.5</v>
      </c>
      <c r="I10" s="78">
        <v>4019952.63</v>
      </c>
      <c r="J10" s="78">
        <v>1507482.24</v>
      </c>
      <c r="K10" s="78">
        <v>602992.89</v>
      </c>
      <c r="L10" s="78">
        <v>200997.63</v>
      </c>
      <c r="M10" s="104">
        <v>3064.32</v>
      </c>
      <c r="N10" s="79">
        <v>10.763999999999999</v>
      </c>
      <c r="O10" s="179">
        <v>32984.340479999999</v>
      </c>
      <c r="P10" s="179">
        <f t="shared" si="0"/>
        <v>121.87457961869789</v>
      </c>
      <c r="Q10" s="179">
        <f t="shared" si="1"/>
        <v>46.312340255105198</v>
      </c>
      <c r="R10" s="179"/>
      <c r="S10" s="179"/>
    </row>
    <row r="11" spans="1:20" s="66" customFormat="1" ht="15.75" thickBot="1" x14ac:dyDescent="0.3">
      <c r="A11" s="74">
        <v>301</v>
      </c>
      <c r="B11" s="74">
        <v>1600449</v>
      </c>
      <c r="C11" s="513">
        <v>45214</v>
      </c>
      <c r="D11" s="63">
        <v>2</v>
      </c>
      <c r="E11" s="74" t="s">
        <v>1145</v>
      </c>
      <c r="F11" s="74">
        <v>69074000</v>
      </c>
      <c r="G11" s="74" t="s">
        <v>151</v>
      </c>
      <c r="H11" s="69">
        <v>130671.81</v>
      </c>
      <c r="I11" s="69">
        <v>267615.87</v>
      </c>
      <c r="J11" s="69">
        <v>100355.95</v>
      </c>
      <c r="K11" s="68">
        <v>40142.379999999997</v>
      </c>
      <c r="L11" s="68">
        <v>13380.79</v>
      </c>
      <c r="M11" s="83">
        <v>246.96</v>
      </c>
      <c r="N11" s="79">
        <v>10.763999999999999</v>
      </c>
      <c r="O11" s="179">
        <v>2658.2774399999998</v>
      </c>
      <c r="P11" s="179">
        <f t="shared" si="0"/>
        <v>100.67266342221977</v>
      </c>
      <c r="Q11" s="179">
        <f t="shared" si="1"/>
        <v>38.255612100443514</v>
      </c>
      <c r="R11" s="179">
        <f t="shared" si="2"/>
        <v>38.32733657778023</v>
      </c>
      <c r="S11" s="179">
        <f t="shared" si="3"/>
        <v>138.92827552266328</v>
      </c>
      <c r="T11" s="66">
        <f t="shared" ref="T11:T14" si="5">ROUND(S11,0)</f>
        <v>139</v>
      </c>
    </row>
    <row r="12" spans="1:20" ht="15.75" thickBot="1" x14ac:dyDescent="0.3">
      <c r="A12" s="15">
        <v>301</v>
      </c>
      <c r="B12" s="15">
        <v>1855640</v>
      </c>
      <c r="C12" s="514">
        <v>45258</v>
      </c>
      <c r="D12" s="16">
        <v>1</v>
      </c>
      <c r="E12" s="15" t="s">
        <v>826</v>
      </c>
      <c r="F12" s="15" t="s">
        <v>150</v>
      </c>
      <c r="G12" s="15" t="s">
        <v>151</v>
      </c>
      <c r="H12" s="17">
        <v>918184.08</v>
      </c>
      <c r="I12" s="17">
        <v>1880440.99</v>
      </c>
      <c r="J12" s="17">
        <v>705165.37</v>
      </c>
      <c r="K12" s="17">
        <v>282066.15000000002</v>
      </c>
      <c r="L12" s="18">
        <v>94022.05</v>
      </c>
      <c r="M12" s="23">
        <v>1425.6</v>
      </c>
      <c r="N12" s="23">
        <v>10.763999999999999</v>
      </c>
      <c r="O12" s="163">
        <f>M12*N12</f>
        <v>15345.158399999998</v>
      </c>
      <c r="P12" s="163">
        <f>I12/O12</f>
        <v>122.54295074594995</v>
      </c>
      <c r="Q12" s="163">
        <f t="shared" si="1"/>
        <v>46.566321283460979</v>
      </c>
      <c r="R12" s="163">
        <f t="shared" si="2"/>
        <v>46.457049254050048</v>
      </c>
      <c r="S12" s="163">
        <f t="shared" si="3"/>
        <v>169.10927202941093</v>
      </c>
      <c r="T12" s="66">
        <f t="shared" si="5"/>
        <v>169</v>
      </c>
    </row>
    <row r="13" spans="1:20" ht="15.75" thickBot="1" x14ac:dyDescent="0.3">
      <c r="A13" s="1">
        <v>301</v>
      </c>
      <c r="B13" s="1">
        <v>1855640</v>
      </c>
      <c r="C13" s="515">
        <v>45258</v>
      </c>
      <c r="D13" s="2">
        <v>2</v>
      </c>
      <c r="E13" s="155" t="s">
        <v>1518</v>
      </c>
      <c r="F13" s="1" t="s">
        <v>150</v>
      </c>
      <c r="G13" s="1" t="s">
        <v>151</v>
      </c>
      <c r="H13" s="3">
        <v>16935.36</v>
      </c>
      <c r="I13" s="3">
        <v>34683.620000000003</v>
      </c>
      <c r="J13" s="3">
        <v>13006.36</v>
      </c>
      <c r="K13" s="3">
        <v>5202.54</v>
      </c>
      <c r="L13" s="3">
        <v>1734.18</v>
      </c>
      <c r="M13" s="22">
        <v>28.8</v>
      </c>
      <c r="N13" s="23">
        <v>10.763999999999999</v>
      </c>
      <c r="O13" s="163">
        <f t="shared" ref="O13:O14" si="6">M13*N13</f>
        <v>310.00319999999999</v>
      </c>
      <c r="P13" s="163">
        <f t="shared" ref="P13:P14" si="7">I13/O13</f>
        <v>111.88149025558447</v>
      </c>
      <c r="Q13" s="163">
        <f t="shared" si="1"/>
        <v>42.514966297122101</v>
      </c>
      <c r="R13" s="163">
        <f t="shared" si="2"/>
        <v>42.118509744415533</v>
      </c>
      <c r="S13" s="163">
        <f t="shared" si="3"/>
        <v>154.39645655270658</v>
      </c>
      <c r="T13" s="66">
        <f t="shared" si="5"/>
        <v>154</v>
      </c>
    </row>
    <row r="14" spans="1:20" ht="15.75" thickBot="1" x14ac:dyDescent="0.3">
      <c r="A14" s="1">
        <v>301</v>
      </c>
      <c r="B14" s="1">
        <v>1855640</v>
      </c>
      <c r="C14" s="515">
        <v>45258</v>
      </c>
      <c r="D14" s="2">
        <v>3</v>
      </c>
      <c r="E14" s="1" t="s">
        <v>1145</v>
      </c>
      <c r="F14" s="1" t="s">
        <v>150</v>
      </c>
      <c r="G14" s="1" t="s">
        <v>151</v>
      </c>
      <c r="H14" s="4">
        <v>117072.58</v>
      </c>
      <c r="I14" s="4">
        <v>239764.64</v>
      </c>
      <c r="J14" s="3">
        <v>89911.74</v>
      </c>
      <c r="K14" s="3">
        <v>35964.699999999997</v>
      </c>
      <c r="L14" s="3">
        <v>11988.23</v>
      </c>
      <c r="M14" s="22">
        <v>220.05</v>
      </c>
      <c r="N14" s="23">
        <v>10.763999999999999</v>
      </c>
      <c r="O14" s="163">
        <f t="shared" si="6"/>
        <v>2368.6181999999999</v>
      </c>
      <c r="P14" s="163">
        <f t="shared" si="7"/>
        <v>101.22553309773606</v>
      </c>
      <c r="Q14" s="163">
        <f t="shared" si="1"/>
        <v>38.465702577139702</v>
      </c>
      <c r="R14" s="163">
        <f t="shared" si="2"/>
        <v>38.774466902263939</v>
      </c>
      <c r="S14" s="163">
        <f t="shared" si="3"/>
        <v>139.69123567487577</v>
      </c>
      <c r="T14" s="66">
        <f t="shared" si="5"/>
        <v>140</v>
      </c>
    </row>
    <row r="15" spans="1:20" ht="14.25" customHeight="1" x14ac:dyDescent="0.25">
      <c r="A15" s="45"/>
    </row>
    <row r="16" spans="1:20" ht="31.5" x14ac:dyDescent="0.5">
      <c r="A16" s="43"/>
      <c r="B16" s="590" t="s">
        <v>1156</v>
      </c>
      <c r="C16" s="590"/>
    </row>
    <row r="17" spans="1:3" ht="18.75" x14ac:dyDescent="0.25">
      <c r="A17" s="46"/>
      <c r="B17" s="207" t="s">
        <v>138</v>
      </c>
      <c r="C17" s="517" t="s">
        <v>139</v>
      </c>
    </row>
    <row r="18" spans="1:3" ht="18.75" x14ac:dyDescent="0.25">
      <c r="A18" s="44"/>
      <c r="B18" s="201">
        <v>1855640</v>
      </c>
      <c r="C18" s="518">
        <v>45258</v>
      </c>
    </row>
  </sheetData>
  <mergeCells count="2">
    <mergeCell ref="A2:N2"/>
    <mergeCell ref="B16:C16"/>
  </mergeCells>
  <hyperlinks>
    <hyperlink ref="A1" location="home_page" display="Home page" xr:uid="{00000000-0004-0000-1100-000000000000}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29"/>
  <sheetViews>
    <sheetView workbookViewId="0">
      <pane ySplit="1" topLeftCell="A8" activePane="bottomLeft" state="frozen"/>
      <selection pane="bottomLeft"/>
    </sheetView>
  </sheetViews>
  <sheetFormatPr defaultRowHeight="15" x14ac:dyDescent="0.25"/>
  <cols>
    <col min="1" max="1" width="6.140625" customWidth="1"/>
    <col min="2" max="2" width="14" customWidth="1"/>
    <col min="3" max="3" width="11.28515625" style="476" customWidth="1"/>
    <col min="4" max="4" width="12.85546875" customWidth="1"/>
    <col min="5" max="5" width="50.7109375" customWidth="1"/>
    <col min="6" max="6" width="23.7109375" customWidth="1"/>
    <col min="7" max="7" width="51.5703125" customWidth="1"/>
    <col min="8" max="8" width="18.85546875" customWidth="1"/>
    <col min="9" max="9" width="19.7109375" customWidth="1"/>
    <col min="10" max="10" width="9" customWidth="1"/>
    <col min="11" max="12" width="11.85546875" customWidth="1"/>
    <col min="13" max="13" width="9.140625" customWidth="1"/>
    <col min="15" max="15" width="10.5703125" customWidth="1"/>
    <col min="16" max="17" width="11.5703125" bestFit="1" customWidth="1"/>
  </cols>
  <sheetData>
    <row r="1" spans="1:17" ht="15.75" thickBot="1" x14ac:dyDescent="0.3">
      <c r="A1" s="227" t="s">
        <v>1405</v>
      </c>
      <c r="B1" s="62"/>
      <c r="C1" s="475"/>
      <c r="D1" s="62"/>
      <c r="E1" s="62"/>
      <c r="F1" s="285"/>
      <c r="G1" s="62"/>
      <c r="I1" s="94"/>
      <c r="J1" s="275"/>
    </row>
    <row r="2" spans="1:17" ht="45.75" thickBot="1" x14ac:dyDescent="0.3">
      <c r="A2" s="11" t="s">
        <v>263</v>
      </c>
      <c r="B2" s="11" t="s">
        <v>138</v>
      </c>
      <c r="C2" s="490" t="s">
        <v>139</v>
      </c>
      <c r="D2" s="12" t="s">
        <v>140</v>
      </c>
      <c r="E2" s="11" t="s">
        <v>141</v>
      </c>
      <c r="F2" s="11" t="s">
        <v>142</v>
      </c>
      <c r="G2" s="11" t="s">
        <v>143</v>
      </c>
      <c r="H2" s="13" t="s">
        <v>144</v>
      </c>
      <c r="I2" s="13" t="s">
        <v>145</v>
      </c>
      <c r="J2" s="13" t="s">
        <v>146</v>
      </c>
      <c r="K2" s="13" t="s">
        <v>147</v>
      </c>
      <c r="L2" s="13" t="s">
        <v>148</v>
      </c>
      <c r="M2" s="21" t="s">
        <v>822</v>
      </c>
      <c r="N2" s="47" t="s">
        <v>823</v>
      </c>
      <c r="O2" s="47" t="s">
        <v>504</v>
      </c>
    </row>
    <row r="3" spans="1:17" s="66" customFormat="1" ht="15.75" thickBot="1" x14ac:dyDescent="0.3">
      <c r="A3" s="75">
        <v>101</v>
      </c>
      <c r="B3" s="75">
        <v>90400</v>
      </c>
      <c r="C3" s="477">
        <v>44962</v>
      </c>
      <c r="D3" s="77">
        <v>1</v>
      </c>
      <c r="E3" s="75" t="s">
        <v>814</v>
      </c>
      <c r="F3" s="75" t="s">
        <v>815</v>
      </c>
      <c r="G3" s="75" t="s">
        <v>816</v>
      </c>
      <c r="H3" s="70">
        <v>19521.16</v>
      </c>
      <c r="I3" s="70">
        <v>20497.22</v>
      </c>
      <c r="J3" s="78">
        <v>0</v>
      </c>
      <c r="K3" s="78">
        <v>0</v>
      </c>
      <c r="L3" s="70">
        <v>1024.8599999999999</v>
      </c>
      <c r="M3" s="79"/>
      <c r="N3" s="79"/>
      <c r="O3" s="79"/>
    </row>
    <row r="4" spans="1:17" s="66" customFormat="1" ht="15.75" thickBot="1" x14ac:dyDescent="0.3">
      <c r="A4" s="74">
        <v>101</v>
      </c>
      <c r="B4" s="74">
        <v>159554</v>
      </c>
      <c r="C4" s="478">
        <v>44986</v>
      </c>
      <c r="D4" s="63">
        <v>1</v>
      </c>
      <c r="E4" s="74" t="s">
        <v>817</v>
      </c>
      <c r="F4" s="74" t="s">
        <v>818</v>
      </c>
      <c r="G4" s="74" t="s">
        <v>819</v>
      </c>
      <c r="H4" s="68">
        <v>9949.69</v>
      </c>
      <c r="I4" s="68">
        <v>10447.17</v>
      </c>
      <c r="J4" s="69">
        <v>0</v>
      </c>
      <c r="K4" s="68">
        <v>1567.08</v>
      </c>
      <c r="L4" s="69">
        <v>522.36</v>
      </c>
      <c r="M4" s="91"/>
      <c r="N4" s="91"/>
      <c r="O4" s="91"/>
    </row>
    <row r="5" spans="1:17" s="66" customFormat="1" ht="29.25" thickBot="1" x14ac:dyDescent="0.3">
      <c r="A5" s="74">
        <v>301</v>
      </c>
      <c r="B5" s="74">
        <v>628779</v>
      </c>
      <c r="C5" s="478">
        <v>45033</v>
      </c>
      <c r="D5" s="63">
        <v>1</v>
      </c>
      <c r="E5" s="74" t="s">
        <v>820</v>
      </c>
      <c r="F5" s="74" t="s">
        <v>284</v>
      </c>
      <c r="G5" s="74" t="s">
        <v>285</v>
      </c>
      <c r="H5" s="69">
        <v>2554817.5699999998</v>
      </c>
      <c r="I5" s="69">
        <v>3270166.49</v>
      </c>
      <c r="J5" s="69">
        <v>0</v>
      </c>
      <c r="K5" s="69">
        <v>490524.97</v>
      </c>
      <c r="L5" s="69">
        <v>163508.32</v>
      </c>
      <c r="M5" s="91" t="s">
        <v>824</v>
      </c>
      <c r="N5" s="91">
        <v>7588</v>
      </c>
      <c r="O5" s="164">
        <f>(I5+I5*36%)/N5</f>
        <v>586.11312946758039</v>
      </c>
      <c r="P5" s="165">
        <f>I5/N5</f>
        <v>430.96553637322091</v>
      </c>
      <c r="Q5" s="165">
        <f>O5-P5</f>
        <v>155.14759309435948</v>
      </c>
    </row>
    <row r="6" spans="1:17" s="66" customFormat="1" ht="29.25" thickBot="1" x14ac:dyDescent="0.3">
      <c r="A6" s="74">
        <v>301</v>
      </c>
      <c r="B6" s="74">
        <v>628779</v>
      </c>
      <c r="C6" s="478">
        <v>45033</v>
      </c>
      <c r="D6" s="63">
        <v>2</v>
      </c>
      <c r="E6" s="74" t="s">
        <v>821</v>
      </c>
      <c r="F6" s="74" t="s">
        <v>286</v>
      </c>
      <c r="G6" s="74" t="s">
        <v>287</v>
      </c>
      <c r="H6" s="68">
        <v>9839.81</v>
      </c>
      <c r="I6" s="68">
        <v>15113.94</v>
      </c>
      <c r="J6" s="68">
        <v>2518.9899999999998</v>
      </c>
      <c r="K6" s="68">
        <v>2267.09</v>
      </c>
      <c r="L6" s="69">
        <v>755.7</v>
      </c>
      <c r="M6" s="91" t="s">
        <v>825</v>
      </c>
      <c r="N6" s="91">
        <v>1</v>
      </c>
      <c r="O6" s="91">
        <f>(I6+I6*36%)/N6</f>
        <v>20554.9584</v>
      </c>
    </row>
    <row r="7" spans="1:17" s="66" customFormat="1" ht="29.25" thickBot="1" x14ac:dyDescent="0.3">
      <c r="A7" s="75">
        <v>301</v>
      </c>
      <c r="B7" s="75">
        <v>1132819</v>
      </c>
      <c r="C7" s="477">
        <v>45127</v>
      </c>
      <c r="D7" s="77">
        <v>1</v>
      </c>
      <c r="E7" s="75" t="s">
        <v>820</v>
      </c>
      <c r="F7" s="75" t="s">
        <v>284</v>
      </c>
      <c r="G7" s="75" t="s">
        <v>285</v>
      </c>
      <c r="H7" s="78">
        <v>2112995.9900000002</v>
      </c>
      <c r="I7" s="78">
        <v>2704634.86</v>
      </c>
      <c r="J7" s="78">
        <v>0</v>
      </c>
      <c r="K7" s="78">
        <v>405695.23</v>
      </c>
      <c r="L7" s="78">
        <v>135231.74</v>
      </c>
      <c r="M7" s="104"/>
      <c r="N7" s="5">
        <v>5700</v>
      </c>
      <c r="O7" s="177">
        <f>(I7+I7*36%)/N7</f>
        <v>645.31638764912282</v>
      </c>
      <c r="P7" s="370">
        <f>I7/N7</f>
        <v>474.49734385964911</v>
      </c>
      <c r="Q7" s="370">
        <f>O7-P7</f>
        <v>170.81904378947371</v>
      </c>
    </row>
    <row r="8" spans="1:17" s="369" customFormat="1" ht="29.25" thickBot="1" x14ac:dyDescent="0.3">
      <c r="A8" s="363">
        <v>101</v>
      </c>
      <c r="B8" s="363">
        <v>757081</v>
      </c>
      <c r="C8" s="499">
        <v>45180</v>
      </c>
      <c r="D8" s="364">
        <v>1</v>
      </c>
      <c r="E8" s="363" t="s">
        <v>1443</v>
      </c>
      <c r="F8" s="363" t="s">
        <v>1444</v>
      </c>
      <c r="G8" s="363" t="s">
        <v>1445</v>
      </c>
      <c r="H8" s="365">
        <v>1115.3599999999999</v>
      </c>
      <c r="I8" s="365">
        <v>1171.1300000000001</v>
      </c>
      <c r="J8" s="366">
        <v>0</v>
      </c>
      <c r="K8" s="366">
        <v>0</v>
      </c>
      <c r="L8" s="366">
        <v>58.56</v>
      </c>
      <c r="M8" s="367"/>
      <c r="N8" s="367"/>
      <c r="O8" s="368" t="e">
        <f>(I8+I8*36%)/N8</f>
        <v>#DIV/0!</v>
      </c>
    </row>
    <row r="9" spans="1:17" s="369" customFormat="1" ht="15.75" thickBot="1" x14ac:dyDescent="0.3">
      <c r="A9" s="363">
        <v>101</v>
      </c>
      <c r="B9" s="363">
        <v>777554</v>
      </c>
      <c r="C9" s="499">
        <v>45186</v>
      </c>
      <c r="D9" s="364">
        <v>1</v>
      </c>
      <c r="E9" s="363" t="s">
        <v>1442</v>
      </c>
      <c r="F9" s="363" t="s">
        <v>1001</v>
      </c>
      <c r="G9" s="363" t="s">
        <v>1002</v>
      </c>
      <c r="H9" s="365">
        <v>1895.34</v>
      </c>
      <c r="I9" s="365">
        <v>1895.34</v>
      </c>
      <c r="J9" s="366">
        <v>0</v>
      </c>
      <c r="K9" s="366">
        <v>284.3</v>
      </c>
      <c r="L9" s="366">
        <v>94.77</v>
      </c>
      <c r="M9" s="367"/>
      <c r="N9" s="367"/>
      <c r="O9" s="367"/>
    </row>
    <row r="10" spans="1:17" s="66" customFormat="1" ht="29.25" thickBot="1" x14ac:dyDescent="0.3">
      <c r="A10" s="74">
        <v>301</v>
      </c>
      <c r="B10" s="74">
        <v>1617151</v>
      </c>
      <c r="C10" s="478">
        <v>45216</v>
      </c>
      <c r="D10" s="63">
        <v>1</v>
      </c>
      <c r="E10" s="74" t="s">
        <v>1446</v>
      </c>
      <c r="F10" s="74" t="s">
        <v>284</v>
      </c>
      <c r="G10" s="74" t="s">
        <v>285</v>
      </c>
      <c r="H10" s="69">
        <v>2292570.67</v>
      </c>
      <c r="I10" s="69">
        <v>2934490.46</v>
      </c>
      <c r="J10" s="69">
        <v>0</v>
      </c>
      <c r="K10" s="69">
        <v>440173.57</v>
      </c>
      <c r="L10" s="69">
        <v>146724.51999999999</v>
      </c>
      <c r="M10" s="83"/>
      <c r="N10" s="83">
        <v>9000</v>
      </c>
      <c r="O10" s="91">
        <f>(I10+I10*36%)/N10</f>
        <v>443.43411395555552</v>
      </c>
      <c r="P10" s="66">
        <f>H10/N10</f>
        <v>254.73007444444443</v>
      </c>
      <c r="Q10" s="66">
        <f>O10-P10</f>
        <v>188.70403951111109</v>
      </c>
    </row>
    <row r="11" spans="1:17" s="66" customFormat="1" ht="29.25" thickBot="1" x14ac:dyDescent="0.3">
      <c r="A11" s="74">
        <v>301</v>
      </c>
      <c r="B11" s="74">
        <v>1624868</v>
      </c>
      <c r="C11" s="478">
        <v>45218</v>
      </c>
      <c r="D11" s="63">
        <v>1</v>
      </c>
      <c r="E11" s="74" t="s">
        <v>1447</v>
      </c>
      <c r="F11" s="74" t="s">
        <v>284</v>
      </c>
      <c r="G11" s="74" t="s">
        <v>285</v>
      </c>
      <c r="H11" s="69">
        <v>2575601.23</v>
      </c>
      <c r="I11" s="69">
        <v>3296769.57</v>
      </c>
      <c r="J11" s="69">
        <v>0</v>
      </c>
      <c r="K11" s="69">
        <v>494515.44</v>
      </c>
      <c r="L11" s="69">
        <v>164838.48000000001</v>
      </c>
      <c r="M11" s="83"/>
      <c r="N11" s="83">
        <v>7000</v>
      </c>
      <c r="O11" s="91">
        <f>(I11+I11*36%)/N11</f>
        <v>640.51523074285717</v>
      </c>
    </row>
    <row r="12" spans="1:17" ht="29.25" thickBot="1" x14ac:dyDescent="0.3">
      <c r="A12" s="1">
        <v>101</v>
      </c>
      <c r="B12" s="239">
        <v>1102972</v>
      </c>
      <c r="C12" s="500">
        <v>45281</v>
      </c>
      <c r="D12" s="2">
        <v>1</v>
      </c>
      <c r="E12" s="1" t="s">
        <v>1500</v>
      </c>
      <c r="F12" s="1" t="s">
        <v>1501</v>
      </c>
      <c r="G12" s="1" t="s">
        <v>1502</v>
      </c>
      <c r="H12" s="3">
        <v>3622.05</v>
      </c>
      <c r="I12" s="3">
        <v>3803.15</v>
      </c>
      <c r="J12" s="4">
        <v>0</v>
      </c>
      <c r="K12" s="4">
        <v>570.47</v>
      </c>
      <c r="L12" s="4">
        <v>190.16</v>
      </c>
      <c r="M12" s="5"/>
      <c r="N12" s="5"/>
      <c r="O12" s="5"/>
    </row>
    <row r="13" spans="1:17" ht="29.25" thickBot="1" x14ac:dyDescent="0.3">
      <c r="A13" s="1">
        <v>101</v>
      </c>
      <c r="B13" s="1">
        <v>44557</v>
      </c>
      <c r="C13" s="479" t="s">
        <v>1851</v>
      </c>
      <c r="D13" s="2">
        <v>1</v>
      </c>
      <c r="E13" s="1" t="s">
        <v>1852</v>
      </c>
      <c r="F13" s="1" t="s">
        <v>1853</v>
      </c>
      <c r="G13" s="1" t="s">
        <v>1854</v>
      </c>
      <c r="H13" s="3">
        <v>5064.6400000000003</v>
      </c>
      <c r="I13" s="3">
        <v>5317.87</v>
      </c>
      <c r="J13" s="4">
        <v>0</v>
      </c>
      <c r="K13" s="4">
        <v>797.68</v>
      </c>
      <c r="L13" s="4">
        <v>265.89</v>
      </c>
      <c r="M13" s="22"/>
      <c r="N13" s="498"/>
      <c r="O13" s="498"/>
    </row>
    <row r="14" spans="1:17" ht="29.25" thickBot="1" x14ac:dyDescent="0.3">
      <c r="A14" s="1">
        <v>301</v>
      </c>
      <c r="B14" s="1">
        <v>200000</v>
      </c>
      <c r="C14" s="479" t="s">
        <v>1838</v>
      </c>
      <c r="D14" s="2">
        <v>1</v>
      </c>
      <c r="E14" s="1" t="s">
        <v>820</v>
      </c>
      <c r="F14" s="1" t="s">
        <v>284</v>
      </c>
      <c r="G14" s="1" t="s">
        <v>285</v>
      </c>
      <c r="H14" s="4" t="s">
        <v>1839</v>
      </c>
      <c r="I14" s="4" t="s">
        <v>1840</v>
      </c>
      <c r="J14" s="4">
        <v>0</v>
      </c>
      <c r="K14" s="4" t="s">
        <v>1841</v>
      </c>
      <c r="L14" s="4" t="s">
        <v>1842</v>
      </c>
      <c r="M14" s="43"/>
      <c r="N14" s="498"/>
      <c r="O14" s="498"/>
    </row>
    <row r="15" spans="1:17" ht="29.25" thickBot="1" x14ac:dyDescent="0.3">
      <c r="A15" s="15">
        <v>301</v>
      </c>
      <c r="B15" s="15">
        <v>297649</v>
      </c>
      <c r="C15" s="501">
        <v>45333</v>
      </c>
      <c r="D15" s="16">
        <v>1</v>
      </c>
      <c r="E15" s="15" t="s">
        <v>1855</v>
      </c>
      <c r="F15" s="15" t="s">
        <v>1856</v>
      </c>
      <c r="G15" s="15" t="s">
        <v>1857</v>
      </c>
      <c r="H15" s="17" t="s">
        <v>1858</v>
      </c>
      <c r="I15" s="17" t="s">
        <v>1859</v>
      </c>
      <c r="J15" s="17" t="s">
        <v>1860</v>
      </c>
      <c r="K15" s="17" t="s">
        <v>1861</v>
      </c>
      <c r="L15" s="18">
        <v>59409.65</v>
      </c>
      <c r="M15" s="23"/>
      <c r="N15" s="498"/>
      <c r="O15" s="498"/>
    </row>
    <row r="16" spans="1:17" ht="29.25" thickBot="1" x14ac:dyDescent="0.3">
      <c r="A16" s="1">
        <v>301</v>
      </c>
      <c r="B16" s="1">
        <v>417222</v>
      </c>
      <c r="C16" s="479" t="s">
        <v>1843</v>
      </c>
      <c r="D16" s="2">
        <v>1</v>
      </c>
      <c r="E16" s="1" t="s">
        <v>1844</v>
      </c>
      <c r="F16" s="1" t="s">
        <v>1845</v>
      </c>
      <c r="G16" s="1" t="s">
        <v>1846</v>
      </c>
      <c r="H16" s="4" t="s">
        <v>1847</v>
      </c>
      <c r="I16" s="4" t="s">
        <v>1848</v>
      </c>
      <c r="J16" s="4">
        <v>0</v>
      </c>
      <c r="K16" s="4" t="s">
        <v>1849</v>
      </c>
      <c r="L16" s="4" t="s">
        <v>1850</v>
      </c>
      <c r="M16" s="22"/>
      <c r="N16" s="498"/>
      <c r="O16" s="498"/>
    </row>
    <row r="17" spans="1:15" x14ac:dyDescent="0.25">
      <c r="A17" s="94"/>
      <c r="B17" s="94"/>
      <c r="C17" s="502"/>
      <c r="D17" s="290"/>
      <c r="E17" s="94"/>
      <c r="F17" s="94"/>
      <c r="G17" s="94"/>
      <c r="H17" s="7"/>
      <c r="I17" s="7"/>
      <c r="J17" s="95"/>
      <c r="K17" s="95"/>
      <c r="L17" s="95"/>
      <c r="M17" s="498"/>
      <c r="N17" s="498"/>
      <c r="O17" s="498"/>
    </row>
    <row r="18" spans="1:15" x14ac:dyDescent="0.25">
      <c r="A18" s="94"/>
      <c r="B18" s="94"/>
      <c r="C18" s="502"/>
      <c r="D18" s="290"/>
      <c r="E18" s="94"/>
      <c r="F18" s="94"/>
      <c r="G18" s="94"/>
      <c r="H18" s="7"/>
      <c r="I18" s="7"/>
      <c r="J18" s="95"/>
      <c r="K18" s="95"/>
      <c r="L18" s="95"/>
      <c r="M18" s="498"/>
      <c r="N18" s="498"/>
      <c r="O18" s="498"/>
    </row>
    <row r="19" spans="1:15" x14ac:dyDescent="0.25">
      <c r="A19" s="94"/>
      <c r="B19" s="94"/>
      <c r="C19" s="502"/>
      <c r="D19" s="290"/>
      <c r="E19" s="94"/>
      <c r="F19" s="94"/>
      <c r="G19" s="94"/>
      <c r="H19" s="7"/>
      <c r="I19" s="7"/>
      <c r="J19" s="95"/>
      <c r="K19" s="95"/>
      <c r="L19" s="95"/>
      <c r="M19" s="498"/>
      <c r="N19" s="498"/>
      <c r="O19" s="498"/>
    </row>
    <row r="20" spans="1:15" x14ac:dyDescent="0.25">
      <c r="A20" s="94"/>
      <c r="B20" s="94"/>
      <c r="C20" s="502"/>
      <c r="D20" s="290"/>
      <c r="E20" s="94"/>
      <c r="F20" s="94"/>
      <c r="G20" s="94"/>
      <c r="H20" s="7"/>
      <c r="I20" s="7"/>
      <c r="J20" s="95"/>
      <c r="K20" s="95"/>
      <c r="L20" s="95"/>
      <c r="M20" s="498"/>
      <c r="N20" s="498"/>
      <c r="O20" s="498"/>
    </row>
    <row r="21" spans="1:15" x14ac:dyDescent="0.25">
      <c r="A21" s="94"/>
      <c r="B21" s="94"/>
      <c r="C21" s="502"/>
      <c r="D21" s="290"/>
      <c r="E21" s="94"/>
      <c r="F21" s="94"/>
      <c r="G21" s="94"/>
      <c r="H21" s="7"/>
      <c r="I21" s="7"/>
      <c r="J21" s="95"/>
      <c r="K21" s="95"/>
      <c r="L21" s="95"/>
      <c r="M21" s="498"/>
      <c r="N21" s="498"/>
      <c r="O21" s="498"/>
    </row>
    <row r="22" spans="1:15" x14ac:dyDescent="0.25">
      <c r="A22" s="94"/>
      <c r="B22" s="94"/>
      <c r="C22" s="502"/>
      <c r="D22" s="290"/>
      <c r="E22" s="94"/>
      <c r="F22" s="94"/>
      <c r="G22" s="94"/>
      <c r="H22" s="7"/>
      <c r="I22" s="7"/>
      <c r="J22" s="95"/>
      <c r="K22" s="95"/>
      <c r="L22" s="95"/>
      <c r="M22" s="498"/>
      <c r="N22" s="498"/>
      <c r="O22" s="498"/>
    </row>
    <row r="23" spans="1:15" x14ac:dyDescent="0.25">
      <c r="A23" s="94"/>
      <c r="B23" s="94"/>
      <c r="C23" s="502"/>
      <c r="D23" s="290"/>
      <c r="E23" s="94"/>
      <c r="F23" s="94"/>
      <c r="G23" s="94"/>
      <c r="H23" s="7"/>
      <c r="I23" s="7"/>
      <c r="J23" s="95"/>
      <c r="K23" s="95"/>
      <c r="L23" s="95"/>
      <c r="M23" s="498"/>
      <c r="N23" s="498"/>
      <c r="O23" s="498"/>
    </row>
    <row r="24" spans="1:15" ht="18.75" x14ac:dyDescent="0.3">
      <c r="A24" s="45" t="s">
        <v>259</v>
      </c>
      <c r="B24" s="592" t="s">
        <v>1498</v>
      </c>
      <c r="C24" s="592"/>
    </row>
    <row r="25" spans="1:15" ht="26.25" x14ac:dyDescent="0.4">
      <c r="A25" s="43"/>
      <c r="B25" s="591" t="s">
        <v>1503</v>
      </c>
      <c r="C25" s="591"/>
    </row>
    <row r="26" spans="1:15" ht="18.75" customHeight="1" x14ac:dyDescent="0.25">
      <c r="A26" s="46"/>
      <c r="B26" s="207" t="s">
        <v>138</v>
      </c>
      <c r="C26" s="481" t="s">
        <v>139</v>
      </c>
    </row>
    <row r="27" spans="1:15" ht="18.75" customHeight="1" x14ac:dyDescent="0.25">
      <c r="A27" s="44"/>
      <c r="B27" s="87">
        <v>1617151</v>
      </c>
      <c r="C27" s="496">
        <v>45216</v>
      </c>
    </row>
    <row r="28" spans="1:15" x14ac:dyDescent="0.25">
      <c r="B28" s="87">
        <v>1624868</v>
      </c>
      <c r="C28" s="496">
        <v>45218</v>
      </c>
    </row>
    <row r="29" spans="1:15" x14ac:dyDescent="0.25">
      <c r="B29" s="201">
        <v>1102972</v>
      </c>
      <c r="C29" s="497">
        <v>45281</v>
      </c>
    </row>
  </sheetData>
  <sortState xmlns:xlrd2="http://schemas.microsoft.com/office/spreadsheetml/2017/richdata2" ref="A3:Q16">
    <sortCondition ref="C3:C16" customList="Oldest to Newest"/>
  </sortState>
  <mergeCells count="2">
    <mergeCell ref="B25:C25"/>
    <mergeCell ref="B24:C24"/>
  </mergeCells>
  <hyperlinks>
    <hyperlink ref="A1" location="home_page" display="Home page" xr:uid="{00000000-0004-0000-1200-000000000000}"/>
  </hyperlinks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19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85546875" customWidth="1"/>
    <col min="2" max="2" width="14" customWidth="1"/>
    <col min="3" max="3" width="11.28515625" customWidth="1"/>
    <col min="4" max="4" width="12.85546875" customWidth="1"/>
    <col min="5" max="5" width="78.140625" customWidth="1"/>
    <col min="6" max="6" width="23.7109375" customWidth="1"/>
    <col min="7" max="7" width="92.85546875" customWidth="1"/>
    <col min="8" max="8" width="18.85546875" customWidth="1"/>
    <col min="9" max="9" width="19.7109375" customWidth="1"/>
    <col min="10" max="10" width="9" customWidth="1"/>
    <col min="11" max="12" width="11.85546875" customWidth="1"/>
    <col min="13" max="13" width="15" customWidth="1"/>
    <col min="14" max="14" width="9" customWidth="1"/>
    <col min="15" max="15" width="14.7109375" customWidth="1"/>
  </cols>
  <sheetData>
    <row r="1" spans="1:16" x14ac:dyDescent="0.25">
      <c r="A1" s="227" t="s">
        <v>1405</v>
      </c>
      <c r="B1" s="62"/>
      <c r="C1" s="62"/>
      <c r="D1" s="62"/>
      <c r="E1" s="62"/>
      <c r="F1" s="285"/>
      <c r="G1" s="62"/>
      <c r="I1" s="94"/>
      <c r="J1" s="275"/>
    </row>
    <row r="2" spans="1:16" ht="15.75" thickBot="1" x14ac:dyDescent="0.3">
      <c r="A2" t="s">
        <v>565</v>
      </c>
    </row>
    <row r="3" spans="1:16" ht="15.75" thickBot="1" x14ac:dyDescent="0.3">
      <c r="A3" s="11" t="s">
        <v>160</v>
      </c>
      <c r="B3" s="11" t="s">
        <v>138</v>
      </c>
      <c r="C3" s="12" t="s">
        <v>139</v>
      </c>
      <c r="D3" s="12" t="s">
        <v>140</v>
      </c>
      <c r="E3" s="11" t="s">
        <v>141</v>
      </c>
      <c r="F3" s="11" t="s">
        <v>142</v>
      </c>
      <c r="G3" s="11" t="s">
        <v>143</v>
      </c>
      <c r="H3" s="13" t="s">
        <v>144</v>
      </c>
      <c r="I3" s="13" t="s">
        <v>145</v>
      </c>
      <c r="J3" s="13" t="s">
        <v>146</v>
      </c>
      <c r="K3" s="13" t="s">
        <v>147</v>
      </c>
      <c r="L3" s="13" t="s">
        <v>148</v>
      </c>
      <c r="M3" s="13" t="s">
        <v>296</v>
      </c>
      <c r="N3" s="50" t="s">
        <v>159</v>
      </c>
      <c r="O3" s="47" t="s">
        <v>509</v>
      </c>
    </row>
    <row r="4" spans="1:16" ht="15.75" thickBot="1" x14ac:dyDescent="0.3">
      <c r="A4" s="51">
        <v>301</v>
      </c>
      <c r="B4" s="51">
        <v>1534384</v>
      </c>
      <c r="C4" s="52">
        <v>44690</v>
      </c>
      <c r="D4" s="53">
        <v>1</v>
      </c>
      <c r="E4" s="51" t="s">
        <v>289</v>
      </c>
      <c r="F4" s="51" t="s">
        <v>290</v>
      </c>
      <c r="G4" s="51" t="s">
        <v>479</v>
      </c>
      <c r="H4" s="54">
        <v>324457.94</v>
      </c>
      <c r="I4" s="54">
        <v>340680.84</v>
      </c>
      <c r="J4" s="54">
        <v>0</v>
      </c>
      <c r="K4" s="55">
        <v>51102.13</v>
      </c>
      <c r="L4" s="55">
        <v>17034</v>
      </c>
      <c r="M4" s="80" t="s">
        <v>566</v>
      </c>
      <c r="N4" s="49">
        <v>50000</v>
      </c>
      <c r="O4" s="20">
        <f>(I4+I4*33.34%)/N4</f>
        <v>9.0852766411200001</v>
      </c>
      <c r="P4" s="80">
        <v>9.1</v>
      </c>
    </row>
    <row r="5" spans="1:16" ht="18" x14ac:dyDescent="0.25">
      <c r="A5" s="45" t="s">
        <v>255</v>
      </c>
    </row>
    <row r="6" spans="1:16" ht="18" x14ac:dyDescent="0.25">
      <c r="A6" s="45" t="s">
        <v>256</v>
      </c>
      <c r="O6" s="20"/>
    </row>
    <row r="7" spans="1:16" ht="18" x14ac:dyDescent="0.25">
      <c r="A7" s="45" t="s">
        <v>257</v>
      </c>
    </row>
    <row r="8" spans="1:16" ht="18" x14ac:dyDescent="0.25">
      <c r="A8" s="45" t="s">
        <v>258</v>
      </c>
      <c r="H8" t="s">
        <v>159</v>
      </c>
      <c r="I8" t="s">
        <v>567</v>
      </c>
      <c r="K8" s="81" t="s">
        <v>568</v>
      </c>
    </row>
    <row r="9" spans="1:16" ht="18" x14ac:dyDescent="0.25">
      <c r="A9" s="45" t="s">
        <v>259</v>
      </c>
      <c r="H9">
        <v>2000</v>
      </c>
      <c r="I9" s="80">
        <v>9.1</v>
      </c>
      <c r="J9">
        <f>H9*I9</f>
        <v>18200</v>
      </c>
      <c r="K9">
        <f>J9*15%</f>
        <v>2730</v>
      </c>
    </row>
    <row r="10" spans="1:16" x14ac:dyDescent="0.25">
      <c r="A10" s="43"/>
      <c r="H10">
        <v>1500</v>
      </c>
      <c r="I10" s="80">
        <v>9.1</v>
      </c>
      <c r="J10">
        <f t="shared" ref="J10:J17" si="0">H10*I10</f>
        <v>13650</v>
      </c>
      <c r="K10">
        <f t="shared" ref="K10:K17" si="1">J10*15%</f>
        <v>2047.5</v>
      </c>
    </row>
    <row r="11" spans="1:16" ht="18.75" x14ac:dyDescent="0.25">
      <c r="A11" s="46"/>
      <c r="H11">
        <v>2500</v>
      </c>
      <c r="I11" s="80">
        <v>9.1</v>
      </c>
      <c r="J11">
        <f t="shared" si="0"/>
        <v>22750</v>
      </c>
      <c r="K11">
        <f t="shared" si="1"/>
        <v>3412.5</v>
      </c>
    </row>
    <row r="12" spans="1:16" ht="18.75" x14ac:dyDescent="0.25">
      <c r="A12" s="44"/>
      <c r="H12">
        <v>2000</v>
      </c>
      <c r="I12" s="80">
        <v>9.1</v>
      </c>
      <c r="J12">
        <f t="shared" si="0"/>
        <v>18200</v>
      </c>
      <c r="K12">
        <f t="shared" si="1"/>
        <v>2730</v>
      </c>
    </row>
    <row r="13" spans="1:16" x14ac:dyDescent="0.25">
      <c r="H13">
        <v>5000</v>
      </c>
      <c r="I13" s="80">
        <v>9.1</v>
      </c>
      <c r="J13">
        <f t="shared" si="0"/>
        <v>45500</v>
      </c>
      <c r="K13">
        <f t="shared" si="1"/>
        <v>6825</v>
      </c>
    </row>
    <row r="14" spans="1:16" x14ac:dyDescent="0.25">
      <c r="H14">
        <v>4000</v>
      </c>
      <c r="I14" s="80">
        <v>9.1</v>
      </c>
      <c r="J14">
        <f t="shared" si="0"/>
        <v>36400</v>
      </c>
      <c r="K14">
        <f t="shared" si="1"/>
        <v>5460</v>
      </c>
    </row>
    <row r="15" spans="1:16" x14ac:dyDescent="0.25">
      <c r="H15">
        <v>5000</v>
      </c>
      <c r="I15" s="80">
        <v>9.1</v>
      </c>
      <c r="J15">
        <f t="shared" si="0"/>
        <v>45500</v>
      </c>
      <c r="K15">
        <f t="shared" si="1"/>
        <v>6825</v>
      </c>
    </row>
    <row r="16" spans="1:16" x14ac:dyDescent="0.25">
      <c r="H16">
        <v>5000</v>
      </c>
      <c r="I16" s="80">
        <v>9.1</v>
      </c>
      <c r="J16">
        <f t="shared" si="0"/>
        <v>45500</v>
      </c>
      <c r="K16">
        <f t="shared" si="1"/>
        <v>6825</v>
      </c>
    </row>
    <row r="17" spans="8:11" x14ac:dyDescent="0.25">
      <c r="H17">
        <v>5000</v>
      </c>
      <c r="I17" s="80">
        <v>9.1</v>
      </c>
      <c r="J17">
        <f t="shared" si="0"/>
        <v>45500</v>
      </c>
      <c r="K17">
        <f t="shared" si="1"/>
        <v>6825</v>
      </c>
    </row>
    <row r="18" spans="8:11" x14ac:dyDescent="0.25">
      <c r="I18" s="80"/>
    </row>
    <row r="19" spans="8:11" x14ac:dyDescent="0.25">
      <c r="I19" s="80"/>
    </row>
  </sheetData>
  <hyperlinks>
    <hyperlink ref="K8" r:id="rId1" xr:uid="{00000000-0004-0000-1300-000000000000}"/>
    <hyperlink ref="A1" location="home_page" display="Home page" xr:uid="{00000000-0004-0000-1300-000001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5.85546875" customWidth="1"/>
    <col min="2" max="2" width="14" customWidth="1"/>
    <col min="3" max="3" width="11.28515625" customWidth="1"/>
    <col min="4" max="4" width="12.85546875" customWidth="1"/>
    <col min="5" max="5" width="43.140625" customWidth="1"/>
    <col min="6" max="6" width="23.7109375" customWidth="1"/>
    <col min="7" max="7" width="79" customWidth="1"/>
    <col min="8" max="8" width="19" customWidth="1"/>
    <col min="9" max="9" width="19.85546875" customWidth="1"/>
    <col min="10" max="10" width="11.28515625" customWidth="1"/>
    <col min="11" max="11" width="14.28515625" customWidth="1"/>
    <col min="12" max="12" width="12.42578125" customWidth="1"/>
  </cols>
  <sheetData>
    <row r="1" spans="1:13" ht="15.75" thickBot="1" x14ac:dyDescent="0.3">
      <c r="A1" s="227" t="s">
        <v>1405</v>
      </c>
      <c r="B1" s="62"/>
      <c r="C1" s="62"/>
      <c r="D1" s="62"/>
      <c r="E1" s="62"/>
      <c r="F1" s="285"/>
      <c r="G1" s="62"/>
      <c r="I1" s="94"/>
      <c r="J1" s="275"/>
    </row>
    <row r="2" spans="1:13" x14ac:dyDescent="0.25">
      <c r="A2" s="8" t="s">
        <v>158</v>
      </c>
      <c r="B2" s="8" t="s">
        <v>138</v>
      </c>
      <c r="C2" s="9" t="s">
        <v>139</v>
      </c>
      <c r="D2" s="9" t="s">
        <v>140</v>
      </c>
      <c r="E2" s="8" t="s">
        <v>141</v>
      </c>
      <c r="F2" s="8" t="s">
        <v>142</v>
      </c>
      <c r="G2" s="8" t="s">
        <v>143</v>
      </c>
      <c r="H2" s="10" t="s">
        <v>144</v>
      </c>
      <c r="I2" s="10" t="s">
        <v>145</v>
      </c>
      <c r="J2" s="10" t="s">
        <v>146</v>
      </c>
      <c r="K2" s="10" t="s">
        <v>147</v>
      </c>
      <c r="L2" s="10" t="s">
        <v>148</v>
      </c>
      <c r="M2" s="84"/>
    </row>
    <row r="3" spans="1:13" s="66" customFormat="1" ht="28.5" x14ac:dyDescent="0.25">
      <c r="A3" s="87">
        <v>301</v>
      </c>
      <c r="B3" s="87">
        <v>599542</v>
      </c>
      <c r="C3" s="88">
        <v>45029</v>
      </c>
      <c r="D3" s="89">
        <v>1</v>
      </c>
      <c r="E3" s="87" t="s">
        <v>648</v>
      </c>
      <c r="F3" s="87" t="s">
        <v>649</v>
      </c>
      <c r="G3" s="87" t="s">
        <v>651</v>
      </c>
      <c r="H3" s="90">
        <v>441462.88</v>
      </c>
      <c r="I3" s="90">
        <v>445877.51</v>
      </c>
      <c r="J3" s="90">
        <v>0</v>
      </c>
      <c r="K3" s="90">
        <v>0</v>
      </c>
      <c r="L3" s="92">
        <v>22293.88</v>
      </c>
      <c r="M3" s="160"/>
    </row>
    <row r="4" spans="1:13" x14ac:dyDescent="0.25">
      <c r="A4" s="87">
        <v>301</v>
      </c>
      <c r="B4" s="87">
        <v>299216</v>
      </c>
      <c r="C4" s="88">
        <v>44977</v>
      </c>
      <c r="D4" s="89">
        <v>1</v>
      </c>
      <c r="E4" s="87" t="s">
        <v>650</v>
      </c>
      <c r="F4" s="87" t="s">
        <v>260</v>
      </c>
      <c r="G4" s="87" t="s">
        <v>261</v>
      </c>
      <c r="H4" s="90">
        <v>10465471.390000001</v>
      </c>
      <c r="I4" s="90">
        <v>10988744.960000001</v>
      </c>
      <c r="J4" s="90">
        <v>0</v>
      </c>
      <c r="K4" s="90">
        <v>1648311.74</v>
      </c>
      <c r="L4" s="90">
        <v>549437.25</v>
      </c>
      <c r="M4" s="85"/>
    </row>
    <row r="5" spans="1:13" x14ac:dyDescent="0.25">
      <c r="A5" s="62"/>
      <c r="B5" s="62"/>
      <c r="C5" s="62"/>
      <c r="D5" s="62"/>
      <c r="E5" s="62"/>
      <c r="F5" s="62"/>
      <c r="G5" s="62"/>
      <c r="H5" s="86">
        <f>SUM(H3:H4)</f>
        <v>10906934.270000001</v>
      </c>
      <c r="I5" s="86">
        <f t="shared" ref="I5:L5" si="0">SUM(I3:I4)</f>
        <v>11434622.470000001</v>
      </c>
      <c r="J5" s="86">
        <f t="shared" si="0"/>
        <v>0</v>
      </c>
      <c r="K5" s="86">
        <f t="shared" si="0"/>
        <v>1648311.74</v>
      </c>
      <c r="L5" s="86">
        <f t="shared" si="0"/>
        <v>571731.13</v>
      </c>
      <c r="M5" s="62"/>
    </row>
  </sheetData>
  <hyperlinks>
    <hyperlink ref="A1" location="home_page" display="Home page" xr:uid="{00000000-0004-0000-1400-000000000000}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1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5.42578125" customWidth="1"/>
    <col min="2" max="2" width="14" customWidth="1"/>
    <col min="3" max="3" width="10.5703125" style="476" customWidth="1"/>
    <col min="4" max="4" width="12.85546875" customWidth="1"/>
    <col min="5" max="5" width="43.140625" customWidth="1"/>
    <col min="6" max="6" width="23.7109375" customWidth="1"/>
    <col min="7" max="7" width="24" customWidth="1"/>
    <col min="8" max="8" width="18.85546875" customWidth="1"/>
    <col min="9" max="9" width="19.7109375" customWidth="1"/>
    <col min="10" max="11" width="13.140625" customWidth="1"/>
    <col min="12" max="12" width="11.85546875" customWidth="1"/>
    <col min="13" max="13" width="10.5703125" customWidth="1"/>
  </cols>
  <sheetData>
    <row r="1" spans="1:16" ht="15.75" thickBot="1" x14ac:dyDescent="0.3">
      <c r="A1" s="227" t="s">
        <v>1405</v>
      </c>
      <c r="B1" s="62"/>
      <c r="C1" s="475"/>
      <c r="D1" s="62"/>
      <c r="E1" s="62"/>
      <c r="F1" s="285"/>
      <c r="G1" s="62"/>
      <c r="I1" s="94"/>
      <c r="J1" s="275"/>
    </row>
    <row r="2" spans="1:16" ht="15.75" thickBot="1" x14ac:dyDescent="0.3">
      <c r="A2" s="11" t="s">
        <v>158</v>
      </c>
      <c r="B2" s="11" t="s">
        <v>138</v>
      </c>
      <c r="C2" s="490" t="s">
        <v>139</v>
      </c>
      <c r="D2" s="12" t="s">
        <v>140</v>
      </c>
      <c r="E2" s="11" t="s">
        <v>141</v>
      </c>
      <c r="F2" s="11" t="s">
        <v>142</v>
      </c>
      <c r="G2" s="11" t="s">
        <v>143</v>
      </c>
      <c r="H2" s="13" t="s">
        <v>144</v>
      </c>
      <c r="I2" s="13" t="s">
        <v>145</v>
      </c>
      <c r="J2" s="13" t="s">
        <v>146</v>
      </c>
      <c r="K2" s="13" t="s">
        <v>147</v>
      </c>
      <c r="L2" s="13" t="s">
        <v>148</v>
      </c>
      <c r="M2" s="14" t="s">
        <v>159</v>
      </c>
      <c r="N2" s="47" t="s">
        <v>509</v>
      </c>
      <c r="O2" s="47" t="s">
        <v>998</v>
      </c>
      <c r="P2" s="47" t="s">
        <v>903</v>
      </c>
    </row>
    <row r="3" spans="1:16" s="66" customFormat="1" ht="15.75" thickBot="1" x14ac:dyDescent="0.3">
      <c r="A3" s="75">
        <v>301</v>
      </c>
      <c r="B3" s="75">
        <v>601938</v>
      </c>
      <c r="C3" s="477">
        <v>45029</v>
      </c>
      <c r="D3" s="77">
        <v>1</v>
      </c>
      <c r="E3" s="75" t="s">
        <v>274</v>
      </c>
      <c r="F3" s="75" t="s">
        <v>150</v>
      </c>
      <c r="G3" s="75" t="s">
        <v>151</v>
      </c>
      <c r="H3" s="78" t="s">
        <v>601</v>
      </c>
      <c r="I3" s="78">
        <v>5933107.7000000002</v>
      </c>
      <c r="J3" s="78" t="s">
        <v>602</v>
      </c>
      <c r="K3" s="78" t="s">
        <v>603</v>
      </c>
      <c r="L3" s="78" t="s">
        <v>604</v>
      </c>
      <c r="M3" s="104">
        <f>4454.4*10.764</f>
        <v>47947.161599999992</v>
      </c>
      <c r="N3" s="66">
        <f>(I3+I3*36%)/M3</f>
        <v>168.28997176758847</v>
      </c>
      <c r="O3" s="66">
        <f>I3/M3</f>
        <v>123.74262629969739</v>
      </c>
      <c r="P3" s="66">
        <f>O3*36%</f>
        <v>44.547345467891063</v>
      </c>
    </row>
    <row r="4" spans="1:16" s="66" customFormat="1" ht="15.75" thickBot="1" x14ac:dyDescent="0.3">
      <c r="A4" s="74">
        <v>301</v>
      </c>
      <c r="B4" s="74">
        <v>717487</v>
      </c>
      <c r="C4" s="478">
        <v>45056</v>
      </c>
      <c r="D4" s="63">
        <v>1</v>
      </c>
      <c r="E4" s="74" t="s">
        <v>656</v>
      </c>
      <c r="F4" s="74" t="s">
        <v>150</v>
      </c>
      <c r="G4" s="74" t="s">
        <v>151</v>
      </c>
      <c r="H4" s="69" t="s">
        <v>657</v>
      </c>
      <c r="I4" s="69">
        <v>5227808.3</v>
      </c>
      <c r="J4" s="69" t="s">
        <v>658</v>
      </c>
      <c r="K4" s="69" t="s">
        <v>659</v>
      </c>
      <c r="L4" s="69" t="s">
        <v>660</v>
      </c>
      <c r="M4" s="66">
        <f>3908.52*10.764</f>
        <v>42071.309279999994</v>
      </c>
      <c r="N4" s="66">
        <f t="shared" ref="N4" si="0">(I4+I4*36%)/M4</f>
        <v>168.99448602090192</v>
      </c>
      <c r="O4" s="66">
        <f>I4/M4</f>
        <v>124.26065148595728</v>
      </c>
      <c r="P4" s="66">
        <f>O4*36%</f>
        <v>44.73383453494462</v>
      </c>
    </row>
    <row r="5" spans="1:16" ht="15.75" thickBot="1" x14ac:dyDescent="0.3">
      <c r="A5" s="74">
        <v>301</v>
      </c>
      <c r="B5" s="74">
        <v>1976763</v>
      </c>
      <c r="C5" s="478">
        <v>44899</v>
      </c>
      <c r="D5" s="63">
        <v>1</v>
      </c>
      <c r="E5" s="74" t="s">
        <v>268</v>
      </c>
      <c r="F5" s="74" t="s">
        <v>150</v>
      </c>
      <c r="G5" s="74" t="s">
        <v>151</v>
      </c>
      <c r="H5" s="69" t="s">
        <v>269</v>
      </c>
      <c r="I5" s="69" t="s">
        <v>270</v>
      </c>
      <c r="J5" s="69" t="s">
        <v>271</v>
      </c>
      <c r="K5" s="69" t="s">
        <v>272</v>
      </c>
      <c r="L5" s="69" t="s">
        <v>273</v>
      </c>
      <c r="M5" s="83"/>
    </row>
    <row r="6" spans="1:16" ht="15.75" thickBot="1" x14ac:dyDescent="0.3">
      <c r="A6" s="74">
        <v>301</v>
      </c>
      <c r="B6" s="74">
        <v>1976763</v>
      </c>
      <c r="C6" s="478">
        <v>44899</v>
      </c>
      <c r="D6" s="63">
        <v>2</v>
      </c>
      <c r="E6" s="74" t="s">
        <v>274</v>
      </c>
      <c r="F6" s="74" t="s">
        <v>150</v>
      </c>
      <c r="G6" s="74" t="s">
        <v>151</v>
      </c>
      <c r="H6" s="69" t="s">
        <v>275</v>
      </c>
      <c r="I6" s="69" t="s">
        <v>276</v>
      </c>
      <c r="J6" s="69" t="s">
        <v>277</v>
      </c>
      <c r="K6" s="69" t="s">
        <v>278</v>
      </c>
      <c r="L6" s="68">
        <v>73615.05</v>
      </c>
      <c r="M6" s="83"/>
    </row>
    <row r="7" spans="1:16" s="66" customFormat="1" ht="29.25" thickBot="1" x14ac:dyDescent="0.3">
      <c r="A7" s="75">
        <v>301</v>
      </c>
      <c r="B7" s="75">
        <v>1463504</v>
      </c>
      <c r="C7" s="477">
        <v>45186</v>
      </c>
      <c r="D7" s="77">
        <v>1</v>
      </c>
      <c r="E7" s="75" t="s">
        <v>1152</v>
      </c>
      <c r="F7" s="75" t="s">
        <v>150</v>
      </c>
      <c r="G7" s="75" t="s">
        <v>151</v>
      </c>
      <c r="H7" s="78">
        <v>4781959.16</v>
      </c>
      <c r="I7" s="78">
        <v>9793452.3499999996</v>
      </c>
      <c r="J7" s="78">
        <v>3672544.63</v>
      </c>
      <c r="K7" s="78">
        <v>1469017.85</v>
      </c>
      <c r="L7" s="78">
        <v>489672.62</v>
      </c>
      <c r="M7" s="66">
        <f>7200*10.764</f>
        <v>77500.799999999988</v>
      </c>
      <c r="N7" s="370">
        <f t="shared" ref="N7" si="1">(I7+I7*36%)/M7</f>
        <v>171.85751883851523</v>
      </c>
      <c r="O7" s="370">
        <f>I7/M7</f>
        <v>126.36582267537885</v>
      </c>
      <c r="P7" s="370">
        <f>O7*36%</f>
        <v>45.491696163136382</v>
      </c>
    </row>
    <row r="8" spans="1:16" ht="18" x14ac:dyDescent="0.25">
      <c r="A8" s="45"/>
    </row>
    <row r="9" spans="1:16" x14ac:dyDescent="0.25">
      <c r="A9" s="43"/>
    </row>
    <row r="10" spans="1:16" ht="18.75" x14ac:dyDescent="0.3">
      <c r="A10" s="46"/>
      <c r="B10" s="593" t="s">
        <v>1410</v>
      </c>
      <c r="C10" s="593"/>
    </row>
    <row r="11" spans="1:16" ht="18.75" x14ac:dyDescent="0.25">
      <c r="A11" s="44"/>
      <c r="B11" s="207" t="s">
        <v>138</v>
      </c>
      <c r="C11" s="481" t="s">
        <v>139</v>
      </c>
    </row>
    <row r="12" spans="1:16" x14ac:dyDescent="0.25">
      <c r="B12" s="201">
        <v>1463504</v>
      </c>
      <c r="C12" s="497">
        <v>45186</v>
      </c>
    </row>
  </sheetData>
  <mergeCells count="1">
    <mergeCell ref="B10:C10"/>
  </mergeCells>
  <hyperlinks>
    <hyperlink ref="A1" location="home_page" display="Home page" xr:uid="{00000000-0004-0000-1500-000000000000}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45"/>
  <sheetViews>
    <sheetView workbookViewId="0"/>
  </sheetViews>
  <sheetFormatPr defaultRowHeight="15" x14ac:dyDescent="0.25"/>
  <cols>
    <col min="1" max="1" width="4.42578125" customWidth="1"/>
    <col min="2" max="2" width="14" customWidth="1"/>
    <col min="3" max="3" width="11.28515625" customWidth="1"/>
    <col min="4" max="4" width="12.85546875" customWidth="1"/>
    <col min="5" max="5" width="59.42578125" customWidth="1"/>
    <col min="6" max="6" width="23.7109375" customWidth="1"/>
    <col min="7" max="7" width="24" customWidth="1"/>
    <col min="8" max="8" width="18.85546875" customWidth="1"/>
    <col min="9" max="9" width="19.7109375" customWidth="1"/>
    <col min="10" max="10" width="13.140625" customWidth="1"/>
    <col min="11" max="12" width="11.85546875" customWidth="1"/>
    <col min="13" max="13" width="10.5703125" customWidth="1"/>
  </cols>
  <sheetData>
    <row r="1" spans="1:13" ht="15.75" thickBot="1" x14ac:dyDescent="0.3">
      <c r="A1" s="11" t="s">
        <v>227</v>
      </c>
      <c r="B1" s="11" t="s">
        <v>138</v>
      </c>
      <c r="C1" s="12" t="s">
        <v>139</v>
      </c>
      <c r="D1" s="12" t="s">
        <v>140</v>
      </c>
      <c r="E1" s="11" t="s">
        <v>141</v>
      </c>
      <c r="F1" s="11" t="s">
        <v>142</v>
      </c>
      <c r="G1" s="11" t="s">
        <v>143</v>
      </c>
      <c r="H1" s="13" t="s">
        <v>144</v>
      </c>
      <c r="I1" s="13" t="s">
        <v>145</v>
      </c>
      <c r="J1" s="13" t="s">
        <v>146</v>
      </c>
      <c r="K1" s="13" t="s">
        <v>147</v>
      </c>
      <c r="L1" s="13" t="s">
        <v>148</v>
      </c>
      <c r="M1" s="21" t="s">
        <v>249</v>
      </c>
    </row>
    <row r="2" spans="1:13" ht="15.75" thickBot="1" x14ac:dyDescent="0.3">
      <c r="A2" s="594" t="s">
        <v>250</v>
      </c>
      <c r="B2" s="595"/>
      <c r="C2" s="595"/>
      <c r="D2" s="595"/>
      <c r="E2" s="595"/>
      <c r="F2" s="595"/>
      <c r="G2" s="595"/>
      <c r="H2" s="595"/>
      <c r="I2" s="595"/>
      <c r="J2" s="595"/>
      <c r="K2" s="595"/>
      <c r="L2" s="595"/>
      <c r="M2" s="596"/>
    </row>
    <row r="3" spans="1:13" ht="15.75" thickBot="1" x14ac:dyDescent="0.3">
      <c r="A3" s="27">
        <v>301</v>
      </c>
      <c r="B3" s="27">
        <v>1364421</v>
      </c>
      <c r="C3" s="28">
        <v>44659</v>
      </c>
      <c r="D3" s="29">
        <v>1</v>
      </c>
      <c r="E3" s="27" t="s">
        <v>204</v>
      </c>
      <c r="F3" s="27" t="s">
        <v>150</v>
      </c>
      <c r="G3" s="27" t="s">
        <v>151</v>
      </c>
      <c r="H3" s="30" t="s">
        <v>205</v>
      </c>
      <c r="I3" s="30" t="s">
        <v>206</v>
      </c>
      <c r="J3" s="30" t="s">
        <v>207</v>
      </c>
      <c r="K3" s="30" t="s">
        <v>208</v>
      </c>
      <c r="L3" s="30" t="s">
        <v>209</v>
      </c>
      <c r="M3" s="31">
        <v>113</v>
      </c>
    </row>
    <row r="4" spans="1:13" ht="15.75" thickBot="1" x14ac:dyDescent="0.3">
      <c r="A4" s="27">
        <v>301</v>
      </c>
      <c r="B4" s="27">
        <v>1364421</v>
      </c>
      <c r="C4" s="28">
        <v>44659</v>
      </c>
      <c r="D4" s="29">
        <v>2</v>
      </c>
      <c r="E4" s="27" t="s">
        <v>197</v>
      </c>
      <c r="F4" s="27" t="s">
        <v>150</v>
      </c>
      <c r="G4" s="27" t="s">
        <v>151</v>
      </c>
      <c r="H4" s="30" t="s">
        <v>210</v>
      </c>
      <c r="I4" s="30" t="s">
        <v>211</v>
      </c>
      <c r="J4" s="30" t="s">
        <v>212</v>
      </c>
      <c r="K4" s="32">
        <v>64846.21</v>
      </c>
      <c r="L4" s="32">
        <v>21615.4</v>
      </c>
      <c r="M4" s="31">
        <v>116</v>
      </c>
    </row>
    <row r="5" spans="1:13" ht="15.75" thickBot="1" x14ac:dyDescent="0.3">
      <c r="A5" s="27">
        <v>301</v>
      </c>
      <c r="B5" s="27">
        <v>1364421</v>
      </c>
      <c r="C5" s="28">
        <v>44659</v>
      </c>
      <c r="D5" s="29">
        <v>3</v>
      </c>
      <c r="E5" s="27" t="s">
        <v>213</v>
      </c>
      <c r="F5" s="27" t="s">
        <v>150</v>
      </c>
      <c r="G5" s="27" t="s">
        <v>151</v>
      </c>
      <c r="H5" s="32">
        <v>50086.68</v>
      </c>
      <c r="I5" s="30" t="s">
        <v>214</v>
      </c>
      <c r="J5" s="32">
        <v>38466.57</v>
      </c>
      <c r="K5" s="32">
        <v>15386.63</v>
      </c>
      <c r="L5" s="32">
        <v>5128.88</v>
      </c>
      <c r="M5" s="31">
        <v>118</v>
      </c>
    </row>
    <row r="6" spans="1:13" ht="15.75" thickBot="1" x14ac:dyDescent="0.3">
      <c r="A6" s="27">
        <v>301</v>
      </c>
      <c r="B6" s="27">
        <v>1364421</v>
      </c>
      <c r="C6" s="28">
        <v>44659</v>
      </c>
      <c r="D6" s="29">
        <v>4</v>
      </c>
      <c r="E6" s="27" t="s">
        <v>215</v>
      </c>
      <c r="F6" s="27" t="s">
        <v>150</v>
      </c>
      <c r="G6" s="27" t="s">
        <v>151</v>
      </c>
      <c r="H6" s="32">
        <v>18157.79</v>
      </c>
      <c r="I6" s="32">
        <v>37187.160000000003</v>
      </c>
      <c r="J6" s="32">
        <v>13945.18</v>
      </c>
      <c r="K6" s="32">
        <v>5578.07</v>
      </c>
      <c r="L6" s="32">
        <v>1859.36</v>
      </c>
      <c r="M6" s="31">
        <v>115</v>
      </c>
    </row>
    <row r="7" spans="1:13" ht="15.75" thickBot="1" x14ac:dyDescent="0.3">
      <c r="A7" s="27"/>
      <c r="B7" s="27"/>
      <c r="C7" s="28"/>
      <c r="D7" s="29"/>
      <c r="E7" s="27"/>
      <c r="F7" s="27"/>
      <c r="G7" s="27"/>
      <c r="H7" s="32"/>
      <c r="I7" s="32"/>
      <c r="J7" s="32"/>
      <c r="K7" s="32"/>
      <c r="L7" s="32"/>
      <c r="M7" s="31"/>
    </row>
    <row r="8" spans="1:13" ht="15.75" thickBot="1" x14ac:dyDescent="0.3">
      <c r="A8" s="27">
        <v>301</v>
      </c>
      <c r="B8" s="27">
        <v>1419797</v>
      </c>
      <c r="C8" s="29" t="s">
        <v>216</v>
      </c>
      <c r="D8" s="29">
        <v>1</v>
      </c>
      <c r="E8" s="27" t="s">
        <v>217</v>
      </c>
      <c r="F8" s="27" t="s">
        <v>150</v>
      </c>
      <c r="G8" s="27" t="s">
        <v>151</v>
      </c>
      <c r="H8" s="30" t="s">
        <v>218</v>
      </c>
      <c r="I8" s="30" t="s">
        <v>219</v>
      </c>
      <c r="J8" s="30" t="s">
        <v>220</v>
      </c>
      <c r="K8" s="30" t="s">
        <v>221</v>
      </c>
      <c r="L8" s="30" t="s">
        <v>222</v>
      </c>
      <c r="M8" s="31">
        <v>103</v>
      </c>
    </row>
    <row r="9" spans="1:13" ht="15.75" thickBot="1" x14ac:dyDescent="0.3">
      <c r="A9" s="27">
        <v>301</v>
      </c>
      <c r="B9" s="27">
        <v>1419797</v>
      </c>
      <c r="C9" s="29" t="s">
        <v>216</v>
      </c>
      <c r="D9" s="29">
        <v>2</v>
      </c>
      <c r="E9" s="27" t="s">
        <v>223</v>
      </c>
      <c r="F9" s="27" t="s">
        <v>150</v>
      </c>
      <c r="G9" s="27" t="s">
        <v>151</v>
      </c>
      <c r="H9" s="32">
        <v>57606.63</v>
      </c>
      <c r="I9" s="30" t="s">
        <v>224</v>
      </c>
      <c r="J9" s="32">
        <v>44241.89</v>
      </c>
      <c r="K9" s="32">
        <v>17696.759999999998</v>
      </c>
      <c r="L9" s="32">
        <v>5898.92</v>
      </c>
      <c r="M9" s="31">
        <v>106</v>
      </c>
    </row>
    <row r="10" spans="1:13" ht="15.75" thickBot="1" x14ac:dyDescent="0.3">
      <c r="A10" s="27">
        <v>301</v>
      </c>
      <c r="B10" s="27">
        <v>1419797</v>
      </c>
      <c r="C10" s="29" t="s">
        <v>216</v>
      </c>
      <c r="D10" s="29">
        <v>3</v>
      </c>
      <c r="E10" s="27" t="s">
        <v>225</v>
      </c>
      <c r="F10" s="27" t="s">
        <v>150</v>
      </c>
      <c r="G10" s="27" t="s">
        <v>151</v>
      </c>
      <c r="H10" s="32">
        <v>91240.95</v>
      </c>
      <c r="I10" s="30" t="s">
        <v>226</v>
      </c>
      <c r="J10" s="32">
        <v>70073.05</v>
      </c>
      <c r="K10" s="32">
        <v>28029.22</v>
      </c>
      <c r="L10" s="32">
        <v>9343.07</v>
      </c>
      <c r="M10" s="33">
        <v>104</v>
      </c>
    </row>
    <row r="11" spans="1:13" ht="15.75" thickBot="1" x14ac:dyDescent="0.3">
      <c r="A11" s="34"/>
      <c r="B11" s="34"/>
      <c r="C11" s="35"/>
      <c r="D11" s="35"/>
      <c r="E11" s="34"/>
      <c r="F11" s="34"/>
      <c r="G11" s="34"/>
      <c r="H11" s="36"/>
      <c r="I11" s="37"/>
      <c r="J11" s="36"/>
      <c r="K11" s="36"/>
      <c r="L11" s="36"/>
      <c r="M11" s="38"/>
    </row>
    <row r="12" spans="1:13" ht="15.75" thickBot="1" x14ac:dyDescent="0.3">
      <c r="A12" s="39">
        <v>301</v>
      </c>
      <c r="B12" s="39">
        <v>1468208</v>
      </c>
      <c r="C12" s="40" t="s">
        <v>179</v>
      </c>
      <c r="D12" s="40">
        <v>1</v>
      </c>
      <c r="E12" s="39" t="s">
        <v>180</v>
      </c>
      <c r="F12" s="39" t="s">
        <v>150</v>
      </c>
      <c r="G12" s="39" t="s">
        <v>151</v>
      </c>
      <c r="H12" s="41" t="s">
        <v>181</v>
      </c>
      <c r="I12" s="41" t="s">
        <v>182</v>
      </c>
      <c r="J12" s="41" t="s">
        <v>183</v>
      </c>
      <c r="K12" s="41" t="s">
        <v>184</v>
      </c>
      <c r="L12" s="41" t="s">
        <v>185</v>
      </c>
      <c r="M12" s="42">
        <v>110</v>
      </c>
    </row>
    <row r="13" spans="1:13" ht="15.75" thickBot="1" x14ac:dyDescent="0.3">
      <c r="A13" s="27">
        <v>301</v>
      </c>
      <c r="B13" s="27">
        <v>1468208</v>
      </c>
      <c r="C13" s="29" t="s">
        <v>179</v>
      </c>
      <c r="D13" s="29">
        <v>2</v>
      </c>
      <c r="E13" s="27" t="s">
        <v>186</v>
      </c>
      <c r="F13" s="27" t="s">
        <v>150</v>
      </c>
      <c r="G13" s="27" t="s">
        <v>151</v>
      </c>
      <c r="H13" s="32">
        <v>13730.49</v>
      </c>
      <c r="I13" s="32">
        <v>28120.04</v>
      </c>
      <c r="J13" s="32">
        <v>10545.02</v>
      </c>
      <c r="K13" s="32">
        <v>4218.01</v>
      </c>
      <c r="L13" s="32">
        <v>1406</v>
      </c>
      <c r="M13" s="31">
        <v>120</v>
      </c>
    </row>
    <row r="14" spans="1:13" ht="15.75" thickBot="1" x14ac:dyDescent="0.3">
      <c r="A14" s="27">
        <v>301</v>
      </c>
      <c r="B14" s="27">
        <v>1468208</v>
      </c>
      <c r="C14" s="29" t="s">
        <v>179</v>
      </c>
      <c r="D14" s="29">
        <v>3</v>
      </c>
      <c r="E14" s="27" t="s">
        <v>187</v>
      </c>
      <c r="F14" s="27" t="s">
        <v>150</v>
      </c>
      <c r="G14" s="27" t="s">
        <v>151</v>
      </c>
      <c r="H14" s="30" t="s">
        <v>188</v>
      </c>
      <c r="I14" s="30" t="s">
        <v>189</v>
      </c>
      <c r="J14" s="30" t="s">
        <v>190</v>
      </c>
      <c r="K14" s="32">
        <v>46979.45</v>
      </c>
      <c r="L14" s="32">
        <v>15659.82</v>
      </c>
      <c r="M14" s="31">
        <v>121</v>
      </c>
    </row>
    <row r="15" spans="1:13" ht="15.75" thickBot="1" x14ac:dyDescent="0.3">
      <c r="A15" s="27"/>
      <c r="B15" s="27"/>
      <c r="C15" s="29"/>
      <c r="D15" s="29"/>
      <c r="E15" s="27"/>
      <c r="F15" s="27"/>
      <c r="G15" s="27"/>
      <c r="H15" s="30"/>
      <c r="I15" s="30"/>
      <c r="J15" s="30"/>
      <c r="K15" s="32"/>
      <c r="L15" s="32"/>
      <c r="M15" s="31"/>
    </row>
    <row r="16" spans="1:13" ht="15.75" thickBot="1" x14ac:dyDescent="0.3">
      <c r="A16" s="27">
        <v>301</v>
      </c>
      <c r="B16" s="27">
        <v>1511833</v>
      </c>
      <c r="C16" s="29" t="s">
        <v>191</v>
      </c>
      <c r="D16" s="29">
        <v>1</v>
      </c>
      <c r="E16" s="27" t="s">
        <v>192</v>
      </c>
      <c r="F16" s="27" t="s">
        <v>150</v>
      </c>
      <c r="G16" s="27" t="s">
        <v>151</v>
      </c>
      <c r="H16" s="30" t="s">
        <v>193</v>
      </c>
      <c r="I16" s="30" t="s">
        <v>194</v>
      </c>
      <c r="J16" s="30" t="s">
        <v>195</v>
      </c>
      <c r="K16" s="30" t="s">
        <v>196</v>
      </c>
      <c r="L16" s="32">
        <v>82469.009999999995</v>
      </c>
      <c r="M16" s="31">
        <v>113</v>
      </c>
    </row>
    <row r="17" spans="1:13" ht="15.75" thickBot="1" x14ac:dyDescent="0.3">
      <c r="A17" s="27">
        <v>301</v>
      </c>
      <c r="B17" s="27">
        <v>1511833</v>
      </c>
      <c r="C17" s="29" t="s">
        <v>191</v>
      </c>
      <c r="D17" s="29">
        <v>2</v>
      </c>
      <c r="E17" s="27" t="s">
        <v>197</v>
      </c>
      <c r="F17" s="27" t="s">
        <v>150</v>
      </c>
      <c r="G17" s="27" t="s">
        <v>151</v>
      </c>
      <c r="H17" s="32">
        <v>99007.37</v>
      </c>
      <c r="I17" s="30" t="s">
        <v>198</v>
      </c>
      <c r="J17" s="32">
        <v>76037.66</v>
      </c>
      <c r="K17" s="32">
        <v>30415.07</v>
      </c>
      <c r="L17" s="32">
        <v>10138.36</v>
      </c>
      <c r="M17" s="31">
        <v>116</v>
      </c>
    </row>
    <row r="18" spans="1:13" ht="15.75" thickBot="1" x14ac:dyDescent="0.3">
      <c r="A18" s="1"/>
      <c r="B18" s="1"/>
      <c r="C18" s="2"/>
      <c r="D18" s="2"/>
      <c r="E18" s="1"/>
      <c r="F18" s="1"/>
      <c r="G18" s="1"/>
      <c r="H18" s="3"/>
      <c r="I18" s="4"/>
      <c r="J18" s="3"/>
      <c r="K18" s="3"/>
      <c r="L18" s="3"/>
      <c r="M18" s="22"/>
    </row>
    <row r="19" spans="1:13" ht="15.75" thickBot="1" x14ac:dyDescent="0.3">
      <c r="A19" s="1">
        <v>301</v>
      </c>
      <c r="B19" s="1">
        <v>1806412</v>
      </c>
      <c r="C19" s="6">
        <v>44603</v>
      </c>
      <c r="D19" s="2">
        <v>1</v>
      </c>
      <c r="E19" s="1" t="s">
        <v>199</v>
      </c>
      <c r="F19" s="1" t="s">
        <v>150</v>
      </c>
      <c r="G19" s="1" t="s">
        <v>151</v>
      </c>
      <c r="H19" s="4" t="s">
        <v>200</v>
      </c>
      <c r="I19" s="4" t="s">
        <v>201</v>
      </c>
      <c r="J19" s="4" t="s">
        <v>202</v>
      </c>
      <c r="K19" s="4" t="s">
        <v>203</v>
      </c>
      <c r="L19" s="3">
        <v>81349.63</v>
      </c>
      <c r="M19" s="22"/>
    </row>
    <row r="22" spans="1:13" x14ac:dyDescent="0.25">
      <c r="D22" s="25">
        <v>101</v>
      </c>
      <c r="E22" s="25" t="s">
        <v>228</v>
      </c>
    </row>
    <row r="23" spans="1:13" x14ac:dyDescent="0.25">
      <c r="D23" s="25">
        <v>102</v>
      </c>
      <c r="E23" s="25" t="s">
        <v>229</v>
      </c>
    </row>
    <row r="24" spans="1:13" x14ac:dyDescent="0.25">
      <c r="D24" s="25">
        <v>103</v>
      </c>
      <c r="E24" s="26" t="s">
        <v>230</v>
      </c>
    </row>
    <row r="25" spans="1:13" x14ac:dyDescent="0.25">
      <c r="D25" s="25">
        <v>104</v>
      </c>
      <c r="E25" s="26" t="s">
        <v>231</v>
      </c>
    </row>
    <row r="26" spans="1:13" x14ac:dyDescent="0.25">
      <c r="D26" s="25">
        <v>105</v>
      </c>
      <c r="E26" s="25" t="s">
        <v>232</v>
      </c>
    </row>
    <row r="27" spans="1:13" x14ac:dyDescent="0.25">
      <c r="D27" s="25">
        <v>106</v>
      </c>
      <c r="E27" s="25" t="s">
        <v>233</v>
      </c>
    </row>
    <row r="28" spans="1:13" x14ac:dyDescent="0.25">
      <c r="D28" s="25">
        <v>107</v>
      </c>
      <c r="E28" s="25" t="s">
        <v>234</v>
      </c>
    </row>
    <row r="29" spans="1:13" x14ac:dyDescent="0.25">
      <c r="D29" s="25">
        <v>108</v>
      </c>
      <c r="E29" s="25" t="s">
        <v>233</v>
      </c>
    </row>
    <row r="30" spans="1:13" x14ac:dyDescent="0.25">
      <c r="D30" s="25">
        <v>109</v>
      </c>
      <c r="E30" s="25" t="s">
        <v>235</v>
      </c>
    </row>
    <row r="31" spans="1:13" x14ac:dyDescent="0.25">
      <c r="D31" s="25">
        <v>110</v>
      </c>
      <c r="E31" s="26" t="s">
        <v>236</v>
      </c>
    </row>
    <row r="32" spans="1:13" x14ac:dyDescent="0.25">
      <c r="D32" s="25">
        <v>111</v>
      </c>
      <c r="E32" s="25" t="s">
        <v>237</v>
      </c>
    </row>
    <row r="33" spans="4:5" x14ac:dyDescent="0.25">
      <c r="D33" s="25">
        <v>112</v>
      </c>
      <c r="E33" s="25" t="s">
        <v>238</v>
      </c>
    </row>
    <row r="34" spans="4:5" x14ac:dyDescent="0.25">
      <c r="D34" s="25">
        <v>113</v>
      </c>
      <c r="E34" s="26" t="s">
        <v>156</v>
      </c>
    </row>
    <row r="35" spans="4:5" x14ac:dyDescent="0.25">
      <c r="D35" s="25">
        <v>114</v>
      </c>
      <c r="E35" s="25" t="s">
        <v>239</v>
      </c>
    </row>
    <row r="36" spans="4:5" x14ac:dyDescent="0.25">
      <c r="D36" s="25">
        <v>115</v>
      </c>
      <c r="E36" s="26" t="s">
        <v>240</v>
      </c>
    </row>
    <row r="37" spans="4:5" x14ac:dyDescent="0.25">
      <c r="D37" s="25">
        <v>116</v>
      </c>
      <c r="E37" s="26" t="s">
        <v>152</v>
      </c>
    </row>
    <row r="38" spans="4:5" x14ac:dyDescent="0.25">
      <c r="D38" s="25">
        <v>117</v>
      </c>
      <c r="E38" s="25" t="s">
        <v>241</v>
      </c>
    </row>
    <row r="39" spans="4:5" x14ac:dyDescent="0.25">
      <c r="D39" s="25">
        <v>118</v>
      </c>
      <c r="E39" s="26" t="s">
        <v>242</v>
      </c>
    </row>
    <row r="40" spans="4:5" x14ac:dyDescent="0.25">
      <c r="D40" s="25">
        <v>119</v>
      </c>
      <c r="E40" s="25" t="s">
        <v>243</v>
      </c>
    </row>
    <row r="41" spans="4:5" x14ac:dyDescent="0.25">
      <c r="D41" s="25">
        <v>120</v>
      </c>
      <c r="E41" s="26" t="s">
        <v>244</v>
      </c>
    </row>
    <row r="42" spans="4:5" x14ac:dyDescent="0.25">
      <c r="D42" s="25">
        <v>121</v>
      </c>
      <c r="E42" s="26" t="s">
        <v>245</v>
      </c>
    </row>
    <row r="43" spans="4:5" x14ac:dyDescent="0.25">
      <c r="D43" s="25">
        <v>122</v>
      </c>
      <c r="E43" s="25" t="s">
        <v>246</v>
      </c>
    </row>
    <row r="44" spans="4:5" x14ac:dyDescent="0.25">
      <c r="D44" s="25">
        <v>123</v>
      </c>
      <c r="E44" s="25" t="s">
        <v>247</v>
      </c>
    </row>
    <row r="45" spans="4:5" x14ac:dyDescent="0.25">
      <c r="D45" s="25">
        <v>124</v>
      </c>
      <c r="E45" s="25" t="s">
        <v>248</v>
      </c>
    </row>
  </sheetData>
  <mergeCells count="1">
    <mergeCell ref="A2:M2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R28"/>
  <sheetViews>
    <sheetView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4.85546875" customWidth="1"/>
    <col min="2" max="2" width="14" customWidth="1"/>
    <col min="3" max="3" width="11.5703125" style="476" customWidth="1"/>
    <col min="4" max="4" width="12.7109375" customWidth="1"/>
    <col min="5" max="5" width="43.140625" customWidth="1"/>
    <col min="6" max="6" width="23.7109375" customWidth="1"/>
    <col min="7" max="7" width="24" customWidth="1"/>
    <col min="8" max="8" width="18.85546875" customWidth="1"/>
    <col min="9" max="9" width="19.7109375" customWidth="1"/>
    <col min="10" max="10" width="12.7109375" customWidth="1"/>
    <col min="11" max="11" width="12.42578125" customWidth="1"/>
    <col min="12" max="16" width="11.85546875" customWidth="1"/>
    <col min="17" max="17" width="11.140625" customWidth="1"/>
    <col min="20" max="20" width="11" bestFit="1" customWidth="1"/>
  </cols>
  <sheetData>
    <row r="1" spans="1:18" ht="15.75" thickBot="1" x14ac:dyDescent="0.3">
      <c r="A1" s="227" t="s">
        <v>1405</v>
      </c>
      <c r="B1" s="62"/>
      <c r="C1" s="475" t="s">
        <v>1464</v>
      </c>
      <c r="D1" s="62"/>
      <c r="E1" s="62"/>
      <c r="F1" s="285"/>
      <c r="G1" s="62"/>
      <c r="I1" s="94"/>
      <c r="J1" s="275"/>
    </row>
    <row r="2" spans="1:18" ht="30.75" thickBot="1" x14ac:dyDescent="0.3">
      <c r="A2" s="11" t="s">
        <v>158</v>
      </c>
      <c r="B2" s="11" t="s">
        <v>138</v>
      </c>
      <c r="C2" s="490" t="s">
        <v>139</v>
      </c>
      <c r="D2" s="12" t="s">
        <v>140</v>
      </c>
      <c r="E2" s="11" t="s">
        <v>141</v>
      </c>
      <c r="F2" s="11" t="s">
        <v>142</v>
      </c>
      <c r="G2" s="11" t="s">
        <v>143</v>
      </c>
      <c r="H2" s="13" t="s">
        <v>144</v>
      </c>
      <c r="I2" s="13" t="s">
        <v>145</v>
      </c>
      <c r="J2" s="13" t="s">
        <v>146</v>
      </c>
      <c r="K2" s="13" t="s">
        <v>147</v>
      </c>
      <c r="L2" s="13" t="s">
        <v>148</v>
      </c>
      <c r="M2" s="312" t="s">
        <v>159</v>
      </c>
      <c r="N2" s="312"/>
      <c r="O2" s="313" t="s">
        <v>1462</v>
      </c>
      <c r="P2" s="313" t="s">
        <v>1463</v>
      </c>
      <c r="Q2" s="311" t="s">
        <v>509</v>
      </c>
    </row>
    <row r="3" spans="1:18" s="66" customFormat="1" ht="15.75" thickBot="1" x14ac:dyDescent="0.3">
      <c r="A3" s="75">
        <v>301</v>
      </c>
      <c r="B3" s="75">
        <v>295828</v>
      </c>
      <c r="C3" s="477">
        <v>44976</v>
      </c>
      <c r="D3" s="77">
        <v>1</v>
      </c>
      <c r="E3" s="75" t="s">
        <v>686</v>
      </c>
      <c r="F3" s="75" t="s">
        <v>150</v>
      </c>
      <c r="G3" s="75" t="s">
        <v>151</v>
      </c>
      <c r="H3" s="78">
        <v>253950.52</v>
      </c>
      <c r="I3" s="78">
        <v>520090.67</v>
      </c>
      <c r="J3" s="78">
        <v>195034</v>
      </c>
      <c r="K3" s="70">
        <v>78013.600000000006</v>
      </c>
      <c r="L3" s="70">
        <v>26004.53</v>
      </c>
      <c r="M3" s="70"/>
      <c r="N3" s="70"/>
      <c r="O3" s="70"/>
      <c r="P3" s="70"/>
      <c r="Q3" s="79"/>
    </row>
    <row r="4" spans="1:18" s="66" customFormat="1" ht="15.75" thickBot="1" x14ac:dyDescent="0.3">
      <c r="A4" s="74">
        <v>301</v>
      </c>
      <c r="B4" s="74">
        <v>295828</v>
      </c>
      <c r="C4" s="478">
        <v>44976</v>
      </c>
      <c r="D4" s="63">
        <v>2</v>
      </c>
      <c r="E4" s="74" t="s">
        <v>687</v>
      </c>
      <c r="F4" s="74" t="s">
        <v>150</v>
      </c>
      <c r="G4" s="74" t="s">
        <v>151</v>
      </c>
      <c r="H4" s="69">
        <v>1944510.73</v>
      </c>
      <c r="I4" s="69">
        <v>3982357.97</v>
      </c>
      <c r="J4" s="69">
        <v>1493384.24</v>
      </c>
      <c r="K4" s="69">
        <v>597353.69999999995</v>
      </c>
      <c r="L4" s="69">
        <v>199117.9</v>
      </c>
      <c r="M4" s="69"/>
      <c r="N4" s="69"/>
      <c r="O4" s="69"/>
      <c r="P4" s="69"/>
      <c r="Q4" s="273"/>
    </row>
    <row r="5" spans="1:18" s="66" customFormat="1" ht="15.75" thickBot="1" x14ac:dyDescent="0.3">
      <c r="A5" s="74">
        <v>301</v>
      </c>
      <c r="B5" s="74">
        <v>662167</v>
      </c>
      <c r="C5" s="478">
        <v>45046</v>
      </c>
      <c r="D5" s="63">
        <v>1</v>
      </c>
      <c r="E5" s="317" t="s">
        <v>684</v>
      </c>
      <c r="F5" s="74" t="s">
        <v>161</v>
      </c>
      <c r="G5" s="74" t="s">
        <v>162</v>
      </c>
      <c r="H5" s="69">
        <v>787302.26</v>
      </c>
      <c r="I5" s="69">
        <v>1209296.27</v>
      </c>
      <c r="J5" s="69">
        <v>201549.38</v>
      </c>
      <c r="K5" s="69">
        <v>181394.44</v>
      </c>
      <c r="L5" s="68">
        <v>60464.81</v>
      </c>
      <c r="M5" s="68">
        <f>2570*30</f>
        <v>77100</v>
      </c>
      <c r="N5" s="68" t="s">
        <v>631</v>
      </c>
      <c r="O5" s="68">
        <f>I5/M5</f>
        <v>15.684776523994811</v>
      </c>
      <c r="P5" s="68">
        <f>Q5-O5</f>
        <v>5.6352234760051889</v>
      </c>
      <c r="Q5" s="314">
        <v>21.32</v>
      </c>
    </row>
    <row r="6" spans="1:18" s="66" customFormat="1" ht="15.75" customHeight="1" thickBot="1" x14ac:dyDescent="0.3">
      <c r="A6" s="74">
        <v>301</v>
      </c>
      <c r="B6" s="74">
        <v>662167</v>
      </c>
      <c r="C6" s="478">
        <v>45046</v>
      </c>
      <c r="D6" s="63">
        <v>2</v>
      </c>
      <c r="E6" s="317" t="s">
        <v>685</v>
      </c>
      <c r="F6" s="74" t="s">
        <v>161</v>
      </c>
      <c r="G6" s="74" t="s">
        <v>162</v>
      </c>
      <c r="H6" s="69">
        <v>108163.25</v>
      </c>
      <c r="I6" s="69">
        <v>166138.76</v>
      </c>
      <c r="J6" s="68">
        <v>27689.79</v>
      </c>
      <c r="K6" s="68">
        <v>24920.81</v>
      </c>
      <c r="L6" s="68">
        <v>8306.94</v>
      </c>
      <c r="M6" s="72">
        <f>572*14</f>
        <v>8008</v>
      </c>
      <c r="N6" s="68" t="s">
        <v>631</v>
      </c>
      <c r="O6" s="68">
        <v>20.74</v>
      </c>
      <c r="P6" s="72">
        <v>7.46</v>
      </c>
      <c r="Q6" s="315">
        <f>O6+P6</f>
        <v>28.2</v>
      </c>
    </row>
    <row r="7" spans="1:18" s="66" customFormat="1" ht="15.75" thickBot="1" x14ac:dyDescent="0.3">
      <c r="A7" s="75">
        <v>301</v>
      </c>
      <c r="B7" s="75">
        <v>1068325</v>
      </c>
      <c r="C7" s="477">
        <v>45117</v>
      </c>
      <c r="D7" s="77">
        <v>1</v>
      </c>
      <c r="E7" s="319" t="s">
        <v>1375</v>
      </c>
      <c r="F7" s="75" t="s">
        <v>161</v>
      </c>
      <c r="G7" s="75" t="s">
        <v>162</v>
      </c>
      <c r="H7" s="78">
        <v>850534.24</v>
      </c>
      <c r="I7" s="78">
        <v>1306420.6000000001</v>
      </c>
      <c r="J7" s="78">
        <v>217736.77</v>
      </c>
      <c r="K7" s="78">
        <v>195963.09</v>
      </c>
      <c r="L7" s="70">
        <v>65321.03</v>
      </c>
      <c r="M7" s="70">
        <v>55700</v>
      </c>
      <c r="N7" s="68" t="s">
        <v>631</v>
      </c>
      <c r="O7" s="68">
        <f t="shared" ref="O7:O14" si="0">I7/M7</f>
        <v>23.454588868940757</v>
      </c>
      <c r="P7" s="70">
        <f>O7*36%</f>
        <v>8.4436519928186726</v>
      </c>
      <c r="Q7" s="318">
        <f>O7+P7</f>
        <v>31.89824086175943</v>
      </c>
    </row>
    <row r="8" spans="1:18" s="66" customFormat="1" ht="15.75" thickBot="1" x14ac:dyDescent="0.3">
      <c r="A8" s="74">
        <v>301</v>
      </c>
      <c r="B8" s="74">
        <v>1068325</v>
      </c>
      <c r="C8" s="478">
        <v>45117</v>
      </c>
      <c r="D8" s="63">
        <v>2</v>
      </c>
      <c r="E8" s="317" t="s">
        <v>1376</v>
      </c>
      <c r="F8" s="74" t="s">
        <v>161</v>
      </c>
      <c r="G8" s="74" t="s">
        <v>162</v>
      </c>
      <c r="H8" s="68">
        <v>70325.990000000005</v>
      </c>
      <c r="I8" s="69">
        <v>108020.72</v>
      </c>
      <c r="J8" s="68">
        <v>18003.45</v>
      </c>
      <c r="K8" s="68">
        <v>16203.11</v>
      </c>
      <c r="L8" s="68">
        <v>5401.04</v>
      </c>
      <c r="M8" s="68">
        <v>3800</v>
      </c>
      <c r="N8" s="68" t="s">
        <v>631</v>
      </c>
      <c r="O8" s="68">
        <f t="shared" si="0"/>
        <v>28.426505263157896</v>
      </c>
      <c r="P8" s="70">
        <f t="shared" ref="P8:P15" si="1">O8*36%</f>
        <v>10.233541894736842</v>
      </c>
      <c r="Q8" s="318">
        <f t="shared" ref="Q8:Q15" si="2">O8+P8</f>
        <v>38.660047157894738</v>
      </c>
    </row>
    <row r="9" spans="1:18" s="66" customFormat="1" ht="15.75" thickBot="1" x14ac:dyDescent="0.3">
      <c r="A9" s="74">
        <v>301</v>
      </c>
      <c r="B9" s="74">
        <v>1505971</v>
      </c>
      <c r="C9" s="478">
        <v>45194</v>
      </c>
      <c r="D9" s="63">
        <v>1</v>
      </c>
      <c r="E9" s="409" t="s">
        <v>1374</v>
      </c>
      <c r="F9" s="74" t="s">
        <v>150</v>
      </c>
      <c r="G9" s="74" t="s">
        <v>151</v>
      </c>
      <c r="H9" s="69">
        <v>1902156.22</v>
      </c>
      <c r="I9" s="69">
        <v>3895615.94</v>
      </c>
      <c r="J9" s="69">
        <v>1460855.98</v>
      </c>
      <c r="K9" s="69">
        <v>584342.39</v>
      </c>
      <c r="L9" s="69">
        <v>194780.79999999999</v>
      </c>
      <c r="M9" s="410">
        <f>2862*10.764</f>
        <v>30806.567999999999</v>
      </c>
      <c r="N9" s="411" t="s">
        <v>1042</v>
      </c>
      <c r="O9" s="68">
        <f t="shared" si="0"/>
        <v>126.45407109289162</v>
      </c>
      <c r="P9" s="70">
        <f t="shared" si="1"/>
        <v>45.523465593440982</v>
      </c>
      <c r="Q9" s="318">
        <f t="shared" si="2"/>
        <v>171.9775366863326</v>
      </c>
      <c r="R9" s="66" t="s">
        <v>1886</v>
      </c>
    </row>
    <row r="10" spans="1:18" ht="15.75" thickBot="1" x14ac:dyDescent="0.3">
      <c r="A10" s="15">
        <v>301</v>
      </c>
      <c r="B10" s="15">
        <v>1794106</v>
      </c>
      <c r="C10" s="501">
        <v>45249</v>
      </c>
      <c r="D10" s="16">
        <v>1</v>
      </c>
      <c r="E10" s="75" t="s">
        <v>684</v>
      </c>
      <c r="F10" s="15" t="s">
        <v>161</v>
      </c>
      <c r="G10" s="15" t="s">
        <v>162</v>
      </c>
      <c r="H10" s="17">
        <v>870244.18</v>
      </c>
      <c r="I10" s="17">
        <v>1336695.05</v>
      </c>
      <c r="J10" s="17">
        <v>222782.51</v>
      </c>
      <c r="K10" s="17">
        <v>200504.26</v>
      </c>
      <c r="L10" s="18">
        <v>66834.75</v>
      </c>
      <c r="M10" s="18">
        <f>2940*30</f>
        <v>88200</v>
      </c>
      <c r="N10" s="18" t="s">
        <v>631</v>
      </c>
      <c r="O10" s="3">
        <f t="shared" si="0"/>
        <v>15.155272675736962</v>
      </c>
      <c r="P10" s="18">
        <f t="shared" si="1"/>
        <v>5.4558981632653056</v>
      </c>
      <c r="Q10" s="316">
        <f t="shared" si="2"/>
        <v>20.611170839002266</v>
      </c>
      <c r="R10" t="s">
        <v>1886</v>
      </c>
    </row>
    <row r="11" spans="1:18" ht="15.75" thickBot="1" x14ac:dyDescent="0.3">
      <c r="A11" s="1">
        <v>301</v>
      </c>
      <c r="B11" s="1">
        <v>1794106</v>
      </c>
      <c r="C11" s="479">
        <v>45249</v>
      </c>
      <c r="D11" s="2">
        <v>2</v>
      </c>
      <c r="E11" s="409" t="s">
        <v>1461</v>
      </c>
      <c r="F11" s="1" t="s">
        <v>161</v>
      </c>
      <c r="G11" s="1" t="s">
        <v>162</v>
      </c>
      <c r="H11" s="3">
        <v>29869.22</v>
      </c>
      <c r="I11" s="3">
        <v>45879.11</v>
      </c>
      <c r="J11" s="3">
        <v>7646.52</v>
      </c>
      <c r="K11" s="3">
        <v>6881.87</v>
      </c>
      <c r="L11" s="3">
        <v>2293.96</v>
      </c>
      <c r="M11" s="3">
        <v>1928</v>
      </c>
      <c r="N11" s="18" t="s">
        <v>631</v>
      </c>
      <c r="O11" s="3">
        <f t="shared" si="0"/>
        <v>23.79621887966805</v>
      </c>
      <c r="P11" s="18">
        <f t="shared" si="1"/>
        <v>8.5666387966804969</v>
      </c>
      <c r="Q11" s="316">
        <f t="shared" si="2"/>
        <v>32.362857676348547</v>
      </c>
    </row>
    <row r="12" spans="1:18" ht="15.75" thickBot="1" x14ac:dyDescent="0.3">
      <c r="A12" s="1">
        <v>301</v>
      </c>
      <c r="B12" s="1">
        <v>1939681</v>
      </c>
      <c r="C12" s="479">
        <v>45271</v>
      </c>
      <c r="D12" s="2">
        <v>1</v>
      </c>
      <c r="E12" s="74" t="s">
        <v>686</v>
      </c>
      <c r="F12" s="1" t="s">
        <v>150</v>
      </c>
      <c r="G12" s="1" t="s">
        <v>151</v>
      </c>
      <c r="H12" s="4">
        <v>265040.59000000003</v>
      </c>
      <c r="I12" s="4">
        <v>542803.13</v>
      </c>
      <c r="J12" s="4">
        <v>203551.17</v>
      </c>
      <c r="K12" s="3">
        <v>81420.47</v>
      </c>
      <c r="L12" s="3">
        <v>27140.16</v>
      </c>
      <c r="M12" s="439">
        <f>496.8*10.764</f>
        <v>5347.5551999999998</v>
      </c>
      <c r="N12" s="507" t="s">
        <v>1042</v>
      </c>
      <c r="O12" s="3">
        <f t="shared" si="0"/>
        <v>101.50491387166981</v>
      </c>
      <c r="P12" s="18">
        <f t="shared" si="1"/>
        <v>36.541768993801135</v>
      </c>
      <c r="Q12" s="316">
        <f t="shared" si="2"/>
        <v>138.04668286547096</v>
      </c>
    </row>
    <row r="13" spans="1:18" ht="15.75" thickBot="1" x14ac:dyDescent="0.3">
      <c r="A13" s="1">
        <v>301</v>
      </c>
      <c r="B13" s="1">
        <v>1939681</v>
      </c>
      <c r="C13" s="479">
        <v>45271</v>
      </c>
      <c r="D13" s="2">
        <v>2</v>
      </c>
      <c r="E13" s="74" t="s">
        <v>687</v>
      </c>
      <c r="F13" s="1" t="s">
        <v>150</v>
      </c>
      <c r="G13" s="1" t="s">
        <v>151</v>
      </c>
      <c r="H13" s="4">
        <v>873852.7</v>
      </c>
      <c r="I13" s="4">
        <v>1789650.33</v>
      </c>
      <c r="J13" s="4">
        <v>671118.87</v>
      </c>
      <c r="K13" s="4">
        <v>268447.55</v>
      </c>
      <c r="L13" s="3">
        <v>89482.52</v>
      </c>
      <c r="M13" s="439">
        <f>1638*10.764</f>
        <v>17631.432000000001</v>
      </c>
      <c r="N13" s="507" t="s">
        <v>1042</v>
      </c>
      <c r="O13" s="3">
        <f t="shared" si="0"/>
        <v>101.50340199253243</v>
      </c>
      <c r="P13" s="18">
        <f t="shared" si="1"/>
        <v>36.541224717311671</v>
      </c>
      <c r="Q13" s="316">
        <f t="shared" si="2"/>
        <v>138.0446267098441</v>
      </c>
      <c r="R13" t="s">
        <v>1886</v>
      </c>
    </row>
    <row r="14" spans="1:18" ht="15.75" thickBot="1" x14ac:dyDescent="0.3">
      <c r="A14" s="1">
        <v>301</v>
      </c>
      <c r="B14" s="1">
        <v>1939681</v>
      </c>
      <c r="C14" s="479">
        <v>45271</v>
      </c>
      <c r="D14" s="2">
        <v>3</v>
      </c>
      <c r="E14" s="409" t="s">
        <v>1519</v>
      </c>
      <c r="F14" s="1" t="s">
        <v>150</v>
      </c>
      <c r="G14" s="1" t="s">
        <v>151</v>
      </c>
      <c r="H14" s="4">
        <v>1046194.49</v>
      </c>
      <c r="I14" s="4">
        <v>2142606.3199999998</v>
      </c>
      <c r="J14" s="4">
        <v>803477.37</v>
      </c>
      <c r="K14" s="4">
        <v>321390.95</v>
      </c>
      <c r="L14" s="4">
        <v>107130.32</v>
      </c>
      <c r="M14" s="22">
        <f>1620*10.764</f>
        <v>17437.68</v>
      </c>
      <c r="N14" s="507" t="s">
        <v>1042</v>
      </c>
      <c r="O14" s="3">
        <f t="shared" si="0"/>
        <v>122.87221235852475</v>
      </c>
      <c r="P14" s="18">
        <f t="shared" si="1"/>
        <v>44.233996449068911</v>
      </c>
      <c r="Q14" s="316">
        <f t="shared" si="2"/>
        <v>167.10620880759365</v>
      </c>
    </row>
    <row r="15" spans="1:18" ht="15.75" thickBot="1" x14ac:dyDescent="0.3">
      <c r="A15" s="1">
        <v>301</v>
      </c>
      <c r="B15" s="1">
        <v>200115</v>
      </c>
      <c r="C15" s="479">
        <v>45320</v>
      </c>
      <c r="D15" s="2">
        <v>1</v>
      </c>
      <c r="E15" s="74" t="s">
        <v>1375</v>
      </c>
      <c r="F15" s="1" t="s">
        <v>161</v>
      </c>
      <c r="G15" s="1" t="s">
        <v>162</v>
      </c>
      <c r="H15" s="4">
        <v>895003.49</v>
      </c>
      <c r="I15" s="4">
        <v>1374725.37</v>
      </c>
      <c r="J15" s="4">
        <v>229120.89</v>
      </c>
      <c r="K15" s="4">
        <v>206208.8</v>
      </c>
      <c r="L15" s="3">
        <v>68736.27</v>
      </c>
      <c r="M15">
        <v>76904</v>
      </c>
      <c r="N15" s="521" t="s">
        <v>631</v>
      </c>
      <c r="O15" s="3">
        <f>I15/M15</f>
        <v>17.875863024029961</v>
      </c>
      <c r="P15" s="18">
        <f t="shared" si="1"/>
        <v>6.4353106886507856</v>
      </c>
      <c r="Q15" s="316">
        <f t="shared" si="2"/>
        <v>24.311173712680748</v>
      </c>
    </row>
    <row r="20" spans="2:9" ht="18.75" x14ac:dyDescent="0.25">
      <c r="B20" s="600" t="s">
        <v>1377</v>
      </c>
      <c r="C20" s="600"/>
      <c r="D20" s="600"/>
      <c r="G20" s="600" t="s">
        <v>1377</v>
      </c>
      <c r="H20" s="600"/>
      <c r="I20" s="600"/>
    </row>
    <row r="21" spans="2:9" ht="15.75" thickBot="1" x14ac:dyDescent="0.3">
      <c r="B21" s="207" t="s">
        <v>138</v>
      </c>
      <c r="C21" s="481" t="s">
        <v>139</v>
      </c>
      <c r="D21" s="208" t="s">
        <v>1155</v>
      </c>
      <c r="G21" s="207" t="s">
        <v>138</v>
      </c>
      <c r="H21" s="208" t="s">
        <v>139</v>
      </c>
      <c r="I21" s="208" t="s">
        <v>1155</v>
      </c>
    </row>
    <row r="22" spans="2:9" ht="15.75" thickBot="1" x14ac:dyDescent="0.3">
      <c r="B22" s="87">
        <v>295828</v>
      </c>
      <c r="C22" s="496">
        <v>44976</v>
      </c>
      <c r="D22" s="599" t="s">
        <v>1378</v>
      </c>
      <c r="G22" s="75">
        <v>1068325</v>
      </c>
      <c r="H22" s="477">
        <v>45117</v>
      </c>
      <c r="I22" s="274">
        <v>45231</v>
      </c>
    </row>
    <row r="23" spans="2:9" ht="15.75" thickBot="1" x14ac:dyDescent="0.3">
      <c r="B23" s="87">
        <v>295828</v>
      </c>
      <c r="C23" s="496">
        <v>44976</v>
      </c>
      <c r="D23" s="599"/>
      <c r="G23" s="74">
        <v>1505971</v>
      </c>
      <c r="H23" s="478">
        <v>45194</v>
      </c>
      <c r="I23" s="274">
        <v>45292</v>
      </c>
    </row>
    <row r="24" spans="2:9" ht="15.75" thickBot="1" x14ac:dyDescent="0.3">
      <c r="B24" s="87">
        <v>662167</v>
      </c>
      <c r="C24" s="496">
        <v>45046</v>
      </c>
      <c r="D24" s="597">
        <v>45139</v>
      </c>
      <c r="G24" s="15">
        <v>1794106</v>
      </c>
      <c r="H24" s="501">
        <v>45249</v>
      </c>
    </row>
    <row r="25" spans="2:9" ht="15.75" thickBot="1" x14ac:dyDescent="0.3">
      <c r="B25" s="87">
        <v>662167</v>
      </c>
      <c r="C25" s="496">
        <v>45046</v>
      </c>
      <c r="D25" s="598"/>
      <c r="G25" s="1">
        <v>1939681</v>
      </c>
      <c r="H25" s="479">
        <v>45271</v>
      </c>
    </row>
    <row r="26" spans="2:9" ht="15.75" thickBot="1" x14ac:dyDescent="0.3">
      <c r="B26" s="201">
        <v>1068325</v>
      </c>
      <c r="C26" s="497">
        <v>45117</v>
      </c>
      <c r="D26" s="598" t="s">
        <v>1379</v>
      </c>
      <c r="G26" s="1">
        <v>200115</v>
      </c>
      <c r="H26" s="479">
        <v>45320</v>
      </c>
    </row>
    <row r="27" spans="2:9" x14ac:dyDescent="0.25">
      <c r="B27" s="201">
        <v>1068325</v>
      </c>
      <c r="C27" s="497">
        <v>45117</v>
      </c>
      <c r="D27" s="598"/>
    </row>
    <row r="28" spans="2:9" x14ac:dyDescent="0.25">
      <c r="B28" s="201">
        <v>1505971</v>
      </c>
      <c r="C28" s="497">
        <v>45194</v>
      </c>
      <c r="D28" s="598"/>
    </row>
  </sheetData>
  <sortState xmlns:xlrd2="http://schemas.microsoft.com/office/spreadsheetml/2017/richdata2" ref="A3:M9">
    <sortCondition ref="C3:C9"/>
  </sortState>
  <mergeCells count="5">
    <mergeCell ref="D24:D25"/>
    <mergeCell ref="D22:D23"/>
    <mergeCell ref="D26:D28"/>
    <mergeCell ref="B20:D20"/>
    <mergeCell ref="G20:I20"/>
  </mergeCells>
  <hyperlinks>
    <hyperlink ref="A1" location="home_page" display="Home page" xr:uid="{00000000-0004-0000-1700-000000000000}"/>
  </hyperlinks>
  <pageMargins left="0.25" right="0.25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R168"/>
  <sheetViews>
    <sheetView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7.5703125" customWidth="1"/>
    <col min="2" max="2" width="14" customWidth="1"/>
    <col min="3" max="3" width="11.28515625" style="476" customWidth="1"/>
    <col min="4" max="4" width="12.85546875" customWidth="1"/>
    <col min="5" max="5" width="43.140625" customWidth="1"/>
    <col min="6" max="6" width="23.7109375" bestFit="1" customWidth="1"/>
    <col min="7" max="7" width="24" bestFit="1" customWidth="1"/>
    <col min="8" max="8" width="18.85546875" bestFit="1" customWidth="1"/>
    <col min="9" max="9" width="19.7109375" customWidth="1"/>
    <col min="10" max="10" width="11.85546875" bestFit="1" customWidth="1"/>
    <col min="11" max="11" width="13.140625" bestFit="1" customWidth="1"/>
    <col min="12" max="12" width="11.28515625" bestFit="1" customWidth="1"/>
    <col min="13" max="13" width="14.140625" customWidth="1"/>
    <col min="14" max="14" width="9.28515625" bestFit="1" customWidth="1"/>
    <col min="15" max="15" width="9.5703125" bestFit="1" customWidth="1"/>
    <col min="16" max="16" width="13.85546875" bestFit="1" customWidth="1"/>
    <col min="17" max="18" width="9.5703125" bestFit="1" customWidth="1"/>
  </cols>
  <sheetData>
    <row r="1" spans="1:18" x14ac:dyDescent="0.25">
      <c r="A1" s="227" t="s">
        <v>1405</v>
      </c>
      <c r="B1" s="62"/>
      <c r="C1" s="475"/>
      <c r="D1" s="62"/>
      <c r="E1" s="62"/>
      <c r="F1" s="285"/>
      <c r="G1" s="62"/>
      <c r="I1" s="94"/>
      <c r="J1" s="275"/>
    </row>
    <row r="2" spans="1:18" ht="19.5" thickBot="1" x14ac:dyDescent="0.3">
      <c r="A2" s="561" t="s">
        <v>1343</v>
      </c>
      <c r="B2" s="561"/>
      <c r="C2" s="561"/>
      <c r="D2" s="561"/>
      <c r="E2" s="561"/>
      <c r="F2" s="561"/>
      <c r="G2" s="561"/>
      <c r="H2" s="561"/>
      <c r="I2" s="561"/>
      <c r="J2" s="561"/>
      <c r="K2" s="561"/>
      <c r="L2" s="561"/>
      <c r="M2" s="561"/>
    </row>
    <row r="3" spans="1:18" ht="30.75" thickBot="1" x14ac:dyDescent="0.3">
      <c r="A3" s="11" t="s">
        <v>160</v>
      </c>
      <c r="B3" s="11" t="s">
        <v>138</v>
      </c>
      <c r="C3" s="490" t="s">
        <v>139</v>
      </c>
      <c r="D3" s="12" t="s">
        <v>140</v>
      </c>
      <c r="E3" s="11" t="s">
        <v>141</v>
      </c>
      <c r="F3" s="11" t="s">
        <v>142</v>
      </c>
      <c r="G3" s="11" t="s">
        <v>143</v>
      </c>
      <c r="H3" s="13" t="s">
        <v>144</v>
      </c>
      <c r="I3" s="13" t="s">
        <v>145</v>
      </c>
      <c r="J3" s="13" t="s">
        <v>146</v>
      </c>
      <c r="K3" s="13" t="s">
        <v>147</v>
      </c>
      <c r="L3" s="13" t="s">
        <v>148</v>
      </c>
      <c r="M3" s="84" t="s">
        <v>1499</v>
      </c>
      <c r="N3" s="84"/>
      <c r="O3" s="84" t="s">
        <v>159</v>
      </c>
      <c r="P3" s="84" t="s">
        <v>1040</v>
      </c>
      <c r="Q3" s="84" t="s">
        <v>1041</v>
      </c>
      <c r="R3" s="84" t="s">
        <v>509</v>
      </c>
    </row>
    <row r="4" spans="1:18" s="246" customFormat="1" thickBot="1" x14ac:dyDescent="0.25">
      <c r="A4" s="74">
        <v>301</v>
      </c>
      <c r="B4" s="74">
        <v>399493</v>
      </c>
      <c r="C4" s="478">
        <v>44994</v>
      </c>
      <c r="D4" s="63">
        <v>1</v>
      </c>
      <c r="E4" s="349" t="s">
        <v>156</v>
      </c>
      <c r="F4" s="74" t="s">
        <v>150</v>
      </c>
      <c r="G4" s="74" t="s">
        <v>151</v>
      </c>
      <c r="H4" s="69">
        <v>3633342.06</v>
      </c>
      <c r="I4" s="69">
        <v>7441084.5300000003</v>
      </c>
      <c r="J4" s="69">
        <v>2790406.7</v>
      </c>
      <c r="K4" s="68">
        <v>1116162.68</v>
      </c>
      <c r="L4" s="352">
        <v>372054.23</v>
      </c>
      <c r="M4" s="357">
        <v>5842.8</v>
      </c>
      <c r="N4" s="358">
        <v>10.763999999999999</v>
      </c>
      <c r="O4" s="358">
        <f>M4*N4</f>
        <v>62891.8992</v>
      </c>
      <c r="P4" s="358">
        <f>I4/O4</f>
        <v>118.31546867962926</v>
      </c>
      <c r="Q4" s="358">
        <f>P4*36%</f>
        <v>42.593568724666532</v>
      </c>
      <c r="R4" s="358">
        <f>P4+Q4</f>
        <v>160.90903740429579</v>
      </c>
    </row>
    <row r="5" spans="1:18" s="246" customFormat="1" thickBot="1" x14ac:dyDescent="0.25">
      <c r="A5" s="74">
        <v>301</v>
      </c>
      <c r="B5" s="74">
        <v>399493</v>
      </c>
      <c r="C5" s="478">
        <v>44994</v>
      </c>
      <c r="D5" s="63">
        <v>2</v>
      </c>
      <c r="E5" s="348" t="s">
        <v>152</v>
      </c>
      <c r="F5" s="74" t="s">
        <v>150</v>
      </c>
      <c r="G5" s="74" t="s">
        <v>151</v>
      </c>
      <c r="H5" s="342">
        <v>264089.57</v>
      </c>
      <c r="I5" s="342">
        <v>540855.44999999995</v>
      </c>
      <c r="J5" s="342">
        <v>202820.79</v>
      </c>
      <c r="K5" s="343">
        <v>81128.320000000007</v>
      </c>
      <c r="L5" s="343">
        <v>27042.77</v>
      </c>
      <c r="M5" s="357">
        <v>514.08000000000004</v>
      </c>
      <c r="N5" s="358">
        <v>10.763999999999999</v>
      </c>
      <c r="O5" s="358">
        <f t="shared" ref="O5:O42" si="0">M5*N5</f>
        <v>5533.5571200000004</v>
      </c>
      <c r="P5" s="358">
        <f t="shared" ref="P5:P42" si="1">I5/O5</f>
        <v>97.741007867286626</v>
      </c>
      <c r="Q5" s="358">
        <f t="shared" ref="Q5:Q42" si="2">P5*36%</f>
        <v>35.186762832223181</v>
      </c>
      <c r="R5" s="358">
        <f t="shared" ref="R5:R42" si="3">P5+Q5</f>
        <v>132.92777069950981</v>
      </c>
    </row>
    <row r="6" spans="1:18" s="246" customFormat="1" thickBot="1" x14ac:dyDescent="0.25">
      <c r="A6" s="74">
        <v>301</v>
      </c>
      <c r="B6" s="74">
        <v>399493</v>
      </c>
      <c r="C6" s="478">
        <v>44994</v>
      </c>
      <c r="D6" s="63">
        <v>3</v>
      </c>
      <c r="E6" s="349" t="s">
        <v>153</v>
      </c>
      <c r="F6" s="74" t="s">
        <v>150</v>
      </c>
      <c r="G6" s="74" t="s">
        <v>151</v>
      </c>
      <c r="H6" s="68">
        <v>25560.43</v>
      </c>
      <c r="I6" s="68">
        <v>52347.76</v>
      </c>
      <c r="J6" s="68">
        <v>19630.41</v>
      </c>
      <c r="K6" s="68">
        <v>7852.16</v>
      </c>
      <c r="L6" s="352">
        <v>2617.39</v>
      </c>
      <c r="M6" s="357">
        <v>45.45</v>
      </c>
      <c r="N6" s="358">
        <v>10.763999999999999</v>
      </c>
      <c r="O6" s="358">
        <f t="shared" si="0"/>
        <v>489.22379999999998</v>
      </c>
      <c r="P6" s="358">
        <f t="shared" si="1"/>
        <v>107.00166263374759</v>
      </c>
      <c r="Q6" s="358">
        <f t="shared" si="2"/>
        <v>38.520598548149131</v>
      </c>
      <c r="R6" s="358">
        <f t="shared" si="3"/>
        <v>145.52226118189671</v>
      </c>
    </row>
    <row r="7" spans="1:18" s="66" customFormat="1" ht="29.25" thickBot="1" x14ac:dyDescent="0.3">
      <c r="A7" s="74">
        <v>301</v>
      </c>
      <c r="B7" s="74">
        <v>454819</v>
      </c>
      <c r="C7" s="478">
        <v>45004</v>
      </c>
      <c r="D7" s="63">
        <v>1</v>
      </c>
      <c r="E7" s="74" t="s">
        <v>217</v>
      </c>
      <c r="F7" s="74" t="s">
        <v>150</v>
      </c>
      <c r="G7" s="74" t="s">
        <v>151</v>
      </c>
      <c r="H7" s="69">
        <v>931321.22</v>
      </c>
      <c r="I7" s="69">
        <v>1907345.85</v>
      </c>
      <c r="J7" s="69">
        <v>715254.69</v>
      </c>
      <c r="K7" s="69">
        <v>286101.88</v>
      </c>
      <c r="L7" s="352">
        <v>95367.29</v>
      </c>
      <c r="M7" s="357">
        <v>1497.6</v>
      </c>
      <c r="N7" s="358">
        <v>10.763999999999999</v>
      </c>
      <c r="O7" s="358">
        <f t="shared" si="0"/>
        <v>16120.166399999998</v>
      </c>
      <c r="P7" s="358">
        <f t="shared" si="1"/>
        <v>118.32048148088597</v>
      </c>
      <c r="Q7" s="358">
        <f t="shared" si="2"/>
        <v>42.59537333311895</v>
      </c>
      <c r="R7" s="358">
        <f t="shared" si="3"/>
        <v>160.91585481400492</v>
      </c>
    </row>
    <row r="8" spans="1:18" s="66" customFormat="1" ht="29.25" thickBot="1" x14ac:dyDescent="0.3">
      <c r="A8" s="74">
        <v>301</v>
      </c>
      <c r="B8" s="74">
        <v>454819</v>
      </c>
      <c r="C8" s="478">
        <v>45004</v>
      </c>
      <c r="D8" s="63">
        <v>2</v>
      </c>
      <c r="E8" s="74" t="s">
        <v>223</v>
      </c>
      <c r="F8" s="74" t="s">
        <v>150</v>
      </c>
      <c r="G8" s="74" t="s">
        <v>151</v>
      </c>
      <c r="H8" s="68">
        <v>34747.019999999997</v>
      </c>
      <c r="I8" s="68">
        <v>71161.899999999994</v>
      </c>
      <c r="J8" s="68">
        <v>26685.71</v>
      </c>
      <c r="K8" s="68">
        <v>10674.29</v>
      </c>
      <c r="L8" s="352">
        <v>3558.1</v>
      </c>
      <c r="M8" s="357">
        <v>61.2</v>
      </c>
      <c r="N8" s="358">
        <v>10.763999999999999</v>
      </c>
      <c r="O8" s="358">
        <f t="shared" si="0"/>
        <v>658.7568</v>
      </c>
      <c r="P8" s="358">
        <f t="shared" si="1"/>
        <v>108.02453955693511</v>
      </c>
      <c r="Q8" s="358">
        <f t="shared" si="2"/>
        <v>38.888834240496635</v>
      </c>
      <c r="R8" s="358">
        <f t="shared" si="3"/>
        <v>146.91337379743175</v>
      </c>
    </row>
    <row r="9" spans="1:18" s="66" customFormat="1" ht="29.25" thickBot="1" x14ac:dyDescent="0.3">
      <c r="A9" s="74">
        <v>301</v>
      </c>
      <c r="B9" s="74">
        <v>454819</v>
      </c>
      <c r="C9" s="478">
        <v>45004</v>
      </c>
      <c r="D9" s="63">
        <v>3</v>
      </c>
      <c r="E9" s="74" t="s">
        <v>857</v>
      </c>
      <c r="F9" s="74" t="s">
        <v>150</v>
      </c>
      <c r="G9" s="74" t="s">
        <v>151</v>
      </c>
      <c r="H9" s="68">
        <v>96391.29</v>
      </c>
      <c r="I9" s="69">
        <v>197409.36</v>
      </c>
      <c r="J9" s="68">
        <v>74028.509999999995</v>
      </c>
      <c r="K9" s="68">
        <v>29611.4</v>
      </c>
      <c r="L9" s="352">
        <v>9870.4699999999993</v>
      </c>
      <c r="M9" s="357">
        <v>187.65</v>
      </c>
      <c r="N9" s="358">
        <v>10.763999999999999</v>
      </c>
      <c r="O9" s="358">
        <f t="shared" si="0"/>
        <v>2019.8645999999999</v>
      </c>
      <c r="P9" s="358">
        <f t="shared" si="1"/>
        <v>97.733957018703137</v>
      </c>
      <c r="Q9" s="358">
        <f t="shared" si="2"/>
        <v>35.184224526733125</v>
      </c>
      <c r="R9" s="358">
        <f t="shared" si="3"/>
        <v>132.91818154543625</v>
      </c>
    </row>
    <row r="10" spans="1:18" s="66" customFormat="1" ht="15.75" thickBot="1" x14ac:dyDescent="0.3">
      <c r="A10" s="75">
        <v>301</v>
      </c>
      <c r="B10" s="75">
        <v>776034</v>
      </c>
      <c r="C10" s="477">
        <v>45066</v>
      </c>
      <c r="D10" s="77">
        <v>1</v>
      </c>
      <c r="E10" s="350" t="s">
        <v>149</v>
      </c>
      <c r="F10" s="75" t="s">
        <v>150</v>
      </c>
      <c r="G10" s="75" t="s">
        <v>151</v>
      </c>
      <c r="H10" s="78">
        <v>863598.89</v>
      </c>
      <c r="I10" s="78">
        <v>1768650.52</v>
      </c>
      <c r="J10" s="78">
        <v>663243.94999999995</v>
      </c>
      <c r="K10" s="78">
        <v>265297.58</v>
      </c>
      <c r="L10" s="71">
        <v>88432.53</v>
      </c>
      <c r="M10" s="357">
        <v>1370.88</v>
      </c>
      <c r="N10" s="358">
        <v>10.763999999999999</v>
      </c>
      <c r="O10" s="358">
        <f t="shared" si="0"/>
        <v>14756.152320000001</v>
      </c>
      <c r="P10" s="358">
        <f t="shared" si="1"/>
        <v>119.85851607148494</v>
      </c>
      <c r="Q10" s="358">
        <f t="shared" si="2"/>
        <v>43.149065785734578</v>
      </c>
      <c r="R10" s="358">
        <f t="shared" si="3"/>
        <v>163.00758185721952</v>
      </c>
    </row>
    <row r="11" spans="1:18" s="66" customFormat="1" ht="15.75" thickBot="1" x14ac:dyDescent="0.3">
      <c r="A11" s="74">
        <v>301</v>
      </c>
      <c r="B11" s="74">
        <v>776034</v>
      </c>
      <c r="C11" s="478">
        <v>45066</v>
      </c>
      <c r="D11" s="63">
        <v>2</v>
      </c>
      <c r="E11" s="349" t="s">
        <v>154</v>
      </c>
      <c r="F11" s="74" t="s">
        <v>150</v>
      </c>
      <c r="G11" s="74" t="s">
        <v>151</v>
      </c>
      <c r="H11" s="68">
        <v>90486.62</v>
      </c>
      <c r="I11" s="69">
        <v>185316.6</v>
      </c>
      <c r="J11" s="68">
        <v>69493.73</v>
      </c>
      <c r="K11" s="68">
        <v>27797.49</v>
      </c>
      <c r="L11" s="352">
        <v>9265.83</v>
      </c>
      <c r="M11" s="357">
        <v>173.88</v>
      </c>
      <c r="N11" s="358">
        <v>10.763999999999999</v>
      </c>
      <c r="O11" s="358">
        <f t="shared" si="0"/>
        <v>1871.6443199999999</v>
      </c>
      <c r="P11" s="358">
        <f t="shared" si="1"/>
        <v>99.012722673718272</v>
      </c>
      <c r="Q11" s="358">
        <f t="shared" si="2"/>
        <v>35.644580162538574</v>
      </c>
      <c r="R11" s="358">
        <f t="shared" si="3"/>
        <v>134.65730283625686</v>
      </c>
    </row>
    <row r="12" spans="1:18" s="66" customFormat="1" ht="15.75" thickBot="1" x14ac:dyDescent="0.3">
      <c r="A12" s="74">
        <v>301</v>
      </c>
      <c r="B12" s="74">
        <v>776034</v>
      </c>
      <c r="C12" s="478">
        <v>45066</v>
      </c>
      <c r="D12" s="63">
        <v>3</v>
      </c>
      <c r="E12" s="349" t="s">
        <v>155</v>
      </c>
      <c r="F12" s="74" t="s">
        <v>150</v>
      </c>
      <c r="G12" s="74" t="s">
        <v>151</v>
      </c>
      <c r="H12" s="68">
        <v>11648.79</v>
      </c>
      <c r="I12" s="68">
        <v>23856.720000000001</v>
      </c>
      <c r="J12" s="68">
        <v>8946.27</v>
      </c>
      <c r="K12" s="68">
        <v>3578.51</v>
      </c>
      <c r="L12" s="352">
        <v>1192.8399999999999</v>
      </c>
      <c r="M12" s="357">
        <v>20.25</v>
      </c>
      <c r="N12" s="358">
        <v>10.763999999999999</v>
      </c>
      <c r="O12" s="358">
        <f t="shared" si="0"/>
        <v>217.97099999999998</v>
      </c>
      <c r="P12" s="358">
        <f t="shared" si="1"/>
        <v>109.44905514953825</v>
      </c>
      <c r="Q12" s="358">
        <f t="shared" si="2"/>
        <v>39.40165985383377</v>
      </c>
      <c r="R12" s="358">
        <f t="shared" si="3"/>
        <v>148.85071500337202</v>
      </c>
    </row>
    <row r="13" spans="1:18" s="66" customFormat="1" ht="15.75" thickBot="1" x14ac:dyDescent="0.3">
      <c r="A13" s="74">
        <v>301</v>
      </c>
      <c r="B13" s="74">
        <v>886939</v>
      </c>
      <c r="C13" s="478">
        <v>45085</v>
      </c>
      <c r="D13" s="63">
        <v>1</v>
      </c>
      <c r="E13" s="349" t="s">
        <v>149</v>
      </c>
      <c r="F13" s="74" t="s">
        <v>150</v>
      </c>
      <c r="G13" s="74" t="s">
        <v>151</v>
      </c>
      <c r="H13" s="69">
        <v>1012314.96</v>
      </c>
      <c r="I13" s="69">
        <v>2073221.04</v>
      </c>
      <c r="J13" s="69">
        <v>777457.89</v>
      </c>
      <c r="K13" s="69">
        <v>310983.15999999997</v>
      </c>
      <c r="L13" s="353">
        <v>103661.05</v>
      </c>
      <c r="M13" s="357">
        <v>1595.52</v>
      </c>
      <c r="N13" s="358">
        <v>10.763999999999999</v>
      </c>
      <c r="O13" s="358">
        <f t="shared" si="0"/>
        <v>17174.17728</v>
      </c>
      <c r="P13" s="358">
        <f t="shared" si="1"/>
        <v>120.71734244960584</v>
      </c>
      <c r="Q13" s="358">
        <f t="shared" si="2"/>
        <v>43.458243281858103</v>
      </c>
      <c r="R13" s="358">
        <f t="shared" si="3"/>
        <v>164.17558573146394</v>
      </c>
    </row>
    <row r="14" spans="1:18" s="66" customFormat="1" ht="15.75" thickBot="1" x14ac:dyDescent="0.3">
      <c r="A14" s="74">
        <v>301</v>
      </c>
      <c r="B14" s="74">
        <v>886939</v>
      </c>
      <c r="C14" s="478">
        <v>45085</v>
      </c>
      <c r="D14" s="63">
        <v>2</v>
      </c>
      <c r="E14" s="349" t="s">
        <v>154</v>
      </c>
      <c r="F14" s="74" t="s">
        <v>150</v>
      </c>
      <c r="G14" s="74" t="s">
        <v>151</v>
      </c>
      <c r="H14" s="68">
        <v>35661.33</v>
      </c>
      <c r="I14" s="68">
        <v>73034.41</v>
      </c>
      <c r="J14" s="68">
        <v>27387.9</v>
      </c>
      <c r="K14" s="68">
        <v>10955.16</v>
      </c>
      <c r="L14" s="352">
        <v>3651.72</v>
      </c>
      <c r="M14" s="357">
        <v>68.040000000000006</v>
      </c>
      <c r="N14" s="358">
        <v>10.763999999999999</v>
      </c>
      <c r="O14" s="358">
        <f t="shared" si="0"/>
        <v>732.38256000000001</v>
      </c>
      <c r="P14" s="358">
        <f t="shared" si="1"/>
        <v>99.72166732096953</v>
      </c>
      <c r="Q14" s="358">
        <f t="shared" si="2"/>
        <v>35.89980023554903</v>
      </c>
      <c r="R14" s="358">
        <f t="shared" si="3"/>
        <v>135.62146755651855</v>
      </c>
    </row>
    <row r="15" spans="1:18" s="66" customFormat="1" ht="29.25" thickBot="1" x14ac:dyDescent="0.3">
      <c r="A15" s="74">
        <v>301</v>
      </c>
      <c r="B15" s="74">
        <v>951005</v>
      </c>
      <c r="C15" s="478">
        <v>45095</v>
      </c>
      <c r="D15" s="63">
        <v>1</v>
      </c>
      <c r="E15" s="74" t="s">
        <v>858</v>
      </c>
      <c r="F15" s="74" t="s">
        <v>150</v>
      </c>
      <c r="G15" s="74" t="s">
        <v>151</v>
      </c>
      <c r="H15" s="69">
        <v>885323.51</v>
      </c>
      <c r="I15" s="69">
        <v>1813142.55</v>
      </c>
      <c r="J15" s="69">
        <v>679928.46</v>
      </c>
      <c r="K15" s="69">
        <v>271971.38</v>
      </c>
      <c r="L15" s="352">
        <v>90657.13</v>
      </c>
      <c r="M15" s="357"/>
      <c r="N15" s="358">
        <v>10.763999999999999</v>
      </c>
      <c r="O15" s="358">
        <f t="shared" si="0"/>
        <v>0</v>
      </c>
      <c r="P15" s="358" t="e">
        <f t="shared" si="1"/>
        <v>#DIV/0!</v>
      </c>
      <c r="Q15" s="358" t="e">
        <f t="shared" si="2"/>
        <v>#DIV/0!</v>
      </c>
      <c r="R15" s="358" t="e">
        <f t="shared" si="3"/>
        <v>#DIV/0!</v>
      </c>
    </row>
    <row r="16" spans="1:18" s="66" customFormat="1" ht="29.25" thickBot="1" x14ac:dyDescent="0.3">
      <c r="A16" s="74">
        <v>301</v>
      </c>
      <c r="B16" s="74">
        <v>951005</v>
      </c>
      <c r="C16" s="478">
        <v>45095</v>
      </c>
      <c r="D16" s="63">
        <v>2</v>
      </c>
      <c r="E16" s="74" t="s">
        <v>859</v>
      </c>
      <c r="F16" s="74" t="s">
        <v>150</v>
      </c>
      <c r="G16" s="74" t="s">
        <v>151</v>
      </c>
      <c r="H16" s="69">
        <v>141986.54999999999</v>
      </c>
      <c r="I16" s="69">
        <v>290788.45</v>
      </c>
      <c r="J16" s="69">
        <v>109045.67</v>
      </c>
      <c r="K16" s="68">
        <v>43618.27</v>
      </c>
      <c r="L16" s="352">
        <v>14539.42</v>
      </c>
      <c r="M16" s="357"/>
      <c r="N16" s="358">
        <v>10.763999999999999</v>
      </c>
      <c r="O16" s="358">
        <f t="shared" si="0"/>
        <v>0</v>
      </c>
      <c r="P16" s="358" t="e">
        <f t="shared" si="1"/>
        <v>#DIV/0!</v>
      </c>
      <c r="Q16" s="358" t="e">
        <f t="shared" si="2"/>
        <v>#DIV/0!</v>
      </c>
      <c r="R16" s="358" t="e">
        <f t="shared" si="3"/>
        <v>#DIV/0!</v>
      </c>
    </row>
    <row r="17" spans="1:18" s="66" customFormat="1" ht="29.25" thickBot="1" x14ac:dyDescent="0.3">
      <c r="A17" s="74">
        <v>301</v>
      </c>
      <c r="B17" s="74">
        <v>951005</v>
      </c>
      <c r="C17" s="478">
        <v>45095</v>
      </c>
      <c r="D17" s="63">
        <v>3</v>
      </c>
      <c r="E17" s="351" t="s">
        <v>860</v>
      </c>
      <c r="F17" s="74" t="s">
        <v>150</v>
      </c>
      <c r="G17" s="74" t="s">
        <v>151</v>
      </c>
      <c r="H17" s="68">
        <v>26068.44</v>
      </c>
      <c r="I17" s="68">
        <v>53388.160000000003</v>
      </c>
      <c r="J17" s="68">
        <v>20020.560000000001</v>
      </c>
      <c r="K17" s="68">
        <v>8008.22</v>
      </c>
      <c r="L17" s="352">
        <v>2669.41</v>
      </c>
      <c r="M17" s="357"/>
      <c r="N17" s="358">
        <v>10.763999999999999</v>
      </c>
      <c r="O17" s="358">
        <f t="shared" si="0"/>
        <v>0</v>
      </c>
      <c r="P17" s="358" t="e">
        <f t="shared" si="1"/>
        <v>#DIV/0!</v>
      </c>
      <c r="Q17" s="358" t="e">
        <f t="shared" si="2"/>
        <v>#DIV/0!</v>
      </c>
      <c r="R17" s="358" t="e">
        <f t="shared" si="3"/>
        <v>#DIV/0!</v>
      </c>
    </row>
    <row r="18" spans="1:18" s="66" customFormat="1" ht="15.75" thickBot="1" x14ac:dyDescent="0.3">
      <c r="A18" s="74">
        <v>301</v>
      </c>
      <c r="B18" s="74">
        <v>1039649</v>
      </c>
      <c r="C18" s="478">
        <v>45111</v>
      </c>
      <c r="D18" s="63">
        <v>1</v>
      </c>
      <c r="E18" s="349" t="s">
        <v>149</v>
      </c>
      <c r="F18" s="74" t="s">
        <v>150</v>
      </c>
      <c r="G18" s="74" t="s">
        <v>151</v>
      </c>
      <c r="H18" s="69">
        <v>1878398.97</v>
      </c>
      <c r="I18" s="69">
        <v>3846961.1</v>
      </c>
      <c r="J18" s="69">
        <v>1442610.41</v>
      </c>
      <c r="K18" s="69">
        <v>577044.16</v>
      </c>
      <c r="L18" s="353">
        <v>192348.05</v>
      </c>
      <c r="M18" s="357"/>
      <c r="N18" s="358">
        <v>10.763999999999999</v>
      </c>
      <c r="O18" s="358">
        <f t="shared" si="0"/>
        <v>0</v>
      </c>
      <c r="P18" s="358" t="e">
        <f t="shared" si="1"/>
        <v>#DIV/0!</v>
      </c>
      <c r="Q18" s="358" t="e">
        <f t="shared" si="2"/>
        <v>#DIV/0!</v>
      </c>
      <c r="R18" s="358" t="e">
        <f t="shared" si="3"/>
        <v>#DIV/0!</v>
      </c>
    </row>
    <row r="19" spans="1:18" s="66" customFormat="1" ht="15.75" thickBot="1" x14ac:dyDescent="0.3">
      <c r="A19" s="74">
        <v>301</v>
      </c>
      <c r="B19" s="74">
        <v>1039649</v>
      </c>
      <c r="C19" s="478">
        <v>45111</v>
      </c>
      <c r="D19" s="63">
        <v>2</v>
      </c>
      <c r="E19" s="349" t="s">
        <v>155</v>
      </c>
      <c r="F19" s="74" t="s">
        <v>150</v>
      </c>
      <c r="G19" s="74" t="s">
        <v>151</v>
      </c>
      <c r="H19" s="68">
        <v>28318.37</v>
      </c>
      <c r="I19" s="68">
        <v>57996.01</v>
      </c>
      <c r="J19" s="68">
        <v>21748.51</v>
      </c>
      <c r="K19" s="68">
        <v>8699.4</v>
      </c>
      <c r="L19" s="352">
        <v>2899.8</v>
      </c>
      <c r="M19" s="357"/>
      <c r="N19" s="358">
        <v>10.763999999999999</v>
      </c>
      <c r="O19" s="358">
        <f t="shared" si="0"/>
        <v>0</v>
      </c>
      <c r="P19" s="358" t="e">
        <f t="shared" si="1"/>
        <v>#DIV/0!</v>
      </c>
      <c r="Q19" s="358" t="e">
        <f t="shared" si="2"/>
        <v>#DIV/0!</v>
      </c>
      <c r="R19" s="358" t="e">
        <f t="shared" si="3"/>
        <v>#DIV/0!</v>
      </c>
    </row>
    <row r="20" spans="1:18" s="66" customFormat="1" ht="15.75" thickBot="1" x14ac:dyDescent="0.3">
      <c r="A20" s="74">
        <v>301</v>
      </c>
      <c r="B20" s="74">
        <v>1039649</v>
      </c>
      <c r="C20" s="478">
        <v>45111</v>
      </c>
      <c r="D20" s="63">
        <v>3</v>
      </c>
      <c r="E20" s="349" t="s">
        <v>154</v>
      </c>
      <c r="F20" s="74" t="s">
        <v>150</v>
      </c>
      <c r="G20" s="74" t="s">
        <v>151</v>
      </c>
      <c r="H20" s="69">
        <v>166722.47</v>
      </c>
      <c r="I20" s="69">
        <v>341447.63</v>
      </c>
      <c r="J20" s="69">
        <v>128042.86</v>
      </c>
      <c r="K20" s="68">
        <v>51217.14</v>
      </c>
      <c r="L20" s="352">
        <v>17072.38</v>
      </c>
      <c r="M20" s="357"/>
      <c r="N20" s="358">
        <v>10.763999999999999</v>
      </c>
      <c r="O20" s="358">
        <f t="shared" si="0"/>
        <v>0</v>
      </c>
      <c r="P20" s="358" t="e">
        <f t="shared" si="1"/>
        <v>#DIV/0!</v>
      </c>
      <c r="Q20" s="358" t="e">
        <f t="shared" si="2"/>
        <v>#DIV/0!</v>
      </c>
      <c r="R20" s="358" t="e">
        <f t="shared" si="3"/>
        <v>#DIV/0!</v>
      </c>
    </row>
    <row r="21" spans="1:18" s="66" customFormat="1" ht="15.75" thickBot="1" x14ac:dyDescent="0.3">
      <c r="A21" s="74">
        <v>301</v>
      </c>
      <c r="B21" s="74">
        <v>1108806</v>
      </c>
      <c r="C21" s="478">
        <v>45124</v>
      </c>
      <c r="D21" s="63">
        <v>1</v>
      </c>
      <c r="E21" s="349" t="s">
        <v>149</v>
      </c>
      <c r="F21" s="74" t="s">
        <v>150</v>
      </c>
      <c r="G21" s="74" t="s">
        <v>151</v>
      </c>
      <c r="H21" s="69">
        <v>1789352.09</v>
      </c>
      <c r="I21" s="69">
        <v>3664593.08</v>
      </c>
      <c r="J21" s="69">
        <v>1374222.4</v>
      </c>
      <c r="K21" s="69">
        <v>549688.96</v>
      </c>
      <c r="L21" s="353">
        <v>183229.65</v>
      </c>
      <c r="M21" s="357"/>
      <c r="N21" s="358">
        <v>10.763999999999999</v>
      </c>
      <c r="O21" s="358">
        <f t="shared" si="0"/>
        <v>0</v>
      </c>
      <c r="P21" s="358" t="e">
        <f t="shared" si="1"/>
        <v>#DIV/0!</v>
      </c>
      <c r="Q21" s="358" t="e">
        <f t="shared" si="2"/>
        <v>#DIV/0!</v>
      </c>
      <c r="R21" s="358" t="e">
        <f t="shared" si="3"/>
        <v>#DIV/0!</v>
      </c>
    </row>
    <row r="22" spans="1:18" s="66" customFormat="1" ht="15.75" thickBot="1" x14ac:dyDescent="0.3">
      <c r="A22" s="74">
        <v>301</v>
      </c>
      <c r="B22" s="74">
        <v>1108806</v>
      </c>
      <c r="C22" s="478">
        <v>45124</v>
      </c>
      <c r="D22" s="63">
        <v>2</v>
      </c>
      <c r="E22" s="349" t="s">
        <v>154</v>
      </c>
      <c r="F22" s="74" t="s">
        <v>150</v>
      </c>
      <c r="G22" s="74" t="s">
        <v>151</v>
      </c>
      <c r="H22" s="69">
        <v>145467.72</v>
      </c>
      <c r="I22" s="69">
        <v>297917.90000000002</v>
      </c>
      <c r="J22" s="69">
        <v>111719.21</v>
      </c>
      <c r="K22" s="68">
        <v>44687.68</v>
      </c>
      <c r="L22" s="352">
        <v>14895.89</v>
      </c>
      <c r="M22" s="357"/>
      <c r="N22" s="358">
        <v>10.763999999999999</v>
      </c>
      <c r="O22" s="358">
        <f t="shared" si="0"/>
        <v>0</v>
      </c>
      <c r="P22" s="358" t="e">
        <f t="shared" si="1"/>
        <v>#DIV/0!</v>
      </c>
      <c r="Q22" s="358" t="e">
        <f t="shared" si="2"/>
        <v>#DIV/0!</v>
      </c>
      <c r="R22" s="358" t="e">
        <f t="shared" si="3"/>
        <v>#DIV/0!</v>
      </c>
    </row>
    <row r="23" spans="1:18" s="66" customFormat="1" ht="15.75" thickBot="1" x14ac:dyDescent="0.3">
      <c r="A23" s="74">
        <v>301</v>
      </c>
      <c r="B23" s="74">
        <v>1108806</v>
      </c>
      <c r="C23" s="478">
        <v>45124</v>
      </c>
      <c r="D23" s="63">
        <v>3</v>
      </c>
      <c r="E23" s="349" t="s">
        <v>155</v>
      </c>
      <c r="F23" s="74" t="s">
        <v>150</v>
      </c>
      <c r="G23" s="74" t="s">
        <v>151</v>
      </c>
      <c r="H23" s="68">
        <v>25959.16</v>
      </c>
      <c r="I23" s="68">
        <v>53164.35</v>
      </c>
      <c r="J23" s="68">
        <v>19936.63</v>
      </c>
      <c r="K23" s="68">
        <v>7974.65</v>
      </c>
      <c r="L23" s="352">
        <v>2658.22</v>
      </c>
      <c r="M23" s="357"/>
      <c r="N23" s="358">
        <v>10.763999999999999</v>
      </c>
      <c r="O23" s="358">
        <f t="shared" si="0"/>
        <v>0</v>
      </c>
      <c r="P23" s="358" t="e">
        <f t="shared" si="1"/>
        <v>#DIV/0!</v>
      </c>
      <c r="Q23" s="358" t="e">
        <f t="shared" si="2"/>
        <v>#DIV/0!</v>
      </c>
      <c r="R23" s="358" t="e">
        <f t="shared" si="3"/>
        <v>#DIV/0!</v>
      </c>
    </row>
    <row r="24" spans="1:18" ht="15.75" thickBot="1" x14ac:dyDescent="0.3">
      <c r="A24" s="74">
        <v>301</v>
      </c>
      <c r="B24" s="74">
        <v>1382565</v>
      </c>
      <c r="C24" s="478">
        <v>45169</v>
      </c>
      <c r="D24" s="63">
        <v>1</v>
      </c>
      <c r="E24" s="349" t="s">
        <v>156</v>
      </c>
      <c r="F24" s="74" t="s">
        <v>150</v>
      </c>
      <c r="G24" s="74" t="s">
        <v>151</v>
      </c>
      <c r="H24" s="69">
        <v>2883415.36</v>
      </c>
      <c r="I24" s="69">
        <v>5905234.6600000001</v>
      </c>
      <c r="J24" s="69">
        <v>2214463</v>
      </c>
      <c r="K24" s="69">
        <v>885785.2</v>
      </c>
      <c r="L24" s="353">
        <v>295261.73</v>
      </c>
      <c r="M24" s="357"/>
      <c r="N24" s="358">
        <v>10.763999999999999</v>
      </c>
      <c r="O24" s="358">
        <f t="shared" si="0"/>
        <v>0</v>
      </c>
      <c r="P24" s="358" t="e">
        <f t="shared" si="1"/>
        <v>#DIV/0!</v>
      </c>
      <c r="Q24" s="358" t="e">
        <f t="shared" si="2"/>
        <v>#DIV/0!</v>
      </c>
      <c r="R24" s="358" t="e">
        <f t="shared" si="3"/>
        <v>#DIV/0!</v>
      </c>
    </row>
    <row r="25" spans="1:18" ht="15.75" thickBot="1" x14ac:dyDescent="0.3">
      <c r="A25" s="74">
        <v>301</v>
      </c>
      <c r="B25" s="74">
        <v>1382565</v>
      </c>
      <c r="C25" s="478">
        <v>45169</v>
      </c>
      <c r="D25" s="63">
        <v>2</v>
      </c>
      <c r="E25" s="349" t="s">
        <v>153</v>
      </c>
      <c r="F25" s="74" t="s">
        <v>150</v>
      </c>
      <c r="G25" s="74" t="s">
        <v>151</v>
      </c>
      <c r="H25" s="68">
        <v>68591.02</v>
      </c>
      <c r="I25" s="69">
        <v>140474.41</v>
      </c>
      <c r="J25" s="68">
        <v>52677.9</v>
      </c>
      <c r="K25" s="68">
        <v>21071.16</v>
      </c>
      <c r="L25" s="352">
        <v>7023.72</v>
      </c>
      <c r="M25" s="357"/>
      <c r="N25" s="358">
        <v>10.763999999999999</v>
      </c>
      <c r="O25" s="358">
        <f t="shared" si="0"/>
        <v>0</v>
      </c>
      <c r="P25" s="358" t="e">
        <f t="shared" si="1"/>
        <v>#DIV/0!</v>
      </c>
      <c r="Q25" s="358" t="e">
        <f t="shared" si="2"/>
        <v>#DIV/0!</v>
      </c>
      <c r="R25" s="358" t="e">
        <f t="shared" si="3"/>
        <v>#DIV/0!</v>
      </c>
    </row>
    <row r="26" spans="1:18" ht="15.75" thickBot="1" x14ac:dyDescent="0.3">
      <c r="A26" s="74">
        <v>301</v>
      </c>
      <c r="B26" s="74">
        <v>1382565</v>
      </c>
      <c r="C26" s="478">
        <v>45169</v>
      </c>
      <c r="D26" s="63">
        <v>3</v>
      </c>
      <c r="E26" s="349" t="s">
        <v>152</v>
      </c>
      <c r="F26" s="74" t="s">
        <v>150</v>
      </c>
      <c r="G26" s="74" t="s">
        <v>151</v>
      </c>
      <c r="H26" s="69">
        <v>200494.95</v>
      </c>
      <c r="I26" s="69">
        <v>410613.65</v>
      </c>
      <c r="J26" s="69">
        <v>153980.12</v>
      </c>
      <c r="K26" s="68">
        <v>61592.05</v>
      </c>
      <c r="L26" s="352">
        <v>20530.68</v>
      </c>
      <c r="M26" s="357"/>
      <c r="N26" s="358">
        <v>10.763999999999999</v>
      </c>
      <c r="O26" s="358">
        <f t="shared" si="0"/>
        <v>0</v>
      </c>
      <c r="P26" s="358" t="e">
        <f t="shared" si="1"/>
        <v>#DIV/0!</v>
      </c>
      <c r="Q26" s="358" t="e">
        <f t="shared" si="2"/>
        <v>#DIV/0!</v>
      </c>
      <c r="R26" s="358" t="e">
        <f t="shared" si="3"/>
        <v>#DIV/0!</v>
      </c>
    </row>
    <row r="27" spans="1:18" ht="15.75" thickBot="1" x14ac:dyDescent="0.3">
      <c r="A27" s="1">
        <v>301</v>
      </c>
      <c r="B27" s="1">
        <v>1464931</v>
      </c>
      <c r="C27" s="479">
        <v>45186</v>
      </c>
      <c r="D27" s="2">
        <v>1</v>
      </c>
      <c r="E27" s="349" t="s">
        <v>149</v>
      </c>
      <c r="F27" s="1" t="s">
        <v>150</v>
      </c>
      <c r="G27" s="1" t="s">
        <v>151</v>
      </c>
      <c r="H27" s="4">
        <v>879372.24</v>
      </c>
      <c r="I27" s="4">
        <v>1800954.34</v>
      </c>
      <c r="J27" s="4">
        <v>675357.88</v>
      </c>
      <c r="K27" s="4">
        <v>270143.15000000002</v>
      </c>
      <c r="L27" s="355">
        <v>90047.72</v>
      </c>
      <c r="M27" s="359"/>
      <c r="N27" s="361">
        <v>10.763999999999999</v>
      </c>
      <c r="O27" s="361">
        <f t="shared" si="0"/>
        <v>0</v>
      </c>
      <c r="P27" s="361" t="e">
        <f t="shared" si="1"/>
        <v>#DIV/0!</v>
      </c>
      <c r="Q27" s="361" t="e">
        <f t="shared" si="2"/>
        <v>#DIV/0!</v>
      </c>
      <c r="R27" s="361" t="e">
        <f t="shared" si="3"/>
        <v>#DIV/0!</v>
      </c>
    </row>
    <row r="28" spans="1:18" ht="15.75" thickBot="1" x14ac:dyDescent="0.3">
      <c r="A28" s="1">
        <v>301</v>
      </c>
      <c r="B28" s="1">
        <v>1464931</v>
      </c>
      <c r="C28" s="479">
        <v>45186</v>
      </c>
      <c r="D28" s="2">
        <v>2</v>
      </c>
      <c r="E28" s="349" t="s">
        <v>154</v>
      </c>
      <c r="F28" s="1" t="s">
        <v>150</v>
      </c>
      <c r="G28" s="1" t="s">
        <v>151</v>
      </c>
      <c r="H28" s="3">
        <v>90700.91</v>
      </c>
      <c r="I28" s="4">
        <v>185755.46</v>
      </c>
      <c r="J28" s="3">
        <v>69658.3</v>
      </c>
      <c r="K28" s="3">
        <v>27863.32</v>
      </c>
      <c r="L28" s="355">
        <v>9287.77</v>
      </c>
      <c r="M28" s="359"/>
      <c r="N28" s="361">
        <v>10.763999999999999</v>
      </c>
      <c r="O28" s="361">
        <f t="shared" si="0"/>
        <v>0</v>
      </c>
      <c r="P28" s="361" t="e">
        <f t="shared" si="1"/>
        <v>#DIV/0!</v>
      </c>
      <c r="Q28" s="361" t="e">
        <f t="shared" si="2"/>
        <v>#DIV/0!</v>
      </c>
      <c r="R28" s="361" t="e">
        <f t="shared" si="3"/>
        <v>#DIV/0!</v>
      </c>
    </row>
    <row r="29" spans="1:18" ht="15.75" thickBot="1" x14ac:dyDescent="0.3">
      <c r="A29" s="1">
        <v>301</v>
      </c>
      <c r="B29" s="1">
        <v>1464931</v>
      </c>
      <c r="C29" s="479">
        <v>45186</v>
      </c>
      <c r="D29" s="2">
        <v>3</v>
      </c>
      <c r="E29" s="349" t="s">
        <v>1342</v>
      </c>
      <c r="F29" s="1" t="s">
        <v>150</v>
      </c>
      <c r="G29" s="1" t="s">
        <v>151</v>
      </c>
      <c r="H29" s="3">
        <v>9478.6299999999992</v>
      </c>
      <c r="I29" s="3">
        <v>19412.240000000002</v>
      </c>
      <c r="J29" s="3">
        <v>7279.59</v>
      </c>
      <c r="K29" s="3">
        <v>2911.84</v>
      </c>
      <c r="L29" s="354">
        <v>970.61</v>
      </c>
      <c r="M29" s="359"/>
      <c r="N29" s="361">
        <v>10.763999999999999</v>
      </c>
      <c r="O29" s="361">
        <f t="shared" si="0"/>
        <v>0</v>
      </c>
      <c r="P29" s="361" t="e">
        <f t="shared" si="1"/>
        <v>#DIV/0!</v>
      </c>
      <c r="Q29" s="361" t="e">
        <f t="shared" si="2"/>
        <v>#DIV/0!</v>
      </c>
      <c r="R29" s="361" t="e">
        <f t="shared" si="3"/>
        <v>#DIV/0!</v>
      </c>
    </row>
    <row r="30" spans="1:18" ht="15.75" thickBot="1" x14ac:dyDescent="0.3">
      <c r="A30" s="1">
        <v>301</v>
      </c>
      <c r="B30" s="1">
        <v>1517210</v>
      </c>
      <c r="C30" s="479">
        <v>45196</v>
      </c>
      <c r="D30" s="2">
        <v>1</v>
      </c>
      <c r="E30" s="349" t="s">
        <v>149</v>
      </c>
      <c r="F30" s="1" t="s">
        <v>150</v>
      </c>
      <c r="G30" s="1" t="s">
        <v>151</v>
      </c>
      <c r="H30" s="4">
        <v>1837002.85</v>
      </c>
      <c r="I30" s="4">
        <v>3762181.83</v>
      </c>
      <c r="J30" s="4">
        <v>1410818.19</v>
      </c>
      <c r="K30" s="4">
        <v>564327.27</v>
      </c>
      <c r="L30" s="354">
        <v>188109.09</v>
      </c>
      <c r="M30" s="359"/>
      <c r="N30" s="361">
        <v>10.763999999999999</v>
      </c>
      <c r="O30" s="361">
        <f t="shared" si="0"/>
        <v>0</v>
      </c>
      <c r="P30" s="361" t="e">
        <f t="shared" si="1"/>
        <v>#DIV/0!</v>
      </c>
      <c r="Q30" s="361" t="e">
        <f t="shared" si="2"/>
        <v>#DIV/0!</v>
      </c>
      <c r="R30" s="361" t="e">
        <f t="shared" si="3"/>
        <v>#DIV/0!</v>
      </c>
    </row>
    <row r="31" spans="1:18" ht="15.75" thickBot="1" x14ac:dyDescent="0.3">
      <c r="A31" s="1">
        <v>301</v>
      </c>
      <c r="B31" s="1">
        <v>1517210</v>
      </c>
      <c r="C31" s="479">
        <v>45196</v>
      </c>
      <c r="D31" s="2">
        <v>2</v>
      </c>
      <c r="E31" s="349" t="s">
        <v>155</v>
      </c>
      <c r="F31" s="1" t="s">
        <v>150</v>
      </c>
      <c r="G31" s="1" t="s">
        <v>151</v>
      </c>
      <c r="H31" s="3">
        <v>38439.61</v>
      </c>
      <c r="I31" s="3">
        <v>78724.33</v>
      </c>
      <c r="J31" s="3">
        <v>29521.62</v>
      </c>
      <c r="K31" s="3">
        <v>11808.65</v>
      </c>
      <c r="L31" s="355">
        <v>3936.22</v>
      </c>
      <c r="M31" s="359"/>
      <c r="N31" s="361">
        <v>10.763999999999999</v>
      </c>
      <c r="O31" s="361">
        <f t="shared" si="0"/>
        <v>0</v>
      </c>
      <c r="P31" s="361" t="e">
        <f t="shared" si="1"/>
        <v>#DIV/0!</v>
      </c>
      <c r="Q31" s="361" t="e">
        <f t="shared" si="2"/>
        <v>#DIV/0!</v>
      </c>
      <c r="R31" s="361" t="e">
        <f t="shared" si="3"/>
        <v>#DIV/0!</v>
      </c>
    </row>
    <row r="32" spans="1:18" ht="15.75" thickBot="1" x14ac:dyDescent="0.3">
      <c r="A32" s="1">
        <v>301</v>
      </c>
      <c r="B32" s="1">
        <v>1517210</v>
      </c>
      <c r="C32" s="479">
        <v>45196</v>
      </c>
      <c r="D32" s="2">
        <v>3</v>
      </c>
      <c r="E32" s="349" t="s">
        <v>154</v>
      </c>
      <c r="F32" s="1" t="s">
        <v>150</v>
      </c>
      <c r="G32" s="1" t="s">
        <v>151</v>
      </c>
      <c r="H32" s="4">
        <v>167047.10999999999</v>
      </c>
      <c r="I32" s="4">
        <v>342112.48</v>
      </c>
      <c r="J32" s="4">
        <v>128292.18</v>
      </c>
      <c r="K32" s="3">
        <v>51316.87</v>
      </c>
      <c r="L32" s="355">
        <v>17105.62</v>
      </c>
      <c r="M32" s="359"/>
      <c r="N32" s="361">
        <v>10.763999999999999</v>
      </c>
      <c r="O32" s="361">
        <f t="shared" si="0"/>
        <v>0</v>
      </c>
      <c r="P32" s="361" t="e">
        <f t="shared" si="1"/>
        <v>#DIV/0!</v>
      </c>
      <c r="Q32" s="361" t="e">
        <f t="shared" si="2"/>
        <v>#DIV/0!</v>
      </c>
      <c r="R32" s="361" t="e">
        <f t="shared" si="3"/>
        <v>#DIV/0!</v>
      </c>
    </row>
    <row r="33" spans="1:18" s="82" customFormat="1" ht="15.75" thickBot="1" x14ac:dyDescent="0.3">
      <c r="A33" s="1">
        <v>301</v>
      </c>
      <c r="B33" s="1">
        <v>1546608</v>
      </c>
      <c r="C33" s="479">
        <v>45202</v>
      </c>
      <c r="D33" s="2">
        <v>1</v>
      </c>
      <c r="E33" s="349" t="s">
        <v>149</v>
      </c>
      <c r="F33" s="1" t="s">
        <v>150</v>
      </c>
      <c r="G33" s="1" t="s">
        <v>151</v>
      </c>
      <c r="H33" s="4">
        <v>1982715.51</v>
      </c>
      <c r="I33" s="4">
        <v>4060601.36</v>
      </c>
      <c r="J33" s="4">
        <v>1522725.51</v>
      </c>
      <c r="K33" s="4">
        <v>609090.19999999995</v>
      </c>
      <c r="L33" s="354">
        <v>203030.07</v>
      </c>
      <c r="M33" s="359"/>
      <c r="N33" s="361">
        <v>10.763999999999999</v>
      </c>
      <c r="O33" s="361">
        <f t="shared" si="0"/>
        <v>0</v>
      </c>
      <c r="P33" s="361" t="e">
        <f t="shared" si="1"/>
        <v>#DIV/0!</v>
      </c>
      <c r="Q33" s="361" t="e">
        <f t="shared" si="2"/>
        <v>#DIV/0!</v>
      </c>
      <c r="R33" s="361" t="e">
        <f t="shared" si="3"/>
        <v>#DIV/0!</v>
      </c>
    </row>
    <row r="34" spans="1:18" ht="15.75" thickBot="1" x14ac:dyDescent="0.3">
      <c r="A34" s="1">
        <v>301</v>
      </c>
      <c r="B34" s="1">
        <v>1546608</v>
      </c>
      <c r="C34" s="479">
        <v>45202</v>
      </c>
      <c r="D34" s="2">
        <v>2</v>
      </c>
      <c r="E34" s="349" t="s">
        <v>154</v>
      </c>
      <c r="F34" s="1" t="s">
        <v>150</v>
      </c>
      <c r="G34" s="1" t="s">
        <v>151</v>
      </c>
      <c r="H34" s="4">
        <v>143448.82999999999</v>
      </c>
      <c r="I34" s="4">
        <v>293783.19</v>
      </c>
      <c r="J34" s="4">
        <v>110168.7</v>
      </c>
      <c r="K34" s="3">
        <v>44067.48</v>
      </c>
      <c r="L34" s="355">
        <v>14689.16</v>
      </c>
      <c r="M34" s="359"/>
      <c r="N34" s="361">
        <v>10.763999999999999</v>
      </c>
      <c r="O34" s="361">
        <f t="shared" si="0"/>
        <v>0</v>
      </c>
      <c r="P34" s="361" t="e">
        <f t="shared" si="1"/>
        <v>#DIV/0!</v>
      </c>
      <c r="Q34" s="361" t="e">
        <f t="shared" si="2"/>
        <v>#DIV/0!</v>
      </c>
      <c r="R34" s="361" t="e">
        <f t="shared" si="3"/>
        <v>#DIV/0!</v>
      </c>
    </row>
    <row r="35" spans="1:18" ht="15.75" thickBot="1" x14ac:dyDescent="0.3">
      <c r="A35" s="1">
        <v>301</v>
      </c>
      <c r="B35" s="1">
        <v>1849084</v>
      </c>
      <c r="C35" s="479">
        <v>45257</v>
      </c>
      <c r="D35" s="2">
        <v>1</v>
      </c>
      <c r="E35" s="349" t="s">
        <v>149</v>
      </c>
      <c r="F35" s="1" t="s">
        <v>150</v>
      </c>
      <c r="G35" s="1" t="s">
        <v>151</v>
      </c>
      <c r="H35" s="4">
        <v>1805240.17</v>
      </c>
      <c r="I35" s="4">
        <v>3697131.87</v>
      </c>
      <c r="J35" s="4">
        <v>1386424.45</v>
      </c>
      <c r="K35" s="4">
        <v>554569.78</v>
      </c>
      <c r="L35" s="354">
        <v>184856.59</v>
      </c>
      <c r="M35" s="359"/>
      <c r="N35" s="361">
        <v>10.763999999999999</v>
      </c>
      <c r="O35" s="361">
        <f t="shared" si="0"/>
        <v>0</v>
      </c>
      <c r="P35" s="361" t="e">
        <f t="shared" si="1"/>
        <v>#DIV/0!</v>
      </c>
      <c r="Q35" s="361" t="e">
        <f t="shared" si="2"/>
        <v>#DIV/0!</v>
      </c>
      <c r="R35" s="361" t="e">
        <f t="shared" si="3"/>
        <v>#DIV/0!</v>
      </c>
    </row>
    <row r="36" spans="1:18" ht="15.75" thickBot="1" x14ac:dyDescent="0.3">
      <c r="A36" s="1">
        <v>301</v>
      </c>
      <c r="B36" s="1">
        <v>1849084</v>
      </c>
      <c r="C36" s="479">
        <v>45257</v>
      </c>
      <c r="D36" s="2">
        <v>2</v>
      </c>
      <c r="E36" s="349" t="s">
        <v>155</v>
      </c>
      <c r="F36" s="1" t="s">
        <v>150</v>
      </c>
      <c r="G36" s="1" t="s">
        <v>151</v>
      </c>
      <c r="H36" s="3">
        <v>31927.85</v>
      </c>
      <c r="I36" s="3">
        <v>65388.24</v>
      </c>
      <c r="J36" s="3">
        <v>24520.59</v>
      </c>
      <c r="K36" s="3">
        <v>9808.24</v>
      </c>
      <c r="L36" s="355">
        <v>3269.41</v>
      </c>
      <c r="M36" s="359"/>
      <c r="N36" s="361">
        <v>10.763999999999999</v>
      </c>
      <c r="O36" s="361">
        <f t="shared" si="0"/>
        <v>0</v>
      </c>
      <c r="P36" s="361" t="e">
        <f t="shared" si="1"/>
        <v>#DIV/0!</v>
      </c>
      <c r="Q36" s="361" t="e">
        <f t="shared" si="2"/>
        <v>#DIV/0!</v>
      </c>
      <c r="R36" s="361" t="e">
        <f t="shared" si="3"/>
        <v>#DIV/0!</v>
      </c>
    </row>
    <row r="37" spans="1:18" ht="15.75" thickBot="1" x14ac:dyDescent="0.3">
      <c r="A37" s="1">
        <v>301</v>
      </c>
      <c r="B37" s="1">
        <v>1849084</v>
      </c>
      <c r="C37" s="479">
        <v>45257</v>
      </c>
      <c r="D37" s="2">
        <v>3</v>
      </c>
      <c r="E37" s="349" t="s">
        <v>1497</v>
      </c>
      <c r="F37" s="1" t="s">
        <v>150</v>
      </c>
      <c r="G37" s="1" t="s">
        <v>151</v>
      </c>
      <c r="H37" s="4">
        <v>243381.95</v>
      </c>
      <c r="I37" s="4">
        <v>498446.24</v>
      </c>
      <c r="J37" s="4">
        <v>186917.34</v>
      </c>
      <c r="K37" s="3">
        <v>74766.94</v>
      </c>
      <c r="L37" s="355">
        <v>24922.31</v>
      </c>
      <c r="M37" s="359"/>
      <c r="N37" s="361">
        <v>10.763999999999999</v>
      </c>
      <c r="O37" s="361">
        <f t="shared" si="0"/>
        <v>0</v>
      </c>
      <c r="P37" s="361" t="e">
        <f t="shared" si="1"/>
        <v>#DIV/0!</v>
      </c>
      <c r="Q37" s="361" t="e">
        <f t="shared" si="2"/>
        <v>#DIV/0!</v>
      </c>
      <c r="R37" s="361" t="e">
        <f t="shared" si="3"/>
        <v>#DIV/0!</v>
      </c>
    </row>
    <row r="38" spans="1:18" ht="15.75" thickBot="1" x14ac:dyDescent="0.3">
      <c r="A38" s="1">
        <v>301</v>
      </c>
      <c r="B38" s="1">
        <v>1849120</v>
      </c>
      <c r="C38" s="479">
        <v>45257</v>
      </c>
      <c r="D38" s="2">
        <v>1</v>
      </c>
      <c r="E38" s="349" t="s">
        <v>149</v>
      </c>
      <c r="F38" s="1" t="s">
        <v>150</v>
      </c>
      <c r="G38" s="1" t="s">
        <v>151</v>
      </c>
      <c r="H38" s="4">
        <v>1007073.12</v>
      </c>
      <c r="I38" s="4">
        <v>2062485.75</v>
      </c>
      <c r="J38" s="4">
        <v>773432.16</v>
      </c>
      <c r="K38" s="4">
        <v>309372.86</v>
      </c>
      <c r="L38" s="354">
        <v>103124.29</v>
      </c>
      <c r="M38" s="359"/>
      <c r="N38" s="361">
        <v>10.763999999999999</v>
      </c>
      <c r="O38" s="361">
        <f t="shared" si="0"/>
        <v>0</v>
      </c>
      <c r="P38" s="361" t="e">
        <f t="shared" si="1"/>
        <v>#DIV/0!</v>
      </c>
      <c r="Q38" s="361" t="e">
        <f t="shared" si="2"/>
        <v>#DIV/0!</v>
      </c>
      <c r="R38" s="361" t="e">
        <f t="shared" si="3"/>
        <v>#DIV/0!</v>
      </c>
    </row>
    <row r="39" spans="1:18" ht="15.75" thickBot="1" x14ac:dyDescent="0.3">
      <c r="A39" s="1">
        <v>301</v>
      </c>
      <c r="B39" s="1">
        <v>1849120</v>
      </c>
      <c r="C39" s="479">
        <v>45257</v>
      </c>
      <c r="D39" s="2">
        <v>2</v>
      </c>
      <c r="E39" s="349" t="s">
        <v>154</v>
      </c>
      <c r="F39" s="1" t="s">
        <v>150</v>
      </c>
      <c r="G39" s="1" t="s">
        <v>151</v>
      </c>
      <c r="H39" s="3">
        <v>36107.120000000003</v>
      </c>
      <c r="I39" s="3">
        <v>73947.39</v>
      </c>
      <c r="J39" s="3">
        <v>27730.27</v>
      </c>
      <c r="K39" s="3">
        <v>11092.11</v>
      </c>
      <c r="L39" s="355">
        <v>3697.37</v>
      </c>
      <c r="M39" s="359"/>
      <c r="N39" s="361">
        <v>10.763999999999999</v>
      </c>
      <c r="O39" s="361">
        <f t="shared" si="0"/>
        <v>0</v>
      </c>
      <c r="P39" s="361" t="e">
        <f t="shared" si="1"/>
        <v>#DIV/0!</v>
      </c>
      <c r="Q39" s="361" t="e">
        <f t="shared" si="2"/>
        <v>#DIV/0!</v>
      </c>
      <c r="R39" s="361" t="e">
        <f t="shared" si="3"/>
        <v>#DIV/0!</v>
      </c>
    </row>
    <row r="40" spans="1:18" ht="15.75" thickBot="1" x14ac:dyDescent="0.3">
      <c r="A40" s="1">
        <v>301</v>
      </c>
      <c r="B40" s="1">
        <v>2040418</v>
      </c>
      <c r="C40" s="479">
        <v>45286</v>
      </c>
      <c r="D40" s="2">
        <v>1</v>
      </c>
      <c r="E40" s="349" t="s">
        <v>149</v>
      </c>
      <c r="F40" s="1" t="s">
        <v>150</v>
      </c>
      <c r="G40" s="1" t="s">
        <v>151</v>
      </c>
      <c r="H40" s="4">
        <v>1938426.07</v>
      </c>
      <c r="I40" s="4">
        <v>3969896.59</v>
      </c>
      <c r="J40" s="4">
        <v>1488711.22</v>
      </c>
      <c r="K40" s="4">
        <v>595484.49</v>
      </c>
      <c r="L40" s="354">
        <v>198494.83</v>
      </c>
      <c r="M40" s="359"/>
      <c r="N40" s="361">
        <v>10.763999999999999</v>
      </c>
      <c r="O40" s="361">
        <f t="shared" si="0"/>
        <v>0</v>
      </c>
      <c r="P40" s="361" t="e">
        <f t="shared" si="1"/>
        <v>#DIV/0!</v>
      </c>
      <c r="Q40" s="361" t="e">
        <f t="shared" si="2"/>
        <v>#DIV/0!</v>
      </c>
      <c r="R40" s="361" t="e">
        <f t="shared" si="3"/>
        <v>#DIV/0!</v>
      </c>
    </row>
    <row r="41" spans="1:18" ht="15.75" thickBot="1" x14ac:dyDescent="0.3">
      <c r="A41" s="1">
        <v>301</v>
      </c>
      <c r="B41" s="1">
        <v>2040418</v>
      </c>
      <c r="C41" s="479">
        <v>45286</v>
      </c>
      <c r="D41" s="2">
        <v>2</v>
      </c>
      <c r="E41" s="349" t="s">
        <v>154</v>
      </c>
      <c r="F41" s="1" t="s">
        <v>150</v>
      </c>
      <c r="G41" s="1" t="s">
        <v>151</v>
      </c>
      <c r="H41" s="4">
        <v>137660.68</v>
      </c>
      <c r="I41" s="4">
        <v>281929.08</v>
      </c>
      <c r="J41" s="4">
        <v>105723.41</v>
      </c>
      <c r="K41" s="3">
        <v>42289.36</v>
      </c>
      <c r="L41" s="355">
        <v>14096.45</v>
      </c>
      <c r="M41" s="359"/>
      <c r="N41" s="361">
        <v>10.763999999999999</v>
      </c>
      <c r="O41" s="361">
        <f t="shared" si="0"/>
        <v>0</v>
      </c>
      <c r="P41" s="361" t="e">
        <f t="shared" si="1"/>
        <v>#DIV/0!</v>
      </c>
      <c r="Q41" s="361" t="e">
        <f t="shared" si="2"/>
        <v>#DIV/0!</v>
      </c>
      <c r="R41" s="361" t="e">
        <f t="shared" si="3"/>
        <v>#DIV/0!</v>
      </c>
    </row>
    <row r="42" spans="1:18" ht="15.75" thickBot="1" x14ac:dyDescent="0.3">
      <c r="A42" s="56">
        <v>301</v>
      </c>
      <c r="B42" s="56">
        <v>2040418</v>
      </c>
      <c r="C42" s="491">
        <v>45286</v>
      </c>
      <c r="D42" s="57">
        <v>3</v>
      </c>
      <c r="E42" s="349" t="s">
        <v>155</v>
      </c>
      <c r="F42" s="56" t="s">
        <v>150</v>
      </c>
      <c r="G42" s="56" t="s">
        <v>151</v>
      </c>
      <c r="H42" s="59">
        <v>31321.5</v>
      </c>
      <c r="I42" s="59">
        <v>64146.43</v>
      </c>
      <c r="J42" s="59">
        <v>24054.91</v>
      </c>
      <c r="K42" s="59">
        <v>9621.9599999999991</v>
      </c>
      <c r="L42" s="356">
        <v>3207.32</v>
      </c>
      <c r="M42" s="360"/>
      <c r="N42" s="361">
        <v>10.763999999999999</v>
      </c>
      <c r="O42" s="361">
        <f t="shared" si="0"/>
        <v>0</v>
      </c>
      <c r="P42" s="361" t="e">
        <f t="shared" si="1"/>
        <v>#DIV/0!</v>
      </c>
      <c r="Q42" s="361" t="e">
        <f t="shared" si="2"/>
        <v>#DIV/0!</v>
      </c>
      <c r="R42" s="361" t="e">
        <f t="shared" si="3"/>
        <v>#DIV/0!</v>
      </c>
    </row>
    <row r="43" spans="1:18" ht="18.75" x14ac:dyDescent="0.25">
      <c r="A43" s="44"/>
    </row>
    <row r="44" spans="1:18" ht="21" x14ac:dyDescent="0.35">
      <c r="A44" s="44"/>
      <c r="B44" s="606" t="s">
        <v>1498</v>
      </c>
      <c r="C44" s="606"/>
      <c r="D44" s="606"/>
    </row>
    <row r="45" spans="1:18" ht="21" x14ac:dyDescent="0.25">
      <c r="B45" s="601" t="s">
        <v>98</v>
      </c>
      <c r="C45" s="602"/>
      <c r="D45" s="603"/>
    </row>
    <row r="46" spans="1:18" x14ac:dyDescent="0.25">
      <c r="B46" s="210" t="s">
        <v>138</v>
      </c>
      <c r="C46" s="492" t="s">
        <v>139</v>
      </c>
      <c r="D46" s="210" t="s">
        <v>1155</v>
      </c>
    </row>
    <row r="47" spans="1:18" x14ac:dyDescent="0.25">
      <c r="B47" s="346">
        <v>399493</v>
      </c>
      <c r="C47" s="493">
        <v>44994</v>
      </c>
      <c r="D47" s="604">
        <v>45108</v>
      </c>
    </row>
    <row r="48" spans="1:18" x14ac:dyDescent="0.25">
      <c r="B48" s="346">
        <v>454819</v>
      </c>
      <c r="C48" s="493">
        <v>45004</v>
      </c>
      <c r="D48" s="605"/>
    </row>
    <row r="49" spans="2:4" x14ac:dyDescent="0.25">
      <c r="B49" s="346">
        <v>776034</v>
      </c>
      <c r="C49" s="493">
        <v>45066</v>
      </c>
      <c r="D49" s="345">
        <v>45170</v>
      </c>
    </row>
    <row r="50" spans="2:4" x14ac:dyDescent="0.25">
      <c r="B50" s="347">
        <v>886939</v>
      </c>
      <c r="C50" s="494">
        <v>45085</v>
      </c>
      <c r="D50" s="604">
        <v>45200</v>
      </c>
    </row>
    <row r="51" spans="2:4" x14ac:dyDescent="0.25">
      <c r="B51" s="231">
        <v>951005</v>
      </c>
      <c r="C51" s="495">
        <v>45095</v>
      </c>
      <c r="D51" s="605"/>
    </row>
    <row r="52" spans="2:4" x14ac:dyDescent="0.25">
      <c r="B52" s="347">
        <v>1039649</v>
      </c>
      <c r="C52" s="494">
        <v>45111</v>
      </c>
      <c r="D52" s="604">
        <v>45231</v>
      </c>
    </row>
    <row r="53" spans="2:4" x14ac:dyDescent="0.25">
      <c r="B53" s="231">
        <v>1108806</v>
      </c>
      <c r="C53" s="495">
        <v>45124</v>
      </c>
      <c r="D53" s="605"/>
    </row>
    <row r="54" spans="2:4" x14ac:dyDescent="0.25">
      <c r="B54" s="347">
        <v>1382565</v>
      </c>
      <c r="C54" s="494">
        <v>45169</v>
      </c>
      <c r="D54" s="345">
        <v>45261</v>
      </c>
    </row>
    <row r="55" spans="2:4" x14ac:dyDescent="0.25">
      <c r="B55" s="231">
        <v>1464931</v>
      </c>
      <c r="C55" s="495">
        <v>45186</v>
      </c>
      <c r="D55" s="604">
        <v>45292</v>
      </c>
    </row>
    <row r="56" spans="2:4" x14ac:dyDescent="0.25">
      <c r="B56" s="347">
        <v>1517210</v>
      </c>
      <c r="C56" s="494">
        <v>45196</v>
      </c>
      <c r="D56" s="607"/>
    </row>
    <row r="57" spans="2:4" x14ac:dyDescent="0.25">
      <c r="B57" s="347">
        <v>1546608</v>
      </c>
      <c r="C57" s="494">
        <v>45202</v>
      </c>
      <c r="D57" s="344"/>
    </row>
    <row r="58" spans="2:4" x14ac:dyDescent="0.25">
      <c r="B58" s="89">
        <v>1849084</v>
      </c>
      <c r="C58" s="496">
        <v>45257</v>
      </c>
      <c r="D58" s="344"/>
    </row>
    <row r="59" spans="2:4" x14ac:dyDescent="0.25">
      <c r="B59" s="89">
        <v>1849120</v>
      </c>
      <c r="C59" s="496">
        <v>45257</v>
      </c>
      <c r="D59" s="344"/>
    </row>
    <row r="60" spans="2:4" x14ac:dyDescent="0.25">
      <c r="B60" s="89">
        <v>2040418</v>
      </c>
      <c r="C60" s="496">
        <v>45286</v>
      </c>
      <c r="D60" s="344"/>
    </row>
    <row r="62" spans="2:4" ht="21" x14ac:dyDescent="0.25">
      <c r="B62" s="601" t="s">
        <v>98</v>
      </c>
      <c r="C62" s="602"/>
      <c r="D62" s="603"/>
    </row>
    <row r="63" spans="2:4" x14ac:dyDescent="0.25">
      <c r="B63" s="210" t="s">
        <v>138</v>
      </c>
      <c r="C63" s="492" t="s">
        <v>139</v>
      </c>
      <c r="D63" s="210" t="s">
        <v>1155</v>
      </c>
    </row>
    <row r="64" spans="2:4" ht="18.75" x14ac:dyDescent="0.25">
      <c r="B64" s="231">
        <v>951005</v>
      </c>
      <c r="C64" s="495">
        <v>45095</v>
      </c>
      <c r="D64" s="412">
        <v>45200</v>
      </c>
    </row>
    <row r="65" spans="2:4" x14ac:dyDescent="0.25">
      <c r="B65" s="231">
        <v>1108806</v>
      </c>
      <c r="C65" s="495">
        <v>45124</v>
      </c>
      <c r="D65" s="604">
        <v>45231</v>
      </c>
    </row>
    <row r="66" spans="2:4" x14ac:dyDescent="0.25">
      <c r="B66" s="231">
        <v>1039649</v>
      </c>
      <c r="C66" s="495">
        <v>45111</v>
      </c>
      <c r="D66" s="605"/>
    </row>
    <row r="67" spans="2:4" x14ac:dyDescent="0.25">
      <c r="B67" s="231">
        <v>1382565</v>
      </c>
      <c r="C67" s="495">
        <v>45169</v>
      </c>
      <c r="D67" s="344"/>
    </row>
    <row r="68" spans="2:4" x14ac:dyDescent="0.25">
      <c r="B68" s="231">
        <v>1464931</v>
      </c>
      <c r="C68" s="495">
        <v>45186</v>
      </c>
      <c r="D68" s="344"/>
    </row>
    <row r="69" spans="2:4" x14ac:dyDescent="0.25">
      <c r="B69" s="231">
        <v>1517210</v>
      </c>
      <c r="C69" s="495">
        <v>45196</v>
      </c>
      <c r="D69" s="344"/>
    </row>
    <row r="70" spans="2:4" x14ac:dyDescent="0.25">
      <c r="B70" s="231">
        <v>1546608</v>
      </c>
      <c r="C70" s="495">
        <v>45202</v>
      </c>
      <c r="D70" s="344"/>
    </row>
    <row r="71" spans="2:4" x14ac:dyDescent="0.25">
      <c r="B71" s="205">
        <v>1849084</v>
      </c>
      <c r="C71" s="497">
        <v>45257</v>
      </c>
      <c r="D71" s="344"/>
    </row>
    <row r="72" spans="2:4" x14ac:dyDescent="0.25">
      <c r="B72" s="205">
        <v>1849120</v>
      </c>
      <c r="C72" s="497">
        <v>45257</v>
      </c>
      <c r="D72" s="344"/>
    </row>
    <row r="73" spans="2:4" x14ac:dyDescent="0.25">
      <c r="B73" s="205">
        <v>2040418</v>
      </c>
      <c r="C73" s="497">
        <v>45286</v>
      </c>
      <c r="D73" s="344"/>
    </row>
    <row r="124" spans="1:1" ht="18.75" x14ac:dyDescent="0.25">
      <c r="A124" s="44"/>
    </row>
    <row r="125" spans="1:1" ht="18.75" x14ac:dyDescent="0.25">
      <c r="A125" s="44"/>
    </row>
    <row r="126" spans="1:1" ht="18.75" x14ac:dyDescent="0.25">
      <c r="A126" s="44"/>
    </row>
    <row r="127" spans="1:1" ht="18.75" x14ac:dyDescent="0.25">
      <c r="A127" s="44"/>
    </row>
    <row r="128" spans="1:1" ht="18.75" x14ac:dyDescent="0.25">
      <c r="A128" s="44"/>
    </row>
    <row r="129" spans="1:1" ht="18.75" x14ac:dyDescent="0.25">
      <c r="A129" s="44"/>
    </row>
    <row r="130" spans="1:1" ht="18.75" x14ac:dyDescent="0.25">
      <c r="A130" s="44"/>
    </row>
    <row r="131" spans="1:1" ht="18.75" x14ac:dyDescent="0.25">
      <c r="A131" s="44"/>
    </row>
    <row r="132" spans="1:1" ht="18.75" x14ac:dyDescent="0.25">
      <c r="A132" s="44"/>
    </row>
    <row r="133" spans="1:1" ht="18.75" x14ac:dyDescent="0.25">
      <c r="A133" s="44"/>
    </row>
    <row r="134" spans="1:1" ht="18.75" x14ac:dyDescent="0.25">
      <c r="A134" s="44"/>
    </row>
    <row r="135" spans="1:1" ht="18.75" x14ac:dyDescent="0.25">
      <c r="A135" s="44"/>
    </row>
    <row r="136" spans="1:1" ht="18.75" x14ac:dyDescent="0.25">
      <c r="A136" s="44"/>
    </row>
    <row r="137" spans="1:1" ht="18.75" x14ac:dyDescent="0.25">
      <c r="A137" s="44"/>
    </row>
    <row r="138" spans="1:1" ht="18.75" x14ac:dyDescent="0.25">
      <c r="A138" s="44"/>
    </row>
    <row r="139" spans="1:1" ht="18.75" x14ac:dyDescent="0.25">
      <c r="A139" s="44"/>
    </row>
    <row r="140" spans="1:1" ht="18.75" x14ac:dyDescent="0.25">
      <c r="A140" s="44"/>
    </row>
    <row r="141" spans="1:1" ht="18.75" x14ac:dyDescent="0.25">
      <c r="A141" s="44"/>
    </row>
    <row r="142" spans="1:1" ht="18.75" x14ac:dyDescent="0.25">
      <c r="A142" s="44"/>
    </row>
    <row r="143" spans="1:1" ht="18.75" x14ac:dyDescent="0.25">
      <c r="A143" s="44"/>
    </row>
    <row r="144" spans="1:1" ht="18.75" x14ac:dyDescent="0.25">
      <c r="A144" s="44"/>
    </row>
    <row r="145" spans="1:1" ht="18.75" x14ac:dyDescent="0.25">
      <c r="A145" s="44"/>
    </row>
    <row r="146" spans="1:1" ht="18.75" x14ac:dyDescent="0.25">
      <c r="A146" s="44"/>
    </row>
    <row r="147" spans="1:1" ht="18.75" x14ac:dyDescent="0.25">
      <c r="A147" s="44"/>
    </row>
    <row r="148" spans="1:1" ht="18.75" x14ac:dyDescent="0.25">
      <c r="A148" s="44"/>
    </row>
    <row r="149" spans="1:1" ht="18.75" x14ac:dyDescent="0.25">
      <c r="A149" s="44"/>
    </row>
    <row r="150" spans="1:1" ht="18.75" x14ac:dyDescent="0.25">
      <c r="A150" s="44"/>
    </row>
    <row r="151" spans="1:1" ht="18.75" x14ac:dyDescent="0.25">
      <c r="A151" s="44"/>
    </row>
    <row r="152" spans="1:1" ht="18.75" x14ac:dyDescent="0.25">
      <c r="A152" s="44"/>
    </row>
    <row r="153" spans="1:1" ht="18.75" x14ac:dyDescent="0.25">
      <c r="A153" s="44"/>
    </row>
    <row r="154" spans="1:1" ht="18.75" x14ac:dyDescent="0.25">
      <c r="A154" s="44"/>
    </row>
    <row r="155" spans="1:1" ht="18.75" x14ac:dyDescent="0.25">
      <c r="A155" s="44"/>
    </row>
    <row r="156" spans="1:1" ht="18.75" x14ac:dyDescent="0.25">
      <c r="A156" s="44"/>
    </row>
    <row r="157" spans="1:1" ht="18.75" x14ac:dyDescent="0.25">
      <c r="A157" s="44"/>
    </row>
    <row r="158" spans="1:1" ht="18.75" x14ac:dyDescent="0.25">
      <c r="A158" s="44"/>
    </row>
    <row r="159" spans="1:1" ht="18.75" x14ac:dyDescent="0.25">
      <c r="A159" s="44"/>
    </row>
    <row r="160" spans="1:1" ht="18.75" x14ac:dyDescent="0.25">
      <c r="A160" s="44"/>
    </row>
    <row r="161" spans="1:1" ht="18.75" x14ac:dyDescent="0.25">
      <c r="A161" s="44"/>
    </row>
    <row r="162" spans="1:1" ht="18.75" x14ac:dyDescent="0.25">
      <c r="A162" s="44"/>
    </row>
    <row r="163" spans="1:1" ht="18.75" x14ac:dyDescent="0.25">
      <c r="A163" s="44"/>
    </row>
    <row r="164" spans="1:1" ht="18.75" x14ac:dyDescent="0.25">
      <c r="A164" s="44"/>
    </row>
    <row r="165" spans="1:1" ht="18.75" x14ac:dyDescent="0.25">
      <c r="A165" s="44"/>
    </row>
    <row r="166" spans="1:1" ht="18.75" x14ac:dyDescent="0.25">
      <c r="A166" s="44"/>
    </row>
    <row r="167" spans="1:1" ht="18.75" x14ac:dyDescent="0.25">
      <c r="A167" s="44"/>
    </row>
    <row r="168" spans="1:1" ht="18.75" x14ac:dyDescent="0.25">
      <c r="A168" s="44"/>
    </row>
  </sheetData>
  <autoFilter ref="A3:E3" xr:uid="{00000000-0009-0000-0000-000018000000}"/>
  <sortState xmlns:xlrd2="http://schemas.microsoft.com/office/spreadsheetml/2017/richdata2" ref="B47:C60">
    <sortCondition ref="C47:C60"/>
  </sortState>
  <mergeCells count="9">
    <mergeCell ref="B62:D62"/>
    <mergeCell ref="D65:D66"/>
    <mergeCell ref="B44:D44"/>
    <mergeCell ref="A2:M2"/>
    <mergeCell ref="D47:D48"/>
    <mergeCell ref="B45:D45"/>
    <mergeCell ref="D50:D51"/>
    <mergeCell ref="D52:D53"/>
    <mergeCell ref="D55:D56"/>
  </mergeCells>
  <hyperlinks>
    <hyperlink ref="A1" location="home_page" display="Home page" xr:uid="{00000000-0004-0000-1800-000000000000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1F13E-5ACD-4C34-AA8A-13BA1830CD64}">
  <dimension ref="A1:Q6"/>
  <sheetViews>
    <sheetView topLeftCell="E1" workbookViewId="0">
      <selection activeCell="P6" sqref="P6"/>
    </sheetView>
  </sheetViews>
  <sheetFormatPr defaultRowHeight="15" x14ac:dyDescent="0.25"/>
  <cols>
    <col min="3" max="3" width="9.7109375" bestFit="1" customWidth="1"/>
    <col min="5" max="5" width="25.28515625" customWidth="1"/>
    <col min="6" max="6" width="23.7109375" bestFit="1" customWidth="1"/>
    <col min="7" max="7" width="24" bestFit="1" customWidth="1"/>
    <col min="8" max="8" width="19" bestFit="1" customWidth="1"/>
    <col min="9" max="9" width="19.85546875" bestFit="1" customWidth="1"/>
    <col min="10" max="11" width="9.5703125" bestFit="1" customWidth="1"/>
    <col min="12" max="12" width="9.28515625" bestFit="1" customWidth="1"/>
    <col min="13" max="13" width="12" bestFit="1" customWidth="1"/>
    <col min="14" max="14" width="8.7109375" bestFit="1" customWidth="1"/>
    <col min="15" max="15" width="12.85546875" bestFit="1" customWidth="1"/>
    <col min="16" max="16" width="11.28515625" bestFit="1" customWidth="1"/>
    <col min="17" max="17" width="14" bestFit="1" customWidth="1"/>
  </cols>
  <sheetData>
    <row r="1" spans="1:17" ht="23.25" x14ac:dyDescent="0.35">
      <c r="A1" s="227" t="s">
        <v>1405</v>
      </c>
      <c r="B1" s="62"/>
      <c r="C1" s="523" t="s">
        <v>1463</v>
      </c>
      <c r="D1" s="199"/>
      <c r="E1" s="62"/>
      <c r="F1" s="285"/>
      <c r="G1" s="62"/>
      <c r="I1" s="94"/>
      <c r="J1" s="275"/>
    </row>
    <row r="2" spans="1:17" ht="15.75" thickBot="1" x14ac:dyDescent="0.3">
      <c r="A2" t="s">
        <v>138</v>
      </c>
    </row>
    <row r="3" spans="1:17" ht="30.75" thickBot="1" x14ac:dyDescent="0.3">
      <c r="A3" s="11" t="s">
        <v>263</v>
      </c>
      <c r="B3" s="11" t="s">
        <v>138</v>
      </c>
      <c r="C3" s="12" t="s">
        <v>139</v>
      </c>
      <c r="D3" s="12" t="s">
        <v>140</v>
      </c>
      <c r="E3" s="11" t="s">
        <v>141</v>
      </c>
      <c r="F3" s="11" t="s">
        <v>142</v>
      </c>
      <c r="G3" s="11" t="s">
        <v>143</v>
      </c>
      <c r="H3" s="13" t="s">
        <v>144</v>
      </c>
      <c r="I3" s="13" t="s">
        <v>145</v>
      </c>
      <c r="J3" s="13" t="s">
        <v>146</v>
      </c>
      <c r="K3" s="13" t="s">
        <v>147</v>
      </c>
      <c r="L3" s="13" t="s">
        <v>148</v>
      </c>
      <c r="M3" s="13" t="s">
        <v>1899</v>
      </c>
      <c r="N3" s="21" t="s">
        <v>1895</v>
      </c>
      <c r="O3" s="47" t="s">
        <v>1896</v>
      </c>
      <c r="P3" s="47" t="s">
        <v>1897</v>
      </c>
      <c r="Q3" s="47" t="s">
        <v>1898</v>
      </c>
    </row>
    <row r="4" spans="1:17" ht="15.75" thickBot="1" x14ac:dyDescent="0.3">
      <c r="A4" s="15">
        <v>102</v>
      </c>
      <c r="B4">
        <v>837</v>
      </c>
      <c r="C4" s="505">
        <v>45566</v>
      </c>
      <c r="D4">
        <v>1</v>
      </c>
      <c r="E4" t="s">
        <v>1890</v>
      </c>
      <c r="F4" t="s">
        <v>1891</v>
      </c>
      <c r="G4" t="s">
        <v>1900</v>
      </c>
      <c r="H4" s="20">
        <v>598724.37</v>
      </c>
      <c r="I4" s="20">
        <f>(H4+H4*25%+H4*3%)+J4</f>
        <v>919640.63231999998</v>
      </c>
      <c r="J4" s="20">
        <f>(H4+H4*25%+H4*3%)*20%</f>
        <v>153273.43872000001</v>
      </c>
      <c r="K4" s="20">
        <f>I4*15%</f>
        <v>137946.09484799998</v>
      </c>
      <c r="L4" s="20">
        <f>I4*5%</f>
        <v>45982.031616</v>
      </c>
      <c r="M4" s="20">
        <v>2800</v>
      </c>
      <c r="N4" t="s">
        <v>506</v>
      </c>
      <c r="O4" s="20">
        <f>I4/M4</f>
        <v>328.44308297142857</v>
      </c>
      <c r="P4" s="20">
        <f>O4*36%</f>
        <v>118.23950986971428</v>
      </c>
      <c r="Q4" s="20">
        <f>O4+P4</f>
        <v>446.68259284114288</v>
      </c>
    </row>
    <row r="5" spans="1:17" ht="15.75" thickBot="1" x14ac:dyDescent="0.3">
      <c r="A5" s="1">
        <v>102</v>
      </c>
      <c r="B5">
        <v>837</v>
      </c>
      <c r="C5" s="505">
        <v>45566</v>
      </c>
      <c r="D5">
        <v>2</v>
      </c>
      <c r="E5" t="s">
        <v>1892</v>
      </c>
      <c r="F5" t="s">
        <v>416</v>
      </c>
      <c r="G5" t="s">
        <v>417</v>
      </c>
      <c r="H5">
        <v>843981.36</v>
      </c>
      <c r="I5" s="20">
        <f t="shared" ref="I5:I6" si="0">(H5+H5*25%+H5*3%)+J5</f>
        <v>1296355.3689599999</v>
      </c>
      <c r="J5" s="20">
        <f t="shared" ref="J5" si="1">(H5+H5*25%+H5*3%)*20%</f>
        <v>216059.22816</v>
      </c>
      <c r="K5" s="20">
        <f t="shared" ref="K5:K6" si="2">I5*15%</f>
        <v>194453.30534399996</v>
      </c>
      <c r="L5" s="20">
        <f t="shared" ref="L5:L6" si="3">I5*5%</f>
        <v>64817.768447999995</v>
      </c>
      <c r="M5" s="20">
        <v>26500</v>
      </c>
      <c r="N5" t="s">
        <v>506</v>
      </c>
      <c r="O5" s="20">
        <f t="shared" ref="O5:O6" si="4">I5/M5</f>
        <v>48.919070526792446</v>
      </c>
      <c r="P5" s="20">
        <f t="shared" ref="P5:P6" si="5">O5*36%</f>
        <v>17.61086538964528</v>
      </c>
      <c r="Q5" s="20">
        <f t="shared" ref="Q5:Q6" si="6">O5+P5</f>
        <v>66.529935916437722</v>
      </c>
    </row>
    <row r="6" spans="1:17" ht="15.75" thickBot="1" x14ac:dyDescent="0.3">
      <c r="A6" s="1">
        <v>102</v>
      </c>
      <c r="B6">
        <v>837</v>
      </c>
      <c r="C6" s="505">
        <v>45566</v>
      </c>
      <c r="D6">
        <v>3</v>
      </c>
      <c r="E6" t="s">
        <v>1893</v>
      </c>
      <c r="F6" t="s">
        <v>1894</v>
      </c>
      <c r="G6" t="s">
        <v>1901</v>
      </c>
      <c r="H6">
        <v>1083302.93</v>
      </c>
      <c r="I6" s="20">
        <f t="shared" si="0"/>
        <v>1386627.7503999998</v>
      </c>
      <c r="J6" s="20">
        <f>(H6+H6*25%+H6*3%)*0%</f>
        <v>0</v>
      </c>
      <c r="K6" s="20">
        <f t="shared" si="2"/>
        <v>207994.16255999997</v>
      </c>
      <c r="L6" s="20">
        <f t="shared" si="3"/>
        <v>69331.387519999989</v>
      </c>
      <c r="M6" s="20">
        <v>8750</v>
      </c>
      <c r="N6" t="s">
        <v>506</v>
      </c>
      <c r="O6" s="20">
        <f t="shared" si="4"/>
        <v>158.47174290285713</v>
      </c>
      <c r="P6" s="20">
        <f t="shared" si="5"/>
        <v>57.049827445028562</v>
      </c>
      <c r="Q6" s="20">
        <f t="shared" si="6"/>
        <v>215.5215703478857</v>
      </c>
    </row>
  </sheetData>
  <hyperlinks>
    <hyperlink ref="A1" location="home_page" display="Home page" xr:uid="{622B2C7F-D749-4FA3-AACF-802AC681EA80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29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5.28515625" customWidth="1"/>
    <col min="2" max="2" width="14" customWidth="1"/>
    <col min="3" max="3" width="10.5703125" customWidth="1"/>
    <col min="4" max="4" width="12.85546875" customWidth="1"/>
    <col min="5" max="5" width="43.140625" customWidth="1"/>
    <col min="6" max="6" width="23.7109375" customWidth="1"/>
    <col min="7" max="7" width="24" customWidth="1"/>
    <col min="8" max="8" width="18.85546875" customWidth="1"/>
    <col min="9" max="9" width="19.7109375" customWidth="1"/>
    <col min="10" max="10" width="4" customWidth="1"/>
    <col min="11" max="12" width="10.140625" customWidth="1"/>
    <col min="13" max="13" width="11.5703125" customWidth="1"/>
    <col min="14" max="14" width="9.85546875" customWidth="1"/>
    <col min="15" max="15" width="12.140625" customWidth="1"/>
  </cols>
  <sheetData>
    <row r="1" spans="1:15" ht="15.75" thickBot="1" x14ac:dyDescent="0.3">
      <c r="A1" s="227" t="s">
        <v>1405</v>
      </c>
      <c r="B1" s="62"/>
      <c r="C1" s="62"/>
      <c r="D1" s="62"/>
      <c r="E1" s="62"/>
      <c r="F1" s="285"/>
      <c r="G1" s="62"/>
      <c r="I1" s="94"/>
      <c r="J1" s="275"/>
    </row>
    <row r="2" spans="1:15" ht="15.75" thickBot="1" x14ac:dyDescent="0.3">
      <c r="A2" s="11" t="s">
        <v>263</v>
      </c>
      <c r="B2" s="11" t="s">
        <v>138</v>
      </c>
      <c r="C2" s="12" t="s">
        <v>139</v>
      </c>
      <c r="D2" s="12" t="s">
        <v>140</v>
      </c>
      <c r="E2" s="11" t="s">
        <v>141</v>
      </c>
      <c r="F2" s="11" t="s">
        <v>142</v>
      </c>
      <c r="G2" s="11" t="s">
        <v>143</v>
      </c>
      <c r="H2" s="13" t="s">
        <v>144</v>
      </c>
      <c r="I2" s="13" t="s">
        <v>145</v>
      </c>
      <c r="J2" s="13" t="s">
        <v>146</v>
      </c>
      <c r="K2" s="13" t="s">
        <v>147</v>
      </c>
      <c r="L2" s="13" t="s">
        <v>148</v>
      </c>
      <c r="M2" s="21"/>
      <c r="N2" s="47" t="s">
        <v>630</v>
      </c>
      <c r="O2" s="47" t="s">
        <v>509</v>
      </c>
    </row>
    <row r="3" spans="1:15" s="66" customFormat="1" ht="29.25" thickBot="1" x14ac:dyDescent="0.3">
      <c r="A3" s="75">
        <v>301</v>
      </c>
      <c r="B3" s="75">
        <v>776669</v>
      </c>
      <c r="C3" s="76">
        <v>45067</v>
      </c>
      <c r="D3" s="77">
        <v>1</v>
      </c>
      <c r="E3" s="75" t="s">
        <v>626</v>
      </c>
      <c r="F3" s="75" t="s">
        <v>627</v>
      </c>
      <c r="G3" s="75" t="s">
        <v>628</v>
      </c>
      <c r="H3" s="78">
        <v>3895474.24</v>
      </c>
      <c r="I3" s="78">
        <v>4090247.95</v>
      </c>
      <c r="J3" s="78">
        <v>0</v>
      </c>
      <c r="K3" s="78">
        <v>613537.18999999994</v>
      </c>
      <c r="L3" s="78">
        <v>204512.4</v>
      </c>
      <c r="M3" s="79"/>
    </row>
    <row r="4" spans="1:15" s="66" customFormat="1" ht="29.25" thickBot="1" x14ac:dyDescent="0.3">
      <c r="A4" s="74">
        <v>301</v>
      </c>
      <c r="B4" s="74">
        <v>776669</v>
      </c>
      <c r="C4" s="64">
        <v>45067</v>
      </c>
      <c r="D4" s="63">
        <v>2</v>
      </c>
      <c r="E4" s="74" t="s">
        <v>629</v>
      </c>
      <c r="F4" s="74" t="s">
        <v>627</v>
      </c>
      <c r="G4" s="74" t="s">
        <v>628</v>
      </c>
      <c r="H4" s="69">
        <v>163677.04999999999</v>
      </c>
      <c r="I4" s="69">
        <v>171860.9</v>
      </c>
      <c r="J4" s="69">
        <v>0</v>
      </c>
      <c r="K4" s="68">
        <v>25779.14</v>
      </c>
      <c r="L4" s="68">
        <v>8593.0499999999993</v>
      </c>
      <c r="M4" s="91"/>
    </row>
    <row r="5" spans="1:15" s="66" customFormat="1" ht="29.25" thickBot="1" x14ac:dyDescent="0.3">
      <c r="A5" s="74">
        <v>301</v>
      </c>
      <c r="B5" s="74">
        <v>874441</v>
      </c>
      <c r="C5" s="64">
        <v>45083</v>
      </c>
      <c r="D5" s="63">
        <v>1</v>
      </c>
      <c r="E5" s="74" t="s">
        <v>626</v>
      </c>
      <c r="F5" s="74" t="s">
        <v>627</v>
      </c>
      <c r="G5" s="74" t="s">
        <v>628</v>
      </c>
      <c r="H5" s="69">
        <v>4076935.93</v>
      </c>
      <c r="I5" s="69">
        <v>4280782.7300000004</v>
      </c>
      <c r="J5" s="69">
        <v>0</v>
      </c>
      <c r="K5" s="69">
        <v>642117.41</v>
      </c>
      <c r="L5" s="69">
        <v>214039.14</v>
      </c>
      <c r="M5" s="91"/>
      <c r="N5" s="233" t="s">
        <v>631</v>
      </c>
      <c r="O5" s="233">
        <v>50594.39</v>
      </c>
    </row>
    <row r="6" spans="1:15" s="66" customFormat="1" ht="29.25" thickBot="1" x14ac:dyDescent="0.3">
      <c r="A6" s="74">
        <v>301</v>
      </c>
      <c r="B6" s="74">
        <v>874287</v>
      </c>
      <c r="C6" s="64">
        <v>45083</v>
      </c>
      <c r="D6" s="63">
        <v>1</v>
      </c>
      <c r="E6" s="74" t="s">
        <v>626</v>
      </c>
      <c r="F6" s="74" t="s">
        <v>627</v>
      </c>
      <c r="G6" s="74" t="s">
        <v>628</v>
      </c>
      <c r="H6" s="69">
        <v>4076881.8</v>
      </c>
      <c r="I6" s="69">
        <v>4280725.8899999997</v>
      </c>
      <c r="J6" s="69">
        <v>0</v>
      </c>
      <c r="K6" s="69">
        <v>642108.88</v>
      </c>
      <c r="L6" s="69">
        <v>214036.29</v>
      </c>
      <c r="M6" s="91"/>
      <c r="N6" s="233" t="s">
        <v>631</v>
      </c>
      <c r="O6" s="233">
        <v>50594.39</v>
      </c>
    </row>
    <row r="7" spans="1:15" s="66" customFormat="1" ht="29.25" thickBot="1" x14ac:dyDescent="0.3">
      <c r="A7" s="74">
        <v>301</v>
      </c>
      <c r="B7" s="74">
        <v>1024584</v>
      </c>
      <c r="C7" s="64">
        <v>45109</v>
      </c>
      <c r="D7" s="63">
        <v>1</v>
      </c>
      <c r="E7" s="74" t="s">
        <v>626</v>
      </c>
      <c r="F7" s="74" t="s">
        <v>627</v>
      </c>
      <c r="G7" s="74" t="s">
        <v>628</v>
      </c>
      <c r="H7" s="69">
        <v>3952358.7</v>
      </c>
      <c r="I7" s="69">
        <v>4149976.63</v>
      </c>
      <c r="J7" s="69">
        <v>0</v>
      </c>
      <c r="K7" s="69">
        <v>622496.49</v>
      </c>
      <c r="L7" s="69">
        <v>207498.83</v>
      </c>
      <c r="M7" s="22"/>
      <c r="N7"/>
      <c r="O7"/>
    </row>
    <row r="8" spans="1:15" s="66" customFormat="1" ht="29.25" thickBot="1" x14ac:dyDescent="0.3">
      <c r="A8" s="74">
        <v>301</v>
      </c>
      <c r="B8" s="74">
        <v>1024584</v>
      </c>
      <c r="C8" s="64">
        <v>45109</v>
      </c>
      <c r="D8" s="63">
        <v>2</v>
      </c>
      <c r="E8" s="74" t="s">
        <v>1130</v>
      </c>
      <c r="F8" s="74" t="s">
        <v>627</v>
      </c>
      <c r="G8" s="74" t="s">
        <v>628</v>
      </c>
      <c r="H8" s="69">
        <v>223173.05</v>
      </c>
      <c r="I8" s="69">
        <v>234331.7</v>
      </c>
      <c r="J8" s="69">
        <v>0</v>
      </c>
      <c r="K8" s="68">
        <v>35149.760000000002</v>
      </c>
      <c r="L8" s="68">
        <v>11716.59</v>
      </c>
      <c r="M8" s="22"/>
      <c r="N8"/>
      <c r="O8"/>
    </row>
    <row r="9" spans="1:15" s="66" customFormat="1" ht="29.25" thickBot="1" x14ac:dyDescent="0.3">
      <c r="A9" s="74">
        <v>301</v>
      </c>
      <c r="B9" s="74">
        <v>1129445</v>
      </c>
      <c r="C9" s="64">
        <v>45127</v>
      </c>
      <c r="D9" s="63">
        <v>1</v>
      </c>
      <c r="E9" s="74" t="s">
        <v>626</v>
      </c>
      <c r="F9" s="74" t="s">
        <v>627</v>
      </c>
      <c r="G9" s="74" t="s">
        <v>628</v>
      </c>
      <c r="H9" s="69">
        <v>2049296.04</v>
      </c>
      <c r="I9" s="69">
        <v>2151760.84</v>
      </c>
      <c r="J9" s="69">
        <v>0</v>
      </c>
      <c r="K9" s="69">
        <v>322764.13</v>
      </c>
      <c r="L9" s="69">
        <v>107588.04</v>
      </c>
      <c r="M9" s="22"/>
    </row>
    <row r="10" spans="1:15" s="66" customFormat="1" ht="29.25" thickBot="1" x14ac:dyDescent="0.3">
      <c r="A10" s="74">
        <v>301</v>
      </c>
      <c r="B10" s="74">
        <v>1160689</v>
      </c>
      <c r="C10" s="64">
        <v>45132</v>
      </c>
      <c r="D10" s="63">
        <v>1</v>
      </c>
      <c r="E10" s="74" t="s">
        <v>626</v>
      </c>
      <c r="F10" s="74" t="s">
        <v>627</v>
      </c>
      <c r="G10" s="74" t="s">
        <v>628</v>
      </c>
      <c r="H10" s="69">
        <v>2049103.56</v>
      </c>
      <c r="I10" s="69">
        <v>2151558.7400000002</v>
      </c>
      <c r="J10" s="69">
        <v>0</v>
      </c>
      <c r="K10" s="69">
        <v>322733.81</v>
      </c>
      <c r="L10" s="69">
        <v>107577.94</v>
      </c>
      <c r="M10" s="22"/>
    </row>
    <row r="11" spans="1:15" s="66" customFormat="1" ht="29.25" thickBot="1" x14ac:dyDescent="0.3">
      <c r="A11" s="74">
        <v>301</v>
      </c>
      <c r="B11" s="74">
        <v>1160586</v>
      </c>
      <c r="C11" s="64">
        <v>45132</v>
      </c>
      <c r="D11" s="63">
        <v>1</v>
      </c>
      <c r="E11" s="74" t="s">
        <v>626</v>
      </c>
      <c r="F11" s="74" t="s">
        <v>627</v>
      </c>
      <c r="G11" s="74" t="s">
        <v>628</v>
      </c>
      <c r="H11" s="69">
        <v>4095113.62</v>
      </c>
      <c r="I11" s="69">
        <v>4299869.3</v>
      </c>
      <c r="J11" s="69">
        <v>0</v>
      </c>
      <c r="K11" s="69">
        <v>644980.4</v>
      </c>
      <c r="L11" s="69">
        <v>214993.47</v>
      </c>
      <c r="M11" s="22"/>
      <c r="N11"/>
      <c r="O11"/>
    </row>
    <row r="12" spans="1:15" ht="29.25" thickBot="1" x14ac:dyDescent="0.3">
      <c r="A12" s="74">
        <v>301</v>
      </c>
      <c r="B12" s="74">
        <v>1195186</v>
      </c>
      <c r="C12" s="64">
        <v>45138</v>
      </c>
      <c r="D12" s="63">
        <v>1</v>
      </c>
      <c r="E12" s="74" t="s">
        <v>626</v>
      </c>
      <c r="F12" s="74" t="s">
        <v>627</v>
      </c>
      <c r="G12" s="74" t="s">
        <v>628</v>
      </c>
      <c r="H12" s="69">
        <v>4098625.68</v>
      </c>
      <c r="I12" s="69">
        <v>4303556.96</v>
      </c>
      <c r="J12" s="69">
        <v>0</v>
      </c>
      <c r="K12" s="69">
        <v>645533.54</v>
      </c>
      <c r="L12" s="69">
        <v>215177.85</v>
      </c>
      <c r="M12" s="22"/>
    </row>
    <row r="13" spans="1:15" s="66" customFormat="1" ht="29.25" thickBot="1" x14ac:dyDescent="0.3">
      <c r="A13" s="1">
        <v>301</v>
      </c>
      <c r="B13" s="1">
        <v>1247911</v>
      </c>
      <c r="C13" s="6">
        <v>45146</v>
      </c>
      <c r="D13" s="2">
        <v>1</v>
      </c>
      <c r="E13" s="1" t="s">
        <v>626</v>
      </c>
      <c r="F13" s="1" t="s">
        <v>627</v>
      </c>
      <c r="G13" s="1" t="s">
        <v>628</v>
      </c>
      <c r="H13" s="4">
        <v>4520623.3899999997</v>
      </c>
      <c r="I13" s="4">
        <v>4746654.5599999996</v>
      </c>
      <c r="J13" s="4">
        <v>0</v>
      </c>
      <c r="K13" s="4">
        <v>711998.18</v>
      </c>
      <c r="L13" s="4">
        <v>237332.73</v>
      </c>
      <c r="M13" s="22"/>
      <c r="N13"/>
      <c r="O13"/>
    </row>
    <row r="14" spans="1:15" ht="29.25" thickBot="1" x14ac:dyDescent="0.3">
      <c r="A14" s="1">
        <v>301</v>
      </c>
      <c r="B14" s="1">
        <v>1335241</v>
      </c>
      <c r="C14" s="6">
        <v>45161</v>
      </c>
      <c r="D14" s="2">
        <v>1</v>
      </c>
      <c r="E14" s="1" t="s">
        <v>626</v>
      </c>
      <c r="F14" s="1" t="s">
        <v>627</v>
      </c>
      <c r="G14" s="1" t="s">
        <v>628</v>
      </c>
      <c r="H14" s="4">
        <v>4112180.06</v>
      </c>
      <c r="I14" s="4">
        <v>4317789.0599999996</v>
      </c>
      <c r="J14" s="4">
        <v>0</v>
      </c>
      <c r="K14" s="4">
        <v>647668.36</v>
      </c>
      <c r="L14" s="4">
        <v>215889.45</v>
      </c>
      <c r="M14" s="243"/>
    </row>
    <row r="15" spans="1:15" ht="29.25" thickBot="1" x14ac:dyDescent="0.3">
      <c r="A15" s="1">
        <v>301</v>
      </c>
      <c r="B15" s="1">
        <v>1355892</v>
      </c>
      <c r="C15" s="6">
        <v>45165</v>
      </c>
      <c r="D15" s="2">
        <v>1</v>
      </c>
      <c r="E15" s="1" t="s">
        <v>626</v>
      </c>
      <c r="F15" s="1" t="s">
        <v>627</v>
      </c>
      <c r="G15" s="1" t="s">
        <v>628</v>
      </c>
      <c r="H15" s="4">
        <v>4109647.29</v>
      </c>
      <c r="I15" s="4">
        <v>4315129.6500000004</v>
      </c>
      <c r="J15" s="4">
        <v>0</v>
      </c>
      <c r="K15" s="4">
        <v>647269.44999999995</v>
      </c>
      <c r="L15" s="4">
        <v>215756.48</v>
      </c>
      <c r="M15" s="22"/>
    </row>
    <row r="16" spans="1:15" ht="29.25" thickBot="1" x14ac:dyDescent="0.3">
      <c r="A16" s="1">
        <v>301</v>
      </c>
      <c r="B16" s="1">
        <v>1415661</v>
      </c>
      <c r="C16" s="6">
        <v>45176</v>
      </c>
      <c r="D16" s="2">
        <v>1</v>
      </c>
      <c r="E16" s="1" t="s">
        <v>626</v>
      </c>
      <c r="F16" s="1" t="s">
        <v>627</v>
      </c>
      <c r="G16" s="1" t="s">
        <v>628</v>
      </c>
      <c r="H16" s="4">
        <v>4120029.32</v>
      </c>
      <c r="I16" s="4">
        <v>4326030.79</v>
      </c>
      <c r="J16" s="4">
        <v>0</v>
      </c>
      <c r="K16" s="4">
        <v>648904.62</v>
      </c>
      <c r="L16" s="4">
        <v>216301.54</v>
      </c>
      <c r="M16" s="22"/>
      <c r="N16" s="66"/>
      <c r="O16" s="66"/>
    </row>
    <row r="17" spans="1:15" ht="29.25" thickBot="1" x14ac:dyDescent="0.3">
      <c r="A17" s="1">
        <v>301</v>
      </c>
      <c r="B17" s="1">
        <v>1429337</v>
      </c>
      <c r="C17" s="6">
        <v>45179</v>
      </c>
      <c r="D17" s="2">
        <v>1</v>
      </c>
      <c r="E17" s="1" t="s">
        <v>626</v>
      </c>
      <c r="F17" s="1" t="s">
        <v>627</v>
      </c>
      <c r="G17" s="1" t="s">
        <v>628</v>
      </c>
      <c r="H17" s="4">
        <v>2469005.4</v>
      </c>
      <c r="I17" s="4">
        <v>2592455.67</v>
      </c>
      <c r="J17" s="4">
        <v>0</v>
      </c>
      <c r="K17" s="4">
        <v>388868.35</v>
      </c>
      <c r="L17" s="4">
        <v>129622.78</v>
      </c>
      <c r="M17" s="22"/>
      <c r="N17" s="66"/>
      <c r="O17" s="66"/>
    </row>
    <row r="18" spans="1:15" ht="29.25" thickBot="1" x14ac:dyDescent="0.3">
      <c r="A18" s="1">
        <v>301</v>
      </c>
      <c r="B18" s="1">
        <v>1474158</v>
      </c>
      <c r="C18" s="6">
        <v>45188</v>
      </c>
      <c r="D18" s="2">
        <v>1</v>
      </c>
      <c r="E18" s="1" t="s">
        <v>626</v>
      </c>
      <c r="F18" s="1" t="s">
        <v>627</v>
      </c>
      <c r="G18" s="1" t="s">
        <v>628</v>
      </c>
      <c r="H18" s="4">
        <v>4119662.13</v>
      </c>
      <c r="I18" s="4">
        <v>4325645.2300000004</v>
      </c>
      <c r="J18" s="4">
        <v>0</v>
      </c>
      <c r="K18" s="4">
        <v>648846.78</v>
      </c>
      <c r="L18" s="4">
        <v>216282.26</v>
      </c>
      <c r="M18" s="22"/>
      <c r="N18" s="66"/>
      <c r="O18" s="66"/>
    </row>
    <row r="19" spans="1:15" ht="29.25" thickBot="1" x14ac:dyDescent="0.3">
      <c r="A19" s="1">
        <v>301</v>
      </c>
      <c r="B19" s="1">
        <v>1496314</v>
      </c>
      <c r="C19" s="6">
        <v>45193</v>
      </c>
      <c r="D19" s="2">
        <v>1</v>
      </c>
      <c r="E19" s="1" t="s">
        <v>626</v>
      </c>
      <c r="F19" s="1" t="s">
        <v>627</v>
      </c>
      <c r="G19" s="1" t="s">
        <v>628</v>
      </c>
      <c r="H19" s="4">
        <v>2472274.89</v>
      </c>
      <c r="I19" s="4">
        <v>2595888.64</v>
      </c>
      <c r="J19" s="4">
        <v>0</v>
      </c>
      <c r="K19" s="4">
        <v>389383.3</v>
      </c>
      <c r="L19" s="4">
        <v>129794.43</v>
      </c>
      <c r="M19" s="43"/>
      <c r="N19" s="66"/>
      <c r="O19" s="66"/>
    </row>
    <row r="20" spans="1:15" ht="29.25" thickBot="1" x14ac:dyDescent="0.3">
      <c r="A20" s="1">
        <v>301</v>
      </c>
      <c r="B20" s="1">
        <v>1569273</v>
      </c>
      <c r="C20" s="6">
        <v>45208</v>
      </c>
      <c r="D20" s="2">
        <v>1</v>
      </c>
      <c r="E20" s="1" t="s">
        <v>626</v>
      </c>
      <c r="F20" s="1" t="s">
        <v>627</v>
      </c>
      <c r="G20" s="1" t="s">
        <v>628</v>
      </c>
      <c r="H20" s="4">
        <v>1656397.26</v>
      </c>
      <c r="I20" s="4">
        <v>1739217.12</v>
      </c>
      <c r="J20" s="4">
        <v>0</v>
      </c>
      <c r="K20" s="4">
        <v>260882.57</v>
      </c>
      <c r="L20" s="3">
        <v>86960.86</v>
      </c>
      <c r="M20" s="22"/>
    </row>
    <row r="21" spans="1:15" ht="29.25" thickBot="1" x14ac:dyDescent="0.3">
      <c r="A21" s="1">
        <v>301</v>
      </c>
      <c r="B21" s="1">
        <v>1658555</v>
      </c>
      <c r="C21" s="6">
        <v>45225</v>
      </c>
      <c r="D21" s="2">
        <v>1</v>
      </c>
      <c r="E21" s="1" t="s">
        <v>626</v>
      </c>
      <c r="F21" s="1" t="s">
        <v>627</v>
      </c>
      <c r="G21" s="1" t="s">
        <v>628</v>
      </c>
      <c r="H21" s="4">
        <v>3521465.99</v>
      </c>
      <c r="I21" s="4">
        <v>3697539.29</v>
      </c>
      <c r="J21" s="4">
        <v>0</v>
      </c>
      <c r="K21" s="4">
        <v>554630.89</v>
      </c>
      <c r="L21" s="4">
        <v>184876.96</v>
      </c>
      <c r="M21" s="22"/>
    </row>
    <row r="22" spans="1:15" ht="29.25" thickBot="1" x14ac:dyDescent="0.3">
      <c r="A22" s="1">
        <v>301</v>
      </c>
      <c r="B22" s="1">
        <v>1658555</v>
      </c>
      <c r="C22" s="6">
        <v>45225</v>
      </c>
      <c r="D22" s="2">
        <v>2</v>
      </c>
      <c r="E22" s="1" t="s">
        <v>1352</v>
      </c>
      <c r="F22" s="1" t="s">
        <v>627</v>
      </c>
      <c r="G22" s="1" t="s">
        <v>628</v>
      </c>
      <c r="H22" s="4">
        <v>217516.79999999999</v>
      </c>
      <c r="I22" s="4">
        <v>228392.64</v>
      </c>
      <c r="J22" s="4">
        <v>0</v>
      </c>
      <c r="K22" s="3">
        <v>34258.9</v>
      </c>
      <c r="L22" s="3">
        <v>11419.63</v>
      </c>
      <c r="M22" s="22"/>
    </row>
    <row r="23" spans="1:15" ht="29.25" thickBot="1" x14ac:dyDescent="0.3">
      <c r="A23" s="1">
        <v>301</v>
      </c>
      <c r="B23" s="1">
        <v>1685787</v>
      </c>
      <c r="C23" s="6">
        <v>45230</v>
      </c>
      <c r="D23" s="2">
        <v>1</v>
      </c>
      <c r="E23" s="1" t="s">
        <v>626</v>
      </c>
      <c r="F23" s="1" t="s">
        <v>627</v>
      </c>
      <c r="G23" s="1" t="s">
        <v>628</v>
      </c>
      <c r="H23" s="4">
        <v>4140535.25</v>
      </c>
      <c r="I23" s="4">
        <v>4347562.01</v>
      </c>
      <c r="J23" s="4">
        <v>0</v>
      </c>
      <c r="K23" s="4">
        <v>652134.30000000005</v>
      </c>
      <c r="L23" s="4">
        <v>217378.1</v>
      </c>
      <c r="M23" s="22"/>
    </row>
    <row r="24" spans="1:15" ht="29.25" thickBot="1" x14ac:dyDescent="0.3">
      <c r="A24" s="1">
        <v>301</v>
      </c>
      <c r="B24" s="1">
        <v>1837900</v>
      </c>
      <c r="C24" s="6">
        <v>45256</v>
      </c>
      <c r="D24" s="2">
        <v>1</v>
      </c>
      <c r="E24" s="1" t="s">
        <v>626</v>
      </c>
      <c r="F24" s="1" t="s">
        <v>627</v>
      </c>
      <c r="G24" s="1" t="s">
        <v>628</v>
      </c>
      <c r="H24" s="4">
        <v>4163582.74</v>
      </c>
      <c r="I24" s="4">
        <v>4371761.88</v>
      </c>
      <c r="J24" s="4">
        <v>0</v>
      </c>
      <c r="K24" s="4">
        <v>655764.28</v>
      </c>
      <c r="L24" s="4">
        <v>218588.09</v>
      </c>
      <c r="M24" s="22"/>
    </row>
    <row r="25" spans="1:15" ht="29.25" thickBot="1" x14ac:dyDescent="0.3">
      <c r="A25" s="1">
        <v>301</v>
      </c>
      <c r="B25" s="1">
        <v>1956495</v>
      </c>
      <c r="C25" s="6">
        <v>45274</v>
      </c>
      <c r="D25" s="2">
        <v>1</v>
      </c>
      <c r="E25" s="1" t="s">
        <v>626</v>
      </c>
      <c r="F25" s="1" t="s">
        <v>627</v>
      </c>
      <c r="G25" s="1" t="s">
        <v>628</v>
      </c>
      <c r="H25" s="4">
        <v>4193866.37</v>
      </c>
      <c r="I25" s="4">
        <v>4403559.6900000004</v>
      </c>
      <c r="J25" s="4">
        <v>0</v>
      </c>
      <c r="K25" s="4">
        <v>660533.94999999995</v>
      </c>
      <c r="L25" s="4">
        <v>220177.98</v>
      </c>
      <c r="M25" s="22"/>
    </row>
    <row r="26" spans="1:15" ht="29.25" thickBot="1" x14ac:dyDescent="0.3">
      <c r="A26" s="1">
        <v>301</v>
      </c>
      <c r="B26" s="1">
        <v>1996587</v>
      </c>
      <c r="C26" s="6">
        <v>45280</v>
      </c>
      <c r="D26" s="2">
        <v>1</v>
      </c>
      <c r="E26" s="1" t="s">
        <v>626</v>
      </c>
      <c r="F26" s="1" t="s">
        <v>627</v>
      </c>
      <c r="G26" s="1" t="s">
        <v>628</v>
      </c>
      <c r="H26" s="4">
        <v>4195441.9800000004</v>
      </c>
      <c r="I26" s="4">
        <v>4405214.08</v>
      </c>
      <c r="J26" s="4">
        <v>0</v>
      </c>
      <c r="K26" s="4">
        <v>660782.11</v>
      </c>
      <c r="L26" s="4">
        <v>220260.7</v>
      </c>
      <c r="M26" s="22"/>
    </row>
    <row r="27" spans="1:15" ht="29.25" thickBot="1" x14ac:dyDescent="0.3">
      <c r="A27" s="1">
        <v>301</v>
      </c>
      <c r="B27" s="1">
        <v>2022232</v>
      </c>
      <c r="C27" s="6">
        <v>45284</v>
      </c>
      <c r="D27" s="2">
        <v>1</v>
      </c>
      <c r="E27" s="1" t="s">
        <v>626</v>
      </c>
      <c r="F27" s="1" t="s">
        <v>627</v>
      </c>
      <c r="G27" s="1" t="s">
        <v>628</v>
      </c>
      <c r="H27" s="4">
        <v>4177442.98</v>
      </c>
      <c r="I27" s="4">
        <v>4386315.13</v>
      </c>
      <c r="J27" s="4">
        <v>0</v>
      </c>
      <c r="K27" s="4">
        <v>657947.27</v>
      </c>
      <c r="L27" s="4">
        <v>219315.76</v>
      </c>
      <c r="M27" s="22"/>
    </row>
    <row r="28" spans="1:15" ht="29.25" thickBot="1" x14ac:dyDescent="0.3">
      <c r="A28" s="1">
        <v>301</v>
      </c>
      <c r="B28" s="1">
        <v>2069855</v>
      </c>
      <c r="C28" s="6">
        <v>45291</v>
      </c>
      <c r="D28" s="2">
        <v>1</v>
      </c>
      <c r="E28" s="1" t="s">
        <v>626</v>
      </c>
      <c r="F28" s="1" t="s">
        <v>627</v>
      </c>
      <c r="G28" s="1" t="s">
        <v>628</v>
      </c>
      <c r="H28" s="4">
        <v>4172733.91</v>
      </c>
      <c r="I28" s="4">
        <v>4381370.6100000003</v>
      </c>
      <c r="J28" s="4">
        <v>0</v>
      </c>
      <c r="K28" s="4">
        <v>657205.59</v>
      </c>
      <c r="L28" s="4">
        <v>219068.53</v>
      </c>
      <c r="M28" s="22"/>
    </row>
    <row r="29" spans="1:15" ht="29.25" thickBot="1" x14ac:dyDescent="0.3">
      <c r="A29" s="1">
        <v>301</v>
      </c>
      <c r="B29" s="1">
        <v>107606</v>
      </c>
      <c r="C29" s="6">
        <v>45307</v>
      </c>
      <c r="D29" s="2">
        <v>1</v>
      </c>
      <c r="E29" s="1" t="s">
        <v>626</v>
      </c>
      <c r="F29" s="1" t="s">
        <v>627</v>
      </c>
      <c r="G29" s="1" t="s">
        <v>628</v>
      </c>
      <c r="H29" s="4">
        <v>4156075.42</v>
      </c>
      <c r="I29" s="4">
        <v>4363879.1900000004</v>
      </c>
      <c r="J29" s="4">
        <v>0</v>
      </c>
      <c r="K29" s="4">
        <v>654581.88</v>
      </c>
      <c r="L29" s="4">
        <v>218193.96</v>
      </c>
      <c r="M29" s="22"/>
    </row>
  </sheetData>
  <autoFilter ref="A2:L19" xr:uid="{00000000-0009-0000-0000-000019000000}"/>
  <sortState xmlns:xlrd2="http://schemas.microsoft.com/office/spreadsheetml/2017/richdata2" ref="A3:O29">
    <sortCondition ref="C3:C29"/>
  </sortState>
  <hyperlinks>
    <hyperlink ref="A1" location="home_page" display="Home page" xr:uid="{00000000-0004-0000-1900-000000000000}"/>
  </hyperlink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109"/>
  <sheetViews>
    <sheetView zoomScale="115" zoomScaleNormal="115" workbookViewId="0">
      <pane ySplit="1" topLeftCell="A44" activePane="bottomLeft" state="frozen"/>
      <selection pane="bottomLeft"/>
    </sheetView>
  </sheetViews>
  <sheetFormatPr defaultColWidth="51" defaultRowHeight="15" x14ac:dyDescent="0.25"/>
  <cols>
    <col min="1" max="1" width="7.28515625" customWidth="1"/>
    <col min="2" max="2" width="14" customWidth="1"/>
    <col min="3" max="3" width="10.5703125" customWidth="1"/>
    <col min="4" max="4" width="13.28515625" customWidth="1"/>
    <col min="5" max="5" width="15.85546875" customWidth="1"/>
    <col min="6" max="6" width="18.85546875" customWidth="1"/>
    <col min="7" max="7" width="19.42578125" customWidth="1"/>
    <col min="8" max="8" width="18.85546875" customWidth="1"/>
    <col min="9" max="9" width="19.7109375" customWidth="1"/>
    <col min="10" max="10" width="4" customWidth="1"/>
    <col min="11" max="11" width="5" customWidth="1"/>
    <col min="12" max="12" width="11.85546875" customWidth="1"/>
  </cols>
  <sheetData>
    <row r="1" spans="1:13" x14ac:dyDescent="0.25">
      <c r="A1" s="227" t="s">
        <v>1405</v>
      </c>
      <c r="B1" s="62"/>
      <c r="C1" s="62"/>
      <c r="D1" s="62"/>
      <c r="E1" s="62"/>
      <c r="F1" s="285"/>
      <c r="G1" s="62"/>
      <c r="I1" s="94"/>
      <c r="J1" s="275"/>
    </row>
    <row r="2" spans="1:13" ht="19.5" thickBot="1" x14ac:dyDescent="0.35">
      <c r="A2" s="272" t="s">
        <v>1371</v>
      </c>
    </row>
    <row r="3" spans="1:13" ht="15.75" thickBot="1" x14ac:dyDescent="0.3">
      <c r="A3" s="11" t="s">
        <v>263</v>
      </c>
      <c r="B3" s="11" t="s">
        <v>138</v>
      </c>
      <c r="C3" s="12" t="s">
        <v>139</v>
      </c>
      <c r="D3" s="12" t="s">
        <v>140</v>
      </c>
      <c r="E3" s="11" t="s">
        <v>141</v>
      </c>
      <c r="F3" s="11" t="s">
        <v>142</v>
      </c>
      <c r="G3" s="11" t="s">
        <v>143</v>
      </c>
      <c r="H3" s="13" t="s">
        <v>144</v>
      </c>
      <c r="I3" s="13" t="s">
        <v>145</v>
      </c>
      <c r="J3" s="13" t="s">
        <v>146</v>
      </c>
      <c r="K3" s="13" t="s">
        <v>147</v>
      </c>
      <c r="L3" s="13" t="s">
        <v>148</v>
      </c>
      <c r="M3" s="21"/>
    </row>
    <row r="4" spans="1:13" s="66" customFormat="1" ht="57.75" thickBot="1" x14ac:dyDescent="0.3">
      <c r="A4" s="75">
        <v>206</v>
      </c>
      <c r="B4" s="75">
        <v>2397</v>
      </c>
      <c r="C4" s="76">
        <v>44987</v>
      </c>
      <c r="D4" s="77">
        <v>1</v>
      </c>
      <c r="E4" s="75" t="s">
        <v>643</v>
      </c>
      <c r="F4" s="75" t="s">
        <v>642</v>
      </c>
      <c r="G4" s="75" t="s">
        <v>939</v>
      </c>
      <c r="H4" s="78" t="s">
        <v>961</v>
      </c>
      <c r="I4" s="78" t="s">
        <v>961</v>
      </c>
      <c r="J4" s="78">
        <v>0</v>
      </c>
      <c r="K4" s="78">
        <v>0</v>
      </c>
      <c r="L4" s="78">
        <v>0</v>
      </c>
      <c r="M4" s="79"/>
    </row>
    <row r="5" spans="1:13" s="66" customFormat="1" ht="57.75" thickBot="1" x14ac:dyDescent="0.3">
      <c r="A5" s="74">
        <v>206</v>
      </c>
      <c r="B5" s="74">
        <v>2680</v>
      </c>
      <c r="C5" s="64">
        <v>44992</v>
      </c>
      <c r="D5" s="63">
        <v>1</v>
      </c>
      <c r="E5" s="74" t="s">
        <v>641</v>
      </c>
      <c r="F5" s="74" t="s">
        <v>642</v>
      </c>
      <c r="G5" s="74" t="s">
        <v>939</v>
      </c>
      <c r="H5" s="69" t="s">
        <v>969</v>
      </c>
      <c r="I5" s="69" t="s">
        <v>969</v>
      </c>
      <c r="J5" s="69">
        <v>0</v>
      </c>
      <c r="K5" s="69">
        <v>0</v>
      </c>
      <c r="L5" s="69">
        <v>0</v>
      </c>
      <c r="M5" s="91"/>
    </row>
    <row r="6" spans="1:13" s="66" customFormat="1" ht="57.75" thickBot="1" x14ac:dyDescent="0.3">
      <c r="A6" s="74">
        <v>206</v>
      </c>
      <c r="B6" s="74">
        <v>2923</v>
      </c>
      <c r="C6" s="64">
        <v>44997</v>
      </c>
      <c r="D6" s="63">
        <v>1</v>
      </c>
      <c r="E6" s="74" t="s">
        <v>641</v>
      </c>
      <c r="F6" s="74" t="s">
        <v>642</v>
      </c>
      <c r="G6" s="74" t="s">
        <v>939</v>
      </c>
      <c r="H6" s="69" t="s">
        <v>970</v>
      </c>
      <c r="I6" s="69" t="s">
        <v>970</v>
      </c>
      <c r="J6" s="69">
        <v>0</v>
      </c>
      <c r="K6" s="69">
        <v>0</v>
      </c>
      <c r="L6" s="69">
        <v>0</v>
      </c>
      <c r="M6" s="91"/>
    </row>
    <row r="7" spans="1:13" s="66" customFormat="1" ht="57.75" thickBot="1" x14ac:dyDescent="0.3">
      <c r="A7" s="74">
        <v>206</v>
      </c>
      <c r="B7" s="74">
        <v>3354</v>
      </c>
      <c r="C7" s="64">
        <v>45004</v>
      </c>
      <c r="D7" s="63">
        <v>1</v>
      </c>
      <c r="E7" s="74" t="s">
        <v>641</v>
      </c>
      <c r="F7" s="74" t="s">
        <v>642</v>
      </c>
      <c r="G7" s="74" t="s">
        <v>939</v>
      </c>
      <c r="H7" s="69" t="s">
        <v>948</v>
      </c>
      <c r="I7" s="69" t="s">
        <v>948</v>
      </c>
      <c r="J7" s="69">
        <v>0</v>
      </c>
      <c r="K7" s="69">
        <v>0</v>
      </c>
      <c r="L7" s="69">
        <v>0</v>
      </c>
      <c r="M7" s="91"/>
    </row>
    <row r="8" spans="1:13" s="66" customFormat="1" ht="57.75" thickBot="1" x14ac:dyDescent="0.3">
      <c r="A8" s="74">
        <v>206</v>
      </c>
      <c r="B8" s="74">
        <v>3381</v>
      </c>
      <c r="C8" s="64">
        <v>45005</v>
      </c>
      <c r="D8" s="63">
        <v>1</v>
      </c>
      <c r="E8" s="74" t="s">
        <v>641</v>
      </c>
      <c r="F8" s="74" t="s">
        <v>642</v>
      </c>
      <c r="G8" s="74" t="s">
        <v>939</v>
      </c>
      <c r="H8" s="69" t="s">
        <v>949</v>
      </c>
      <c r="I8" s="69" t="s">
        <v>949</v>
      </c>
      <c r="J8" s="69">
        <v>0</v>
      </c>
      <c r="K8" s="69">
        <v>0</v>
      </c>
      <c r="L8" s="69">
        <v>0</v>
      </c>
      <c r="M8" s="91"/>
    </row>
    <row r="9" spans="1:13" s="66" customFormat="1" ht="57.75" thickBot="1" x14ac:dyDescent="0.3">
      <c r="A9" s="74">
        <v>206</v>
      </c>
      <c r="B9" s="74">
        <v>3382</v>
      </c>
      <c r="C9" s="64">
        <v>45005</v>
      </c>
      <c r="D9" s="63">
        <v>1</v>
      </c>
      <c r="E9" s="74" t="s">
        <v>641</v>
      </c>
      <c r="F9" s="74" t="s">
        <v>642</v>
      </c>
      <c r="G9" s="74" t="s">
        <v>939</v>
      </c>
      <c r="H9" s="69" t="s">
        <v>963</v>
      </c>
      <c r="I9" s="69" t="s">
        <v>963</v>
      </c>
      <c r="J9" s="69">
        <v>0</v>
      </c>
      <c r="K9" s="69">
        <v>0</v>
      </c>
      <c r="L9" s="69">
        <v>0</v>
      </c>
      <c r="M9" s="91"/>
    </row>
    <row r="10" spans="1:13" ht="57.75" thickBot="1" x14ac:dyDescent="0.3">
      <c r="A10" s="74">
        <v>206</v>
      </c>
      <c r="B10" s="74">
        <v>3594</v>
      </c>
      <c r="C10" s="64">
        <v>45008</v>
      </c>
      <c r="D10" s="63">
        <v>1</v>
      </c>
      <c r="E10" s="74" t="s">
        <v>641</v>
      </c>
      <c r="F10" s="74" t="s">
        <v>642</v>
      </c>
      <c r="G10" s="74" t="s">
        <v>939</v>
      </c>
      <c r="H10" s="69" t="s">
        <v>940</v>
      </c>
      <c r="I10" s="69" t="s">
        <v>940</v>
      </c>
      <c r="J10" s="69">
        <v>0</v>
      </c>
      <c r="K10" s="69">
        <v>0</v>
      </c>
      <c r="L10" s="69">
        <v>0</v>
      </c>
      <c r="M10" s="91"/>
    </row>
    <row r="11" spans="1:13" ht="43.5" thickBot="1" x14ac:dyDescent="0.3">
      <c r="A11" s="74">
        <v>206</v>
      </c>
      <c r="B11" s="74">
        <v>5462</v>
      </c>
      <c r="C11" s="64">
        <v>45054</v>
      </c>
      <c r="D11" s="63">
        <v>1</v>
      </c>
      <c r="E11" s="74" t="s">
        <v>837</v>
      </c>
      <c r="F11" s="74" t="s">
        <v>838</v>
      </c>
      <c r="G11" s="74" t="s">
        <v>839</v>
      </c>
      <c r="H11" s="69" t="s">
        <v>942</v>
      </c>
      <c r="I11" s="69" t="s">
        <v>942</v>
      </c>
      <c r="J11" s="69">
        <v>0</v>
      </c>
      <c r="K11" s="69">
        <v>0</v>
      </c>
      <c r="L11" s="69" t="s">
        <v>943</v>
      </c>
      <c r="M11" s="91"/>
    </row>
    <row r="12" spans="1:13" ht="43.5" thickBot="1" x14ac:dyDescent="0.3">
      <c r="A12" s="74">
        <v>206</v>
      </c>
      <c r="B12" s="74">
        <v>5660</v>
      </c>
      <c r="C12" s="64">
        <v>45059</v>
      </c>
      <c r="D12" s="63">
        <v>1</v>
      </c>
      <c r="E12" s="74" t="s">
        <v>837</v>
      </c>
      <c r="F12" s="74" t="s">
        <v>838</v>
      </c>
      <c r="G12" s="74" t="s">
        <v>839</v>
      </c>
      <c r="H12" s="69" t="s">
        <v>950</v>
      </c>
      <c r="I12" s="69" t="s">
        <v>950</v>
      </c>
      <c r="J12" s="69">
        <v>0</v>
      </c>
      <c r="K12" s="69">
        <v>0</v>
      </c>
      <c r="L12" s="69" t="s">
        <v>951</v>
      </c>
      <c r="M12" s="91"/>
    </row>
    <row r="13" spans="1:13" ht="43.5" thickBot="1" x14ac:dyDescent="0.3">
      <c r="A13" s="74">
        <v>206</v>
      </c>
      <c r="B13" s="74">
        <v>5664</v>
      </c>
      <c r="C13" s="64">
        <v>45059</v>
      </c>
      <c r="D13" s="63">
        <v>1</v>
      </c>
      <c r="E13" s="74" t="s">
        <v>837</v>
      </c>
      <c r="F13" s="74" t="s">
        <v>838</v>
      </c>
      <c r="G13" s="74" t="s">
        <v>839</v>
      </c>
      <c r="H13" s="69" t="s">
        <v>965</v>
      </c>
      <c r="I13" s="69" t="s">
        <v>965</v>
      </c>
      <c r="J13" s="69">
        <v>0</v>
      </c>
      <c r="K13" s="69">
        <v>0</v>
      </c>
      <c r="L13" s="69" t="s">
        <v>966</v>
      </c>
      <c r="M13" s="91"/>
    </row>
    <row r="14" spans="1:13" ht="43.5" thickBot="1" x14ac:dyDescent="0.3">
      <c r="A14" s="74">
        <v>206</v>
      </c>
      <c r="B14" s="74">
        <v>5761</v>
      </c>
      <c r="C14" s="64">
        <v>45060</v>
      </c>
      <c r="D14" s="63">
        <v>1</v>
      </c>
      <c r="E14" s="74" t="s">
        <v>837</v>
      </c>
      <c r="F14" s="74" t="s">
        <v>838</v>
      </c>
      <c r="G14" s="74" t="s">
        <v>839</v>
      </c>
      <c r="H14" s="69" t="s">
        <v>954</v>
      </c>
      <c r="I14" s="69" t="s">
        <v>954</v>
      </c>
      <c r="J14" s="69">
        <v>0</v>
      </c>
      <c r="K14" s="69">
        <v>0</v>
      </c>
      <c r="L14" s="69" t="s">
        <v>955</v>
      </c>
      <c r="M14" s="91"/>
    </row>
    <row r="15" spans="1:13" ht="43.5" thickBot="1" x14ac:dyDescent="0.3">
      <c r="A15" s="74">
        <v>206</v>
      </c>
      <c r="B15" s="74">
        <v>5783</v>
      </c>
      <c r="C15" s="64">
        <v>45061</v>
      </c>
      <c r="D15" s="63">
        <v>1</v>
      </c>
      <c r="E15" s="74" t="s">
        <v>956</v>
      </c>
      <c r="F15" s="74" t="s">
        <v>838</v>
      </c>
      <c r="G15" s="74" t="s">
        <v>839</v>
      </c>
      <c r="H15" s="69" t="s">
        <v>957</v>
      </c>
      <c r="I15" s="69" t="s">
        <v>957</v>
      </c>
      <c r="J15" s="69">
        <v>0</v>
      </c>
      <c r="K15" s="69">
        <v>0</v>
      </c>
      <c r="L15" s="69" t="s">
        <v>958</v>
      </c>
      <c r="M15" s="91"/>
    </row>
    <row r="16" spans="1:13" ht="43.5" thickBot="1" x14ac:dyDescent="0.3">
      <c r="A16" s="74">
        <v>206</v>
      </c>
      <c r="B16" s="74">
        <v>5782</v>
      </c>
      <c r="C16" s="64">
        <v>45061</v>
      </c>
      <c r="D16" s="63">
        <v>1</v>
      </c>
      <c r="E16" s="74" t="s">
        <v>837</v>
      </c>
      <c r="F16" s="74" t="s">
        <v>838</v>
      </c>
      <c r="G16" s="74" t="s">
        <v>839</v>
      </c>
      <c r="H16" s="69" t="s">
        <v>967</v>
      </c>
      <c r="I16" s="69" t="s">
        <v>967</v>
      </c>
      <c r="J16" s="69">
        <v>0</v>
      </c>
      <c r="K16" s="69">
        <v>0</v>
      </c>
      <c r="L16" s="69" t="s">
        <v>968</v>
      </c>
      <c r="M16" s="91"/>
    </row>
    <row r="17" spans="1:13" ht="57.75" thickBot="1" x14ac:dyDescent="0.3">
      <c r="A17" s="74">
        <v>206</v>
      </c>
      <c r="B17" s="74">
        <v>6100</v>
      </c>
      <c r="C17" s="64">
        <v>45068</v>
      </c>
      <c r="D17" s="63">
        <v>1</v>
      </c>
      <c r="E17" s="74" t="s">
        <v>641</v>
      </c>
      <c r="F17" s="74" t="s">
        <v>642</v>
      </c>
      <c r="G17" s="74" t="s">
        <v>939</v>
      </c>
      <c r="H17" s="69" t="s">
        <v>962</v>
      </c>
      <c r="I17" s="69" t="s">
        <v>962</v>
      </c>
      <c r="J17" s="69">
        <v>0</v>
      </c>
      <c r="K17" s="69">
        <v>0</v>
      </c>
      <c r="L17" s="69">
        <v>0</v>
      </c>
      <c r="M17" s="91"/>
    </row>
    <row r="18" spans="1:13" ht="57.75" thickBot="1" x14ac:dyDescent="0.3">
      <c r="A18" s="74">
        <v>206</v>
      </c>
      <c r="B18" s="74">
        <v>6263</v>
      </c>
      <c r="C18" s="64">
        <v>45073</v>
      </c>
      <c r="D18" s="63">
        <v>1</v>
      </c>
      <c r="E18" s="74" t="s">
        <v>641</v>
      </c>
      <c r="F18" s="74" t="s">
        <v>642</v>
      </c>
      <c r="G18" s="74" t="s">
        <v>939</v>
      </c>
      <c r="H18" s="69" t="s">
        <v>941</v>
      </c>
      <c r="I18" s="69" t="s">
        <v>941</v>
      </c>
      <c r="J18" s="69">
        <v>0</v>
      </c>
      <c r="K18" s="69">
        <v>0</v>
      </c>
      <c r="L18" s="69">
        <v>0</v>
      </c>
      <c r="M18" s="91"/>
    </row>
    <row r="19" spans="1:13" ht="43.5" thickBot="1" x14ac:dyDescent="0.3">
      <c r="A19" s="74">
        <v>206</v>
      </c>
      <c r="B19" s="74">
        <v>6288</v>
      </c>
      <c r="C19" s="64">
        <v>45074</v>
      </c>
      <c r="D19" s="63">
        <v>1</v>
      </c>
      <c r="E19" s="74" t="s">
        <v>944</v>
      </c>
      <c r="F19" s="74" t="s">
        <v>945</v>
      </c>
      <c r="G19" s="74" t="s">
        <v>946</v>
      </c>
      <c r="H19" s="69" t="s">
        <v>952</v>
      </c>
      <c r="I19" s="69" t="s">
        <v>952</v>
      </c>
      <c r="J19" s="69">
        <v>0</v>
      </c>
      <c r="K19" s="69">
        <v>0</v>
      </c>
      <c r="L19" s="68">
        <v>41659.339999999997</v>
      </c>
      <c r="M19" s="91"/>
    </row>
    <row r="20" spans="1:13" s="66" customFormat="1" ht="43.5" thickBot="1" x14ac:dyDescent="0.3">
      <c r="A20" s="74">
        <v>206</v>
      </c>
      <c r="B20" s="74">
        <v>6511</v>
      </c>
      <c r="C20" s="64">
        <v>45081</v>
      </c>
      <c r="D20" s="63">
        <v>1</v>
      </c>
      <c r="E20" s="74" t="s">
        <v>944</v>
      </c>
      <c r="F20" s="74" t="s">
        <v>945</v>
      </c>
      <c r="G20" s="74" t="s">
        <v>946</v>
      </c>
      <c r="H20" s="69" t="s">
        <v>953</v>
      </c>
      <c r="I20" s="69" t="s">
        <v>953</v>
      </c>
      <c r="J20" s="69">
        <v>0</v>
      </c>
      <c r="K20" s="69">
        <v>0</v>
      </c>
      <c r="L20" s="68">
        <v>73382.09</v>
      </c>
      <c r="M20" s="91"/>
    </row>
    <row r="21" spans="1:13" s="66" customFormat="1" ht="43.5" thickBot="1" x14ac:dyDescent="0.3">
      <c r="A21" s="74">
        <v>206</v>
      </c>
      <c r="B21" s="74">
        <v>6627</v>
      </c>
      <c r="C21" s="64">
        <v>45084</v>
      </c>
      <c r="D21" s="63">
        <v>1</v>
      </c>
      <c r="E21" s="74" t="s">
        <v>837</v>
      </c>
      <c r="F21" s="74" t="s">
        <v>838</v>
      </c>
      <c r="G21" s="74" t="s">
        <v>839</v>
      </c>
      <c r="H21" s="69" t="s">
        <v>959</v>
      </c>
      <c r="I21" s="69" t="s">
        <v>959</v>
      </c>
      <c r="J21" s="69">
        <v>0</v>
      </c>
      <c r="K21" s="69">
        <v>0</v>
      </c>
      <c r="L21" s="69" t="s">
        <v>960</v>
      </c>
      <c r="M21" s="91"/>
    </row>
    <row r="22" spans="1:13" s="66" customFormat="1" ht="43.5" thickBot="1" x14ac:dyDescent="0.3">
      <c r="A22" s="74">
        <v>206</v>
      </c>
      <c r="B22" s="74">
        <v>6924</v>
      </c>
      <c r="C22" s="64">
        <v>45091</v>
      </c>
      <c r="D22" s="63">
        <v>1</v>
      </c>
      <c r="E22" s="74" t="s">
        <v>837</v>
      </c>
      <c r="F22" s="74" t="s">
        <v>838</v>
      </c>
      <c r="G22" s="74" t="s">
        <v>839</v>
      </c>
      <c r="H22" s="69" t="s">
        <v>964</v>
      </c>
      <c r="I22" s="69" t="s">
        <v>964</v>
      </c>
      <c r="J22" s="69">
        <v>0</v>
      </c>
      <c r="K22" s="69">
        <v>0</v>
      </c>
      <c r="L22" s="68">
        <v>56610.53</v>
      </c>
      <c r="M22" s="91"/>
    </row>
    <row r="23" spans="1:13" s="66" customFormat="1" ht="43.5" thickBot="1" x14ac:dyDescent="0.3">
      <c r="A23" s="74">
        <v>206</v>
      </c>
      <c r="B23" s="74">
        <v>6988</v>
      </c>
      <c r="C23" s="64">
        <v>45092</v>
      </c>
      <c r="D23" s="63">
        <v>1</v>
      </c>
      <c r="E23" s="74" t="s">
        <v>944</v>
      </c>
      <c r="F23" s="74" t="s">
        <v>945</v>
      </c>
      <c r="G23" s="74" t="s">
        <v>946</v>
      </c>
      <c r="H23" s="69" t="s">
        <v>947</v>
      </c>
      <c r="I23" s="69" t="s">
        <v>947</v>
      </c>
      <c r="J23" s="69">
        <v>0</v>
      </c>
      <c r="K23" s="69">
        <v>0</v>
      </c>
      <c r="L23" s="68">
        <v>55550.87</v>
      </c>
      <c r="M23" s="91"/>
    </row>
    <row r="24" spans="1:13" s="66" customFormat="1" ht="43.5" thickBot="1" x14ac:dyDescent="0.3">
      <c r="A24" s="74">
        <v>206</v>
      </c>
      <c r="B24" s="74">
        <v>7114</v>
      </c>
      <c r="C24" s="64">
        <v>45095</v>
      </c>
      <c r="D24" s="63">
        <v>1</v>
      </c>
      <c r="E24" s="74" t="s">
        <v>837</v>
      </c>
      <c r="F24" s="74" t="s">
        <v>838</v>
      </c>
      <c r="G24" s="74" t="s">
        <v>839</v>
      </c>
      <c r="H24" s="69" t="s">
        <v>973</v>
      </c>
      <c r="I24" s="69" t="s">
        <v>973</v>
      </c>
      <c r="J24" s="69">
        <v>0</v>
      </c>
      <c r="K24" s="69">
        <v>0</v>
      </c>
      <c r="L24" s="69" t="s">
        <v>974</v>
      </c>
      <c r="M24" s="91"/>
    </row>
    <row r="25" spans="1:13" s="66" customFormat="1" ht="43.5" thickBot="1" x14ac:dyDescent="0.3">
      <c r="A25" s="74">
        <v>206</v>
      </c>
      <c r="B25" s="74">
        <v>7094</v>
      </c>
      <c r="C25" s="64">
        <v>45095</v>
      </c>
      <c r="D25" s="63">
        <v>1</v>
      </c>
      <c r="E25" s="74" t="s">
        <v>837</v>
      </c>
      <c r="F25" s="74" t="s">
        <v>838</v>
      </c>
      <c r="G25" s="74" t="s">
        <v>839</v>
      </c>
      <c r="H25" s="69" t="s">
        <v>975</v>
      </c>
      <c r="I25" s="69" t="s">
        <v>975</v>
      </c>
      <c r="J25" s="69">
        <v>0</v>
      </c>
      <c r="K25" s="69">
        <v>0</v>
      </c>
      <c r="L25" s="69" t="s">
        <v>976</v>
      </c>
      <c r="M25" s="91"/>
    </row>
    <row r="26" spans="1:13" s="66" customFormat="1" ht="43.5" thickBot="1" x14ac:dyDescent="0.3">
      <c r="A26" s="74">
        <v>206</v>
      </c>
      <c r="B26" s="74">
        <v>7112</v>
      </c>
      <c r="C26" s="64">
        <v>45095</v>
      </c>
      <c r="D26" s="63">
        <v>1</v>
      </c>
      <c r="E26" s="74" t="s">
        <v>979</v>
      </c>
      <c r="F26" s="74" t="s">
        <v>980</v>
      </c>
      <c r="G26" s="74" t="s">
        <v>981</v>
      </c>
      <c r="H26" s="69" t="s">
        <v>982</v>
      </c>
      <c r="I26" s="69" t="s">
        <v>982</v>
      </c>
      <c r="J26" s="69">
        <v>0</v>
      </c>
      <c r="K26" s="69">
        <v>0</v>
      </c>
      <c r="L26" s="69">
        <v>0</v>
      </c>
      <c r="M26" s="91"/>
    </row>
    <row r="27" spans="1:13" s="66" customFormat="1" ht="43.5" thickBot="1" x14ac:dyDescent="0.3">
      <c r="A27" s="74">
        <v>206</v>
      </c>
      <c r="B27" s="74">
        <v>7133</v>
      </c>
      <c r="C27" s="64">
        <v>45096</v>
      </c>
      <c r="D27" s="63">
        <v>1</v>
      </c>
      <c r="E27" s="74" t="s">
        <v>837</v>
      </c>
      <c r="F27" s="74" t="s">
        <v>838</v>
      </c>
      <c r="G27" s="74" t="s">
        <v>839</v>
      </c>
      <c r="H27" s="69" t="s">
        <v>977</v>
      </c>
      <c r="I27" s="69" t="s">
        <v>977</v>
      </c>
      <c r="J27" s="69">
        <v>0</v>
      </c>
      <c r="K27" s="69">
        <v>0</v>
      </c>
      <c r="L27" s="69" t="s">
        <v>978</v>
      </c>
      <c r="M27" s="91"/>
    </row>
    <row r="28" spans="1:13" s="66" customFormat="1" ht="43.5" thickBot="1" x14ac:dyDescent="0.3">
      <c r="A28" s="74">
        <v>206</v>
      </c>
      <c r="B28" s="74">
        <v>7242</v>
      </c>
      <c r="C28" s="64">
        <v>45098</v>
      </c>
      <c r="D28" s="63">
        <v>1</v>
      </c>
      <c r="E28" s="74" t="s">
        <v>837</v>
      </c>
      <c r="F28" s="74" t="s">
        <v>838</v>
      </c>
      <c r="G28" s="74" t="s">
        <v>839</v>
      </c>
      <c r="H28" s="69" t="s">
        <v>971</v>
      </c>
      <c r="I28" s="69" t="s">
        <v>971</v>
      </c>
      <c r="J28" s="69">
        <v>0</v>
      </c>
      <c r="K28" s="69">
        <v>0</v>
      </c>
      <c r="L28" s="68">
        <v>58707.22</v>
      </c>
      <c r="M28" s="91"/>
    </row>
    <row r="29" spans="1:13" s="66" customFormat="1" ht="43.5" thickBot="1" x14ac:dyDescent="0.3">
      <c r="A29" s="74">
        <v>206</v>
      </c>
      <c r="B29" s="74">
        <v>7336</v>
      </c>
      <c r="C29" s="64">
        <v>45101</v>
      </c>
      <c r="D29" s="63">
        <v>1</v>
      </c>
      <c r="E29" s="74" t="s">
        <v>837</v>
      </c>
      <c r="F29" s="74" t="s">
        <v>838</v>
      </c>
      <c r="G29" s="74" t="s">
        <v>839</v>
      </c>
      <c r="H29" s="69" t="s">
        <v>983</v>
      </c>
      <c r="I29" s="69" t="s">
        <v>983</v>
      </c>
      <c r="J29" s="69">
        <v>0</v>
      </c>
      <c r="K29" s="69">
        <v>0</v>
      </c>
      <c r="L29" s="69" t="s">
        <v>984</v>
      </c>
      <c r="M29" s="91"/>
    </row>
    <row r="30" spans="1:13" s="66" customFormat="1" ht="43.5" thickBot="1" x14ac:dyDescent="0.3">
      <c r="A30" s="74">
        <v>206</v>
      </c>
      <c r="B30" s="74">
        <v>7392</v>
      </c>
      <c r="C30" s="64">
        <v>45102</v>
      </c>
      <c r="D30" s="63">
        <v>1</v>
      </c>
      <c r="E30" s="74" t="s">
        <v>944</v>
      </c>
      <c r="F30" s="74" t="s">
        <v>945</v>
      </c>
      <c r="G30" s="74" t="s">
        <v>946</v>
      </c>
      <c r="H30" s="69" t="s">
        <v>985</v>
      </c>
      <c r="I30" s="69" t="s">
        <v>985</v>
      </c>
      <c r="J30" s="69">
        <v>0</v>
      </c>
      <c r="K30" s="69">
        <v>0</v>
      </c>
      <c r="L30" s="68">
        <v>63792.29</v>
      </c>
      <c r="M30" s="91"/>
    </row>
    <row r="31" spans="1:13" s="66" customFormat="1" ht="43.5" thickBot="1" x14ac:dyDescent="0.3">
      <c r="A31" s="74">
        <v>206</v>
      </c>
      <c r="B31" s="74">
        <v>8004</v>
      </c>
      <c r="C31" s="64">
        <v>45124</v>
      </c>
      <c r="D31" s="63">
        <v>1</v>
      </c>
      <c r="E31" s="74" t="s">
        <v>944</v>
      </c>
      <c r="F31" s="74" t="s">
        <v>945</v>
      </c>
      <c r="G31" s="74" t="s">
        <v>946</v>
      </c>
      <c r="H31" s="69" t="s">
        <v>988</v>
      </c>
      <c r="I31" s="69" t="s">
        <v>988</v>
      </c>
      <c r="J31" s="69">
        <v>0</v>
      </c>
      <c r="K31" s="69">
        <v>0</v>
      </c>
      <c r="L31" s="68">
        <v>34478.800000000003</v>
      </c>
      <c r="M31" s="91"/>
    </row>
    <row r="32" spans="1:13" s="66" customFormat="1" ht="43.5" thickBot="1" x14ac:dyDescent="0.3">
      <c r="A32" s="74">
        <v>206</v>
      </c>
      <c r="B32" s="74">
        <v>8224</v>
      </c>
      <c r="C32" s="64">
        <v>45131</v>
      </c>
      <c r="D32" s="63">
        <v>1</v>
      </c>
      <c r="E32" s="74" t="s">
        <v>989</v>
      </c>
      <c r="F32" s="74" t="s">
        <v>838</v>
      </c>
      <c r="G32" s="74" t="s">
        <v>839</v>
      </c>
      <c r="H32" s="69" t="s">
        <v>990</v>
      </c>
      <c r="I32" s="69" t="s">
        <v>990</v>
      </c>
      <c r="J32" s="69">
        <v>0</v>
      </c>
      <c r="K32" s="69">
        <v>0</v>
      </c>
      <c r="L32" s="68">
        <v>59131.73</v>
      </c>
      <c r="M32" s="273"/>
    </row>
    <row r="33" spans="1:14" s="66" customFormat="1" ht="43.5" thickBot="1" x14ac:dyDescent="0.3">
      <c r="A33" s="74">
        <v>206</v>
      </c>
      <c r="B33" s="74">
        <v>8507</v>
      </c>
      <c r="C33" s="64">
        <v>45138</v>
      </c>
      <c r="D33" s="63">
        <v>1</v>
      </c>
      <c r="E33" s="74" t="s">
        <v>837</v>
      </c>
      <c r="F33" s="74" t="s">
        <v>838</v>
      </c>
      <c r="G33" s="74" t="s">
        <v>839</v>
      </c>
      <c r="H33" s="69" t="s">
        <v>972</v>
      </c>
      <c r="I33" s="69" t="s">
        <v>972</v>
      </c>
      <c r="J33" s="69">
        <v>0</v>
      </c>
      <c r="K33" s="69">
        <v>0</v>
      </c>
      <c r="L33" s="68">
        <v>44285.87</v>
      </c>
      <c r="M33" s="91"/>
    </row>
    <row r="34" spans="1:14" s="66" customFormat="1" ht="43.5" thickBot="1" x14ac:dyDescent="0.3">
      <c r="A34" s="74">
        <v>206</v>
      </c>
      <c r="B34" s="74">
        <v>8506</v>
      </c>
      <c r="C34" s="64">
        <v>45138</v>
      </c>
      <c r="D34" s="63">
        <v>1</v>
      </c>
      <c r="E34" s="74" t="s">
        <v>837</v>
      </c>
      <c r="F34" s="74" t="s">
        <v>838</v>
      </c>
      <c r="G34" s="74" t="s">
        <v>839</v>
      </c>
      <c r="H34" s="69" t="s">
        <v>986</v>
      </c>
      <c r="I34" s="69" t="s">
        <v>986</v>
      </c>
      <c r="J34" s="69">
        <v>0</v>
      </c>
      <c r="K34" s="69">
        <v>0</v>
      </c>
      <c r="L34" s="69" t="s">
        <v>987</v>
      </c>
      <c r="M34" s="91"/>
    </row>
    <row r="35" spans="1:14" s="66" customFormat="1" ht="43.5" thickBot="1" x14ac:dyDescent="0.3">
      <c r="A35" s="74">
        <v>206</v>
      </c>
      <c r="B35" s="74">
        <v>8834</v>
      </c>
      <c r="C35" s="64">
        <v>45147</v>
      </c>
      <c r="D35" s="63">
        <v>1</v>
      </c>
      <c r="E35" s="74" t="s">
        <v>1205</v>
      </c>
      <c r="F35" s="74" t="s">
        <v>945</v>
      </c>
      <c r="G35" s="74" t="s">
        <v>946</v>
      </c>
      <c r="H35" s="69" t="s">
        <v>1206</v>
      </c>
      <c r="I35" s="69" t="s">
        <v>1206</v>
      </c>
      <c r="J35" s="69">
        <v>0</v>
      </c>
      <c r="K35" s="69">
        <v>0</v>
      </c>
      <c r="L35" s="68">
        <v>30255.53</v>
      </c>
      <c r="M35" s="91"/>
    </row>
    <row r="36" spans="1:14" s="66" customFormat="1" ht="43.5" thickBot="1" x14ac:dyDescent="0.3">
      <c r="A36" s="74">
        <v>206</v>
      </c>
      <c r="B36" s="74">
        <v>8850</v>
      </c>
      <c r="C36" s="64">
        <v>45148</v>
      </c>
      <c r="D36" s="63">
        <v>1</v>
      </c>
      <c r="E36" s="74" t="s">
        <v>1207</v>
      </c>
      <c r="F36" s="74" t="s">
        <v>838</v>
      </c>
      <c r="G36" s="74" t="s">
        <v>839</v>
      </c>
      <c r="H36" s="69" t="s">
        <v>1208</v>
      </c>
      <c r="I36" s="69" t="s">
        <v>1208</v>
      </c>
      <c r="J36" s="69">
        <v>0</v>
      </c>
      <c r="K36" s="69">
        <v>0</v>
      </c>
      <c r="L36" s="68">
        <v>40449.89</v>
      </c>
      <c r="M36" s="91"/>
    </row>
    <row r="37" spans="1:14" s="66" customFormat="1" ht="43.5" thickBot="1" x14ac:dyDescent="0.3">
      <c r="A37" s="74">
        <v>206</v>
      </c>
      <c r="B37" s="74">
        <v>9421</v>
      </c>
      <c r="C37" s="64">
        <v>45162</v>
      </c>
      <c r="D37" s="63">
        <v>1</v>
      </c>
      <c r="E37" s="74" t="s">
        <v>944</v>
      </c>
      <c r="F37" s="74" t="s">
        <v>945</v>
      </c>
      <c r="G37" s="74" t="s">
        <v>946</v>
      </c>
      <c r="H37" s="69" t="s">
        <v>1204</v>
      </c>
      <c r="I37" s="69" t="s">
        <v>1204</v>
      </c>
      <c r="J37" s="69">
        <v>0</v>
      </c>
      <c r="K37" s="69">
        <v>0</v>
      </c>
      <c r="L37" s="68">
        <v>68093.16</v>
      </c>
      <c r="M37" s="91"/>
    </row>
    <row r="38" spans="1:14" s="66" customFormat="1" ht="57.75" thickBot="1" x14ac:dyDescent="0.3">
      <c r="A38" s="74">
        <v>206</v>
      </c>
      <c r="B38" s="74">
        <v>9648</v>
      </c>
      <c r="C38" s="64">
        <v>45168</v>
      </c>
      <c r="D38" s="63">
        <v>1</v>
      </c>
      <c r="E38" s="74" t="s">
        <v>641</v>
      </c>
      <c r="F38" s="74" t="s">
        <v>642</v>
      </c>
      <c r="G38" s="74" t="s">
        <v>939</v>
      </c>
      <c r="H38" s="69" t="s">
        <v>1209</v>
      </c>
      <c r="I38" s="69" t="s">
        <v>1209</v>
      </c>
      <c r="J38" s="69">
        <v>0</v>
      </c>
      <c r="K38" s="69">
        <v>0</v>
      </c>
      <c r="L38" s="69">
        <v>0</v>
      </c>
      <c r="M38" s="91"/>
    </row>
    <row r="39" spans="1:14" s="66" customFormat="1" ht="43.5" thickBot="1" x14ac:dyDescent="0.3">
      <c r="A39" s="74">
        <v>206</v>
      </c>
      <c r="B39" s="74">
        <v>9687</v>
      </c>
      <c r="C39" s="64">
        <v>45169</v>
      </c>
      <c r="D39" s="63">
        <v>1</v>
      </c>
      <c r="E39" s="74" t="s">
        <v>837</v>
      </c>
      <c r="F39" s="74" t="s">
        <v>838</v>
      </c>
      <c r="G39" s="74" t="s">
        <v>839</v>
      </c>
      <c r="H39" s="69" t="s">
        <v>1202</v>
      </c>
      <c r="I39" s="69" t="s">
        <v>1202</v>
      </c>
      <c r="J39" s="69">
        <v>0</v>
      </c>
      <c r="K39" s="69">
        <v>0</v>
      </c>
      <c r="L39" s="69" t="s">
        <v>1203</v>
      </c>
      <c r="M39" s="91"/>
    </row>
    <row r="40" spans="1:14" s="66" customFormat="1" ht="57.75" thickBot="1" x14ac:dyDescent="0.3">
      <c r="A40" s="74">
        <v>206</v>
      </c>
      <c r="B40" s="74">
        <v>9686</v>
      </c>
      <c r="C40" s="64">
        <v>45169</v>
      </c>
      <c r="D40" s="63">
        <v>1</v>
      </c>
      <c r="E40" s="74" t="s">
        <v>641</v>
      </c>
      <c r="F40" s="74" t="s">
        <v>642</v>
      </c>
      <c r="G40" s="74" t="s">
        <v>939</v>
      </c>
      <c r="H40" s="69" t="s">
        <v>1215</v>
      </c>
      <c r="I40" s="69" t="s">
        <v>1215</v>
      </c>
      <c r="J40" s="69">
        <v>0</v>
      </c>
      <c r="K40" s="69">
        <v>0</v>
      </c>
      <c r="L40" s="69">
        <v>0</v>
      </c>
      <c r="M40" s="91"/>
    </row>
    <row r="41" spans="1:14" ht="43.5" thickBot="1" x14ac:dyDescent="0.3">
      <c r="A41" s="1">
        <v>206</v>
      </c>
      <c r="B41" s="1">
        <v>9766</v>
      </c>
      <c r="C41" s="6">
        <v>45172</v>
      </c>
      <c r="D41" s="2">
        <v>1</v>
      </c>
      <c r="E41" s="1" t="s">
        <v>837</v>
      </c>
      <c r="F41" s="1" t="s">
        <v>838</v>
      </c>
      <c r="G41" s="1" t="s">
        <v>839</v>
      </c>
      <c r="H41" s="4" t="s">
        <v>1216</v>
      </c>
      <c r="I41" s="4" t="s">
        <v>1216</v>
      </c>
      <c r="J41" s="4">
        <v>0</v>
      </c>
      <c r="K41" s="4">
        <v>0</v>
      </c>
      <c r="L41" s="3">
        <v>45636.78</v>
      </c>
      <c r="M41" s="22"/>
    </row>
    <row r="42" spans="1:14" ht="43.5" thickBot="1" x14ac:dyDescent="0.3">
      <c r="A42" s="1">
        <v>206</v>
      </c>
      <c r="B42" s="239">
        <v>10529</v>
      </c>
      <c r="C42" s="240">
        <v>45193</v>
      </c>
      <c r="D42" s="241">
        <v>1</v>
      </c>
      <c r="E42" s="239" t="s">
        <v>837</v>
      </c>
      <c r="F42" s="239" t="s">
        <v>838</v>
      </c>
      <c r="G42" s="239" t="s">
        <v>839</v>
      </c>
      <c r="H42" s="4" t="s">
        <v>1231</v>
      </c>
      <c r="I42" s="4" t="s">
        <v>1231</v>
      </c>
      <c r="J42" s="4">
        <v>0</v>
      </c>
      <c r="K42" s="4">
        <v>0</v>
      </c>
      <c r="L42" s="4" t="s">
        <v>1232</v>
      </c>
      <c r="M42" s="43"/>
    </row>
    <row r="43" spans="1:14" ht="43.5" thickBot="1" x14ac:dyDescent="0.3">
      <c r="A43" s="1">
        <v>206</v>
      </c>
      <c r="B43" s="1">
        <v>10614</v>
      </c>
      <c r="C43" s="6">
        <v>45195</v>
      </c>
      <c r="D43" s="2">
        <v>1</v>
      </c>
      <c r="E43" s="1" t="s">
        <v>1233</v>
      </c>
      <c r="F43" s="1" t="s">
        <v>838</v>
      </c>
      <c r="G43" s="1" t="s">
        <v>839</v>
      </c>
      <c r="H43" s="4" t="s">
        <v>1234</v>
      </c>
      <c r="I43" s="4" t="s">
        <v>1234</v>
      </c>
      <c r="J43" s="4">
        <v>0</v>
      </c>
      <c r="K43" s="4">
        <v>0</v>
      </c>
      <c r="L43" s="4" t="s">
        <v>1235</v>
      </c>
      <c r="M43" s="243"/>
    </row>
    <row r="44" spans="1:14" ht="43.5" thickBot="1" x14ac:dyDescent="0.3">
      <c r="A44" s="1">
        <v>206</v>
      </c>
      <c r="B44" s="1">
        <v>10712</v>
      </c>
      <c r="C44" s="6">
        <v>45196</v>
      </c>
      <c r="D44" s="2">
        <v>1</v>
      </c>
      <c r="E44" s="1" t="s">
        <v>837</v>
      </c>
      <c r="F44" s="1" t="s">
        <v>838</v>
      </c>
      <c r="G44" s="1" t="s">
        <v>839</v>
      </c>
      <c r="H44" s="4" t="s">
        <v>1217</v>
      </c>
      <c r="I44" s="4" t="s">
        <v>1217</v>
      </c>
      <c r="J44" s="4">
        <v>0</v>
      </c>
      <c r="K44" s="4">
        <v>0</v>
      </c>
      <c r="L44" s="3">
        <v>91267.28</v>
      </c>
      <c r="M44" s="22"/>
    </row>
    <row r="45" spans="1:14" ht="43.5" thickBot="1" x14ac:dyDescent="0.3">
      <c r="A45" s="1">
        <v>206</v>
      </c>
      <c r="B45" s="1">
        <v>10838</v>
      </c>
      <c r="C45" s="6">
        <v>45201</v>
      </c>
      <c r="D45" s="2">
        <v>1</v>
      </c>
      <c r="E45" s="1" t="s">
        <v>837</v>
      </c>
      <c r="F45" s="1" t="s">
        <v>838</v>
      </c>
      <c r="G45" s="1" t="s">
        <v>839</v>
      </c>
      <c r="H45" s="4" t="s">
        <v>1227</v>
      </c>
      <c r="I45" s="4" t="s">
        <v>1227</v>
      </c>
      <c r="J45" s="4">
        <v>0</v>
      </c>
      <c r="K45" s="4">
        <v>0</v>
      </c>
      <c r="L45" s="4" t="s">
        <v>1228</v>
      </c>
      <c r="M45" s="22"/>
    </row>
    <row r="46" spans="1:14" ht="43.5" thickBot="1" x14ac:dyDescent="0.3">
      <c r="A46" s="1">
        <v>206</v>
      </c>
      <c r="B46" s="1">
        <v>10941</v>
      </c>
      <c r="C46" s="6">
        <v>45203</v>
      </c>
      <c r="D46" s="2">
        <v>1</v>
      </c>
      <c r="E46" s="1" t="s">
        <v>1218</v>
      </c>
      <c r="F46" s="1" t="s">
        <v>838</v>
      </c>
      <c r="G46" s="1" t="s">
        <v>839</v>
      </c>
      <c r="H46" s="4" t="s">
        <v>1219</v>
      </c>
      <c r="I46" s="4" t="s">
        <v>1219</v>
      </c>
      <c r="J46" s="4">
        <v>0</v>
      </c>
      <c r="K46" s="4">
        <v>0</v>
      </c>
      <c r="L46" s="4" t="s">
        <v>1220</v>
      </c>
      <c r="M46" s="22"/>
    </row>
    <row r="47" spans="1:14" ht="43.5" thickBot="1" x14ac:dyDescent="0.3">
      <c r="A47" s="1">
        <v>206</v>
      </c>
      <c r="B47" s="1">
        <v>11003</v>
      </c>
      <c r="C47" s="6">
        <v>45204</v>
      </c>
      <c r="D47" s="2">
        <v>1</v>
      </c>
      <c r="E47" s="1" t="s">
        <v>1210</v>
      </c>
      <c r="F47" s="1" t="s">
        <v>838</v>
      </c>
      <c r="G47" s="1" t="s">
        <v>839</v>
      </c>
      <c r="H47" s="4" t="s">
        <v>1211</v>
      </c>
      <c r="I47" s="4" t="s">
        <v>1211</v>
      </c>
      <c r="J47" s="4">
        <v>0</v>
      </c>
      <c r="K47" s="4">
        <v>0</v>
      </c>
      <c r="L47" s="4" t="s">
        <v>1212</v>
      </c>
      <c r="M47" s="22"/>
    </row>
    <row r="48" spans="1:14" ht="43.5" thickBot="1" x14ac:dyDescent="0.3">
      <c r="A48" s="155">
        <v>206</v>
      </c>
      <c r="B48" s="155">
        <v>11087</v>
      </c>
      <c r="C48" s="156">
        <v>45207</v>
      </c>
      <c r="D48" s="157">
        <v>1</v>
      </c>
      <c r="E48" s="155" t="s">
        <v>1370</v>
      </c>
      <c r="F48" s="155" t="s">
        <v>1367</v>
      </c>
      <c r="G48" s="155" t="s">
        <v>839</v>
      </c>
      <c r="H48" s="154">
        <v>4071243.15</v>
      </c>
      <c r="I48" s="154">
        <v>4071243.15</v>
      </c>
      <c r="J48" s="154">
        <v>0</v>
      </c>
      <c r="K48" s="154">
        <v>0</v>
      </c>
      <c r="L48" s="154">
        <v>203562.16</v>
      </c>
      <c r="M48" s="170"/>
      <c r="N48" s="82"/>
    </row>
    <row r="49" spans="1:13" ht="43.5" thickBot="1" x14ac:dyDescent="0.3">
      <c r="A49" s="1">
        <v>206</v>
      </c>
      <c r="B49" s="1">
        <v>11182</v>
      </c>
      <c r="C49" s="6">
        <v>45208</v>
      </c>
      <c r="D49" s="2">
        <v>1</v>
      </c>
      <c r="E49" s="1" t="s">
        <v>837</v>
      </c>
      <c r="F49" s="1" t="s">
        <v>838</v>
      </c>
      <c r="G49" s="1" t="s">
        <v>839</v>
      </c>
      <c r="H49" s="4" t="s">
        <v>1229</v>
      </c>
      <c r="I49" s="4" t="s">
        <v>1229</v>
      </c>
      <c r="J49" s="4">
        <v>0</v>
      </c>
      <c r="K49" s="4">
        <v>0</v>
      </c>
      <c r="L49" s="4" t="s">
        <v>1230</v>
      </c>
      <c r="M49" s="22"/>
    </row>
    <row r="50" spans="1:13" ht="43.5" thickBot="1" x14ac:dyDescent="0.3">
      <c r="A50" s="1">
        <v>206</v>
      </c>
      <c r="B50" s="1">
        <v>11350</v>
      </c>
      <c r="C50" s="6">
        <v>45213</v>
      </c>
      <c r="D50" s="2">
        <v>1</v>
      </c>
      <c r="E50" s="1" t="s">
        <v>837</v>
      </c>
      <c r="F50" s="1" t="s">
        <v>838</v>
      </c>
      <c r="G50" s="1" t="s">
        <v>839</v>
      </c>
      <c r="H50" s="4" t="s">
        <v>1213</v>
      </c>
      <c r="I50" s="4" t="s">
        <v>1213</v>
      </c>
      <c r="J50" s="4">
        <v>0</v>
      </c>
      <c r="K50" s="4">
        <v>0</v>
      </c>
      <c r="L50" s="4" t="s">
        <v>1214</v>
      </c>
      <c r="M50" s="22"/>
    </row>
    <row r="51" spans="1:13" ht="43.5" thickBot="1" x14ac:dyDescent="0.3">
      <c r="A51" s="1">
        <v>206</v>
      </c>
      <c r="B51" s="1">
        <v>11414</v>
      </c>
      <c r="C51" s="6">
        <v>45214</v>
      </c>
      <c r="D51" s="2">
        <v>1</v>
      </c>
      <c r="E51" s="1" t="s">
        <v>837</v>
      </c>
      <c r="F51" s="1" t="s">
        <v>838</v>
      </c>
      <c r="G51" s="1" t="s">
        <v>839</v>
      </c>
      <c r="H51" s="4" t="s">
        <v>1221</v>
      </c>
      <c r="I51" s="4" t="s">
        <v>1221</v>
      </c>
      <c r="J51" s="4">
        <v>0</v>
      </c>
      <c r="K51" s="4">
        <v>0</v>
      </c>
      <c r="L51" s="4" t="s">
        <v>1222</v>
      </c>
      <c r="M51" s="22"/>
    </row>
    <row r="52" spans="1:13" ht="43.5" thickBot="1" x14ac:dyDescent="0.3">
      <c r="A52" s="1">
        <v>206</v>
      </c>
      <c r="B52" s="1">
        <v>11603</v>
      </c>
      <c r="C52" s="6">
        <v>45217</v>
      </c>
      <c r="D52" s="2">
        <v>1</v>
      </c>
      <c r="E52" s="1" t="s">
        <v>837</v>
      </c>
      <c r="F52" s="1" t="s">
        <v>838</v>
      </c>
      <c r="G52" s="1" t="s">
        <v>839</v>
      </c>
      <c r="H52" s="4" t="s">
        <v>1223</v>
      </c>
      <c r="I52" s="4" t="s">
        <v>1223</v>
      </c>
      <c r="J52" s="4">
        <v>0</v>
      </c>
      <c r="K52" s="4">
        <v>0</v>
      </c>
      <c r="L52" s="4" t="s">
        <v>1224</v>
      </c>
      <c r="M52" s="22"/>
    </row>
    <row r="53" spans="1:13" ht="43.5" thickBot="1" x14ac:dyDescent="0.3">
      <c r="A53" s="1">
        <v>206</v>
      </c>
      <c r="B53" s="1">
        <v>11579</v>
      </c>
      <c r="C53" s="6">
        <v>45217</v>
      </c>
      <c r="D53" s="2">
        <v>1</v>
      </c>
      <c r="E53" s="1" t="s">
        <v>837</v>
      </c>
      <c r="F53" s="1" t="s">
        <v>838</v>
      </c>
      <c r="G53" s="1" t="s">
        <v>839</v>
      </c>
      <c r="H53" s="4" t="s">
        <v>1225</v>
      </c>
      <c r="I53" s="4" t="s">
        <v>1225</v>
      </c>
      <c r="J53" s="4">
        <v>0</v>
      </c>
      <c r="K53" s="4">
        <v>0</v>
      </c>
      <c r="L53" s="4" t="s">
        <v>1226</v>
      </c>
      <c r="M53" s="22"/>
    </row>
    <row r="54" spans="1:13" ht="43.5" thickBot="1" x14ac:dyDescent="0.3">
      <c r="A54" s="1">
        <v>206</v>
      </c>
      <c r="B54" s="1">
        <v>12076</v>
      </c>
      <c r="C54" s="6">
        <v>45236</v>
      </c>
      <c r="D54" s="2">
        <v>1</v>
      </c>
      <c r="E54" s="1" t="s">
        <v>837</v>
      </c>
      <c r="F54" s="1" t="s">
        <v>838</v>
      </c>
      <c r="G54" s="1" t="s">
        <v>839</v>
      </c>
      <c r="H54" s="4" t="s">
        <v>1422</v>
      </c>
      <c r="I54" s="4" t="s">
        <v>1422</v>
      </c>
      <c r="J54" s="4">
        <v>0</v>
      </c>
      <c r="K54" s="4">
        <v>0</v>
      </c>
      <c r="L54" s="4" t="s">
        <v>1423</v>
      </c>
      <c r="M54" s="22"/>
    </row>
    <row r="55" spans="1:13" ht="43.5" thickBot="1" x14ac:dyDescent="0.3">
      <c r="A55" s="1">
        <v>206</v>
      </c>
      <c r="B55" s="1">
        <v>12078</v>
      </c>
      <c r="C55" s="6">
        <v>45236</v>
      </c>
      <c r="D55" s="2">
        <v>1</v>
      </c>
      <c r="E55" s="1" t="s">
        <v>837</v>
      </c>
      <c r="F55" s="1" t="s">
        <v>838</v>
      </c>
      <c r="G55" s="1" t="s">
        <v>839</v>
      </c>
      <c r="H55" s="4" t="s">
        <v>1424</v>
      </c>
      <c r="I55" s="4" t="s">
        <v>1424</v>
      </c>
      <c r="J55" s="4">
        <v>0</v>
      </c>
      <c r="K55" s="4">
        <v>0</v>
      </c>
      <c r="L55" s="4" t="s">
        <v>1425</v>
      </c>
      <c r="M55" s="22"/>
    </row>
    <row r="56" spans="1:13" ht="43.5" thickBot="1" x14ac:dyDescent="0.3">
      <c r="A56" s="1">
        <v>206</v>
      </c>
      <c r="B56" s="1">
        <v>12206</v>
      </c>
      <c r="C56" s="6">
        <v>45238</v>
      </c>
      <c r="D56" s="2">
        <v>1</v>
      </c>
      <c r="E56" s="1" t="s">
        <v>837</v>
      </c>
      <c r="F56" s="1" t="s">
        <v>838</v>
      </c>
      <c r="G56" s="1" t="s">
        <v>839</v>
      </c>
      <c r="H56" s="4" t="s">
        <v>1426</v>
      </c>
      <c r="I56" s="4" t="s">
        <v>1426</v>
      </c>
      <c r="J56" s="4">
        <v>0</v>
      </c>
      <c r="K56" s="4">
        <v>0</v>
      </c>
      <c r="L56" s="4" t="s">
        <v>1427</v>
      </c>
      <c r="M56" s="22"/>
    </row>
    <row r="57" spans="1:13" ht="43.5" thickBot="1" x14ac:dyDescent="0.3">
      <c r="A57" s="1">
        <v>206</v>
      </c>
      <c r="B57" s="1">
        <v>12207</v>
      </c>
      <c r="C57" s="6">
        <v>45238</v>
      </c>
      <c r="D57" s="2">
        <v>1</v>
      </c>
      <c r="E57" s="1" t="s">
        <v>837</v>
      </c>
      <c r="F57" s="1" t="s">
        <v>838</v>
      </c>
      <c r="G57" s="1" t="s">
        <v>839</v>
      </c>
      <c r="H57" s="4" t="s">
        <v>1428</v>
      </c>
      <c r="I57" s="4" t="s">
        <v>1428</v>
      </c>
      <c r="J57" s="4">
        <v>0</v>
      </c>
      <c r="K57" s="4">
        <v>0</v>
      </c>
      <c r="L57" s="4" t="s">
        <v>1429</v>
      </c>
      <c r="M57" s="22"/>
    </row>
    <row r="58" spans="1:13" ht="72" thickBot="1" x14ac:dyDescent="0.3">
      <c r="A58" s="1">
        <v>206</v>
      </c>
      <c r="B58" s="1">
        <v>12690</v>
      </c>
      <c r="C58" s="6">
        <v>45250</v>
      </c>
      <c r="D58" s="2">
        <v>1</v>
      </c>
      <c r="E58" s="1" t="s">
        <v>1419</v>
      </c>
      <c r="F58" s="1" t="s">
        <v>1415</v>
      </c>
      <c r="G58" s="1" t="s">
        <v>1416</v>
      </c>
      <c r="H58" s="4" t="s">
        <v>1420</v>
      </c>
      <c r="I58" s="4" t="s">
        <v>1421</v>
      </c>
      <c r="J58" s="4">
        <v>0</v>
      </c>
      <c r="K58" s="4">
        <v>0</v>
      </c>
      <c r="L58" s="4">
        <v>0</v>
      </c>
      <c r="M58" s="22"/>
    </row>
    <row r="59" spans="1:13" ht="72" thickBot="1" x14ac:dyDescent="0.3">
      <c r="A59" s="1">
        <v>206</v>
      </c>
      <c r="B59" s="1">
        <v>12691</v>
      </c>
      <c r="C59" s="6">
        <v>45250</v>
      </c>
      <c r="D59" s="2">
        <v>1</v>
      </c>
      <c r="E59" s="1" t="s">
        <v>1414</v>
      </c>
      <c r="F59" s="1" t="s">
        <v>1415</v>
      </c>
      <c r="G59" s="1" t="s">
        <v>1416</v>
      </c>
      <c r="H59" s="4" t="s">
        <v>1417</v>
      </c>
      <c r="I59" s="4" t="s">
        <v>1418</v>
      </c>
      <c r="J59" s="4">
        <v>0</v>
      </c>
      <c r="K59" s="4">
        <v>0</v>
      </c>
      <c r="L59" s="4">
        <v>0</v>
      </c>
      <c r="M59" s="22"/>
    </row>
    <row r="60" spans="1:13" ht="72" thickBot="1" x14ac:dyDescent="0.3">
      <c r="A60" s="1">
        <v>206</v>
      </c>
      <c r="B60" s="1">
        <v>12915</v>
      </c>
      <c r="C60" s="6">
        <v>45256</v>
      </c>
      <c r="D60" s="2">
        <v>1</v>
      </c>
      <c r="E60" s="1" t="s">
        <v>1414</v>
      </c>
      <c r="F60" s="1" t="s">
        <v>1415</v>
      </c>
      <c r="G60" s="1" t="s">
        <v>1416</v>
      </c>
      <c r="H60" s="4" t="s">
        <v>1417</v>
      </c>
      <c r="I60" s="4" t="s">
        <v>1418</v>
      </c>
      <c r="J60" s="4">
        <v>0</v>
      </c>
      <c r="K60" s="4">
        <v>0</v>
      </c>
      <c r="L60" s="4">
        <v>0</v>
      </c>
      <c r="M60" s="22"/>
    </row>
    <row r="61" spans="1:13" ht="72" thickBot="1" x14ac:dyDescent="0.3">
      <c r="A61" s="1">
        <v>206</v>
      </c>
      <c r="B61" s="1">
        <v>12916</v>
      </c>
      <c r="C61" s="6">
        <v>45256</v>
      </c>
      <c r="D61" s="2">
        <v>1</v>
      </c>
      <c r="E61" s="1" t="s">
        <v>1414</v>
      </c>
      <c r="F61" s="1" t="s">
        <v>1415</v>
      </c>
      <c r="G61" s="1" t="s">
        <v>1416</v>
      </c>
      <c r="H61" s="4" t="s">
        <v>1417</v>
      </c>
      <c r="I61" s="4" t="s">
        <v>1418</v>
      </c>
      <c r="J61" s="4">
        <v>0</v>
      </c>
      <c r="K61" s="4">
        <v>0</v>
      </c>
      <c r="L61" s="4">
        <v>0</v>
      </c>
      <c r="M61" s="22"/>
    </row>
    <row r="62" spans="1:13" ht="43.5" thickBot="1" x14ac:dyDescent="0.3">
      <c r="A62" s="1">
        <v>206</v>
      </c>
      <c r="B62" s="1">
        <v>13021</v>
      </c>
      <c r="C62" s="6">
        <v>45257</v>
      </c>
      <c r="D62" s="2">
        <v>1</v>
      </c>
      <c r="E62" s="1" t="s">
        <v>837</v>
      </c>
      <c r="F62" s="1" t="s">
        <v>838</v>
      </c>
      <c r="G62" s="1" t="s">
        <v>839</v>
      </c>
      <c r="H62" s="4" t="s">
        <v>1430</v>
      </c>
      <c r="I62" s="4" t="s">
        <v>1430</v>
      </c>
      <c r="J62" s="4">
        <v>0</v>
      </c>
      <c r="K62" s="4">
        <v>0</v>
      </c>
      <c r="L62" s="4" t="s">
        <v>1431</v>
      </c>
      <c r="M62" s="22"/>
    </row>
    <row r="63" spans="1:13" ht="43.5" thickBot="1" x14ac:dyDescent="0.3">
      <c r="A63" s="1">
        <v>206</v>
      </c>
      <c r="B63" s="1">
        <v>13022</v>
      </c>
      <c r="C63" s="6">
        <v>45257</v>
      </c>
      <c r="D63" s="2">
        <v>1</v>
      </c>
      <c r="E63" s="1" t="s">
        <v>1432</v>
      </c>
      <c r="F63" s="1" t="s">
        <v>838</v>
      </c>
      <c r="G63" s="1" t="s">
        <v>839</v>
      </c>
      <c r="H63" s="4" t="s">
        <v>1433</v>
      </c>
      <c r="I63" s="4" t="s">
        <v>1433</v>
      </c>
      <c r="J63" s="4">
        <v>0</v>
      </c>
      <c r="K63" s="4">
        <v>0</v>
      </c>
      <c r="L63" s="4" t="s">
        <v>1434</v>
      </c>
    </row>
    <row r="64" spans="1:13" x14ac:dyDescent="0.25">
      <c r="A64" s="94"/>
      <c r="B64" s="94"/>
      <c r="C64" s="275"/>
      <c r="D64" s="290"/>
      <c r="E64" s="94"/>
      <c r="F64" s="94"/>
      <c r="G64" s="94"/>
      <c r="H64" s="95"/>
      <c r="I64" s="95"/>
      <c r="J64" s="95"/>
      <c r="K64" s="95"/>
      <c r="L64" s="95"/>
      <c r="M64" s="43"/>
    </row>
    <row r="65" spans="2:7" ht="28.5" x14ac:dyDescent="0.25">
      <c r="B65" s="610" t="s">
        <v>1236</v>
      </c>
      <c r="C65" s="611"/>
      <c r="D65" s="611"/>
      <c r="E65" s="611"/>
      <c r="F65" s="611"/>
      <c r="G65" s="612"/>
    </row>
    <row r="66" spans="2:7" x14ac:dyDescent="0.25">
      <c r="B66" s="242" t="s">
        <v>138</v>
      </c>
      <c r="C66" s="210" t="s">
        <v>139</v>
      </c>
      <c r="D66" s="292" t="s">
        <v>1155</v>
      </c>
      <c r="E66" s="210" t="s">
        <v>138</v>
      </c>
      <c r="F66" s="210" t="s">
        <v>139</v>
      </c>
      <c r="G66" s="210" t="s">
        <v>1155</v>
      </c>
    </row>
    <row r="67" spans="2:7" x14ac:dyDescent="0.25">
      <c r="B67" s="87">
        <v>5462</v>
      </c>
      <c r="C67" s="88">
        <v>45054</v>
      </c>
      <c r="D67" s="613">
        <v>45170</v>
      </c>
      <c r="E67" s="205">
        <v>6627</v>
      </c>
      <c r="F67" s="202">
        <v>45084</v>
      </c>
      <c r="G67" s="608">
        <v>45200</v>
      </c>
    </row>
    <row r="68" spans="2:7" x14ac:dyDescent="0.25">
      <c r="B68" s="87">
        <v>5660</v>
      </c>
      <c r="C68" s="88">
        <v>45059</v>
      </c>
      <c r="D68" s="613"/>
      <c r="E68" s="205">
        <v>6988</v>
      </c>
      <c r="F68" s="202">
        <v>45092</v>
      </c>
      <c r="G68" s="609"/>
    </row>
    <row r="69" spans="2:7" x14ac:dyDescent="0.25">
      <c r="B69" s="87">
        <v>5664</v>
      </c>
      <c r="C69" s="88">
        <v>45059</v>
      </c>
      <c r="D69" s="613"/>
      <c r="E69" s="205">
        <v>7114</v>
      </c>
      <c r="F69" s="202">
        <v>45095</v>
      </c>
      <c r="G69" s="609"/>
    </row>
    <row r="70" spans="2:7" x14ac:dyDescent="0.25">
      <c r="B70" s="87">
        <v>5761</v>
      </c>
      <c r="C70" s="88">
        <v>45060</v>
      </c>
      <c r="D70" s="613"/>
      <c r="E70" s="205">
        <v>7094</v>
      </c>
      <c r="F70" s="202">
        <v>45095</v>
      </c>
      <c r="G70" s="609"/>
    </row>
    <row r="71" spans="2:7" x14ac:dyDescent="0.25">
      <c r="B71" s="87">
        <v>5783</v>
      </c>
      <c r="C71" s="88">
        <v>45061</v>
      </c>
      <c r="D71" s="613"/>
      <c r="E71" s="205">
        <v>7112</v>
      </c>
      <c r="F71" s="202">
        <v>45095</v>
      </c>
      <c r="G71" s="609"/>
    </row>
    <row r="72" spans="2:7" x14ac:dyDescent="0.25">
      <c r="B72" s="87">
        <v>5782</v>
      </c>
      <c r="C72" s="88">
        <v>45061</v>
      </c>
      <c r="D72" s="613"/>
      <c r="E72" s="205">
        <v>7133</v>
      </c>
      <c r="F72" s="202">
        <v>45096</v>
      </c>
      <c r="G72" s="609"/>
    </row>
    <row r="73" spans="2:7" x14ac:dyDescent="0.25">
      <c r="B73" s="87">
        <v>6100</v>
      </c>
      <c r="C73" s="88">
        <v>45068</v>
      </c>
      <c r="D73" s="613"/>
      <c r="E73" s="205">
        <v>7392</v>
      </c>
      <c r="F73" s="202">
        <v>45102</v>
      </c>
      <c r="G73" s="609"/>
    </row>
    <row r="74" spans="2:7" x14ac:dyDescent="0.25">
      <c r="B74" s="87">
        <v>6263</v>
      </c>
      <c r="C74" s="88">
        <v>45073</v>
      </c>
      <c r="D74" s="613"/>
      <c r="E74" s="205">
        <v>8004</v>
      </c>
      <c r="F74" s="202">
        <v>45124</v>
      </c>
      <c r="G74" s="232"/>
    </row>
    <row r="75" spans="2:7" x14ac:dyDescent="0.25">
      <c r="B75" s="87">
        <v>6288</v>
      </c>
      <c r="C75" s="88">
        <v>45074</v>
      </c>
      <c r="D75" s="613"/>
      <c r="E75" s="205">
        <v>12078</v>
      </c>
      <c r="F75" s="202">
        <v>45236</v>
      </c>
      <c r="G75" s="232"/>
    </row>
    <row r="76" spans="2:7" x14ac:dyDescent="0.25">
      <c r="B76" s="270">
        <v>6511</v>
      </c>
      <c r="C76" s="271">
        <v>45081</v>
      </c>
      <c r="D76" s="614">
        <v>45200</v>
      </c>
      <c r="E76" s="205">
        <v>12206</v>
      </c>
      <c r="F76" s="202">
        <v>45238</v>
      </c>
      <c r="G76" s="232"/>
    </row>
    <row r="77" spans="2:7" x14ac:dyDescent="0.25">
      <c r="B77" s="205">
        <v>6627</v>
      </c>
      <c r="C77" s="202">
        <v>45084</v>
      </c>
      <c r="D77" s="613"/>
      <c r="E77" s="205">
        <v>12207</v>
      </c>
      <c r="F77" s="202">
        <v>45238</v>
      </c>
      <c r="G77" s="232"/>
    </row>
    <row r="78" spans="2:7" x14ac:dyDescent="0.25">
      <c r="B78" s="258">
        <v>6924</v>
      </c>
      <c r="C78" s="254">
        <v>45091</v>
      </c>
      <c r="D78" s="613"/>
      <c r="E78" s="205">
        <v>12690</v>
      </c>
      <c r="F78" s="202">
        <v>45250</v>
      </c>
      <c r="G78" s="232"/>
    </row>
    <row r="79" spans="2:7" x14ac:dyDescent="0.25">
      <c r="B79" s="205">
        <v>6988</v>
      </c>
      <c r="C79" s="202">
        <v>45092</v>
      </c>
      <c r="D79" s="613"/>
      <c r="E79" s="205">
        <v>12691</v>
      </c>
      <c r="F79" s="202">
        <v>45250</v>
      </c>
      <c r="G79" s="232"/>
    </row>
    <row r="80" spans="2:7" x14ac:dyDescent="0.25">
      <c r="B80" s="205">
        <v>7114</v>
      </c>
      <c r="C80" s="202">
        <v>45095</v>
      </c>
      <c r="D80" s="613"/>
      <c r="E80" s="205">
        <v>12915</v>
      </c>
      <c r="F80" s="202">
        <v>45256</v>
      </c>
      <c r="G80" s="232"/>
    </row>
    <row r="81" spans="2:7" x14ac:dyDescent="0.25">
      <c r="B81" s="205">
        <v>7094</v>
      </c>
      <c r="C81" s="202">
        <v>45095</v>
      </c>
      <c r="D81" s="613"/>
      <c r="E81" s="205">
        <v>12916</v>
      </c>
      <c r="F81" s="202">
        <v>45256</v>
      </c>
      <c r="G81" s="232"/>
    </row>
    <row r="82" spans="2:7" x14ac:dyDescent="0.25">
      <c r="B82" s="205">
        <v>7112</v>
      </c>
      <c r="C82" s="202">
        <v>45095</v>
      </c>
      <c r="D82" s="613"/>
      <c r="E82" s="205">
        <v>13021</v>
      </c>
      <c r="F82" s="202">
        <v>45257</v>
      </c>
      <c r="G82" s="232"/>
    </row>
    <row r="83" spans="2:7" x14ac:dyDescent="0.25">
      <c r="B83" s="205">
        <v>7133</v>
      </c>
      <c r="C83" s="202">
        <v>45096</v>
      </c>
      <c r="D83" s="613"/>
      <c r="E83" s="205">
        <v>13022</v>
      </c>
      <c r="F83" s="202">
        <v>45257</v>
      </c>
      <c r="G83" s="232"/>
    </row>
    <row r="84" spans="2:7" x14ac:dyDescent="0.25">
      <c r="B84" s="258">
        <v>7242</v>
      </c>
      <c r="C84" s="254">
        <v>45098</v>
      </c>
      <c r="D84" s="615"/>
    </row>
    <row r="85" spans="2:7" x14ac:dyDescent="0.25">
      <c r="B85" s="258">
        <v>7336</v>
      </c>
      <c r="C85" s="254">
        <v>45101</v>
      </c>
      <c r="D85" s="615"/>
    </row>
    <row r="86" spans="2:7" x14ac:dyDescent="0.25">
      <c r="B86" s="205">
        <v>7392</v>
      </c>
      <c r="C86" s="202">
        <v>45102</v>
      </c>
      <c r="D86" s="615"/>
    </row>
    <row r="87" spans="2:7" x14ac:dyDescent="0.25">
      <c r="B87" s="205">
        <v>8004</v>
      </c>
      <c r="C87" s="202">
        <v>45124</v>
      </c>
      <c r="D87" s="244"/>
    </row>
    <row r="88" spans="2:7" x14ac:dyDescent="0.25">
      <c r="B88" s="258">
        <v>8224</v>
      </c>
      <c r="C88" s="254">
        <v>45131</v>
      </c>
      <c r="D88" s="244"/>
    </row>
    <row r="89" spans="2:7" x14ac:dyDescent="0.25">
      <c r="B89" s="258">
        <v>8507</v>
      </c>
      <c r="C89" s="254">
        <v>45138</v>
      </c>
      <c r="D89" s="244"/>
    </row>
    <row r="90" spans="2:7" x14ac:dyDescent="0.25">
      <c r="B90" s="258">
        <v>8506</v>
      </c>
      <c r="C90" s="254">
        <v>45138</v>
      </c>
      <c r="D90" s="244"/>
    </row>
    <row r="91" spans="2:7" x14ac:dyDescent="0.25">
      <c r="B91" s="258">
        <v>8834</v>
      </c>
      <c r="C91" s="254">
        <v>45147</v>
      </c>
      <c r="D91" s="244"/>
    </row>
    <row r="92" spans="2:7" x14ac:dyDescent="0.25">
      <c r="B92" s="258">
        <v>8850</v>
      </c>
      <c r="C92" s="254">
        <v>45148</v>
      </c>
      <c r="D92" s="244"/>
    </row>
    <row r="93" spans="2:7" x14ac:dyDescent="0.25">
      <c r="B93" s="258">
        <v>9421</v>
      </c>
      <c r="C93" s="254">
        <v>45162</v>
      </c>
      <c r="D93" s="244"/>
    </row>
    <row r="94" spans="2:7" x14ac:dyDescent="0.25">
      <c r="B94" s="258">
        <v>9648</v>
      </c>
      <c r="C94" s="254">
        <v>45168</v>
      </c>
      <c r="D94" s="244"/>
    </row>
    <row r="95" spans="2:7" x14ac:dyDescent="0.25">
      <c r="B95" s="258">
        <v>9687</v>
      </c>
      <c r="C95" s="254">
        <v>45169</v>
      </c>
      <c r="D95" s="244"/>
    </row>
    <row r="96" spans="2:7" x14ac:dyDescent="0.25">
      <c r="B96" s="258">
        <v>9686</v>
      </c>
      <c r="C96" s="254">
        <v>45169</v>
      </c>
      <c r="D96" s="244"/>
    </row>
    <row r="97" spans="2:4" x14ac:dyDescent="0.25">
      <c r="B97" s="258">
        <v>9766</v>
      </c>
      <c r="C97" s="254">
        <v>45172</v>
      </c>
      <c r="D97" s="244"/>
    </row>
    <row r="98" spans="2:4" x14ac:dyDescent="0.25">
      <c r="B98" s="258">
        <v>10529</v>
      </c>
      <c r="C98" s="254">
        <v>45193</v>
      </c>
      <c r="D98" s="244"/>
    </row>
    <row r="99" spans="2:4" x14ac:dyDescent="0.25">
      <c r="B99" s="258">
        <v>10614</v>
      </c>
      <c r="C99" s="254">
        <v>45195</v>
      </c>
      <c r="D99" s="244"/>
    </row>
    <row r="100" spans="2:4" x14ac:dyDescent="0.25">
      <c r="B100" s="258">
        <v>10712</v>
      </c>
      <c r="C100" s="254">
        <v>45196</v>
      </c>
      <c r="D100" s="244"/>
    </row>
    <row r="101" spans="2:4" x14ac:dyDescent="0.25">
      <c r="B101" s="258">
        <v>10838</v>
      </c>
      <c r="C101" s="254">
        <v>45201</v>
      </c>
      <c r="D101" s="244"/>
    </row>
    <row r="102" spans="2:4" x14ac:dyDescent="0.25">
      <c r="B102" s="258">
        <v>10941</v>
      </c>
      <c r="C102" s="254">
        <v>45203</v>
      </c>
      <c r="D102" s="244"/>
    </row>
    <row r="103" spans="2:4" ht="15.75" thickBot="1" x14ac:dyDescent="0.3">
      <c r="B103" s="258">
        <v>11003</v>
      </c>
      <c r="C103" s="254">
        <v>45204</v>
      </c>
      <c r="D103" s="244"/>
    </row>
    <row r="104" spans="2:4" ht="15.75" thickBot="1" x14ac:dyDescent="0.3">
      <c r="B104" s="185">
        <v>11087</v>
      </c>
      <c r="C104" s="174">
        <v>45207</v>
      </c>
      <c r="D104" s="244"/>
    </row>
    <row r="105" spans="2:4" x14ac:dyDescent="0.25">
      <c r="B105" s="258">
        <v>11182</v>
      </c>
      <c r="C105" s="254">
        <v>45208</v>
      </c>
      <c r="D105" s="244"/>
    </row>
    <row r="106" spans="2:4" x14ac:dyDescent="0.25">
      <c r="B106" s="258">
        <v>11350</v>
      </c>
      <c r="C106" s="254">
        <v>45213</v>
      </c>
      <c r="D106" s="244"/>
    </row>
    <row r="107" spans="2:4" x14ac:dyDescent="0.25">
      <c r="B107" s="258">
        <v>11414</v>
      </c>
      <c r="C107" s="254">
        <v>45214</v>
      </c>
      <c r="D107" s="244"/>
    </row>
    <row r="108" spans="2:4" x14ac:dyDescent="0.25">
      <c r="B108" s="258">
        <v>11603</v>
      </c>
      <c r="C108" s="254">
        <v>45217</v>
      </c>
      <c r="D108" s="244"/>
    </row>
    <row r="109" spans="2:4" x14ac:dyDescent="0.25">
      <c r="B109" s="258">
        <v>11579</v>
      </c>
      <c r="C109" s="254">
        <v>45217</v>
      </c>
    </row>
  </sheetData>
  <autoFilter ref="A3:M3" xr:uid="{00000000-0009-0000-0000-00001A000000}"/>
  <sortState xmlns:xlrd2="http://schemas.microsoft.com/office/spreadsheetml/2017/richdata2" ref="A4:N85">
    <sortCondition ref="C4:C85"/>
  </sortState>
  <mergeCells count="4">
    <mergeCell ref="G67:G73"/>
    <mergeCell ref="B65:G65"/>
    <mergeCell ref="D67:D75"/>
    <mergeCell ref="D76:D86"/>
  </mergeCells>
  <hyperlinks>
    <hyperlink ref="A1" location="home_page" display="Home page" xr:uid="{00000000-0004-0000-1A00-000000000000}"/>
  </hyperlink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58"/>
  <sheetViews>
    <sheetView workbookViewId="0">
      <pane ySplit="1" topLeftCell="A32" activePane="bottomLeft" state="frozen"/>
      <selection pane="bottomLeft"/>
    </sheetView>
  </sheetViews>
  <sheetFormatPr defaultRowHeight="16.5" customHeight="1" x14ac:dyDescent="0.25"/>
  <cols>
    <col min="1" max="1" width="5.28515625" customWidth="1"/>
    <col min="2" max="3" width="14" customWidth="1"/>
    <col min="4" max="4" width="12.85546875" customWidth="1"/>
    <col min="5" max="5" width="43.140625" customWidth="1"/>
    <col min="6" max="6" width="23.7109375" customWidth="1"/>
    <col min="7" max="7" width="32.28515625" customWidth="1"/>
    <col min="8" max="8" width="18.85546875" customWidth="1"/>
    <col min="9" max="9" width="19.7109375" customWidth="1"/>
    <col min="10" max="10" width="4" customWidth="1"/>
    <col min="11" max="11" width="10.140625" customWidth="1"/>
    <col min="12" max="12" width="9" customWidth="1"/>
  </cols>
  <sheetData>
    <row r="1" spans="1:13" ht="15" x14ac:dyDescent="0.25">
      <c r="A1" s="227" t="s">
        <v>1405</v>
      </c>
      <c r="B1" s="62"/>
      <c r="C1" s="62"/>
      <c r="D1" s="62"/>
      <c r="E1" s="62"/>
      <c r="F1" s="285"/>
      <c r="G1" s="62"/>
      <c r="I1" s="94"/>
      <c r="J1" s="275"/>
    </row>
    <row r="2" spans="1:13" ht="16.5" customHeight="1" thickBot="1" x14ac:dyDescent="0.4">
      <c r="A2" s="616" t="s">
        <v>1361</v>
      </c>
      <c r="B2" s="616"/>
      <c r="C2" s="616"/>
      <c r="D2" s="616"/>
      <c r="E2" s="616"/>
      <c r="F2" s="616"/>
      <c r="G2" s="616"/>
      <c r="H2" s="616"/>
      <c r="I2" s="616"/>
      <c r="J2" s="616"/>
      <c r="K2" s="616"/>
      <c r="L2" s="616"/>
    </row>
    <row r="3" spans="1:13" ht="16.5" customHeight="1" thickBot="1" x14ac:dyDescent="0.3">
      <c r="A3" s="11" t="s">
        <v>158</v>
      </c>
      <c r="B3" s="11" t="s">
        <v>138</v>
      </c>
      <c r="C3" s="12" t="s">
        <v>139</v>
      </c>
      <c r="D3" s="12" t="s">
        <v>140</v>
      </c>
      <c r="E3" s="11" t="s">
        <v>141</v>
      </c>
      <c r="F3" s="11" t="s">
        <v>142</v>
      </c>
      <c r="G3" s="11" t="s">
        <v>143</v>
      </c>
      <c r="H3" s="13" t="s">
        <v>144</v>
      </c>
      <c r="I3" s="13" t="s">
        <v>145</v>
      </c>
      <c r="J3" s="13" t="s">
        <v>146</v>
      </c>
      <c r="K3" s="13" t="s">
        <v>147</v>
      </c>
      <c r="L3" s="13" t="s">
        <v>148</v>
      </c>
      <c r="M3" s="21"/>
    </row>
    <row r="4" spans="1:13" ht="16.5" customHeight="1" thickBot="1" x14ac:dyDescent="0.3">
      <c r="A4" s="15">
        <v>101</v>
      </c>
      <c r="B4" s="235">
        <v>324658</v>
      </c>
      <c r="C4" s="236">
        <v>45042</v>
      </c>
      <c r="D4" s="16">
        <v>1</v>
      </c>
      <c r="E4" s="15" t="s">
        <v>669</v>
      </c>
      <c r="F4" s="15" t="s">
        <v>670</v>
      </c>
      <c r="G4" s="15" t="s">
        <v>671</v>
      </c>
      <c r="H4" s="18">
        <v>30564.639999999999</v>
      </c>
      <c r="I4" s="18">
        <v>30870.28</v>
      </c>
      <c r="J4" s="17">
        <v>0</v>
      </c>
      <c r="K4" s="17">
        <v>0</v>
      </c>
      <c r="L4" s="18">
        <v>1543.51</v>
      </c>
      <c r="M4" s="23"/>
    </row>
    <row r="5" spans="1:13" ht="16.5" customHeight="1" thickBot="1" x14ac:dyDescent="0.3">
      <c r="A5" s="56">
        <v>101</v>
      </c>
      <c r="B5" s="237">
        <v>324658</v>
      </c>
      <c r="C5" s="238">
        <v>45042</v>
      </c>
      <c r="D5" s="57">
        <v>2</v>
      </c>
      <c r="E5" s="56" t="s">
        <v>672</v>
      </c>
      <c r="F5" s="56" t="s">
        <v>670</v>
      </c>
      <c r="G5" s="56" t="s">
        <v>671</v>
      </c>
      <c r="H5" s="59">
        <v>6944.6</v>
      </c>
      <c r="I5" s="59">
        <v>7014.05</v>
      </c>
      <c r="J5" s="58">
        <v>0</v>
      </c>
      <c r="K5" s="58">
        <v>0</v>
      </c>
      <c r="L5" s="58">
        <v>350.7</v>
      </c>
      <c r="M5" s="96"/>
    </row>
    <row r="6" spans="1:13" ht="16.5" customHeight="1" thickBot="1" x14ac:dyDescent="0.3">
      <c r="A6" s="1">
        <v>101</v>
      </c>
      <c r="B6" s="237">
        <v>324658</v>
      </c>
      <c r="C6" s="238">
        <v>45042</v>
      </c>
      <c r="D6" s="2">
        <v>3</v>
      </c>
      <c r="E6" s="1" t="s">
        <v>673</v>
      </c>
      <c r="F6" s="1" t="s">
        <v>670</v>
      </c>
      <c r="G6" s="1" t="s">
        <v>671</v>
      </c>
      <c r="H6" s="3">
        <v>8682.49</v>
      </c>
      <c r="I6" s="3">
        <v>8769.31</v>
      </c>
      <c r="J6" s="4">
        <v>0</v>
      </c>
      <c r="K6" s="4">
        <v>0</v>
      </c>
      <c r="L6" s="4">
        <v>438.47</v>
      </c>
      <c r="M6" s="22"/>
    </row>
    <row r="7" spans="1:13" ht="16.5" customHeight="1" thickBot="1" x14ac:dyDescent="0.3">
      <c r="A7" s="1">
        <v>101</v>
      </c>
      <c r="B7" s="237">
        <v>324658</v>
      </c>
      <c r="C7" s="238">
        <v>45042</v>
      </c>
      <c r="D7" s="2">
        <v>4</v>
      </c>
      <c r="E7" s="1" t="s">
        <v>674</v>
      </c>
      <c r="F7" s="1" t="s">
        <v>670</v>
      </c>
      <c r="G7" s="1" t="s">
        <v>671</v>
      </c>
      <c r="H7" s="3">
        <v>26044.38</v>
      </c>
      <c r="I7" s="3">
        <v>26304.82</v>
      </c>
      <c r="J7" s="4">
        <v>0</v>
      </c>
      <c r="K7" s="4">
        <v>0</v>
      </c>
      <c r="L7" s="3">
        <v>1315.24</v>
      </c>
      <c r="M7" s="22"/>
    </row>
    <row r="8" spans="1:13" ht="16.5" customHeight="1" thickBot="1" x14ac:dyDescent="0.3">
      <c r="A8" s="1">
        <v>101</v>
      </c>
      <c r="B8" s="237">
        <v>324658</v>
      </c>
      <c r="C8" s="238">
        <v>45042</v>
      </c>
      <c r="D8" s="2">
        <v>5</v>
      </c>
      <c r="E8" s="1" t="s">
        <v>675</v>
      </c>
      <c r="F8" s="1" t="s">
        <v>670</v>
      </c>
      <c r="G8" s="1" t="s">
        <v>671</v>
      </c>
      <c r="H8" s="3">
        <v>2314.16</v>
      </c>
      <c r="I8" s="3">
        <v>2337.3000000000002</v>
      </c>
      <c r="J8" s="4">
        <v>0</v>
      </c>
      <c r="K8" s="4">
        <v>0</v>
      </c>
      <c r="L8" s="4">
        <v>116.87</v>
      </c>
      <c r="M8" s="22"/>
    </row>
    <row r="9" spans="1:13" s="66" customFormat="1" ht="16.5" customHeight="1" thickBot="1" x14ac:dyDescent="0.3">
      <c r="A9" s="74">
        <v>101</v>
      </c>
      <c r="B9" s="74">
        <v>169425</v>
      </c>
      <c r="C9" s="64">
        <v>44990</v>
      </c>
      <c r="D9" s="63">
        <v>1</v>
      </c>
      <c r="E9" s="74" t="s">
        <v>676</v>
      </c>
      <c r="F9" s="74" t="s">
        <v>677</v>
      </c>
      <c r="G9" s="74" t="s">
        <v>678</v>
      </c>
      <c r="H9" s="68">
        <v>25956.21</v>
      </c>
      <c r="I9" s="68">
        <v>29849.64</v>
      </c>
      <c r="J9" s="69">
        <v>0</v>
      </c>
      <c r="K9" s="68">
        <v>4477.45</v>
      </c>
      <c r="L9" s="68">
        <v>1492.48</v>
      </c>
      <c r="M9" s="91"/>
    </row>
    <row r="10" spans="1:13" s="66" customFormat="1" ht="16.5" customHeight="1" thickBot="1" x14ac:dyDescent="0.3">
      <c r="A10" s="74">
        <v>101</v>
      </c>
      <c r="B10" s="74">
        <v>169425</v>
      </c>
      <c r="C10" s="64">
        <v>44990</v>
      </c>
      <c r="D10" s="63">
        <v>2</v>
      </c>
      <c r="E10" s="74" t="s">
        <v>679</v>
      </c>
      <c r="F10" s="74" t="s">
        <v>677</v>
      </c>
      <c r="G10" s="74" t="s">
        <v>678</v>
      </c>
      <c r="H10" s="68">
        <v>25972.54</v>
      </c>
      <c r="I10" s="68">
        <v>29868.42</v>
      </c>
      <c r="J10" s="69">
        <v>0</v>
      </c>
      <c r="K10" s="68">
        <v>4480.26</v>
      </c>
      <c r="L10" s="68">
        <v>1493.42</v>
      </c>
      <c r="M10" s="91"/>
    </row>
    <row r="11" spans="1:13" s="66" customFormat="1" ht="16.5" customHeight="1" thickBot="1" x14ac:dyDescent="0.3">
      <c r="A11" s="74">
        <v>101</v>
      </c>
      <c r="B11" s="74">
        <v>169425</v>
      </c>
      <c r="C11" s="64">
        <v>44990</v>
      </c>
      <c r="D11" s="63">
        <v>3</v>
      </c>
      <c r="E11" s="74" t="s">
        <v>679</v>
      </c>
      <c r="F11" s="74" t="s">
        <v>677</v>
      </c>
      <c r="G11" s="74" t="s">
        <v>678</v>
      </c>
      <c r="H11" s="68">
        <v>6489.29</v>
      </c>
      <c r="I11" s="68">
        <v>7462.68</v>
      </c>
      <c r="J11" s="69">
        <v>0</v>
      </c>
      <c r="K11" s="68">
        <v>1119.4000000000001</v>
      </c>
      <c r="L11" s="69">
        <v>373.13</v>
      </c>
      <c r="M11" s="91"/>
    </row>
    <row r="12" spans="1:13" s="66" customFormat="1" ht="16.5" customHeight="1" thickBot="1" x14ac:dyDescent="0.3">
      <c r="A12" s="74">
        <v>101</v>
      </c>
      <c r="B12" s="74">
        <v>169425</v>
      </c>
      <c r="C12" s="64">
        <v>44990</v>
      </c>
      <c r="D12" s="63">
        <v>4</v>
      </c>
      <c r="E12" s="74" t="s">
        <v>679</v>
      </c>
      <c r="F12" s="74" t="s">
        <v>677</v>
      </c>
      <c r="G12" s="74" t="s">
        <v>678</v>
      </c>
      <c r="H12" s="68">
        <v>8652.3700000000008</v>
      </c>
      <c r="I12" s="68">
        <v>9950.2199999999993</v>
      </c>
      <c r="J12" s="69">
        <v>0</v>
      </c>
      <c r="K12" s="68">
        <v>1492.53</v>
      </c>
      <c r="L12" s="69">
        <v>497.51</v>
      </c>
      <c r="M12" s="91"/>
    </row>
    <row r="13" spans="1:13" s="66" customFormat="1" ht="16.5" customHeight="1" thickBot="1" x14ac:dyDescent="0.3">
      <c r="A13" s="74">
        <v>101</v>
      </c>
      <c r="B13" s="74">
        <v>169425</v>
      </c>
      <c r="C13" s="64">
        <v>44990</v>
      </c>
      <c r="D13" s="63">
        <v>5</v>
      </c>
      <c r="E13" s="74" t="s">
        <v>679</v>
      </c>
      <c r="F13" s="74" t="s">
        <v>677</v>
      </c>
      <c r="G13" s="74" t="s">
        <v>678</v>
      </c>
      <c r="H13" s="68">
        <v>48670.25</v>
      </c>
      <c r="I13" s="68">
        <v>55970.79</v>
      </c>
      <c r="J13" s="69">
        <v>0</v>
      </c>
      <c r="K13" s="68">
        <v>8395.6200000000008</v>
      </c>
      <c r="L13" s="68">
        <v>2798.54</v>
      </c>
      <c r="M13" s="91"/>
    </row>
    <row r="14" spans="1:13" s="66" customFormat="1" ht="16.5" customHeight="1" thickBot="1" x14ac:dyDescent="0.3">
      <c r="A14" s="74">
        <v>101</v>
      </c>
      <c r="B14" s="74">
        <v>169425</v>
      </c>
      <c r="C14" s="64">
        <v>44990</v>
      </c>
      <c r="D14" s="63">
        <v>6</v>
      </c>
      <c r="E14" s="74" t="s">
        <v>679</v>
      </c>
      <c r="F14" s="74" t="s">
        <v>677</v>
      </c>
      <c r="G14" s="74" t="s">
        <v>678</v>
      </c>
      <c r="H14" s="68">
        <v>64889.3</v>
      </c>
      <c r="I14" s="68">
        <v>74622.7</v>
      </c>
      <c r="J14" s="69">
        <v>0</v>
      </c>
      <c r="K14" s="68">
        <v>11193.4</v>
      </c>
      <c r="L14" s="68">
        <v>3731.13</v>
      </c>
      <c r="M14" s="91"/>
    </row>
    <row r="15" spans="1:13" s="66" customFormat="1" ht="16.5" customHeight="1" thickBot="1" x14ac:dyDescent="0.3">
      <c r="A15" s="74">
        <v>101</v>
      </c>
      <c r="B15" s="74">
        <v>169425</v>
      </c>
      <c r="C15" s="64">
        <v>44990</v>
      </c>
      <c r="D15" s="63">
        <v>7</v>
      </c>
      <c r="E15" s="74" t="s">
        <v>679</v>
      </c>
      <c r="F15" s="74" t="s">
        <v>677</v>
      </c>
      <c r="G15" s="74" t="s">
        <v>678</v>
      </c>
      <c r="H15" s="68">
        <v>70301.8</v>
      </c>
      <c r="I15" s="68">
        <v>80847.070000000007</v>
      </c>
      <c r="J15" s="69">
        <v>0</v>
      </c>
      <c r="K15" s="68">
        <v>12127.06</v>
      </c>
      <c r="L15" s="68">
        <v>4042.35</v>
      </c>
      <c r="M15" s="91"/>
    </row>
    <row r="16" spans="1:13" ht="16.5" customHeight="1" thickBot="1" x14ac:dyDescent="0.3">
      <c r="A16" s="74">
        <v>101</v>
      </c>
      <c r="B16" s="98">
        <v>147645</v>
      </c>
      <c r="C16" s="99">
        <v>44983</v>
      </c>
      <c r="D16" s="100">
        <v>1</v>
      </c>
      <c r="E16" s="74" t="s">
        <v>680</v>
      </c>
      <c r="F16" s="74" t="s">
        <v>681</v>
      </c>
      <c r="G16" s="97" t="s">
        <v>682</v>
      </c>
      <c r="H16" s="68">
        <v>68330.8</v>
      </c>
      <c r="I16" s="68">
        <v>71747.34</v>
      </c>
      <c r="J16" s="69">
        <v>0</v>
      </c>
      <c r="K16" s="68">
        <v>10762.1</v>
      </c>
      <c r="L16" s="68">
        <v>3587.37</v>
      </c>
    </row>
    <row r="17" spans="1:13" s="66" customFormat="1" ht="16.5" customHeight="1" thickBot="1" x14ac:dyDescent="0.3">
      <c r="A17" s="75">
        <v>301</v>
      </c>
      <c r="B17" s="75">
        <v>1038988</v>
      </c>
      <c r="C17" s="76">
        <v>45111</v>
      </c>
      <c r="D17" s="77">
        <v>1</v>
      </c>
      <c r="E17" s="75" t="s">
        <v>1353</v>
      </c>
      <c r="F17" s="75" t="s">
        <v>1354</v>
      </c>
      <c r="G17" s="75" t="s">
        <v>1355</v>
      </c>
      <c r="H17" s="78" t="s">
        <v>1356</v>
      </c>
      <c r="I17" s="78" t="s">
        <v>1357</v>
      </c>
      <c r="J17" s="78">
        <v>0</v>
      </c>
      <c r="K17" s="70">
        <v>83371.12</v>
      </c>
      <c r="L17" s="70">
        <v>27790.37</v>
      </c>
      <c r="M17" s="79"/>
    </row>
    <row r="18" spans="1:13" s="66" customFormat="1" ht="16.5" customHeight="1" thickBot="1" x14ac:dyDescent="0.3">
      <c r="A18" s="74">
        <v>301</v>
      </c>
      <c r="B18" s="74">
        <v>1284919</v>
      </c>
      <c r="C18" s="64">
        <v>45152</v>
      </c>
      <c r="D18" s="63">
        <v>1</v>
      </c>
      <c r="E18" s="74" t="s">
        <v>1358</v>
      </c>
      <c r="F18" s="74" t="s">
        <v>440</v>
      </c>
      <c r="G18" s="74" t="s">
        <v>441</v>
      </c>
      <c r="H18" s="69" t="s">
        <v>1359</v>
      </c>
      <c r="I18" s="69" t="s">
        <v>1360</v>
      </c>
      <c r="J18" s="69">
        <v>0</v>
      </c>
      <c r="K18" s="68">
        <v>83374.570000000007</v>
      </c>
      <c r="L18" s="68">
        <v>27791.52</v>
      </c>
      <c r="M18" s="91"/>
    </row>
    <row r="19" spans="1:13" s="66" customFormat="1" ht="16.5" customHeight="1" thickBot="1" x14ac:dyDescent="0.3">
      <c r="A19" s="74">
        <v>301</v>
      </c>
      <c r="B19" s="74">
        <v>1284919</v>
      </c>
      <c r="C19" s="64">
        <v>45152</v>
      </c>
      <c r="D19" s="63">
        <v>2</v>
      </c>
      <c r="E19" s="74" t="s">
        <v>1358</v>
      </c>
      <c r="F19" s="74" t="s">
        <v>677</v>
      </c>
      <c r="G19" s="74" t="s">
        <v>678</v>
      </c>
      <c r="H19" s="68">
        <v>35615.69</v>
      </c>
      <c r="I19" s="68">
        <v>40958.04</v>
      </c>
      <c r="J19" s="69">
        <v>0</v>
      </c>
      <c r="K19" s="68">
        <v>6143.71</v>
      </c>
      <c r="L19" s="68">
        <v>2047.9</v>
      </c>
    </row>
    <row r="20" spans="1:13" ht="16.5" customHeight="1" thickBot="1" x14ac:dyDescent="0.3">
      <c r="A20" s="11" t="s">
        <v>160</v>
      </c>
      <c r="B20" s="11" t="s">
        <v>138</v>
      </c>
      <c r="C20" s="12" t="s">
        <v>139</v>
      </c>
      <c r="D20" s="12" t="s">
        <v>140</v>
      </c>
      <c r="E20" s="11" t="s">
        <v>141</v>
      </c>
      <c r="F20" s="11" t="s">
        <v>142</v>
      </c>
      <c r="G20" s="11" t="s">
        <v>143</v>
      </c>
      <c r="H20" s="13" t="s">
        <v>144</v>
      </c>
      <c r="I20" s="13" t="s">
        <v>145</v>
      </c>
      <c r="J20" s="13" t="s">
        <v>146</v>
      </c>
      <c r="K20" s="13" t="s">
        <v>147</v>
      </c>
      <c r="L20" s="13" t="s">
        <v>148</v>
      </c>
      <c r="M20" s="21"/>
    </row>
    <row r="21" spans="1:13" ht="15.75" thickBot="1" x14ac:dyDescent="0.3">
      <c r="A21" s="445">
        <v>301</v>
      </c>
      <c r="B21" s="445">
        <v>1712907</v>
      </c>
      <c r="C21" s="446">
        <v>45057</v>
      </c>
      <c r="D21" s="447">
        <v>1</v>
      </c>
      <c r="E21" s="445" t="s">
        <v>1358</v>
      </c>
      <c r="F21" s="445" t="s">
        <v>440</v>
      </c>
      <c r="G21" s="445" t="s">
        <v>441</v>
      </c>
      <c r="H21" s="448" t="s">
        <v>1797</v>
      </c>
      <c r="I21" s="448" t="s">
        <v>1798</v>
      </c>
      <c r="J21" s="448">
        <v>0</v>
      </c>
      <c r="K21" s="449">
        <v>52494.69</v>
      </c>
      <c r="L21" s="449">
        <v>17498.23</v>
      </c>
      <c r="M21" s="450"/>
    </row>
    <row r="22" spans="1:13" ht="29.25" thickBot="1" x14ac:dyDescent="0.3">
      <c r="A22" s="1">
        <v>301</v>
      </c>
      <c r="B22" s="1">
        <v>357256</v>
      </c>
      <c r="C22" s="2" t="s">
        <v>1780</v>
      </c>
      <c r="D22" s="2">
        <v>1</v>
      </c>
      <c r="E22" s="1" t="s">
        <v>1781</v>
      </c>
      <c r="F22" s="1" t="s">
        <v>1782</v>
      </c>
      <c r="G22" s="1" t="s">
        <v>1783</v>
      </c>
      <c r="H22" s="3">
        <v>37478.1</v>
      </c>
      <c r="I22" s="3">
        <v>37852.879999999997</v>
      </c>
      <c r="J22" s="4">
        <v>0</v>
      </c>
      <c r="K22" s="4">
        <v>0</v>
      </c>
      <c r="L22" s="3">
        <v>1892.64</v>
      </c>
      <c r="M22" s="22"/>
    </row>
    <row r="23" spans="1:13" ht="29.25" thickBot="1" x14ac:dyDescent="0.3">
      <c r="A23" s="1">
        <v>301</v>
      </c>
      <c r="B23" s="1">
        <v>357256</v>
      </c>
      <c r="C23" s="2" t="s">
        <v>1780</v>
      </c>
      <c r="D23" s="2">
        <v>2</v>
      </c>
      <c r="E23" s="1" t="s">
        <v>1784</v>
      </c>
      <c r="F23" s="1" t="s">
        <v>1782</v>
      </c>
      <c r="G23" s="1" t="s">
        <v>1783</v>
      </c>
      <c r="H23" s="3">
        <v>72600</v>
      </c>
      <c r="I23" s="3">
        <v>73326</v>
      </c>
      <c r="J23" s="4">
        <v>0</v>
      </c>
      <c r="K23" s="4">
        <v>0</v>
      </c>
      <c r="L23" s="3">
        <v>3666.3</v>
      </c>
      <c r="M23" s="22"/>
    </row>
    <row r="24" spans="1:13" ht="29.25" thickBot="1" x14ac:dyDescent="0.3">
      <c r="A24" s="1">
        <v>301</v>
      </c>
      <c r="B24" s="1">
        <v>357256</v>
      </c>
      <c r="C24" s="2" t="s">
        <v>1780</v>
      </c>
      <c r="D24" s="2">
        <v>3</v>
      </c>
      <c r="E24" s="1" t="s">
        <v>1785</v>
      </c>
      <c r="F24" s="1" t="s">
        <v>1782</v>
      </c>
      <c r="G24" s="1" t="s">
        <v>1783</v>
      </c>
      <c r="H24" s="3">
        <v>98968.95</v>
      </c>
      <c r="I24" s="3">
        <v>99958.64</v>
      </c>
      <c r="J24" s="4">
        <v>0</v>
      </c>
      <c r="K24" s="4">
        <v>0</v>
      </c>
      <c r="L24" s="3">
        <v>4997.93</v>
      </c>
      <c r="M24" s="22"/>
    </row>
    <row r="25" spans="1:13" ht="43.5" thickBot="1" x14ac:dyDescent="0.3">
      <c r="A25" s="1">
        <v>301</v>
      </c>
      <c r="B25" s="1">
        <v>357256</v>
      </c>
      <c r="C25" s="2" t="s">
        <v>1780</v>
      </c>
      <c r="D25" s="2">
        <v>4</v>
      </c>
      <c r="E25" s="1" t="s">
        <v>1786</v>
      </c>
      <c r="F25" s="1" t="s">
        <v>1787</v>
      </c>
      <c r="G25" s="1" t="s">
        <v>1788</v>
      </c>
      <c r="H25" s="3">
        <v>94255.42</v>
      </c>
      <c r="I25" s="3">
        <v>95197.97</v>
      </c>
      <c r="J25" s="4">
        <v>0</v>
      </c>
      <c r="K25" s="4">
        <v>0</v>
      </c>
      <c r="L25" s="3">
        <v>4759.8999999999996</v>
      </c>
      <c r="M25" s="22"/>
    </row>
    <row r="26" spans="1:13" ht="43.5" thickBot="1" x14ac:dyDescent="0.3">
      <c r="A26" s="1">
        <v>301</v>
      </c>
      <c r="B26" s="1">
        <v>357256</v>
      </c>
      <c r="C26" s="2" t="s">
        <v>1780</v>
      </c>
      <c r="D26" s="2">
        <v>5</v>
      </c>
      <c r="E26" s="1" t="s">
        <v>1789</v>
      </c>
      <c r="F26" s="1" t="s">
        <v>1790</v>
      </c>
      <c r="G26" s="1" t="s">
        <v>1791</v>
      </c>
      <c r="H26" s="3">
        <v>39718.519999999997</v>
      </c>
      <c r="I26" s="3">
        <v>50839.7</v>
      </c>
      <c r="J26" s="4">
        <v>0</v>
      </c>
      <c r="K26" s="3">
        <v>7625.96</v>
      </c>
      <c r="L26" s="3">
        <v>2541.9899999999998</v>
      </c>
      <c r="M26" s="22"/>
    </row>
    <row r="27" spans="1:13" ht="29.25" thickBot="1" x14ac:dyDescent="0.3">
      <c r="A27" s="1">
        <v>301</v>
      </c>
      <c r="B27" s="1">
        <v>357256</v>
      </c>
      <c r="C27" s="2" t="s">
        <v>1780</v>
      </c>
      <c r="D27" s="2">
        <v>6</v>
      </c>
      <c r="E27" s="1" t="s">
        <v>1792</v>
      </c>
      <c r="F27" s="1" t="s">
        <v>1793</v>
      </c>
      <c r="G27" s="1" t="s">
        <v>1794</v>
      </c>
      <c r="H27" s="3">
        <v>26256.68</v>
      </c>
      <c r="I27" s="3">
        <v>28882.35</v>
      </c>
      <c r="J27" s="4">
        <v>0</v>
      </c>
      <c r="K27" s="3">
        <v>4332.3500000000004</v>
      </c>
      <c r="L27" s="3">
        <v>1444.12</v>
      </c>
      <c r="M27" s="22"/>
    </row>
    <row r="28" spans="1:13" ht="29.25" thickBot="1" x14ac:dyDescent="0.3">
      <c r="A28" s="1">
        <v>301</v>
      </c>
      <c r="B28" s="1">
        <v>357256</v>
      </c>
      <c r="C28" s="2" t="s">
        <v>1780</v>
      </c>
      <c r="D28" s="2">
        <v>7</v>
      </c>
      <c r="E28" s="1" t="s">
        <v>1795</v>
      </c>
      <c r="F28" s="1" t="s">
        <v>1793</v>
      </c>
      <c r="G28" s="1" t="s">
        <v>1794</v>
      </c>
      <c r="H28" s="3">
        <v>12118.8</v>
      </c>
      <c r="I28" s="3">
        <v>13330.68</v>
      </c>
      <c r="J28" s="4">
        <v>0</v>
      </c>
      <c r="K28" s="3">
        <v>1999.6</v>
      </c>
      <c r="L28" s="4">
        <v>666.53</v>
      </c>
      <c r="M28" s="22"/>
    </row>
    <row r="29" spans="1:13" ht="29.25" thickBot="1" x14ac:dyDescent="0.3">
      <c r="A29" s="1">
        <v>301</v>
      </c>
      <c r="B29" s="1">
        <v>357256</v>
      </c>
      <c r="C29" s="2" t="s">
        <v>1780</v>
      </c>
      <c r="D29" s="2">
        <v>8</v>
      </c>
      <c r="E29" s="1" t="s">
        <v>1796</v>
      </c>
      <c r="F29" s="1" t="s">
        <v>1782</v>
      </c>
      <c r="G29" s="1" t="s">
        <v>1783</v>
      </c>
      <c r="H29" s="3">
        <v>62950.8</v>
      </c>
      <c r="I29" s="3">
        <v>63580.31</v>
      </c>
      <c r="J29" s="4">
        <v>0</v>
      </c>
      <c r="K29" s="4">
        <v>0</v>
      </c>
      <c r="L29" s="3">
        <v>3179.02</v>
      </c>
      <c r="M29" s="22"/>
    </row>
    <row r="30" spans="1:13" ht="29.25" thickBot="1" x14ac:dyDescent="0.3">
      <c r="A30" s="1">
        <v>301</v>
      </c>
      <c r="B30" s="1">
        <v>1811307</v>
      </c>
      <c r="C30" s="2" t="s">
        <v>1772</v>
      </c>
      <c r="D30" s="2">
        <v>1</v>
      </c>
      <c r="E30" s="1" t="s">
        <v>1358</v>
      </c>
      <c r="F30" s="1" t="s">
        <v>677</v>
      </c>
      <c r="G30" s="1" t="s">
        <v>678</v>
      </c>
      <c r="H30" s="3">
        <v>5067.3599999999997</v>
      </c>
      <c r="I30" s="3">
        <v>5827.46</v>
      </c>
      <c r="J30" s="4">
        <v>0</v>
      </c>
      <c r="K30" s="4">
        <v>874.12</v>
      </c>
      <c r="L30" s="4">
        <v>291.37</v>
      </c>
      <c r="M30" s="22"/>
    </row>
    <row r="31" spans="1:13" ht="15.75" thickBot="1" x14ac:dyDescent="0.3">
      <c r="A31" s="1">
        <v>301</v>
      </c>
      <c r="B31" s="1">
        <v>1811307</v>
      </c>
      <c r="C31" s="2" t="s">
        <v>1772</v>
      </c>
      <c r="D31" s="2">
        <v>2</v>
      </c>
      <c r="E31" s="1" t="s">
        <v>1358</v>
      </c>
      <c r="F31" s="1" t="s">
        <v>440</v>
      </c>
      <c r="G31" s="1" t="s">
        <v>441</v>
      </c>
      <c r="H31" s="4" t="s">
        <v>1773</v>
      </c>
      <c r="I31" s="4" t="s">
        <v>1774</v>
      </c>
      <c r="J31" s="4">
        <v>0</v>
      </c>
      <c r="K31" s="3">
        <v>89974.83</v>
      </c>
      <c r="L31" s="3">
        <v>29991.61</v>
      </c>
      <c r="M31" s="22"/>
    </row>
    <row r="32" spans="1:13" ht="29.25" thickBot="1" x14ac:dyDescent="0.3">
      <c r="A32" s="1">
        <v>301</v>
      </c>
      <c r="B32" s="1">
        <v>422250</v>
      </c>
      <c r="C32" s="2" t="s">
        <v>1775</v>
      </c>
      <c r="D32" s="2">
        <v>1</v>
      </c>
      <c r="E32" s="1" t="s">
        <v>1776</v>
      </c>
      <c r="F32" s="1" t="s">
        <v>677</v>
      </c>
      <c r="G32" s="1" t="s">
        <v>678</v>
      </c>
      <c r="H32" s="3">
        <v>4151.3999999999996</v>
      </c>
      <c r="I32" s="3">
        <v>4774.1099999999997</v>
      </c>
      <c r="J32" s="4">
        <v>0</v>
      </c>
      <c r="K32" s="4">
        <v>716.12</v>
      </c>
      <c r="L32" s="4">
        <v>238.71</v>
      </c>
      <c r="M32" s="22"/>
    </row>
    <row r="33" spans="1:13" ht="29.25" thickBot="1" x14ac:dyDescent="0.3">
      <c r="A33" s="1">
        <v>301</v>
      </c>
      <c r="B33" s="1">
        <v>422250</v>
      </c>
      <c r="C33" s="2" t="s">
        <v>1775</v>
      </c>
      <c r="D33" s="2">
        <v>2</v>
      </c>
      <c r="E33" s="1" t="s">
        <v>1776</v>
      </c>
      <c r="F33" s="1" t="s">
        <v>677</v>
      </c>
      <c r="G33" s="1" t="s">
        <v>678</v>
      </c>
      <c r="H33" s="3">
        <v>60369.1</v>
      </c>
      <c r="I33" s="3">
        <v>69424.47</v>
      </c>
      <c r="J33" s="4">
        <v>0</v>
      </c>
      <c r="K33" s="3">
        <v>10413.67</v>
      </c>
      <c r="L33" s="3">
        <v>3471.22</v>
      </c>
      <c r="M33" s="22"/>
    </row>
    <row r="34" spans="1:13" ht="29.25" thickBot="1" x14ac:dyDescent="0.3">
      <c r="A34" s="1">
        <v>301</v>
      </c>
      <c r="B34" s="1">
        <v>422250</v>
      </c>
      <c r="C34" s="2" t="s">
        <v>1775</v>
      </c>
      <c r="D34" s="2">
        <v>3</v>
      </c>
      <c r="E34" s="1" t="s">
        <v>1776</v>
      </c>
      <c r="F34" s="1" t="s">
        <v>440</v>
      </c>
      <c r="G34" s="1" t="s">
        <v>441</v>
      </c>
      <c r="H34" s="4" t="s">
        <v>1777</v>
      </c>
      <c r="I34" s="4" t="s">
        <v>1778</v>
      </c>
      <c r="J34" s="4">
        <v>0</v>
      </c>
      <c r="K34" s="4" t="s">
        <v>1779</v>
      </c>
      <c r="L34" s="3">
        <v>48132.35</v>
      </c>
      <c r="M34" s="22"/>
    </row>
    <row r="35" spans="1:13" ht="16.5" customHeight="1" x14ac:dyDescent="0.25">
      <c r="A35" s="94"/>
      <c r="B35" s="94"/>
      <c r="C35" s="275"/>
      <c r="D35" s="290"/>
      <c r="E35" s="94"/>
      <c r="F35" s="94"/>
      <c r="G35" s="94"/>
      <c r="H35" s="7"/>
      <c r="I35" s="7"/>
      <c r="J35" s="95"/>
      <c r="K35" s="7"/>
      <c r="L35" s="7"/>
    </row>
    <row r="36" spans="1:13" ht="16.5" customHeight="1" x14ac:dyDescent="0.25">
      <c r="A36" s="94"/>
      <c r="B36" s="94"/>
      <c r="C36" s="275"/>
      <c r="D36" s="290"/>
      <c r="E36" s="94"/>
      <c r="F36" s="94"/>
      <c r="G36" s="94"/>
      <c r="H36" s="7"/>
      <c r="I36" s="7"/>
      <c r="J36" s="95"/>
      <c r="K36" s="7"/>
      <c r="L36" s="7"/>
    </row>
    <row r="37" spans="1:13" ht="16.5" customHeight="1" x14ac:dyDescent="0.25">
      <c r="A37" s="94"/>
      <c r="B37" s="94"/>
      <c r="C37" s="275"/>
      <c r="D37" s="290"/>
      <c r="E37" s="94"/>
      <c r="F37" s="94"/>
      <c r="G37" s="94"/>
      <c r="H37" s="7"/>
      <c r="I37" s="7"/>
      <c r="J37" s="95"/>
      <c r="K37" s="7"/>
      <c r="L37" s="7"/>
    </row>
    <row r="38" spans="1:13" ht="16.5" customHeight="1" x14ac:dyDescent="0.25">
      <c r="A38" s="94"/>
      <c r="B38" s="94"/>
      <c r="C38" s="275"/>
      <c r="D38" s="290"/>
      <c r="E38" s="94"/>
      <c r="F38" s="94"/>
      <c r="G38" s="94"/>
      <c r="H38" s="7"/>
      <c r="I38" s="7"/>
      <c r="J38" s="95"/>
      <c r="K38" s="7"/>
      <c r="L38" s="7"/>
    </row>
    <row r="39" spans="1:13" ht="16.5" customHeight="1" x14ac:dyDescent="0.25">
      <c r="A39" s="94"/>
      <c r="B39" s="94"/>
      <c r="C39" s="275"/>
      <c r="D39" s="290"/>
      <c r="E39" s="94"/>
      <c r="F39" s="94"/>
      <c r="G39" s="94"/>
      <c r="H39" s="7"/>
      <c r="I39" s="7"/>
      <c r="J39" s="95"/>
      <c r="K39" s="7"/>
      <c r="L39" s="7"/>
    </row>
    <row r="40" spans="1:13" ht="16.5" customHeight="1" x14ac:dyDescent="0.25">
      <c r="A40" s="94"/>
      <c r="B40" s="94"/>
      <c r="C40" s="275"/>
      <c r="D40" s="290"/>
      <c r="E40" s="94"/>
      <c r="F40" s="94"/>
      <c r="G40" s="94"/>
      <c r="H40" s="7"/>
      <c r="I40" s="7"/>
      <c r="J40" s="95"/>
      <c r="K40" s="7"/>
      <c r="L40" s="7"/>
    </row>
    <row r="41" spans="1:13" ht="9.75" customHeight="1" x14ac:dyDescent="0.25">
      <c r="A41" s="94"/>
      <c r="B41" s="94"/>
      <c r="C41" s="275"/>
      <c r="D41" s="290"/>
      <c r="E41" s="94"/>
      <c r="F41" s="94"/>
      <c r="G41" s="94"/>
      <c r="H41" s="7"/>
      <c r="I41" s="7"/>
      <c r="J41" s="95"/>
      <c r="K41" s="7"/>
      <c r="L41" s="7"/>
    </row>
    <row r="42" spans="1:13" ht="15" x14ac:dyDescent="0.25"/>
    <row r="43" spans="1:13" ht="15" x14ac:dyDescent="0.25"/>
    <row r="44" spans="1:13" ht="16.5" customHeight="1" x14ac:dyDescent="0.3">
      <c r="B44" s="617" t="s">
        <v>683</v>
      </c>
      <c r="C44" s="617"/>
      <c r="D44" s="617"/>
    </row>
    <row r="45" spans="1:13" ht="16.5" customHeight="1" x14ac:dyDescent="0.25">
      <c r="B45" s="207" t="s">
        <v>138</v>
      </c>
      <c r="C45" s="208" t="s">
        <v>139</v>
      </c>
      <c r="D45" s="208" t="s">
        <v>1155</v>
      </c>
    </row>
    <row r="46" spans="1:13" ht="16.5" customHeight="1" x14ac:dyDescent="0.25">
      <c r="B46" s="205">
        <v>11836</v>
      </c>
      <c r="C46" s="451">
        <v>44565</v>
      </c>
      <c r="D46" s="234">
        <v>44652</v>
      </c>
    </row>
    <row r="47" spans="1:13" ht="16.5" customHeight="1" x14ac:dyDescent="0.25">
      <c r="B47" s="232">
        <v>191748</v>
      </c>
      <c r="C47" s="451">
        <v>44629</v>
      </c>
      <c r="D47" s="234">
        <v>44743</v>
      </c>
    </row>
    <row r="48" spans="1:13" ht="16.5" customHeight="1" x14ac:dyDescent="0.25">
      <c r="B48" s="232">
        <v>408709</v>
      </c>
      <c r="C48" s="451">
        <v>44705</v>
      </c>
      <c r="D48" s="234">
        <v>44805</v>
      </c>
    </row>
    <row r="49" spans="2:4" ht="16.5" customHeight="1" x14ac:dyDescent="0.25">
      <c r="B49" s="232">
        <v>753608</v>
      </c>
      <c r="C49" s="451">
        <v>44823</v>
      </c>
      <c r="D49" s="234">
        <v>44896</v>
      </c>
    </row>
    <row r="50" spans="2:4" ht="16.5" customHeight="1" x14ac:dyDescent="0.25">
      <c r="B50" s="232">
        <v>147645</v>
      </c>
      <c r="C50" s="451">
        <v>44983</v>
      </c>
      <c r="D50" s="234">
        <v>45047</v>
      </c>
    </row>
    <row r="51" spans="2:4" ht="16.5" customHeight="1" x14ac:dyDescent="0.25">
      <c r="B51" s="232">
        <v>169425</v>
      </c>
      <c r="C51" s="451">
        <v>44990</v>
      </c>
      <c r="D51" s="234">
        <v>45108</v>
      </c>
    </row>
    <row r="52" spans="2:4" ht="16.5" customHeight="1" x14ac:dyDescent="0.25">
      <c r="B52" s="89">
        <v>324658</v>
      </c>
      <c r="C52" s="452">
        <v>45042</v>
      </c>
      <c r="D52" s="225" t="s">
        <v>1166</v>
      </c>
    </row>
    <row r="53" spans="2:4" ht="16.5" customHeight="1" x14ac:dyDescent="0.25">
      <c r="B53" s="205">
        <v>1038988</v>
      </c>
      <c r="C53" s="453">
        <v>45111</v>
      </c>
      <c r="D53" s="230">
        <v>45231</v>
      </c>
    </row>
    <row r="54" spans="2:4" ht="16.5" customHeight="1" x14ac:dyDescent="0.25">
      <c r="B54" s="205">
        <v>1284919</v>
      </c>
      <c r="C54" s="453">
        <v>45152</v>
      </c>
      <c r="D54" s="230">
        <v>45261</v>
      </c>
    </row>
    <row r="55" spans="2:4" ht="16.5" customHeight="1" x14ac:dyDescent="0.25">
      <c r="B55" s="455">
        <v>1712907</v>
      </c>
      <c r="C55" s="454">
        <v>45057</v>
      </c>
      <c r="D55" s="62"/>
    </row>
    <row r="56" spans="2:4" ht="16.5" customHeight="1" x14ac:dyDescent="0.25">
      <c r="B56" s="205">
        <v>357256</v>
      </c>
      <c r="C56" s="205" t="s">
        <v>1780</v>
      </c>
      <c r="D56" s="62"/>
    </row>
    <row r="57" spans="2:4" ht="16.5" customHeight="1" x14ac:dyDescent="0.25">
      <c r="B57" s="205">
        <v>1811307</v>
      </c>
      <c r="C57" s="205" t="s">
        <v>1772</v>
      </c>
      <c r="D57" s="62"/>
    </row>
    <row r="58" spans="2:4" ht="16.5" customHeight="1" x14ac:dyDescent="0.25">
      <c r="B58" s="205">
        <v>422250</v>
      </c>
      <c r="C58" s="205" t="s">
        <v>1775</v>
      </c>
      <c r="D58" s="62"/>
    </row>
  </sheetData>
  <sortState xmlns:xlrd2="http://schemas.microsoft.com/office/spreadsheetml/2017/richdata2" ref="A21:M35">
    <sortCondition ref="C21:C35" customList="Jan,Feb,Mar,Apr,May,Jun,Jul,Aug,Sep,Oct,Nov,Dec"/>
  </sortState>
  <mergeCells count="2">
    <mergeCell ref="A2:L2"/>
    <mergeCell ref="B44:D44"/>
  </mergeCells>
  <hyperlinks>
    <hyperlink ref="A1" location="home_page" display="Home page" xr:uid="{00000000-0004-0000-1B00-000000000000}"/>
  </hyperlinks>
  <pageMargins left="0.7" right="0.7" top="0.75" bottom="0.75" header="0.3" footer="0.3"/>
  <pageSetup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Y44"/>
  <sheetViews>
    <sheetView workbookViewId="0">
      <pane ySplit="1" topLeftCell="A14" activePane="bottomLeft" state="frozen"/>
      <selection pane="bottomLeft" activeCell="F32" sqref="F32"/>
    </sheetView>
  </sheetViews>
  <sheetFormatPr defaultColWidth="40" defaultRowHeight="18" customHeight="1" x14ac:dyDescent="0.25"/>
  <cols>
    <col min="1" max="1" width="5.5703125" customWidth="1"/>
    <col min="2" max="2" width="14" customWidth="1"/>
    <col min="3" max="3" width="11.5703125" bestFit="1" customWidth="1"/>
    <col min="4" max="5" width="12.85546875" customWidth="1"/>
    <col min="6" max="6" width="40.7109375" customWidth="1"/>
    <col min="7" max="7" width="23.140625" customWidth="1"/>
    <col min="8" max="8" width="69.7109375" bestFit="1" customWidth="1"/>
    <col min="9" max="9" width="18.85546875" customWidth="1"/>
    <col min="10" max="10" width="19.7109375" customWidth="1"/>
    <col min="11" max="12" width="11.85546875" customWidth="1"/>
    <col min="13" max="13" width="10.140625" customWidth="1"/>
    <col min="14" max="14" width="11.42578125" customWidth="1"/>
    <col min="15" max="15" width="10.5703125" customWidth="1"/>
  </cols>
  <sheetData>
    <row r="1" spans="1:15" ht="15" x14ac:dyDescent="0.25">
      <c r="A1" s="227" t="s">
        <v>1405</v>
      </c>
      <c r="B1" s="62"/>
      <c r="C1" s="62"/>
      <c r="D1" s="62"/>
      <c r="E1" s="62"/>
      <c r="F1" s="62"/>
      <c r="G1" s="285"/>
      <c r="H1" s="62"/>
      <c r="J1" s="94"/>
      <c r="K1" s="275"/>
    </row>
    <row r="2" spans="1:15" ht="18" customHeight="1" x14ac:dyDescent="0.3">
      <c r="A2" s="618" t="s">
        <v>1171</v>
      </c>
      <c r="B2" s="618"/>
      <c r="C2" s="618"/>
      <c r="D2" s="618"/>
      <c r="E2" s="618"/>
      <c r="F2" s="618"/>
      <c r="G2" s="618"/>
      <c r="H2" s="618"/>
      <c r="I2" s="618"/>
      <c r="J2" s="618"/>
      <c r="K2" s="618"/>
      <c r="L2" s="618"/>
      <c r="M2" s="618"/>
    </row>
    <row r="3" spans="1:15" ht="18" customHeight="1" x14ac:dyDescent="0.25">
      <c r="A3" s="220" t="s">
        <v>158</v>
      </c>
      <c r="B3" s="220" t="s">
        <v>138</v>
      </c>
      <c r="C3" s="221" t="s">
        <v>139</v>
      </c>
      <c r="D3" s="221" t="s">
        <v>140</v>
      </c>
      <c r="E3" s="221" t="s">
        <v>1479</v>
      </c>
      <c r="F3" s="220" t="s">
        <v>141</v>
      </c>
      <c r="G3" s="220" t="s">
        <v>142</v>
      </c>
      <c r="H3" s="220" t="s">
        <v>143</v>
      </c>
      <c r="I3" s="222" t="s">
        <v>144</v>
      </c>
      <c r="J3" s="222" t="s">
        <v>145</v>
      </c>
      <c r="K3" s="222" t="s">
        <v>146</v>
      </c>
      <c r="L3" s="222" t="s">
        <v>147</v>
      </c>
      <c r="M3" s="222" t="s">
        <v>148</v>
      </c>
      <c r="N3" s="223" t="s">
        <v>159</v>
      </c>
      <c r="O3" s="224" t="s">
        <v>509</v>
      </c>
    </row>
    <row r="4" spans="1:15" s="66" customFormat="1" ht="18" customHeight="1" x14ac:dyDescent="0.25">
      <c r="A4" s="87">
        <v>301</v>
      </c>
      <c r="B4" s="87">
        <v>779818</v>
      </c>
      <c r="C4" s="465">
        <v>45067</v>
      </c>
      <c r="D4" s="89">
        <v>1</v>
      </c>
      <c r="E4" s="89"/>
      <c r="F4" s="87" t="s">
        <v>701</v>
      </c>
      <c r="G4" s="87" t="s">
        <v>702</v>
      </c>
      <c r="H4" s="87" t="s">
        <v>703</v>
      </c>
      <c r="I4" s="90">
        <v>433896.6</v>
      </c>
      <c r="J4" s="90">
        <v>888620.24</v>
      </c>
      <c r="K4" s="90">
        <v>333232.59000000003</v>
      </c>
      <c r="L4" s="90">
        <v>133293.04</v>
      </c>
      <c r="M4" s="92">
        <v>44431.01</v>
      </c>
      <c r="N4" s="200"/>
      <c r="O4" s="62" t="e">
        <f t="shared" ref="O4:O21" si="0">(J4*110%)/N4</f>
        <v>#DIV/0!</v>
      </c>
    </row>
    <row r="5" spans="1:15" s="66" customFormat="1" ht="18" customHeight="1" x14ac:dyDescent="0.25">
      <c r="A5" s="87">
        <v>301</v>
      </c>
      <c r="B5" s="87">
        <v>779818</v>
      </c>
      <c r="C5" s="465">
        <v>45067</v>
      </c>
      <c r="D5" s="89">
        <v>2</v>
      </c>
      <c r="E5" s="89"/>
      <c r="F5" s="87" t="s">
        <v>704</v>
      </c>
      <c r="G5" s="87" t="s">
        <v>705</v>
      </c>
      <c r="H5" s="87" t="s">
        <v>706</v>
      </c>
      <c r="I5" s="90">
        <v>236670.58</v>
      </c>
      <c r="J5" s="90">
        <v>363526.01</v>
      </c>
      <c r="K5" s="92">
        <v>60587.67</v>
      </c>
      <c r="L5" s="92">
        <v>54528.9</v>
      </c>
      <c r="M5" s="92">
        <v>18176.3</v>
      </c>
      <c r="N5" s="200"/>
      <c r="O5" s="62" t="e">
        <f t="shared" si="0"/>
        <v>#DIV/0!</v>
      </c>
    </row>
    <row r="6" spans="1:15" s="66" customFormat="1" ht="18" customHeight="1" x14ac:dyDescent="0.25">
      <c r="A6" s="87">
        <v>301</v>
      </c>
      <c r="B6" s="87">
        <v>779818</v>
      </c>
      <c r="C6" s="465">
        <v>45067</v>
      </c>
      <c r="D6" s="89">
        <v>3</v>
      </c>
      <c r="E6" s="89"/>
      <c r="F6" s="87" t="s">
        <v>707</v>
      </c>
      <c r="G6" s="87" t="s">
        <v>708</v>
      </c>
      <c r="H6" s="87" t="s">
        <v>709</v>
      </c>
      <c r="I6" s="90">
        <v>455481.83</v>
      </c>
      <c r="J6" s="90">
        <v>845374.28</v>
      </c>
      <c r="K6" s="90">
        <v>262357.53000000003</v>
      </c>
      <c r="L6" s="90">
        <v>126806.14</v>
      </c>
      <c r="M6" s="92">
        <v>42268.71</v>
      </c>
      <c r="N6" s="200"/>
      <c r="O6" s="62" t="e">
        <f t="shared" si="0"/>
        <v>#DIV/0!</v>
      </c>
    </row>
    <row r="7" spans="1:15" s="66" customFormat="1" ht="18" customHeight="1" x14ac:dyDescent="0.25">
      <c r="A7" s="87">
        <v>301</v>
      </c>
      <c r="B7" s="87">
        <v>779818</v>
      </c>
      <c r="C7" s="465">
        <v>45067</v>
      </c>
      <c r="D7" s="89">
        <v>4</v>
      </c>
      <c r="E7" s="89"/>
      <c r="F7" s="87" t="s">
        <v>710</v>
      </c>
      <c r="G7" s="87" t="s">
        <v>711</v>
      </c>
      <c r="H7" s="87" t="s">
        <v>712</v>
      </c>
      <c r="I7" s="90">
        <v>129730.44</v>
      </c>
      <c r="J7" s="90">
        <v>199265.96</v>
      </c>
      <c r="K7" s="92">
        <v>33210.99</v>
      </c>
      <c r="L7" s="92">
        <v>29889.89</v>
      </c>
      <c r="M7" s="92">
        <v>9963.2999999999993</v>
      </c>
      <c r="N7" s="200"/>
      <c r="O7" s="62" t="e">
        <f t="shared" si="0"/>
        <v>#DIV/0!</v>
      </c>
    </row>
    <row r="8" spans="1:15" s="66" customFormat="1" ht="18" customHeight="1" x14ac:dyDescent="0.25">
      <c r="A8" s="87">
        <v>301</v>
      </c>
      <c r="B8" s="87">
        <v>1234609</v>
      </c>
      <c r="C8" s="465">
        <v>45144</v>
      </c>
      <c r="D8" s="89">
        <v>1</v>
      </c>
      <c r="E8" s="89"/>
      <c r="F8" s="87" t="s">
        <v>701</v>
      </c>
      <c r="G8" s="87" t="s">
        <v>1104</v>
      </c>
      <c r="H8" s="87" t="s">
        <v>1105</v>
      </c>
      <c r="I8" s="90">
        <v>262036.1</v>
      </c>
      <c r="J8" s="90">
        <v>536649.93000000005</v>
      </c>
      <c r="K8" s="90">
        <v>201243.72</v>
      </c>
      <c r="L8" s="92">
        <v>80497.490000000005</v>
      </c>
      <c r="M8" s="92">
        <v>26832.5</v>
      </c>
      <c r="N8" s="200">
        <v>107</v>
      </c>
      <c r="O8" s="211">
        <f t="shared" si="0"/>
        <v>5516.9618971962627</v>
      </c>
    </row>
    <row r="9" spans="1:15" s="66" customFormat="1" ht="18" customHeight="1" x14ac:dyDescent="0.25">
      <c r="A9" s="87">
        <v>301</v>
      </c>
      <c r="B9" s="87">
        <v>1234609</v>
      </c>
      <c r="C9" s="465">
        <v>45144</v>
      </c>
      <c r="D9" s="89">
        <v>2</v>
      </c>
      <c r="E9" s="89"/>
      <c r="F9" s="87" t="s">
        <v>1116</v>
      </c>
      <c r="G9" s="87" t="s">
        <v>1117</v>
      </c>
      <c r="H9" s="87" t="s">
        <v>1118</v>
      </c>
      <c r="I9" s="90">
        <v>166974.19</v>
      </c>
      <c r="J9" s="90">
        <v>256472.35</v>
      </c>
      <c r="K9" s="92">
        <v>42745.39</v>
      </c>
      <c r="L9" s="92">
        <v>38470.85</v>
      </c>
      <c r="M9" s="92">
        <v>12823.62</v>
      </c>
      <c r="N9" s="200">
        <v>118</v>
      </c>
      <c r="O9" s="211">
        <f t="shared" si="0"/>
        <v>2390.8439406779662</v>
      </c>
    </row>
    <row r="10" spans="1:15" s="66" customFormat="1" ht="18" customHeight="1" x14ac:dyDescent="0.25">
      <c r="A10" s="87">
        <v>301</v>
      </c>
      <c r="B10" s="87">
        <v>1234609</v>
      </c>
      <c r="C10" s="465">
        <v>45144</v>
      </c>
      <c r="D10" s="89">
        <v>3</v>
      </c>
      <c r="E10" s="89"/>
      <c r="F10" s="87" t="s">
        <v>1114</v>
      </c>
      <c r="G10" s="87" t="s">
        <v>1104</v>
      </c>
      <c r="H10" s="87" t="s">
        <v>1105</v>
      </c>
      <c r="I10" s="90">
        <v>1011667.76</v>
      </c>
      <c r="J10" s="90">
        <v>2071895.58</v>
      </c>
      <c r="K10" s="90">
        <v>776960.84</v>
      </c>
      <c r="L10" s="90">
        <v>310784.34000000003</v>
      </c>
      <c r="M10" s="90">
        <v>103594.78</v>
      </c>
      <c r="N10" s="200">
        <v>284</v>
      </c>
      <c r="O10" s="211">
        <f t="shared" si="0"/>
        <v>8024.9476690140855</v>
      </c>
    </row>
    <row r="11" spans="1:15" s="66" customFormat="1" ht="18" customHeight="1" x14ac:dyDescent="0.25">
      <c r="A11" s="87">
        <v>301</v>
      </c>
      <c r="B11" s="87">
        <v>1416046</v>
      </c>
      <c r="C11" s="465">
        <v>45176</v>
      </c>
      <c r="D11" s="89">
        <v>1</v>
      </c>
      <c r="E11" s="89">
        <v>32</v>
      </c>
      <c r="F11" s="87" t="s">
        <v>1103</v>
      </c>
      <c r="G11" s="87" t="s">
        <v>1104</v>
      </c>
      <c r="H11" s="87" t="s">
        <v>1105</v>
      </c>
      <c r="I11" s="90">
        <v>318765.75</v>
      </c>
      <c r="J11" s="90">
        <v>652832.26</v>
      </c>
      <c r="K11" s="90">
        <v>244812.1</v>
      </c>
      <c r="L11" s="92">
        <v>97924.84</v>
      </c>
      <c r="M11" s="92">
        <v>32641.61</v>
      </c>
      <c r="N11" s="200">
        <v>143</v>
      </c>
      <c r="O11" s="199">
        <f t="shared" si="0"/>
        <v>5021.7866153846153</v>
      </c>
    </row>
    <row r="12" spans="1:15" s="66" customFormat="1" ht="18" customHeight="1" x14ac:dyDescent="0.25">
      <c r="A12" s="87">
        <v>301</v>
      </c>
      <c r="B12" s="87">
        <v>1416046</v>
      </c>
      <c r="C12" s="465">
        <v>45176</v>
      </c>
      <c r="D12" s="89">
        <v>2</v>
      </c>
      <c r="E12" s="89">
        <v>12</v>
      </c>
      <c r="F12" s="87" t="s">
        <v>1106</v>
      </c>
      <c r="G12" s="87" t="s">
        <v>1107</v>
      </c>
      <c r="H12" s="87" t="s">
        <v>1108</v>
      </c>
      <c r="I12" s="92">
        <v>16048.69</v>
      </c>
      <c r="J12" s="92">
        <v>24650.79</v>
      </c>
      <c r="K12" s="92">
        <v>4108.46</v>
      </c>
      <c r="L12" s="92">
        <v>3697.62</v>
      </c>
      <c r="M12" s="92">
        <v>1232.54</v>
      </c>
      <c r="N12" s="200">
        <v>96</v>
      </c>
      <c r="O12" s="199">
        <f t="shared" si="0"/>
        <v>282.45696875000004</v>
      </c>
    </row>
    <row r="13" spans="1:15" s="66" customFormat="1" ht="18" customHeight="1" x14ac:dyDescent="0.25">
      <c r="A13" s="87">
        <v>301</v>
      </c>
      <c r="B13" s="87">
        <v>1416046</v>
      </c>
      <c r="C13" s="465">
        <v>45176</v>
      </c>
      <c r="D13" s="89">
        <v>3</v>
      </c>
      <c r="E13" s="89">
        <v>37</v>
      </c>
      <c r="F13" s="87" t="s">
        <v>1109</v>
      </c>
      <c r="G13" s="87" t="s">
        <v>1107</v>
      </c>
      <c r="H13" s="87" t="s">
        <v>1108</v>
      </c>
      <c r="I13" s="92">
        <v>16048.69</v>
      </c>
      <c r="J13" s="92">
        <v>24650.79</v>
      </c>
      <c r="K13" s="92">
        <v>4108.46</v>
      </c>
      <c r="L13" s="92">
        <v>3697.62</v>
      </c>
      <c r="M13" s="92">
        <v>1232.54</v>
      </c>
      <c r="N13" s="200">
        <v>96</v>
      </c>
      <c r="O13" s="199">
        <f t="shared" si="0"/>
        <v>282.45696875000004</v>
      </c>
    </row>
    <row r="14" spans="1:15" s="66" customFormat="1" ht="18" customHeight="1" x14ac:dyDescent="0.25">
      <c r="A14" s="87">
        <v>301</v>
      </c>
      <c r="B14" s="87">
        <v>1416046</v>
      </c>
      <c r="C14" s="465">
        <v>45176</v>
      </c>
      <c r="D14" s="89">
        <v>4</v>
      </c>
      <c r="E14" s="89">
        <v>52</v>
      </c>
      <c r="F14" s="87" t="s">
        <v>1110</v>
      </c>
      <c r="G14" s="87" t="s">
        <v>1107</v>
      </c>
      <c r="H14" s="87" t="s">
        <v>1108</v>
      </c>
      <c r="I14" s="92">
        <v>16048.69</v>
      </c>
      <c r="J14" s="92">
        <v>24650.79</v>
      </c>
      <c r="K14" s="92">
        <v>4108.46</v>
      </c>
      <c r="L14" s="92">
        <v>3697.62</v>
      </c>
      <c r="M14" s="92">
        <v>1232.54</v>
      </c>
      <c r="N14" s="200">
        <v>96</v>
      </c>
      <c r="O14" s="199">
        <f t="shared" si="0"/>
        <v>282.45696875000004</v>
      </c>
    </row>
    <row r="15" spans="1:15" s="66" customFormat="1" ht="18" customHeight="1" x14ac:dyDescent="0.25">
      <c r="A15" s="87">
        <v>301</v>
      </c>
      <c r="B15" s="87">
        <v>1416046</v>
      </c>
      <c r="C15" s="465">
        <v>45176</v>
      </c>
      <c r="D15" s="89">
        <v>5</v>
      </c>
      <c r="E15" s="89">
        <v>53</v>
      </c>
      <c r="F15" s="87" t="s">
        <v>1111</v>
      </c>
      <c r="G15" s="87" t="s">
        <v>1107</v>
      </c>
      <c r="H15" s="87" t="s">
        <v>1108</v>
      </c>
      <c r="I15" s="92">
        <v>16048.69</v>
      </c>
      <c r="J15" s="92">
        <v>24650.79</v>
      </c>
      <c r="K15" s="92">
        <v>4108.46</v>
      </c>
      <c r="L15" s="92">
        <v>3697.62</v>
      </c>
      <c r="M15" s="92">
        <v>1232.54</v>
      </c>
      <c r="N15" s="200">
        <v>96</v>
      </c>
      <c r="O15" s="199">
        <f t="shared" si="0"/>
        <v>282.45696875000004</v>
      </c>
    </row>
    <row r="16" spans="1:15" s="66" customFormat="1" ht="18" customHeight="1" x14ac:dyDescent="0.25">
      <c r="A16" s="87">
        <v>301</v>
      </c>
      <c r="B16" s="87">
        <v>1416046</v>
      </c>
      <c r="C16" s="465">
        <v>45176</v>
      </c>
      <c r="D16" s="89">
        <v>6</v>
      </c>
      <c r="E16" s="89">
        <v>54</v>
      </c>
      <c r="F16" s="87" t="s">
        <v>1112</v>
      </c>
      <c r="G16" s="87" t="s">
        <v>1107</v>
      </c>
      <c r="H16" s="87" t="s">
        <v>1108</v>
      </c>
      <c r="I16" s="92">
        <v>20061.150000000001</v>
      </c>
      <c r="J16" s="92">
        <v>30813.93</v>
      </c>
      <c r="K16" s="92">
        <v>5135.6499999999996</v>
      </c>
      <c r="L16" s="92">
        <v>4622.09</v>
      </c>
      <c r="M16" s="92">
        <v>1540.7</v>
      </c>
      <c r="N16" s="200">
        <v>120</v>
      </c>
      <c r="O16" s="199">
        <f t="shared" si="0"/>
        <v>282.46102500000001</v>
      </c>
    </row>
    <row r="17" spans="1:25" s="66" customFormat="1" ht="18" customHeight="1" x14ac:dyDescent="0.25">
      <c r="A17" s="87">
        <v>301</v>
      </c>
      <c r="B17" s="87">
        <v>1416046</v>
      </c>
      <c r="C17" s="465">
        <v>45176</v>
      </c>
      <c r="D17" s="89">
        <v>7</v>
      </c>
      <c r="E17" s="89">
        <v>55</v>
      </c>
      <c r="F17" s="87" t="s">
        <v>1113</v>
      </c>
      <c r="G17" s="87" t="s">
        <v>1104</v>
      </c>
      <c r="H17" s="87" t="s">
        <v>1105</v>
      </c>
      <c r="I17" s="92">
        <v>33434.519999999997</v>
      </c>
      <c r="J17" s="92">
        <v>68473.899999999994</v>
      </c>
      <c r="K17" s="92">
        <v>25677.71</v>
      </c>
      <c r="L17" s="92">
        <v>10271.08</v>
      </c>
      <c r="M17" s="92">
        <v>3423.69</v>
      </c>
      <c r="N17" s="200">
        <v>10</v>
      </c>
      <c r="O17" s="199">
        <f t="shared" si="0"/>
        <v>7532.128999999999</v>
      </c>
    </row>
    <row r="18" spans="1:25" ht="18" customHeight="1" x14ac:dyDescent="0.25">
      <c r="A18" s="87">
        <v>301</v>
      </c>
      <c r="B18" s="87">
        <v>1416046</v>
      </c>
      <c r="C18" s="465">
        <v>45176</v>
      </c>
      <c r="D18" s="89">
        <v>8</v>
      </c>
      <c r="E18" s="89">
        <v>48</v>
      </c>
      <c r="F18" s="87" t="s">
        <v>1114</v>
      </c>
      <c r="G18" s="87" t="s">
        <v>1104</v>
      </c>
      <c r="H18" s="87" t="s">
        <v>1105</v>
      </c>
      <c r="I18" s="90">
        <v>1023479.97</v>
      </c>
      <c r="J18" s="90">
        <v>2096086.98</v>
      </c>
      <c r="K18" s="90">
        <v>786032.62</v>
      </c>
      <c r="L18" s="90">
        <v>314413.05</v>
      </c>
      <c r="M18" s="90">
        <v>104804.35</v>
      </c>
      <c r="N18" s="200">
        <v>287</v>
      </c>
      <c r="O18" s="199">
        <f t="shared" si="0"/>
        <v>8033.7828501742169</v>
      </c>
      <c r="P18" s="66"/>
      <c r="Q18" s="66"/>
      <c r="R18" s="66"/>
      <c r="S18" s="66"/>
      <c r="T18" s="66"/>
      <c r="U18" s="66"/>
      <c r="V18" s="66"/>
      <c r="W18" s="66"/>
      <c r="X18" s="66"/>
      <c r="Y18" s="66"/>
    </row>
    <row r="19" spans="1:25" ht="18" customHeight="1" x14ac:dyDescent="0.25">
      <c r="A19" s="87">
        <v>301</v>
      </c>
      <c r="B19" s="87">
        <v>1496745</v>
      </c>
      <c r="C19" s="465">
        <v>45193</v>
      </c>
      <c r="D19" s="89">
        <v>1</v>
      </c>
      <c r="E19" s="89">
        <v>32</v>
      </c>
      <c r="F19" s="87" t="s">
        <v>1115</v>
      </c>
      <c r="G19" s="87" t="s">
        <v>1104</v>
      </c>
      <c r="H19" s="87" t="s">
        <v>1105</v>
      </c>
      <c r="I19" s="90">
        <v>202494.78</v>
      </c>
      <c r="J19" s="90">
        <v>414709.31</v>
      </c>
      <c r="K19" s="90">
        <v>155515.99</v>
      </c>
      <c r="L19" s="92">
        <v>62206.400000000001</v>
      </c>
      <c r="M19" s="92">
        <v>20735.47</v>
      </c>
      <c r="N19" s="200">
        <v>91</v>
      </c>
      <c r="O19" s="199">
        <f t="shared" si="0"/>
        <v>5012.969681318682</v>
      </c>
      <c r="P19" s="66"/>
      <c r="Q19" s="66"/>
      <c r="R19" s="66"/>
      <c r="S19" s="66"/>
      <c r="T19" s="66"/>
      <c r="U19" s="66"/>
      <c r="V19" s="66"/>
      <c r="W19" s="66"/>
      <c r="X19" s="66"/>
      <c r="Y19" s="66"/>
    </row>
    <row r="20" spans="1:25" ht="18" customHeight="1" x14ac:dyDescent="0.25">
      <c r="A20" s="87">
        <v>301</v>
      </c>
      <c r="B20" s="87">
        <v>1496745</v>
      </c>
      <c r="C20" s="465">
        <v>45193</v>
      </c>
      <c r="D20" s="89">
        <v>2</v>
      </c>
      <c r="E20" s="89">
        <v>45</v>
      </c>
      <c r="F20" s="87" t="s">
        <v>701</v>
      </c>
      <c r="G20" s="87" t="s">
        <v>1104</v>
      </c>
      <c r="H20" s="87" t="s">
        <v>1105</v>
      </c>
      <c r="I20" s="92">
        <v>48954.49</v>
      </c>
      <c r="J20" s="90">
        <v>100258.8</v>
      </c>
      <c r="K20" s="92">
        <v>37597.050000000003</v>
      </c>
      <c r="L20" s="92">
        <v>15038.82</v>
      </c>
      <c r="M20" s="92">
        <v>5012.9399999999996</v>
      </c>
      <c r="N20" s="200">
        <v>20</v>
      </c>
      <c r="O20" s="199">
        <f t="shared" si="0"/>
        <v>5514.2340000000004</v>
      </c>
      <c r="P20" s="66"/>
      <c r="Q20" s="66"/>
      <c r="R20" s="66"/>
      <c r="S20" s="66"/>
      <c r="T20" s="66"/>
      <c r="U20" s="66"/>
      <c r="V20" s="66"/>
      <c r="W20" s="66"/>
      <c r="X20" s="66"/>
      <c r="Y20" s="66"/>
    </row>
    <row r="21" spans="1:25" ht="18" customHeight="1" thickBot="1" x14ac:dyDescent="0.3">
      <c r="A21" s="87">
        <v>301</v>
      </c>
      <c r="B21" s="87">
        <v>1496745</v>
      </c>
      <c r="C21" s="465">
        <v>45193</v>
      </c>
      <c r="D21" s="89">
        <v>3</v>
      </c>
      <c r="E21" s="89">
        <v>48</v>
      </c>
      <c r="F21" s="87" t="s">
        <v>1114</v>
      </c>
      <c r="G21" s="87" t="s">
        <v>1104</v>
      </c>
      <c r="H21" s="87" t="s">
        <v>1105</v>
      </c>
      <c r="I21" s="90">
        <v>1082424.99</v>
      </c>
      <c r="J21" s="90">
        <v>2216806.39</v>
      </c>
      <c r="K21" s="90">
        <v>831302.39</v>
      </c>
      <c r="L21" s="90">
        <v>332520.96000000002</v>
      </c>
      <c r="M21" s="90">
        <v>110840.32000000001</v>
      </c>
      <c r="N21" s="200">
        <v>304</v>
      </c>
      <c r="O21" s="199">
        <f t="shared" si="0"/>
        <v>8021.3389111842125</v>
      </c>
      <c r="P21" s="66"/>
      <c r="Q21" s="66"/>
      <c r="R21" s="66"/>
      <c r="S21" s="66"/>
      <c r="T21" s="66"/>
      <c r="U21" s="66"/>
      <c r="V21" s="66"/>
      <c r="W21" s="66"/>
      <c r="X21" s="66"/>
      <c r="Y21" s="66"/>
    </row>
    <row r="22" spans="1:25" ht="18" customHeight="1" thickBot="1" x14ac:dyDescent="0.3">
      <c r="A22" s="1">
        <v>301</v>
      </c>
      <c r="B22" s="1">
        <v>1891216</v>
      </c>
      <c r="C22" s="444">
        <v>45264</v>
      </c>
      <c r="D22" s="413">
        <v>1</v>
      </c>
      <c r="E22" s="205">
        <v>32</v>
      </c>
      <c r="F22" s="116" t="s">
        <v>1115</v>
      </c>
      <c r="G22" s="1" t="s">
        <v>702</v>
      </c>
      <c r="H22" s="1" t="s">
        <v>703</v>
      </c>
      <c r="I22" s="4">
        <v>225992.57</v>
      </c>
      <c r="J22" s="4">
        <v>462832.79</v>
      </c>
      <c r="K22" s="4">
        <v>173562.3</v>
      </c>
      <c r="L22" s="3">
        <v>69424.92</v>
      </c>
      <c r="M22" s="3">
        <v>23141.64</v>
      </c>
      <c r="N22" s="22"/>
      <c r="O22" s="243"/>
    </row>
    <row r="23" spans="1:25" ht="18" customHeight="1" thickBot="1" x14ac:dyDescent="0.3">
      <c r="A23" s="1">
        <v>301</v>
      </c>
      <c r="B23" s="1">
        <v>1891216</v>
      </c>
      <c r="C23" s="444">
        <v>45264</v>
      </c>
      <c r="D23" s="413">
        <v>2</v>
      </c>
      <c r="E23" s="205">
        <v>55</v>
      </c>
      <c r="F23" s="116" t="s">
        <v>1113</v>
      </c>
      <c r="G23" s="1" t="s">
        <v>1104</v>
      </c>
      <c r="H23" s="1" t="s">
        <v>1105</v>
      </c>
      <c r="I23" s="4">
        <v>144638.5</v>
      </c>
      <c r="J23" s="4">
        <v>296219.65000000002</v>
      </c>
      <c r="K23" s="4">
        <v>111082.37</v>
      </c>
      <c r="L23" s="3">
        <v>44432.95</v>
      </c>
      <c r="M23" s="3">
        <v>14810.98</v>
      </c>
      <c r="N23" s="22"/>
      <c r="O23" s="243"/>
    </row>
    <row r="24" spans="1:25" ht="18" customHeight="1" thickBot="1" x14ac:dyDescent="0.3">
      <c r="A24" s="1">
        <v>301</v>
      </c>
      <c r="B24" s="1">
        <v>1891216</v>
      </c>
      <c r="C24" s="444">
        <v>45264</v>
      </c>
      <c r="D24" s="413">
        <v>3</v>
      </c>
      <c r="E24" s="205">
        <v>56</v>
      </c>
      <c r="F24" s="116" t="s">
        <v>1520</v>
      </c>
      <c r="G24" s="1" t="s">
        <v>1521</v>
      </c>
      <c r="H24" s="1" t="s">
        <v>1522</v>
      </c>
      <c r="I24" s="4">
        <v>101700.45</v>
      </c>
      <c r="J24" s="4">
        <v>156211.89000000001</v>
      </c>
      <c r="K24" s="3">
        <v>26035.32</v>
      </c>
      <c r="L24" s="3">
        <v>23431.78</v>
      </c>
      <c r="M24" s="3">
        <v>7810.59</v>
      </c>
      <c r="N24" s="22"/>
      <c r="O24" s="243"/>
    </row>
    <row r="25" spans="1:25" ht="18" customHeight="1" thickBot="1" x14ac:dyDescent="0.3">
      <c r="A25" s="1">
        <v>301</v>
      </c>
      <c r="B25" s="1">
        <v>1891216</v>
      </c>
      <c r="C25" s="444">
        <v>45264</v>
      </c>
      <c r="D25" s="413">
        <v>4</v>
      </c>
      <c r="E25" s="205">
        <v>57</v>
      </c>
      <c r="F25" s="116" t="s">
        <v>1523</v>
      </c>
      <c r="G25" s="1" t="s">
        <v>1521</v>
      </c>
      <c r="H25" s="1" t="s">
        <v>1522</v>
      </c>
      <c r="I25" s="4">
        <v>135600.6</v>
      </c>
      <c r="J25" s="4">
        <v>208282.52</v>
      </c>
      <c r="K25" s="3">
        <v>34713.75</v>
      </c>
      <c r="L25" s="3">
        <v>31242.38</v>
      </c>
      <c r="M25" s="3">
        <v>10414.129999999999</v>
      </c>
      <c r="N25" s="22"/>
      <c r="O25" s="243"/>
    </row>
    <row r="26" spans="1:25" ht="18" customHeight="1" thickBot="1" x14ac:dyDescent="0.3">
      <c r="A26" s="1">
        <v>301</v>
      </c>
      <c r="B26" s="1">
        <v>1891216</v>
      </c>
      <c r="C26" s="444">
        <v>45264</v>
      </c>
      <c r="D26" s="413">
        <v>5</v>
      </c>
      <c r="E26" s="205">
        <v>58</v>
      </c>
      <c r="F26" s="116" t="s">
        <v>1524</v>
      </c>
      <c r="G26" s="1" t="s">
        <v>1525</v>
      </c>
      <c r="H26" s="1" t="s">
        <v>1526</v>
      </c>
      <c r="I26" s="3">
        <v>32538.880000000001</v>
      </c>
      <c r="J26" s="3">
        <v>41649.769999999997</v>
      </c>
      <c r="K26" s="4">
        <v>0</v>
      </c>
      <c r="L26" s="3">
        <v>6247.46</v>
      </c>
      <c r="M26" s="3">
        <v>2082.4899999999998</v>
      </c>
      <c r="N26" s="22"/>
      <c r="O26" s="243"/>
    </row>
    <row r="27" spans="1:25" ht="18" customHeight="1" thickBot="1" x14ac:dyDescent="0.3">
      <c r="A27" s="1">
        <v>301</v>
      </c>
      <c r="B27" s="1">
        <v>1891216</v>
      </c>
      <c r="C27" s="444">
        <v>45264</v>
      </c>
      <c r="D27" s="413">
        <v>6</v>
      </c>
      <c r="E27" s="205">
        <v>59</v>
      </c>
      <c r="F27" s="116" t="s">
        <v>1527</v>
      </c>
      <c r="G27" s="1" t="s">
        <v>1521</v>
      </c>
      <c r="H27" s="1" t="s">
        <v>1522</v>
      </c>
      <c r="I27" s="4">
        <v>127129.73</v>
      </c>
      <c r="J27" s="4">
        <v>195271.26</v>
      </c>
      <c r="K27" s="3">
        <v>32545.21</v>
      </c>
      <c r="L27" s="3">
        <v>29290.69</v>
      </c>
      <c r="M27" s="3">
        <v>9763.56</v>
      </c>
      <c r="N27" s="22"/>
      <c r="O27" s="243"/>
    </row>
    <row r="28" spans="1:25" ht="18" customHeight="1" thickBot="1" x14ac:dyDescent="0.3">
      <c r="A28" s="1">
        <v>301</v>
      </c>
      <c r="B28" s="1">
        <v>1891216</v>
      </c>
      <c r="C28" s="444">
        <v>45264</v>
      </c>
      <c r="D28" s="413">
        <v>7</v>
      </c>
      <c r="E28" s="205">
        <v>60</v>
      </c>
      <c r="F28" s="116" t="s">
        <v>1528</v>
      </c>
      <c r="G28" s="1" t="s">
        <v>1521</v>
      </c>
      <c r="H28" s="1" t="s">
        <v>1522</v>
      </c>
      <c r="I28" s="4">
        <v>112995.48</v>
      </c>
      <c r="J28" s="4">
        <v>173561.06</v>
      </c>
      <c r="K28" s="3">
        <v>28926.84</v>
      </c>
      <c r="L28" s="3">
        <v>26034.16</v>
      </c>
      <c r="M28" s="3">
        <v>8678.0499999999993</v>
      </c>
      <c r="N28" s="22"/>
      <c r="O28" s="243"/>
    </row>
    <row r="29" spans="1:25" ht="18" customHeight="1" thickBot="1" x14ac:dyDescent="0.3">
      <c r="A29" s="1">
        <v>301</v>
      </c>
      <c r="B29" s="1">
        <v>1891216</v>
      </c>
      <c r="C29" s="444">
        <v>45264</v>
      </c>
      <c r="D29" s="413">
        <v>8</v>
      </c>
      <c r="E29" s="205">
        <v>48</v>
      </c>
      <c r="F29" s="116" t="s">
        <v>1114</v>
      </c>
      <c r="G29" s="1" t="s">
        <v>1104</v>
      </c>
      <c r="H29" s="1" t="s">
        <v>1105</v>
      </c>
      <c r="I29" s="4">
        <v>994381.72</v>
      </c>
      <c r="J29" s="4">
        <v>2036493.77</v>
      </c>
      <c r="K29" s="4">
        <v>763685.16</v>
      </c>
      <c r="L29" s="4">
        <v>305474.07</v>
      </c>
      <c r="M29" s="4">
        <v>101824.69</v>
      </c>
      <c r="N29" s="22"/>
      <c r="O29" s="243"/>
    </row>
    <row r="30" spans="1:25" ht="18" customHeight="1" thickBot="1" x14ac:dyDescent="0.3">
      <c r="A30" s="1">
        <v>301</v>
      </c>
      <c r="B30" s="1">
        <v>14609</v>
      </c>
      <c r="C30" s="444">
        <v>45293</v>
      </c>
      <c r="D30" s="413">
        <v>1</v>
      </c>
      <c r="E30" s="205">
        <v>32</v>
      </c>
      <c r="F30" s="116" t="s">
        <v>1115</v>
      </c>
      <c r="G30" s="1" t="s">
        <v>702</v>
      </c>
      <c r="H30" s="1" t="s">
        <v>703</v>
      </c>
      <c r="I30" s="4">
        <v>159805.87</v>
      </c>
      <c r="J30" s="4">
        <v>327282.42</v>
      </c>
      <c r="K30" s="4">
        <v>122730.91</v>
      </c>
      <c r="L30" s="3">
        <v>49092.36</v>
      </c>
      <c r="M30" s="3">
        <v>16364.12</v>
      </c>
      <c r="N30" s="22"/>
      <c r="O30" s="243"/>
    </row>
    <row r="31" spans="1:25" ht="18" customHeight="1" thickBot="1" x14ac:dyDescent="0.3">
      <c r="A31" s="1">
        <v>301</v>
      </c>
      <c r="B31" s="1">
        <v>14609</v>
      </c>
      <c r="C31" s="444">
        <v>45293</v>
      </c>
      <c r="D31" s="413">
        <v>2</v>
      </c>
      <c r="E31" s="205">
        <v>48</v>
      </c>
      <c r="F31" s="116" t="s">
        <v>1114</v>
      </c>
      <c r="G31" s="1" t="s">
        <v>1104</v>
      </c>
      <c r="H31" s="1" t="s">
        <v>1105</v>
      </c>
      <c r="I31" s="4">
        <v>1156012.1499999999</v>
      </c>
      <c r="J31" s="4">
        <v>2367512.89</v>
      </c>
      <c r="K31" s="4">
        <v>887817.33</v>
      </c>
      <c r="L31" s="4">
        <v>355126.93</v>
      </c>
      <c r="M31" s="4">
        <v>118375.64</v>
      </c>
      <c r="N31" s="22"/>
      <c r="O31" s="243"/>
    </row>
    <row r="32" spans="1:25" ht="18" customHeight="1" thickBot="1" x14ac:dyDescent="0.3">
      <c r="A32" s="1">
        <v>301</v>
      </c>
      <c r="B32" s="1">
        <v>247414</v>
      </c>
      <c r="C32" s="6">
        <v>45384</v>
      </c>
      <c r="D32" s="2">
        <v>1</v>
      </c>
      <c r="E32" s="205"/>
      <c r="F32" s="1" t="s">
        <v>1823</v>
      </c>
      <c r="G32" s="1" t="s">
        <v>708</v>
      </c>
      <c r="H32" s="1" t="s">
        <v>709</v>
      </c>
      <c r="I32" s="4" t="s">
        <v>1824</v>
      </c>
      <c r="J32" s="4" t="s">
        <v>1825</v>
      </c>
      <c r="K32" s="4" t="s">
        <v>1826</v>
      </c>
      <c r="L32" s="3">
        <v>88722.02</v>
      </c>
      <c r="M32" s="3">
        <v>29574.01</v>
      </c>
      <c r="N32" s="22"/>
    </row>
    <row r="33" spans="1:14" ht="18" customHeight="1" thickBot="1" x14ac:dyDescent="0.3">
      <c r="A33" s="1">
        <v>301</v>
      </c>
      <c r="B33" s="1">
        <v>247414</v>
      </c>
      <c r="C33" s="6">
        <v>45384</v>
      </c>
      <c r="D33" s="2">
        <v>2</v>
      </c>
      <c r="E33" s="205"/>
      <c r="F33" s="1" t="s">
        <v>1827</v>
      </c>
      <c r="G33" s="1" t="s">
        <v>1525</v>
      </c>
      <c r="H33" s="1" t="s">
        <v>1526</v>
      </c>
      <c r="I33" s="3">
        <v>42529.3</v>
      </c>
      <c r="J33" s="3">
        <v>54437.5</v>
      </c>
      <c r="K33" s="4">
        <v>0</v>
      </c>
      <c r="L33" s="3">
        <v>8165.63</v>
      </c>
      <c r="M33" s="3">
        <v>2721.88</v>
      </c>
      <c r="N33" s="22"/>
    </row>
    <row r="34" spans="1:14" ht="18" customHeight="1" thickBot="1" x14ac:dyDescent="0.3">
      <c r="A34" s="1">
        <v>301</v>
      </c>
      <c r="B34" s="1">
        <v>247414</v>
      </c>
      <c r="C34" s="6">
        <v>45384</v>
      </c>
      <c r="D34" s="2">
        <v>3</v>
      </c>
      <c r="E34" s="205"/>
      <c r="F34" s="1" t="s">
        <v>1828</v>
      </c>
      <c r="G34" s="1" t="s">
        <v>705</v>
      </c>
      <c r="H34" s="1" t="s">
        <v>706</v>
      </c>
      <c r="I34" s="4" t="s">
        <v>1829</v>
      </c>
      <c r="J34" s="4" t="s">
        <v>1830</v>
      </c>
      <c r="K34" s="4" t="s">
        <v>1831</v>
      </c>
      <c r="L34" s="4" t="s">
        <v>1832</v>
      </c>
      <c r="M34" s="4" t="s">
        <v>1833</v>
      </c>
      <c r="N34" s="22"/>
    </row>
    <row r="35" spans="1:14" ht="18" customHeight="1" x14ac:dyDescent="0.25">
      <c r="A35" s="94"/>
      <c r="B35" s="94"/>
      <c r="C35" s="466"/>
      <c r="D35" s="290"/>
      <c r="E35" s="290"/>
      <c r="F35" s="94"/>
      <c r="G35" s="94"/>
      <c r="H35" s="94"/>
      <c r="I35" s="95"/>
      <c r="J35" s="95"/>
      <c r="K35" s="95"/>
      <c r="L35" s="95"/>
      <c r="M35" s="95"/>
      <c r="N35" s="43"/>
    </row>
    <row r="36" spans="1:14" ht="18" customHeight="1" x14ac:dyDescent="0.25">
      <c r="A36" s="94"/>
      <c r="B36" s="94"/>
      <c r="C36" s="466"/>
      <c r="D36" s="290"/>
      <c r="E36" s="290"/>
      <c r="F36" s="94"/>
      <c r="G36" s="94"/>
      <c r="H36" s="94"/>
      <c r="I36" s="95"/>
      <c r="J36" s="95"/>
      <c r="K36" s="95"/>
      <c r="L36" s="95"/>
      <c r="M36" s="95"/>
      <c r="N36" s="43"/>
    </row>
    <row r="37" spans="1:14" ht="18" customHeight="1" x14ac:dyDescent="0.25">
      <c r="A37" s="94"/>
      <c r="B37" s="94"/>
      <c r="C37" s="466"/>
      <c r="D37" s="290"/>
      <c r="E37" s="290"/>
      <c r="F37" s="94"/>
      <c r="G37" s="94"/>
      <c r="H37" s="94"/>
      <c r="I37" s="95"/>
      <c r="J37" s="95"/>
      <c r="K37" s="95"/>
      <c r="L37" s="95"/>
      <c r="M37" s="95"/>
      <c r="N37" s="43"/>
    </row>
    <row r="38" spans="1:14" ht="18" customHeight="1" x14ac:dyDescent="0.25">
      <c r="A38" s="94"/>
      <c r="B38" s="94"/>
      <c r="C38" s="466"/>
      <c r="D38" s="290"/>
      <c r="E38" s="290"/>
      <c r="F38" s="94"/>
      <c r="G38" s="94"/>
      <c r="H38" s="94"/>
      <c r="I38" s="95"/>
      <c r="J38" s="95"/>
      <c r="K38" s="95"/>
      <c r="L38" s="95"/>
      <c r="M38" s="95"/>
      <c r="N38" s="43"/>
    </row>
    <row r="40" spans="1:14" ht="18" customHeight="1" x14ac:dyDescent="0.3">
      <c r="B40" s="593" t="s">
        <v>112</v>
      </c>
      <c r="C40" s="593"/>
    </row>
    <row r="41" spans="1:14" ht="18" customHeight="1" x14ac:dyDescent="0.25">
      <c r="B41" s="220" t="s">
        <v>138</v>
      </c>
      <c r="C41" s="221" t="s">
        <v>139</v>
      </c>
    </row>
    <row r="42" spans="1:14" ht="18" customHeight="1" x14ac:dyDescent="0.25">
      <c r="B42" s="201">
        <v>1891216</v>
      </c>
      <c r="C42" s="202">
        <v>45028</v>
      </c>
    </row>
    <row r="43" spans="1:14" ht="18" customHeight="1" thickBot="1" x14ac:dyDescent="0.3">
      <c r="B43" s="201">
        <v>14609</v>
      </c>
      <c r="C43" s="202">
        <v>45323</v>
      </c>
    </row>
    <row r="44" spans="1:14" ht="18" customHeight="1" thickBot="1" x14ac:dyDescent="0.3">
      <c r="B44" s="1">
        <v>247414</v>
      </c>
      <c r="C44" s="6">
        <v>45384</v>
      </c>
    </row>
  </sheetData>
  <sortState xmlns:xlrd2="http://schemas.microsoft.com/office/spreadsheetml/2017/richdata2" ref="A24:Y51">
    <sortCondition ref="C24:C51"/>
  </sortState>
  <mergeCells count="2">
    <mergeCell ref="A2:M2"/>
    <mergeCell ref="B40:C40"/>
  </mergeCells>
  <hyperlinks>
    <hyperlink ref="A1" location="home_page" display="Home page" xr:uid="{00000000-0004-0000-1C00-000000000000}"/>
  </hyperlink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8"/>
  <sheetViews>
    <sheetView workbookViewId="0">
      <pane ySplit="1" topLeftCell="A4" activePane="bottomLeft" state="frozen"/>
      <selection pane="bottomLeft"/>
    </sheetView>
  </sheetViews>
  <sheetFormatPr defaultRowHeight="15" x14ac:dyDescent="0.25"/>
  <cols>
    <col min="1" max="1" width="5" customWidth="1"/>
    <col min="2" max="2" width="14" customWidth="1"/>
    <col min="3" max="3" width="11.85546875" style="476" customWidth="1"/>
    <col min="4" max="4" width="12.85546875" customWidth="1"/>
    <col min="5" max="5" width="43.140625" customWidth="1"/>
    <col min="6" max="6" width="23.7109375" customWidth="1"/>
    <col min="7" max="7" width="24" customWidth="1"/>
    <col min="8" max="8" width="18.85546875" customWidth="1"/>
    <col min="9" max="9" width="19.7109375" customWidth="1"/>
    <col min="10" max="10" width="4" customWidth="1"/>
    <col min="11" max="11" width="12.140625" customWidth="1"/>
    <col min="12" max="12" width="10.140625" customWidth="1"/>
    <col min="13" max="13" width="8.7109375" customWidth="1"/>
    <col min="14" max="14" width="15" customWidth="1"/>
    <col min="15" max="15" width="21.140625" customWidth="1"/>
    <col min="16" max="16" width="15.42578125" customWidth="1"/>
    <col min="17" max="17" width="11.7109375" customWidth="1"/>
  </cols>
  <sheetData>
    <row r="1" spans="1:17" ht="15.75" thickBot="1" x14ac:dyDescent="0.3">
      <c r="A1" s="227" t="s">
        <v>1405</v>
      </c>
      <c r="B1" s="62"/>
      <c r="C1" s="475"/>
      <c r="D1" s="62"/>
      <c r="E1" s="62"/>
      <c r="F1" s="285"/>
      <c r="G1" s="62"/>
      <c r="I1" s="94"/>
      <c r="J1" s="275"/>
    </row>
    <row r="2" spans="1:17" ht="15.75" thickBot="1" x14ac:dyDescent="0.3">
      <c r="A2" s="11" t="s">
        <v>160</v>
      </c>
      <c r="B2" s="11" t="s">
        <v>138</v>
      </c>
      <c r="C2" s="490" t="s">
        <v>139</v>
      </c>
      <c r="D2" s="12" t="s">
        <v>140</v>
      </c>
      <c r="E2" s="11" t="s">
        <v>141</v>
      </c>
      <c r="F2" s="11" t="s">
        <v>142</v>
      </c>
      <c r="G2" s="11" t="s">
        <v>143</v>
      </c>
      <c r="H2" s="13" t="s">
        <v>144</v>
      </c>
      <c r="I2" s="13" t="s">
        <v>145</v>
      </c>
      <c r="J2" s="13" t="s">
        <v>146</v>
      </c>
      <c r="K2" s="13" t="s">
        <v>147</v>
      </c>
      <c r="L2" s="13" t="s">
        <v>148</v>
      </c>
      <c r="M2" s="21"/>
      <c r="N2" s="47" t="s">
        <v>296</v>
      </c>
      <c r="O2" s="47" t="s">
        <v>855</v>
      </c>
      <c r="P2" s="47" t="s">
        <v>856</v>
      </c>
      <c r="Q2" s="47" t="s">
        <v>640</v>
      </c>
    </row>
    <row r="3" spans="1:17" s="66" customFormat="1" ht="15.75" thickBot="1" x14ac:dyDescent="0.3">
      <c r="A3" s="75">
        <v>301</v>
      </c>
      <c r="B3" s="75">
        <v>1046124</v>
      </c>
      <c r="C3" s="477">
        <v>45113</v>
      </c>
      <c r="D3" s="77">
        <v>1</v>
      </c>
      <c r="E3" s="75" t="s">
        <v>715</v>
      </c>
      <c r="F3" s="75" t="s">
        <v>627</v>
      </c>
      <c r="G3" s="75" t="s">
        <v>628</v>
      </c>
      <c r="H3" s="78" t="s">
        <v>1021</v>
      </c>
      <c r="I3" s="78" t="s">
        <v>1022</v>
      </c>
      <c r="J3" s="78">
        <v>0</v>
      </c>
      <c r="K3" s="78" t="s">
        <v>1023</v>
      </c>
      <c r="L3" s="70">
        <v>84558.84</v>
      </c>
      <c r="M3" s="79"/>
      <c r="N3" s="79"/>
      <c r="O3" s="79"/>
      <c r="P3" s="79"/>
      <c r="Q3" s="79"/>
    </row>
    <row r="4" spans="1:17" s="66" customFormat="1" ht="15.75" thickBot="1" x14ac:dyDescent="0.3">
      <c r="A4" s="74">
        <v>301</v>
      </c>
      <c r="B4" s="74">
        <v>1315067</v>
      </c>
      <c r="C4" s="478">
        <v>45158</v>
      </c>
      <c r="D4" s="63">
        <v>1</v>
      </c>
      <c r="E4" s="74" t="s">
        <v>715</v>
      </c>
      <c r="F4" s="74" t="s">
        <v>627</v>
      </c>
      <c r="G4" s="74" t="s">
        <v>628</v>
      </c>
      <c r="H4" s="69" t="s">
        <v>1024</v>
      </c>
      <c r="I4" s="69" t="s">
        <v>1025</v>
      </c>
      <c r="J4" s="69">
        <v>0</v>
      </c>
      <c r="K4" s="69" t="s">
        <v>1026</v>
      </c>
      <c r="L4" s="68">
        <v>87159.38</v>
      </c>
      <c r="M4" s="91"/>
      <c r="N4" s="91"/>
      <c r="O4" s="91"/>
      <c r="P4" s="91"/>
      <c r="Q4" s="91"/>
    </row>
    <row r="5" spans="1:17" s="66" customFormat="1" ht="15.75" thickBot="1" x14ac:dyDescent="0.3">
      <c r="A5" s="74">
        <v>301</v>
      </c>
      <c r="B5" s="74">
        <v>626880</v>
      </c>
      <c r="C5" s="478">
        <v>45033</v>
      </c>
      <c r="D5" s="63">
        <v>1</v>
      </c>
      <c r="E5" s="74" t="s">
        <v>715</v>
      </c>
      <c r="F5" s="74" t="s">
        <v>627</v>
      </c>
      <c r="G5" s="74" t="s">
        <v>628</v>
      </c>
      <c r="H5" s="69" t="s">
        <v>1027</v>
      </c>
      <c r="I5" s="69" t="s">
        <v>1028</v>
      </c>
      <c r="J5" s="69">
        <v>0</v>
      </c>
      <c r="K5" s="69" t="s">
        <v>1029</v>
      </c>
      <c r="L5" s="68">
        <v>85854.63</v>
      </c>
      <c r="M5" s="91"/>
      <c r="N5" s="91"/>
      <c r="O5" s="177"/>
      <c r="P5" s="177"/>
      <c r="Q5" s="177"/>
    </row>
    <row r="6" spans="1:17" s="66" customFormat="1" ht="15.75" thickBot="1" x14ac:dyDescent="0.3">
      <c r="A6" s="74">
        <v>301</v>
      </c>
      <c r="B6" s="74">
        <v>1276616</v>
      </c>
      <c r="C6" s="478">
        <v>45151</v>
      </c>
      <c r="D6" s="63">
        <v>1</v>
      </c>
      <c r="E6" s="74" t="s">
        <v>715</v>
      </c>
      <c r="F6" s="74" t="s">
        <v>627</v>
      </c>
      <c r="G6" s="74" t="s">
        <v>628</v>
      </c>
      <c r="H6" s="69" t="s">
        <v>1030</v>
      </c>
      <c r="I6" s="69" t="s">
        <v>1031</v>
      </c>
      <c r="J6" s="69">
        <v>0</v>
      </c>
      <c r="K6" s="69" t="s">
        <v>1032</v>
      </c>
      <c r="L6" s="68">
        <v>87486.61</v>
      </c>
      <c r="M6" s="91"/>
      <c r="N6" s="91"/>
      <c r="O6" s="91"/>
      <c r="P6" s="91"/>
      <c r="Q6" s="91"/>
    </row>
    <row r="7" spans="1:17" ht="15.75" thickBot="1" x14ac:dyDescent="0.3">
      <c r="A7" s="15">
        <v>301</v>
      </c>
      <c r="B7" s="15">
        <v>314051</v>
      </c>
      <c r="C7" s="501" t="s">
        <v>1767</v>
      </c>
      <c r="D7" s="16">
        <v>1</v>
      </c>
      <c r="E7" s="15" t="s">
        <v>715</v>
      </c>
      <c r="F7" s="15" t="s">
        <v>627</v>
      </c>
      <c r="G7" s="15" t="s">
        <v>628</v>
      </c>
      <c r="H7" s="17">
        <v>2814974.78</v>
      </c>
      <c r="I7" s="17">
        <v>2955723.52</v>
      </c>
      <c r="J7" s="17">
        <v>0</v>
      </c>
      <c r="K7" s="17">
        <v>443358.53</v>
      </c>
      <c r="L7" s="17">
        <v>147786.18</v>
      </c>
      <c r="M7" s="91"/>
      <c r="N7" s="91"/>
      <c r="O7" s="177"/>
      <c r="P7" s="177"/>
      <c r="Q7" s="177"/>
    </row>
    <row r="8" spans="1:17" ht="18.75" x14ac:dyDescent="0.25">
      <c r="A8" s="44"/>
    </row>
    <row r="9" spans="1:17" ht="18" x14ac:dyDescent="0.25">
      <c r="A9" s="45" t="s">
        <v>253</v>
      </c>
    </row>
    <row r="10" spans="1:17" ht="18" x14ac:dyDescent="0.25">
      <c r="A10" s="45" t="s">
        <v>254</v>
      </c>
      <c r="B10" s="619" t="s">
        <v>1768</v>
      </c>
      <c r="C10" s="619"/>
    </row>
    <row r="11" spans="1:17" ht="18" x14ac:dyDescent="0.25">
      <c r="A11" s="45" t="s">
        <v>255</v>
      </c>
      <c r="B11" s="207" t="s">
        <v>138</v>
      </c>
      <c r="C11" s="481" t="s">
        <v>139</v>
      </c>
    </row>
    <row r="12" spans="1:17" ht="18" x14ac:dyDescent="0.25">
      <c r="A12" s="45" t="s">
        <v>256</v>
      </c>
      <c r="B12" s="201">
        <v>314051</v>
      </c>
      <c r="C12" s="497" t="s">
        <v>1767</v>
      </c>
    </row>
    <row r="13" spans="1:17" ht="18" x14ac:dyDescent="0.25">
      <c r="A13" s="45" t="s">
        <v>257</v>
      </c>
    </row>
    <row r="14" spans="1:17" ht="18" x14ac:dyDescent="0.25">
      <c r="A14" s="45" t="s">
        <v>258</v>
      </c>
    </row>
    <row r="15" spans="1:17" ht="18" x14ac:dyDescent="0.25">
      <c r="A15" s="45" t="s">
        <v>259</v>
      </c>
    </row>
    <row r="16" spans="1:17" x14ac:dyDescent="0.25">
      <c r="A16" s="43"/>
    </row>
    <row r="17" spans="1:1" ht="18.75" x14ac:dyDescent="0.25">
      <c r="A17" s="46"/>
    </row>
    <row r="18" spans="1:1" ht="18.75" x14ac:dyDescent="0.25">
      <c r="A18" s="44"/>
    </row>
  </sheetData>
  <mergeCells count="1">
    <mergeCell ref="B10:C10"/>
  </mergeCells>
  <hyperlinks>
    <hyperlink ref="A1" location="home_page" display="Home page" xr:uid="{00000000-0004-0000-1D00-000000000000}"/>
  </hyperlink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R5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" bestFit="1" customWidth="1"/>
    <col min="2" max="2" width="14" bestFit="1" customWidth="1"/>
    <col min="3" max="3" width="10.5703125" customWidth="1"/>
    <col min="4" max="4" width="12.85546875" customWidth="1"/>
    <col min="5" max="5" width="40.5703125" customWidth="1"/>
    <col min="6" max="6" width="14.7109375" customWidth="1"/>
    <col min="7" max="7" width="43" bestFit="1" customWidth="1"/>
    <col min="8" max="8" width="13.85546875" customWidth="1"/>
    <col min="9" max="9" width="13.42578125" customWidth="1"/>
    <col min="10" max="10" width="10.7109375" customWidth="1"/>
    <col min="11" max="11" width="11.85546875" customWidth="1"/>
    <col min="12" max="12" width="10.7109375" customWidth="1"/>
    <col min="13" max="13" width="6.28515625" customWidth="1"/>
    <col min="14" max="14" width="8.5703125" customWidth="1"/>
    <col min="15" max="15" width="12.5703125" customWidth="1"/>
    <col min="16" max="16" width="11.5703125" customWidth="1"/>
    <col min="17" max="17" width="11.42578125" customWidth="1"/>
  </cols>
  <sheetData>
    <row r="1" spans="1:18" ht="18.75" x14ac:dyDescent="0.3">
      <c r="A1" s="227" t="s">
        <v>1405</v>
      </c>
      <c r="B1" s="62"/>
      <c r="C1" s="62"/>
      <c r="D1" s="62"/>
      <c r="E1" s="386" t="s">
        <v>1504</v>
      </c>
      <c r="F1" s="285"/>
      <c r="G1" s="62"/>
      <c r="I1" s="94"/>
      <c r="J1" s="275"/>
    </row>
    <row r="2" spans="1:18" ht="21.75" thickBot="1" x14ac:dyDescent="0.4">
      <c r="A2" s="620" t="s">
        <v>1266</v>
      </c>
      <c r="B2" s="620"/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8" ht="45.75" thickBot="1" x14ac:dyDescent="0.3">
      <c r="A3" s="11" t="s">
        <v>158</v>
      </c>
      <c r="B3" s="11" t="s">
        <v>138</v>
      </c>
      <c r="C3" s="12" t="s">
        <v>139</v>
      </c>
      <c r="D3" s="12" t="s">
        <v>140</v>
      </c>
      <c r="E3" s="11" t="s">
        <v>141</v>
      </c>
      <c r="F3" s="339" t="s">
        <v>142</v>
      </c>
      <c r="G3" s="11" t="s">
        <v>143</v>
      </c>
      <c r="H3" s="313" t="s">
        <v>144</v>
      </c>
      <c r="I3" s="313" t="s">
        <v>145</v>
      </c>
      <c r="J3" s="312" t="s">
        <v>146</v>
      </c>
      <c r="K3" s="312" t="s">
        <v>147</v>
      </c>
      <c r="L3" s="312" t="s">
        <v>148</v>
      </c>
      <c r="M3" s="371" t="s">
        <v>823</v>
      </c>
      <c r="N3" s="372" t="s">
        <v>296</v>
      </c>
      <c r="O3" s="372" t="s">
        <v>832</v>
      </c>
      <c r="P3" s="372" t="s">
        <v>833</v>
      </c>
      <c r="Q3" s="372" t="s">
        <v>567</v>
      </c>
      <c r="R3" s="373" t="s">
        <v>866</v>
      </c>
    </row>
    <row r="4" spans="1:18" s="296" customFormat="1" ht="29.25" thickBot="1" x14ac:dyDescent="0.3">
      <c r="A4" s="377">
        <v>102</v>
      </c>
      <c r="B4" s="377">
        <v>24947</v>
      </c>
      <c r="C4" s="378">
        <v>45187</v>
      </c>
      <c r="D4" s="379">
        <v>1</v>
      </c>
      <c r="E4" s="377" t="s">
        <v>1237</v>
      </c>
      <c r="F4" s="377" t="s">
        <v>1238</v>
      </c>
      <c r="G4" s="377" t="s">
        <v>1239</v>
      </c>
      <c r="H4" s="380">
        <v>820625.84</v>
      </c>
      <c r="I4" s="380">
        <v>1725365.83</v>
      </c>
      <c r="J4" s="380">
        <v>535458.36</v>
      </c>
      <c r="K4" s="380">
        <v>258804.87</v>
      </c>
      <c r="L4" s="381">
        <v>86268.29</v>
      </c>
      <c r="M4" s="382">
        <v>173</v>
      </c>
      <c r="N4" s="382" t="s">
        <v>836</v>
      </c>
      <c r="O4" s="383">
        <f>I4/M4</f>
        <v>9973.2128901734104</v>
      </c>
      <c r="P4" s="384">
        <f>O4*36%</f>
        <v>3590.3566404624275</v>
      </c>
      <c r="Q4" s="383">
        <f>O4+P4</f>
        <v>13563.569530635838</v>
      </c>
      <c r="R4" s="385">
        <f>M4*Q4</f>
        <v>2346497.5288</v>
      </c>
    </row>
    <row r="5" spans="1:18" s="296" customFormat="1" ht="15.75" thickBot="1" x14ac:dyDescent="0.3">
      <c r="A5" s="250">
        <v>102</v>
      </c>
      <c r="B5" s="250">
        <v>24947</v>
      </c>
      <c r="C5" s="387">
        <v>45187</v>
      </c>
      <c r="D5" s="388">
        <v>2</v>
      </c>
      <c r="E5" s="250" t="s">
        <v>747</v>
      </c>
      <c r="F5" s="250" t="s">
        <v>748</v>
      </c>
      <c r="G5" s="250" t="s">
        <v>749</v>
      </c>
      <c r="H5" s="389">
        <v>129308.34</v>
      </c>
      <c r="I5" s="389">
        <v>165514.68</v>
      </c>
      <c r="J5" s="389">
        <v>0</v>
      </c>
      <c r="K5" s="390">
        <v>24827.200000000001</v>
      </c>
      <c r="L5" s="390">
        <v>8275.73</v>
      </c>
      <c r="M5" s="391">
        <v>105</v>
      </c>
      <c r="N5" s="392" t="s">
        <v>836</v>
      </c>
      <c r="O5" s="383">
        <f t="shared" ref="O5:O23" si="0">I5/M5</f>
        <v>1576.3302857142855</v>
      </c>
      <c r="P5" s="384">
        <f t="shared" ref="P5:P22" si="1">O5*36%</f>
        <v>567.47890285714277</v>
      </c>
      <c r="Q5" s="383">
        <f t="shared" ref="Q5:Q22" si="2">O5+P5</f>
        <v>2143.8091885714284</v>
      </c>
      <c r="R5" s="385">
        <f t="shared" ref="R5:R23" si="3">M5*Q5</f>
        <v>225099.96479999999</v>
      </c>
    </row>
    <row r="6" spans="1:18" s="296" customFormat="1" ht="15.75" thickBot="1" x14ac:dyDescent="0.3">
      <c r="A6" s="250">
        <v>102</v>
      </c>
      <c r="B6" s="250">
        <v>24947</v>
      </c>
      <c r="C6" s="387">
        <v>45187</v>
      </c>
      <c r="D6" s="388">
        <v>3</v>
      </c>
      <c r="E6" s="250" t="s">
        <v>1240</v>
      </c>
      <c r="F6" s="250" t="s">
        <v>427</v>
      </c>
      <c r="G6" s="250" t="s">
        <v>739</v>
      </c>
      <c r="H6" s="390">
        <v>21170.85</v>
      </c>
      <c r="I6" s="390">
        <v>27098.69</v>
      </c>
      <c r="J6" s="389">
        <v>0</v>
      </c>
      <c r="K6" s="390">
        <v>4064.8</v>
      </c>
      <c r="L6" s="390">
        <v>1354.93</v>
      </c>
      <c r="M6" s="391">
        <v>19</v>
      </c>
      <c r="N6" s="392" t="s">
        <v>836</v>
      </c>
      <c r="O6" s="383">
        <f t="shared" si="0"/>
        <v>1426.2468421052631</v>
      </c>
      <c r="P6" s="384">
        <f t="shared" si="1"/>
        <v>513.44886315789472</v>
      </c>
      <c r="Q6" s="383">
        <f t="shared" si="2"/>
        <v>1939.6957052631578</v>
      </c>
      <c r="R6" s="385">
        <f t="shared" si="3"/>
        <v>36854.218399999998</v>
      </c>
    </row>
    <row r="7" spans="1:18" s="296" customFormat="1" ht="15.75" thickBot="1" x14ac:dyDescent="0.3">
      <c r="A7" s="250">
        <v>102</v>
      </c>
      <c r="B7" s="250">
        <v>24947</v>
      </c>
      <c r="C7" s="387">
        <v>45187</v>
      </c>
      <c r="D7" s="388">
        <v>4</v>
      </c>
      <c r="E7" s="250" t="s">
        <v>1241</v>
      </c>
      <c r="F7" s="250" t="s">
        <v>730</v>
      </c>
      <c r="G7" s="250" t="s">
        <v>731</v>
      </c>
      <c r="H7" s="389">
        <v>599536.92000000004</v>
      </c>
      <c r="I7" s="389">
        <v>1390925.66</v>
      </c>
      <c r="J7" s="389">
        <v>521597.12</v>
      </c>
      <c r="K7" s="389">
        <v>208638.85</v>
      </c>
      <c r="L7" s="390">
        <v>69546.28</v>
      </c>
      <c r="M7" s="391">
        <v>280</v>
      </c>
      <c r="N7" s="392" t="s">
        <v>836</v>
      </c>
      <c r="O7" s="383">
        <f t="shared" si="0"/>
        <v>4967.5916428571427</v>
      </c>
      <c r="P7" s="384">
        <f t="shared" si="1"/>
        <v>1788.3329914285714</v>
      </c>
      <c r="Q7" s="383">
        <f t="shared" si="2"/>
        <v>6755.9246342857141</v>
      </c>
      <c r="R7" s="385">
        <f t="shared" si="3"/>
        <v>1891658.8976</v>
      </c>
    </row>
    <row r="8" spans="1:18" s="296" customFormat="1" ht="15.75" thickBot="1" x14ac:dyDescent="0.3">
      <c r="A8" s="250">
        <v>102</v>
      </c>
      <c r="B8" s="250">
        <v>24947</v>
      </c>
      <c r="C8" s="387">
        <v>45187</v>
      </c>
      <c r="D8" s="388">
        <v>5</v>
      </c>
      <c r="E8" s="250" t="s">
        <v>1242</v>
      </c>
      <c r="F8" s="250" t="s">
        <v>730</v>
      </c>
      <c r="G8" s="250" t="s">
        <v>731</v>
      </c>
      <c r="H8" s="389">
        <v>559431.55000000005</v>
      </c>
      <c r="I8" s="389">
        <v>1297881.2</v>
      </c>
      <c r="J8" s="389">
        <v>486705.45</v>
      </c>
      <c r="K8" s="389">
        <v>194682.18</v>
      </c>
      <c r="L8" s="390">
        <v>64894.06</v>
      </c>
      <c r="M8" s="391">
        <v>137</v>
      </c>
      <c r="N8" s="392" t="s">
        <v>836</v>
      </c>
      <c r="O8" s="383">
        <f t="shared" si="0"/>
        <v>9473.5854014598535</v>
      </c>
      <c r="P8" s="384">
        <f t="shared" si="1"/>
        <v>3410.4907445255471</v>
      </c>
      <c r="Q8" s="383">
        <f t="shared" si="2"/>
        <v>12884.0761459854</v>
      </c>
      <c r="R8" s="385">
        <f t="shared" si="3"/>
        <v>1765118.4319999998</v>
      </c>
    </row>
    <row r="9" spans="1:18" s="296" customFormat="1" ht="29.25" thickBot="1" x14ac:dyDescent="0.3">
      <c r="A9" s="250">
        <v>102</v>
      </c>
      <c r="B9" s="250">
        <v>24947</v>
      </c>
      <c r="C9" s="387">
        <v>45187</v>
      </c>
      <c r="D9" s="388">
        <v>6</v>
      </c>
      <c r="E9" s="250" t="s">
        <v>723</v>
      </c>
      <c r="F9" s="250" t="s">
        <v>724</v>
      </c>
      <c r="G9" s="250" t="s">
        <v>725</v>
      </c>
      <c r="H9" s="389">
        <v>200587.42</v>
      </c>
      <c r="I9" s="389">
        <v>349022.12</v>
      </c>
      <c r="J9" s="390">
        <v>58170.35</v>
      </c>
      <c r="K9" s="390">
        <v>52353.32</v>
      </c>
      <c r="L9" s="390">
        <v>17451.11</v>
      </c>
      <c r="M9" s="391">
        <v>66</v>
      </c>
      <c r="N9" s="392" t="s">
        <v>836</v>
      </c>
      <c r="O9" s="383">
        <f t="shared" si="0"/>
        <v>5288.2139393939397</v>
      </c>
      <c r="P9" s="384">
        <f t="shared" si="1"/>
        <v>1903.7570181818182</v>
      </c>
      <c r="Q9" s="383">
        <f t="shared" si="2"/>
        <v>7191.9709575757579</v>
      </c>
      <c r="R9" s="385">
        <f t="shared" si="3"/>
        <v>474670.08319999999</v>
      </c>
    </row>
    <row r="10" spans="1:18" s="296" customFormat="1" ht="43.5" thickBot="1" x14ac:dyDescent="0.3">
      <c r="A10" s="250">
        <v>102</v>
      </c>
      <c r="B10" s="250">
        <v>24947</v>
      </c>
      <c r="C10" s="387">
        <v>45187</v>
      </c>
      <c r="D10" s="388">
        <v>7</v>
      </c>
      <c r="E10" s="250" t="s">
        <v>1243</v>
      </c>
      <c r="F10" s="250" t="s">
        <v>733</v>
      </c>
      <c r="G10" s="250" t="s">
        <v>734</v>
      </c>
      <c r="H10" s="389">
        <v>1374207.27</v>
      </c>
      <c r="I10" s="389">
        <v>2889270.78</v>
      </c>
      <c r="J10" s="389">
        <v>896670.24</v>
      </c>
      <c r="K10" s="389">
        <v>433390.62</v>
      </c>
      <c r="L10" s="389">
        <v>144463.54</v>
      </c>
      <c r="M10" s="391">
        <v>316</v>
      </c>
      <c r="N10" s="392" t="s">
        <v>836</v>
      </c>
      <c r="O10" s="383">
        <f t="shared" si="0"/>
        <v>9143.2619620253154</v>
      </c>
      <c r="P10" s="384">
        <f t="shared" si="1"/>
        <v>3291.5743063291134</v>
      </c>
      <c r="Q10" s="383">
        <f t="shared" si="2"/>
        <v>12434.836268354429</v>
      </c>
      <c r="R10" s="385">
        <f t="shared" si="3"/>
        <v>3929408.2607999998</v>
      </c>
    </row>
    <row r="11" spans="1:18" s="296" customFormat="1" ht="29.25" thickBot="1" x14ac:dyDescent="0.3">
      <c r="A11" s="250">
        <v>102</v>
      </c>
      <c r="B11" s="250">
        <v>24947</v>
      </c>
      <c r="C11" s="387">
        <v>45187</v>
      </c>
      <c r="D11" s="388">
        <v>8</v>
      </c>
      <c r="E11" s="250" t="s">
        <v>1244</v>
      </c>
      <c r="F11" s="250" t="s">
        <v>727</v>
      </c>
      <c r="G11" s="250" t="s">
        <v>728</v>
      </c>
      <c r="H11" s="389">
        <v>317862.76</v>
      </c>
      <c r="I11" s="389">
        <v>668306.44999999995</v>
      </c>
      <c r="J11" s="389">
        <v>207405.45</v>
      </c>
      <c r="K11" s="389">
        <v>100245.97</v>
      </c>
      <c r="L11" s="390">
        <v>33415.32</v>
      </c>
      <c r="M11" s="391">
        <v>108</v>
      </c>
      <c r="N11" s="392" t="s">
        <v>836</v>
      </c>
      <c r="O11" s="383">
        <f t="shared" si="0"/>
        <v>6188.0226851851849</v>
      </c>
      <c r="P11" s="384">
        <f t="shared" si="1"/>
        <v>2227.6881666666663</v>
      </c>
      <c r="Q11" s="383">
        <f t="shared" si="2"/>
        <v>8415.7108518518507</v>
      </c>
      <c r="R11" s="385">
        <f t="shared" si="3"/>
        <v>908896.77199999988</v>
      </c>
    </row>
    <row r="12" spans="1:18" s="296" customFormat="1" ht="29.25" thickBot="1" x14ac:dyDescent="0.3">
      <c r="A12" s="250">
        <v>102</v>
      </c>
      <c r="B12" s="250">
        <v>24947</v>
      </c>
      <c r="C12" s="387">
        <v>45187</v>
      </c>
      <c r="D12" s="388">
        <v>9</v>
      </c>
      <c r="E12" s="250" t="s">
        <v>1245</v>
      </c>
      <c r="F12" s="250" t="s">
        <v>385</v>
      </c>
      <c r="G12" s="250" t="s">
        <v>778</v>
      </c>
      <c r="H12" s="389">
        <v>310663.88</v>
      </c>
      <c r="I12" s="389">
        <v>653170.81000000006</v>
      </c>
      <c r="J12" s="389">
        <v>202708.18</v>
      </c>
      <c r="K12" s="390">
        <v>97975.62</v>
      </c>
      <c r="L12" s="390">
        <v>32658.54</v>
      </c>
      <c r="M12" s="391">
        <v>92</v>
      </c>
      <c r="N12" s="392" t="s">
        <v>836</v>
      </c>
      <c r="O12" s="383">
        <f t="shared" si="0"/>
        <v>7099.6827173913052</v>
      </c>
      <c r="P12" s="384">
        <f t="shared" si="1"/>
        <v>2555.8857782608698</v>
      </c>
      <c r="Q12" s="383">
        <f t="shared" si="2"/>
        <v>9655.5684956521745</v>
      </c>
      <c r="R12" s="385">
        <f t="shared" si="3"/>
        <v>888312.30160000001</v>
      </c>
    </row>
    <row r="13" spans="1:18" s="296" customFormat="1" ht="29.25" thickBot="1" x14ac:dyDescent="0.3">
      <c r="A13" s="250">
        <v>102</v>
      </c>
      <c r="B13" s="250">
        <v>24947</v>
      </c>
      <c r="C13" s="387">
        <v>45187</v>
      </c>
      <c r="D13" s="388">
        <v>10</v>
      </c>
      <c r="E13" s="250" t="s">
        <v>1246</v>
      </c>
      <c r="F13" s="250" t="s">
        <v>385</v>
      </c>
      <c r="G13" s="250" t="s">
        <v>778</v>
      </c>
      <c r="H13" s="389">
        <v>792201.15</v>
      </c>
      <c r="I13" s="389">
        <v>1665602.92</v>
      </c>
      <c r="J13" s="389">
        <v>516911.25</v>
      </c>
      <c r="K13" s="389">
        <v>249840.44</v>
      </c>
      <c r="L13" s="390">
        <v>83280.149999999994</v>
      </c>
      <c r="M13" s="391">
        <v>194</v>
      </c>
      <c r="N13" s="392" t="s">
        <v>836</v>
      </c>
      <c r="O13" s="383">
        <f t="shared" si="0"/>
        <v>8585.58206185567</v>
      </c>
      <c r="P13" s="384">
        <f>O13*36%</f>
        <v>3090.8095422680412</v>
      </c>
      <c r="Q13" s="383">
        <f t="shared" si="2"/>
        <v>11676.391604123712</v>
      </c>
      <c r="R13" s="385">
        <f t="shared" si="3"/>
        <v>2265219.9712</v>
      </c>
    </row>
    <row r="14" spans="1:18" s="296" customFormat="1" ht="29.25" thickBot="1" x14ac:dyDescent="0.3">
      <c r="A14" s="250">
        <v>102</v>
      </c>
      <c r="B14" s="250">
        <v>24947</v>
      </c>
      <c r="C14" s="387">
        <v>45187</v>
      </c>
      <c r="D14" s="388">
        <v>11</v>
      </c>
      <c r="E14" s="250" t="s">
        <v>1247</v>
      </c>
      <c r="F14" s="250" t="s">
        <v>754</v>
      </c>
      <c r="G14" s="250" t="s">
        <v>755</v>
      </c>
      <c r="H14" s="389">
        <v>188750.93</v>
      </c>
      <c r="I14" s="389">
        <v>289921.43</v>
      </c>
      <c r="J14" s="390">
        <v>48320.24</v>
      </c>
      <c r="K14" s="390">
        <v>43488.21</v>
      </c>
      <c r="L14" s="390">
        <v>14496.07</v>
      </c>
      <c r="M14" s="391">
        <v>89</v>
      </c>
      <c r="N14" s="392" t="s">
        <v>836</v>
      </c>
      <c r="O14" s="383">
        <f t="shared" si="0"/>
        <v>3257.5441573033709</v>
      </c>
      <c r="P14" s="384">
        <f t="shared" si="1"/>
        <v>1172.7158966292134</v>
      </c>
      <c r="Q14" s="383">
        <f t="shared" si="2"/>
        <v>4430.260053932584</v>
      </c>
      <c r="R14" s="385">
        <f t="shared" si="3"/>
        <v>394293.14479999995</v>
      </c>
    </row>
    <row r="15" spans="1:18" s="296" customFormat="1" ht="43.5" thickBot="1" x14ac:dyDescent="0.3">
      <c r="A15" s="250">
        <v>102</v>
      </c>
      <c r="B15" s="250">
        <v>24947</v>
      </c>
      <c r="C15" s="387">
        <v>45187</v>
      </c>
      <c r="D15" s="388">
        <v>12</v>
      </c>
      <c r="E15" s="250" t="s">
        <v>1248</v>
      </c>
      <c r="F15" s="250" t="s">
        <v>733</v>
      </c>
      <c r="G15" s="250" t="s">
        <v>734</v>
      </c>
      <c r="H15" s="389">
        <v>256758.49</v>
      </c>
      <c r="I15" s="389">
        <v>539834.72</v>
      </c>
      <c r="J15" s="389">
        <v>167534.91</v>
      </c>
      <c r="K15" s="390">
        <v>80975.210000000006</v>
      </c>
      <c r="L15" s="390">
        <v>26991.74</v>
      </c>
      <c r="M15" s="391">
        <v>120</v>
      </c>
      <c r="N15" s="392" t="s">
        <v>836</v>
      </c>
      <c r="O15" s="383">
        <f t="shared" si="0"/>
        <v>4498.6226666666662</v>
      </c>
      <c r="P15" s="384">
        <f t="shared" si="1"/>
        <v>1619.5041599999997</v>
      </c>
      <c r="Q15" s="383">
        <f t="shared" si="2"/>
        <v>6118.1268266666657</v>
      </c>
      <c r="R15" s="385">
        <f t="shared" si="3"/>
        <v>734175.21919999993</v>
      </c>
    </row>
    <row r="16" spans="1:18" s="296" customFormat="1" ht="29.25" thickBot="1" x14ac:dyDescent="0.3">
      <c r="A16" s="250">
        <v>102</v>
      </c>
      <c r="B16" s="250">
        <v>24947</v>
      </c>
      <c r="C16" s="387">
        <v>45187</v>
      </c>
      <c r="D16" s="388">
        <v>13</v>
      </c>
      <c r="E16" s="250" t="s">
        <v>1249</v>
      </c>
      <c r="F16" s="250" t="s">
        <v>385</v>
      </c>
      <c r="G16" s="250" t="s">
        <v>778</v>
      </c>
      <c r="H16" s="390">
        <v>96281.89</v>
      </c>
      <c r="I16" s="389">
        <v>202432.67</v>
      </c>
      <c r="J16" s="390">
        <v>62823.93</v>
      </c>
      <c r="K16" s="390">
        <v>30364.9</v>
      </c>
      <c r="L16" s="390">
        <v>10121.629999999999</v>
      </c>
      <c r="M16" s="391">
        <v>20</v>
      </c>
      <c r="N16" s="392" t="s">
        <v>836</v>
      </c>
      <c r="O16" s="383">
        <f t="shared" si="0"/>
        <v>10121.6335</v>
      </c>
      <c r="P16" s="384">
        <f t="shared" si="1"/>
        <v>3643.7880599999999</v>
      </c>
      <c r="Q16" s="383">
        <f t="shared" si="2"/>
        <v>13765.421559999999</v>
      </c>
      <c r="R16" s="385">
        <f t="shared" si="3"/>
        <v>275308.43119999999</v>
      </c>
    </row>
    <row r="17" spans="1:18" s="296" customFormat="1" ht="15.75" thickBot="1" x14ac:dyDescent="0.3">
      <c r="A17" s="250">
        <v>102</v>
      </c>
      <c r="B17" s="250">
        <v>24947</v>
      </c>
      <c r="C17" s="387">
        <v>45187</v>
      </c>
      <c r="D17" s="388">
        <v>14</v>
      </c>
      <c r="E17" s="250" t="s">
        <v>1250</v>
      </c>
      <c r="F17" s="250" t="s">
        <v>1251</v>
      </c>
      <c r="G17" s="250" t="s">
        <v>1252</v>
      </c>
      <c r="H17" s="390">
        <v>28882.79</v>
      </c>
      <c r="I17" s="390">
        <v>44363.96</v>
      </c>
      <c r="J17" s="390">
        <v>7393.99</v>
      </c>
      <c r="K17" s="390">
        <v>6654.59</v>
      </c>
      <c r="L17" s="390">
        <v>2218.1999999999998</v>
      </c>
      <c r="M17" s="391">
        <v>20</v>
      </c>
      <c r="N17" s="392" t="s">
        <v>836</v>
      </c>
      <c r="O17" s="383">
        <f t="shared" si="0"/>
        <v>2218.1979999999999</v>
      </c>
      <c r="P17" s="384">
        <f t="shared" si="1"/>
        <v>798.55127999999991</v>
      </c>
      <c r="Q17" s="383">
        <f t="shared" si="2"/>
        <v>3016.74928</v>
      </c>
      <c r="R17" s="385">
        <f t="shared" si="3"/>
        <v>60334.9856</v>
      </c>
    </row>
    <row r="18" spans="1:18" s="296" customFormat="1" ht="15.75" thickBot="1" x14ac:dyDescent="0.3">
      <c r="A18" s="250">
        <v>102</v>
      </c>
      <c r="B18" s="250">
        <v>24947</v>
      </c>
      <c r="C18" s="387">
        <v>45187</v>
      </c>
      <c r="D18" s="388">
        <v>15</v>
      </c>
      <c r="E18" s="250" t="s">
        <v>1253</v>
      </c>
      <c r="F18" s="250" t="s">
        <v>1251</v>
      </c>
      <c r="G18" s="250" t="s">
        <v>1252</v>
      </c>
      <c r="H18" s="390">
        <v>28885.68</v>
      </c>
      <c r="I18" s="390">
        <v>44368.4</v>
      </c>
      <c r="J18" s="390">
        <v>7394.73</v>
      </c>
      <c r="K18" s="390">
        <v>6655.26</v>
      </c>
      <c r="L18" s="390">
        <v>2218.42</v>
      </c>
      <c r="M18" s="391">
        <v>20</v>
      </c>
      <c r="N18" s="392" t="s">
        <v>836</v>
      </c>
      <c r="O18" s="383">
        <f t="shared" si="0"/>
        <v>2218.42</v>
      </c>
      <c r="P18" s="384">
        <f t="shared" si="1"/>
        <v>798.63120000000004</v>
      </c>
      <c r="Q18" s="383">
        <f t="shared" si="2"/>
        <v>3017.0511999999999</v>
      </c>
      <c r="R18" s="385">
        <f t="shared" si="3"/>
        <v>60341.023999999998</v>
      </c>
    </row>
    <row r="19" spans="1:18" s="296" customFormat="1" ht="15.75" thickBot="1" x14ac:dyDescent="0.3">
      <c r="A19" s="250">
        <v>102</v>
      </c>
      <c r="B19" s="250">
        <v>24947</v>
      </c>
      <c r="C19" s="387">
        <v>45187</v>
      </c>
      <c r="D19" s="388">
        <v>16</v>
      </c>
      <c r="E19" s="250" t="s">
        <v>1254</v>
      </c>
      <c r="F19" s="250" t="s">
        <v>1255</v>
      </c>
      <c r="G19" s="250" t="s">
        <v>1256</v>
      </c>
      <c r="H19" s="390">
        <v>49834.97</v>
      </c>
      <c r="I19" s="390">
        <v>57310.22</v>
      </c>
      <c r="J19" s="389">
        <v>0</v>
      </c>
      <c r="K19" s="390">
        <v>8596.5300000000007</v>
      </c>
      <c r="L19" s="390">
        <v>2865.51</v>
      </c>
      <c r="M19" s="391">
        <v>30</v>
      </c>
      <c r="N19" s="392" t="s">
        <v>836</v>
      </c>
      <c r="O19" s="383">
        <f t="shared" si="0"/>
        <v>1910.3406666666667</v>
      </c>
      <c r="P19" s="384">
        <f t="shared" si="1"/>
        <v>687.72263999999996</v>
      </c>
      <c r="Q19" s="383">
        <f t="shared" si="2"/>
        <v>2598.0633066666669</v>
      </c>
      <c r="R19" s="385">
        <f t="shared" si="3"/>
        <v>77941.899200000014</v>
      </c>
    </row>
    <row r="20" spans="1:18" s="296" customFormat="1" ht="29.25" thickBot="1" x14ac:dyDescent="0.3">
      <c r="A20" s="250">
        <v>102</v>
      </c>
      <c r="B20" s="250">
        <v>24947</v>
      </c>
      <c r="C20" s="387">
        <v>45187</v>
      </c>
      <c r="D20" s="388">
        <v>17</v>
      </c>
      <c r="E20" s="250" t="s">
        <v>1257</v>
      </c>
      <c r="F20" s="250" t="s">
        <v>721</v>
      </c>
      <c r="G20" s="250" t="s">
        <v>722</v>
      </c>
      <c r="H20" s="389">
        <v>601755.52</v>
      </c>
      <c r="I20" s="389">
        <v>1134309.1499999999</v>
      </c>
      <c r="J20" s="389">
        <v>261763.65</v>
      </c>
      <c r="K20" s="389">
        <v>170146.37</v>
      </c>
      <c r="L20" s="390">
        <v>56715.46</v>
      </c>
      <c r="M20" s="391">
        <v>150</v>
      </c>
      <c r="N20" s="392" t="s">
        <v>836</v>
      </c>
      <c r="O20" s="383">
        <f t="shared" si="0"/>
        <v>7562.0609999999997</v>
      </c>
      <c r="P20" s="384">
        <f t="shared" si="1"/>
        <v>2722.3419599999997</v>
      </c>
      <c r="Q20" s="383">
        <f t="shared" si="2"/>
        <v>10284.402959999999</v>
      </c>
      <c r="R20" s="385">
        <f t="shared" si="3"/>
        <v>1542660.4439999999</v>
      </c>
    </row>
    <row r="21" spans="1:18" s="296" customFormat="1" ht="15.75" thickBot="1" x14ac:dyDescent="0.3">
      <c r="A21" s="250">
        <v>102</v>
      </c>
      <c r="B21" s="250">
        <v>24947</v>
      </c>
      <c r="C21" s="387">
        <v>45187</v>
      </c>
      <c r="D21" s="388">
        <v>18</v>
      </c>
      <c r="E21" s="250" t="s">
        <v>1258</v>
      </c>
      <c r="F21" s="250" t="s">
        <v>1259</v>
      </c>
      <c r="G21" s="250" t="s">
        <v>1260</v>
      </c>
      <c r="H21" s="390">
        <v>4010.36</v>
      </c>
      <c r="I21" s="390">
        <v>5133.26</v>
      </c>
      <c r="J21" s="389">
        <v>0</v>
      </c>
      <c r="K21" s="389">
        <v>769.99</v>
      </c>
      <c r="L21" s="389">
        <v>256.66000000000003</v>
      </c>
      <c r="M21" s="391">
        <v>6</v>
      </c>
      <c r="N21" s="392" t="s">
        <v>836</v>
      </c>
      <c r="O21" s="383">
        <f t="shared" si="0"/>
        <v>855.54333333333341</v>
      </c>
      <c r="P21" s="384">
        <f t="shared" si="1"/>
        <v>307.99560000000002</v>
      </c>
      <c r="Q21" s="383">
        <f t="shared" si="2"/>
        <v>1163.5389333333335</v>
      </c>
      <c r="R21" s="385">
        <f t="shared" si="3"/>
        <v>6981.2336000000014</v>
      </c>
    </row>
    <row r="22" spans="1:18" s="296" customFormat="1" ht="29.25" thickBot="1" x14ac:dyDescent="0.3">
      <c r="A22" s="250">
        <v>102</v>
      </c>
      <c r="B22" s="250">
        <v>24947</v>
      </c>
      <c r="C22" s="387">
        <v>45187</v>
      </c>
      <c r="D22" s="388">
        <v>19</v>
      </c>
      <c r="E22" s="250" t="s">
        <v>1261</v>
      </c>
      <c r="F22" s="250" t="s">
        <v>385</v>
      </c>
      <c r="G22" s="250" t="s">
        <v>778</v>
      </c>
      <c r="H22" s="390">
        <v>89864.86</v>
      </c>
      <c r="I22" s="389">
        <v>188940.88</v>
      </c>
      <c r="J22" s="390">
        <v>58636.82</v>
      </c>
      <c r="K22" s="390">
        <v>28341.13</v>
      </c>
      <c r="L22" s="390">
        <v>9447.0400000000009</v>
      </c>
      <c r="M22" s="391">
        <v>20</v>
      </c>
      <c r="N22" s="392" t="s">
        <v>836</v>
      </c>
      <c r="O22" s="383">
        <f t="shared" si="0"/>
        <v>9447.0439999999999</v>
      </c>
      <c r="P22" s="384">
        <f t="shared" si="1"/>
        <v>3400.9358399999996</v>
      </c>
      <c r="Q22" s="383">
        <f t="shared" si="2"/>
        <v>12847.97984</v>
      </c>
      <c r="R22" s="385">
        <f t="shared" si="3"/>
        <v>256959.5968</v>
      </c>
    </row>
    <row r="23" spans="1:18" ht="15.75" thickBot="1" x14ac:dyDescent="0.3">
      <c r="A23" s="1">
        <v>102</v>
      </c>
      <c r="B23" s="1">
        <v>24947</v>
      </c>
      <c r="C23" s="6">
        <v>45187</v>
      </c>
      <c r="D23" s="2">
        <v>20</v>
      </c>
      <c r="E23" s="1" t="s">
        <v>1262</v>
      </c>
      <c r="F23" s="1" t="s">
        <v>1263</v>
      </c>
      <c r="G23" s="1" t="s">
        <v>1264</v>
      </c>
      <c r="H23" s="4">
        <v>311898.7</v>
      </c>
      <c r="I23" s="4">
        <v>542703.74</v>
      </c>
      <c r="J23" s="3">
        <v>90450.62</v>
      </c>
      <c r="K23" s="3">
        <v>81405.56</v>
      </c>
      <c r="L23" s="3">
        <v>27135.19</v>
      </c>
      <c r="M23" s="22">
        <v>90</v>
      </c>
      <c r="N23" s="125" t="s">
        <v>836</v>
      </c>
      <c r="O23" s="374">
        <f t="shared" si="0"/>
        <v>6030.0415555555555</v>
      </c>
      <c r="P23" s="375">
        <f>O23*36%</f>
        <v>2170.8149599999997</v>
      </c>
      <c r="Q23" s="374">
        <f>O23+P23</f>
        <v>8200.8565155555552</v>
      </c>
      <c r="R23" s="376">
        <f t="shared" si="3"/>
        <v>738077.08639999991</v>
      </c>
    </row>
    <row r="24" spans="1:18" ht="45" x14ac:dyDescent="0.25">
      <c r="A24" s="115" t="s">
        <v>158</v>
      </c>
      <c r="B24" s="109" t="s">
        <v>138</v>
      </c>
      <c r="C24" s="110" t="s">
        <v>139</v>
      </c>
      <c r="D24" s="110" t="s">
        <v>140</v>
      </c>
      <c r="E24" s="113" t="s">
        <v>141</v>
      </c>
      <c r="F24" s="114" t="s">
        <v>142</v>
      </c>
      <c r="G24" s="109" t="s">
        <v>143</v>
      </c>
      <c r="H24" s="111" t="s">
        <v>144</v>
      </c>
      <c r="I24" s="111" t="s">
        <v>145</v>
      </c>
      <c r="J24" s="111" t="s">
        <v>146</v>
      </c>
      <c r="K24" s="111" t="s">
        <v>147</v>
      </c>
      <c r="L24" s="111" t="s">
        <v>148</v>
      </c>
      <c r="M24" s="110" t="s">
        <v>823</v>
      </c>
      <c r="N24" s="112" t="s">
        <v>296</v>
      </c>
      <c r="O24" s="112" t="s">
        <v>832</v>
      </c>
      <c r="P24" s="112" t="s">
        <v>833</v>
      </c>
      <c r="Q24" s="112" t="s">
        <v>567</v>
      </c>
      <c r="R24" s="159" t="s">
        <v>866</v>
      </c>
    </row>
    <row r="25" spans="1:18" ht="28.5" x14ac:dyDescent="0.25">
      <c r="A25" s="117">
        <v>102</v>
      </c>
      <c r="B25" s="118">
        <v>5613</v>
      </c>
      <c r="C25" s="119">
        <v>44983</v>
      </c>
      <c r="D25" s="120">
        <v>1</v>
      </c>
      <c r="E25" s="121" t="s">
        <v>720</v>
      </c>
      <c r="F25" s="121" t="s">
        <v>721</v>
      </c>
      <c r="G25" s="118" t="s">
        <v>722</v>
      </c>
      <c r="H25" s="122">
        <v>292413.51</v>
      </c>
      <c r="I25" s="95">
        <v>551199.47</v>
      </c>
      <c r="J25" s="123">
        <v>127199.88</v>
      </c>
      <c r="K25" s="124">
        <v>82679.92</v>
      </c>
      <c r="L25" s="7">
        <v>27559.97</v>
      </c>
      <c r="M25" s="106">
        <v>60</v>
      </c>
      <c r="N25" s="125" t="s">
        <v>836</v>
      </c>
      <c r="O25" s="126">
        <f>I25/M25</f>
        <v>9186.6578333333327</v>
      </c>
      <c r="P25" s="127">
        <f>O25*40%</f>
        <v>3674.6631333333335</v>
      </c>
      <c r="Q25" s="126">
        <f>O25+P25</f>
        <v>12861.320966666666</v>
      </c>
      <c r="R25" s="128">
        <f>M25*Q25</f>
        <v>771679.25799999991</v>
      </c>
    </row>
    <row r="26" spans="1:18" ht="29.25" thickBot="1" x14ac:dyDescent="0.3">
      <c r="A26" s="129">
        <v>102</v>
      </c>
      <c r="B26" s="130">
        <v>5613</v>
      </c>
      <c r="C26" s="131">
        <v>44983</v>
      </c>
      <c r="D26" s="132">
        <v>2</v>
      </c>
      <c r="E26" s="133" t="s">
        <v>723</v>
      </c>
      <c r="F26" s="133" t="s">
        <v>724</v>
      </c>
      <c r="G26" s="130" t="s">
        <v>725</v>
      </c>
      <c r="H26" s="134">
        <v>25182.34</v>
      </c>
      <c r="I26" s="134">
        <v>43817.27</v>
      </c>
      <c r="J26" s="135">
        <v>7302.88</v>
      </c>
      <c r="K26" s="134">
        <v>6572.59</v>
      </c>
      <c r="L26" s="134">
        <v>2190.86</v>
      </c>
      <c r="M26" s="136">
        <v>10</v>
      </c>
      <c r="N26" s="106" t="s">
        <v>836</v>
      </c>
      <c r="O26" s="107">
        <f t="shared" ref="O26:O52" si="4">I26/M26</f>
        <v>4381.7269999999999</v>
      </c>
      <c r="P26" s="108">
        <f t="shared" ref="P26:P52" si="5">O26*40%</f>
        <v>1752.6908000000001</v>
      </c>
      <c r="Q26" s="107">
        <f t="shared" ref="Q26:Q52" si="6">O26+P26</f>
        <v>6134.4178000000002</v>
      </c>
      <c r="R26" s="128">
        <f t="shared" ref="R26:R51" si="7">M26*Q26</f>
        <v>61344.178</v>
      </c>
    </row>
    <row r="27" spans="1:18" ht="29.25" thickBot="1" x14ac:dyDescent="0.3">
      <c r="A27" s="116">
        <v>102</v>
      </c>
      <c r="B27" s="1">
        <v>5613</v>
      </c>
      <c r="C27" s="6">
        <v>44983</v>
      </c>
      <c r="D27" s="2">
        <v>3</v>
      </c>
      <c r="E27" s="137" t="s">
        <v>726</v>
      </c>
      <c r="F27" s="138" t="s">
        <v>727</v>
      </c>
      <c r="G27" s="1" t="s">
        <v>728</v>
      </c>
      <c r="H27" s="4">
        <v>489654.85</v>
      </c>
      <c r="I27" s="4">
        <v>1029499.33</v>
      </c>
      <c r="J27" s="4">
        <v>319499.78999999998</v>
      </c>
      <c r="K27" s="4">
        <v>154424.9</v>
      </c>
      <c r="L27" s="3">
        <v>51474.97</v>
      </c>
      <c r="M27" s="105">
        <v>135</v>
      </c>
      <c r="N27" s="106" t="s">
        <v>836</v>
      </c>
      <c r="O27" s="107">
        <f t="shared" si="4"/>
        <v>7625.9209629629622</v>
      </c>
      <c r="P27" s="108">
        <f t="shared" si="5"/>
        <v>3050.3683851851852</v>
      </c>
      <c r="Q27" s="107">
        <f t="shared" si="6"/>
        <v>10676.289348148148</v>
      </c>
      <c r="R27" s="128">
        <f t="shared" si="7"/>
        <v>1441299.0619999999</v>
      </c>
    </row>
    <row r="28" spans="1:18" ht="29.25" thickBot="1" x14ac:dyDescent="0.3">
      <c r="A28" s="116">
        <v>102</v>
      </c>
      <c r="B28" s="1">
        <v>5613</v>
      </c>
      <c r="C28" s="6">
        <v>44983</v>
      </c>
      <c r="D28" s="2">
        <v>4</v>
      </c>
      <c r="E28" s="137" t="s">
        <v>729</v>
      </c>
      <c r="F28" s="138" t="s">
        <v>730</v>
      </c>
      <c r="G28" s="1" t="s">
        <v>731</v>
      </c>
      <c r="H28" s="4">
        <v>198530.38</v>
      </c>
      <c r="I28" s="4">
        <v>460590.49</v>
      </c>
      <c r="J28" s="4">
        <v>172721.43</v>
      </c>
      <c r="K28" s="3">
        <v>69088.570000000007</v>
      </c>
      <c r="L28" s="3">
        <v>23029.52</v>
      </c>
      <c r="M28" s="105">
        <v>44</v>
      </c>
      <c r="N28" s="139" t="s">
        <v>836</v>
      </c>
      <c r="O28" s="140">
        <f t="shared" si="4"/>
        <v>10467.965681818181</v>
      </c>
      <c r="P28" s="141">
        <f t="shared" si="5"/>
        <v>4187.1862727272728</v>
      </c>
      <c r="Q28" s="140">
        <f t="shared" si="6"/>
        <v>14655.151954545454</v>
      </c>
      <c r="R28" s="128">
        <f t="shared" si="7"/>
        <v>644826.68599999999</v>
      </c>
    </row>
    <row r="29" spans="1:18" ht="43.5" thickBot="1" x14ac:dyDescent="0.3">
      <c r="A29" s="116">
        <v>102</v>
      </c>
      <c r="B29" s="1">
        <v>5613</v>
      </c>
      <c r="C29" s="6">
        <v>44983</v>
      </c>
      <c r="D29" s="2">
        <v>5</v>
      </c>
      <c r="E29" s="142" t="s">
        <v>732</v>
      </c>
      <c r="F29" s="143" t="s">
        <v>733</v>
      </c>
      <c r="G29" s="1" t="s">
        <v>734</v>
      </c>
      <c r="H29" s="4">
        <v>821263.13</v>
      </c>
      <c r="I29" s="4">
        <v>1524264.36</v>
      </c>
      <c r="J29" s="4">
        <v>473047.56</v>
      </c>
      <c r="K29" s="4">
        <v>228639.65</v>
      </c>
      <c r="L29" s="3">
        <v>76213.22</v>
      </c>
      <c r="M29" s="105">
        <v>369</v>
      </c>
      <c r="N29" s="106" t="s">
        <v>836</v>
      </c>
      <c r="O29" s="107">
        <f t="shared" si="4"/>
        <v>4130.797723577236</v>
      </c>
      <c r="P29" s="108">
        <f t="shared" si="5"/>
        <v>1652.3190894308946</v>
      </c>
      <c r="Q29" s="107">
        <f t="shared" si="6"/>
        <v>5783.1168130081305</v>
      </c>
      <c r="R29" s="128">
        <f t="shared" si="7"/>
        <v>2133970.1040000003</v>
      </c>
    </row>
    <row r="30" spans="1:18" ht="29.25" thickBot="1" x14ac:dyDescent="0.3">
      <c r="A30" s="116">
        <v>102</v>
      </c>
      <c r="B30" s="1">
        <v>5613</v>
      </c>
      <c r="C30" s="6">
        <v>44983</v>
      </c>
      <c r="D30" s="2">
        <v>6</v>
      </c>
      <c r="E30" s="144" t="s">
        <v>735</v>
      </c>
      <c r="F30" s="145" t="s">
        <v>736</v>
      </c>
      <c r="G30" s="1" t="s">
        <v>737</v>
      </c>
      <c r="H30" s="3">
        <v>22370.09</v>
      </c>
      <c r="I30" s="3">
        <v>28633.72</v>
      </c>
      <c r="J30" s="4">
        <v>0</v>
      </c>
      <c r="K30" s="3">
        <v>4295.0600000000004</v>
      </c>
      <c r="L30" s="3">
        <v>1431.69</v>
      </c>
      <c r="M30" s="105">
        <v>12</v>
      </c>
      <c r="N30" s="106" t="s">
        <v>836</v>
      </c>
      <c r="O30" s="107">
        <f t="shared" si="4"/>
        <v>2386.1433333333334</v>
      </c>
      <c r="P30" s="108">
        <f t="shared" si="5"/>
        <v>954.45733333333339</v>
      </c>
      <c r="Q30" s="107">
        <f t="shared" si="6"/>
        <v>3340.6006666666667</v>
      </c>
      <c r="R30" s="128">
        <f t="shared" si="7"/>
        <v>40087.207999999999</v>
      </c>
    </row>
    <row r="31" spans="1:18" ht="15.75" thickBot="1" x14ac:dyDescent="0.3">
      <c r="A31" s="116">
        <v>102</v>
      </c>
      <c r="B31" s="1">
        <v>5613</v>
      </c>
      <c r="C31" s="6">
        <v>44983</v>
      </c>
      <c r="D31" s="2">
        <v>7</v>
      </c>
      <c r="E31" s="146" t="s">
        <v>738</v>
      </c>
      <c r="F31" s="1" t="s">
        <v>427</v>
      </c>
      <c r="G31" s="1" t="s">
        <v>739</v>
      </c>
      <c r="H31" s="3">
        <v>34923.519999999997</v>
      </c>
      <c r="I31" s="3">
        <v>44702.11</v>
      </c>
      <c r="J31" s="4">
        <v>0</v>
      </c>
      <c r="K31" s="3">
        <v>6705.32</v>
      </c>
      <c r="L31" s="3">
        <v>2235.11</v>
      </c>
      <c r="M31" s="105">
        <v>19</v>
      </c>
      <c r="N31" s="125" t="s">
        <v>836</v>
      </c>
      <c r="O31" s="126">
        <f t="shared" si="4"/>
        <v>2352.7426315789476</v>
      </c>
      <c r="P31" s="127">
        <f t="shared" si="5"/>
        <v>941.09705263157912</v>
      </c>
      <c r="Q31" s="126">
        <f t="shared" si="6"/>
        <v>3293.8396842105267</v>
      </c>
      <c r="R31" s="128">
        <f t="shared" si="7"/>
        <v>62582.954000000005</v>
      </c>
    </row>
    <row r="32" spans="1:18" ht="29.25" thickBot="1" x14ac:dyDescent="0.3">
      <c r="A32" s="116">
        <v>102</v>
      </c>
      <c r="B32" s="1">
        <v>5613</v>
      </c>
      <c r="C32" s="6">
        <v>44983</v>
      </c>
      <c r="D32" s="2">
        <v>8</v>
      </c>
      <c r="E32" s="130" t="s">
        <v>740</v>
      </c>
      <c r="F32" s="1" t="s">
        <v>711</v>
      </c>
      <c r="G32" s="1" t="s">
        <v>712</v>
      </c>
      <c r="H32" s="3">
        <v>5856.82</v>
      </c>
      <c r="I32" s="3">
        <v>8996.08</v>
      </c>
      <c r="J32" s="3">
        <v>1499.35</v>
      </c>
      <c r="K32" s="3">
        <v>1349.41</v>
      </c>
      <c r="L32" s="4">
        <v>449.8</v>
      </c>
      <c r="M32" s="105">
        <v>4</v>
      </c>
      <c r="N32" s="106" t="s">
        <v>836</v>
      </c>
      <c r="O32" s="107">
        <f t="shared" si="4"/>
        <v>2249.02</v>
      </c>
      <c r="P32" s="108">
        <f t="shared" si="5"/>
        <v>899.60800000000006</v>
      </c>
      <c r="Q32" s="107">
        <f t="shared" si="6"/>
        <v>3148.6280000000002</v>
      </c>
      <c r="R32" s="128">
        <f t="shared" si="7"/>
        <v>12594.512000000001</v>
      </c>
    </row>
    <row r="33" spans="1:18" ht="43.5" thickBot="1" x14ac:dyDescent="0.3">
      <c r="A33" s="116">
        <v>102</v>
      </c>
      <c r="B33" s="1">
        <v>5613</v>
      </c>
      <c r="C33" s="6">
        <v>44983</v>
      </c>
      <c r="D33" s="2">
        <v>9</v>
      </c>
      <c r="E33" s="1" t="s">
        <v>741</v>
      </c>
      <c r="F33" s="1" t="s">
        <v>742</v>
      </c>
      <c r="G33" s="1" t="s">
        <v>743</v>
      </c>
      <c r="H33" s="4">
        <v>162684.04</v>
      </c>
      <c r="I33" s="4">
        <v>249882.68</v>
      </c>
      <c r="J33" s="3">
        <v>41647.11</v>
      </c>
      <c r="K33" s="3">
        <v>37482.400000000001</v>
      </c>
      <c r="L33" s="3">
        <v>12494.13</v>
      </c>
      <c r="M33" s="105">
        <v>100</v>
      </c>
      <c r="N33" s="139" t="s">
        <v>836</v>
      </c>
      <c r="O33" s="140">
        <f t="shared" si="4"/>
        <v>2498.8267999999998</v>
      </c>
      <c r="P33" s="141">
        <f t="shared" si="5"/>
        <v>999.53071999999997</v>
      </c>
      <c r="Q33" s="140">
        <f t="shared" si="6"/>
        <v>3498.3575199999996</v>
      </c>
      <c r="R33" s="128">
        <f t="shared" si="7"/>
        <v>349835.75199999998</v>
      </c>
    </row>
    <row r="34" spans="1:18" ht="29.25" thickBot="1" x14ac:dyDescent="0.3">
      <c r="A34" s="116">
        <v>102</v>
      </c>
      <c r="B34" s="1">
        <v>5613</v>
      </c>
      <c r="C34" s="6">
        <v>44983</v>
      </c>
      <c r="D34" s="2">
        <v>10</v>
      </c>
      <c r="E34" s="1" t="s">
        <v>744</v>
      </c>
      <c r="F34" s="1" t="s">
        <v>745</v>
      </c>
      <c r="G34" s="1" t="s">
        <v>746</v>
      </c>
      <c r="H34" s="3">
        <v>27115.38</v>
      </c>
      <c r="I34" s="3">
        <v>29826.92</v>
      </c>
      <c r="J34" s="4">
        <v>0</v>
      </c>
      <c r="K34" s="3">
        <v>4474.04</v>
      </c>
      <c r="L34" s="3">
        <v>1491.35</v>
      </c>
      <c r="M34" s="105">
        <v>10</v>
      </c>
      <c r="N34" s="106" t="s">
        <v>836</v>
      </c>
      <c r="O34" s="107">
        <f t="shared" si="4"/>
        <v>2982.692</v>
      </c>
      <c r="P34" s="108">
        <f t="shared" si="5"/>
        <v>1193.0768</v>
      </c>
      <c r="Q34" s="107">
        <f t="shared" si="6"/>
        <v>4175.7687999999998</v>
      </c>
      <c r="R34" s="128">
        <f t="shared" si="7"/>
        <v>41757.687999999995</v>
      </c>
    </row>
    <row r="35" spans="1:18" ht="15.75" thickBot="1" x14ac:dyDescent="0.3">
      <c r="A35" s="116">
        <v>102</v>
      </c>
      <c r="B35" s="1">
        <v>5613</v>
      </c>
      <c r="C35" s="6">
        <v>44983</v>
      </c>
      <c r="D35" s="2">
        <v>11</v>
      </c>
      <c r="E35" s="1" t="s">
        <v>747</v>
      </c>
      <c r="F35" s="1" t="s">
        <v>748</v>
      </c>
      <c r="G35" s="1" t="s">
        <v>749</v>
      </c>
      <c r="H35" s="4">
        <v>101967.05</v>
      </c>
      <c r="I35" s="4">
        <v>130517.83</v>
      </c>
      <c r="J35" s="4">
        <v>0</v>
      </c>
      <c r="K35" s="3">
        <v>19577.669999999998</v>
      </c>
      <c r="L35" s="3">
        <v>6525.89</v>
      </c>
      <c r="M35" s="105">
        <v>98</v>
      </c>
      <c r="N35" s="106" t="s">
        <v>836</v>
      </c>
      <c r="O35" s="107">
        <f t="shared" si="4"/>
        <v>1331.8145918367347</v>
      </c>
      <c r="P35" s="108">
        <f t="shared" si="5"/>
        <v>532.72583673469387</v>
      </c>
      <c r="Q35" s="107">
        <f t="shared" si="6"/>
        <v>1864.5404285714285</v>
      </c>
      <c r="R35" s="128">
        <f t="shared" si="7"/>
        <v>182724.962</v>
      </c>
    </row>
    <row r="36" spans="1:18" ht="29.25" thickBot="1" x14ac:dyDescent="0.3">
      <c r="A36" s="116">
        <v>102</v>
      </c>
      <c r="B36" s="1">
        <v>5613</v>
      </c>
      <c r="C36" s="6">
        <v>44983</v>
      </c>
      <c r="D36" s="2">
        <v>12</v>
      </c>
      <c r="E36" s="1" t="s">
        <v>750</v>
      </c>
      <c r="F36" s="1" t="s">
        <v>751</v>
      </c>
      <c r="G36" s="1" t="s">
        <v>752</v>
      </c>
      <c r="H36" s="3">
        <v>23425.3</v>
      </c>
      <c r="I36" s="3">
        <v>38979.699999999997</v>
      </c>
      <c r="J36" s="3">
        <v>8995.31</v>
      </c>
      <c r="K36" s="3">
        <v>5846.95</v>
      </c>
      <c r="L36" s="3">
        <v>1948.98</v>
      </c>
      <c r="M36" s="105">
        <v>30</v>
      </c>
      <c r="N36" s="125" t="s">
        <v>836</v>
      </c>
      <c r="O36" s="126">
        <f t="shared" si="4"/>
        <v>1299.3233333333333</v>
      </c>
      <c r="P36" s="127">
        <f t="shared" si="5"/>
        <v>519.72933333333333</v>
      </c>
      <c r="Q36" s="126">
        <f t="shared" si="6"/>
        <v>1819.0526666666665</v>
      </c>
      <c r="R36" s="128">
        <f t="shared" si="7"/>
        <v>54571.579999999994</v>
      </c>
    </row>
    <row r="37" spans="1:18" ht="29.25" thickBot="1" x14ac:dyDescent="0.3">
      <c r="A37" s="116">
        <v>102</v>
      </c>
      <c r="B37" s="1">
        <v>5613</v>
      </c>
      <c r="C37" s="6">
        <v>44983</v>
      </c>
      <c r="D37" s="2">
        <v>13</v>
      </c>
      <c r="E37" s="1" t="s">
        <v>753</v>
      </c>
      <c r="F37" s="1" t="s">
        <v>754</v>
      </c>
      <c r="G37" s="1" t="s">
        <v>755</v>
      </c>
      <c r="H37" s="3">
        <v>94300.21</v>
      </c>
      <c r="I37" s="4">
        <v>144845.12</v>
      </c>
      <c r="J37" s="3">
        <v>24140.85</v>
      </c>
      <c r="K37" s="3">
        <v>21726.77</v>
      </c>
      <c r="L37" s="3">
        <v>7242.26</v>
      </c>
      <c r="M37" s="147">
        <v>85</v>
      </c>
      <c r="N37" s="148" t="s">
        <v>836</v>
      </c>
      <c r="O37" s="140">
        <f t="shared" si="4"/>
        <v>1704.0602352941175</v>
      </c>
      <c r="P37" s="141">
        <f t="shared" si="5"/>
        <v>681.62409411764702</v>
      </c>
      <c r="Q37" s="140">
        <f t="shared" si="6"/>
        <v>2385.6843294117643</v>
      </c>
      <c r="R37" s="128">
        <f t="shared" si="7"/>
        <v>202783.16799999998</v>
      </c>
    </row>
    <row r="38" spans="1:18" ht="29.25" thickBot="1" x14ac:dyDescent="0.3">
      <c r="A38" s="116">
        <v>102</v>
      </c>
      <c r="B38" s="1">
        <v>5613</v>
      </c>
      <c r="C38" s="6">
        <v>44983</v>
      </c>
      <c r="D38" s="2">
        <v>14</v>
      </c>
      <c r="E38" s="1" t="s">
        <v>756</v>
      </c>
      <c r="F38" s="1" t="s">
        <v>757</v>
      </c>
      <c r="G38" s="1" t="s">
        <v>758</v>
      </c>
      <c r="H38" s="3">
        <v>4165.0200000000004</v>
      </c>
      <c r="I38" s="3">
        <v>6039.29</v>
      </c>
      <c r="J38" s="4">
        <v>0</v>
      </c>
      <c r="K38" s="4">
        <v>905.89</v>
      </c>
      <c r="L38" s="4">
        <v>301.95999999999998</v>
      </c>
      <c r="M38" s="147">
        <v>10</v>
      </c>
      <c r="N38" s="106" t="s">
        <v>836</v>
      </c>
      <c r="O38" s="107">
        <f t="shared" si="4"/>
        <v>603.92899999999997</v>
      </c>
      <c r="P38" s="108">
        <f t="shared" si="5"/>
        <v>241.57159999999999</v>
      </c>
      <c r="Q38" s="107">
        <f t="shared" si="6"/>
        <v>845.50059999999996</v>
      </c>
      <c r="R38" s="128">
        <f t="shared" si="7"/>
        <v>8455.0059999999994</v>
      </c>
    </row>
    <row r="39" spans="1:18" ht="29.25" thickBot="1" x14ac:dyDescent="0.3">
      <c r="A39" s="116">
        <v>102</v>
      </c>
      <c r="B39" s="1">
        <v>5613</v>
      </c>
      <c r="C39" s="6">
        <v>44983</v>
      </c>
      <c r="D39" s="2">
        <v>15</v>
      </c>
      <c r="E39" s="1" t="s">
        <v>759</v>
      </c>
      <c r="F39" s="1" t="s">
        <v>760</v>
      </c>
      <c r="G39" s="1" t="s">
        <v>761</v>
      </c>
      <c r="H39" s="4">
        <v>760420.4</v>
      </c>
      <c r="I39" s="4">
        <v>1411340.26</v>
      </c>
      <c r="J39" s="4">
        <v>438002.15</v>
      </c>
      <c r="K39" s="4">
        <v>211701.04</v>
      </c>
      <c r="L39" s="3">
        <v>70567.009999999995</v>
      </c>
      <c r="M39" s="147">
        <v>197</v>
      </c>
      <c r="N39" s="106" t="s">
        <v>836</v>
      </c>
      <c r="O39" s="107">
        <f t="shared" si="4"/>
        <v>7164.1637563451777</v>
      </c>
      <c r="P39" s="108">
        <f t="shared" si="5"/>
        <v>2865.6655025380715</v>
      </c>
      <c r="Q39" s="107">
        <f t="shared" si="6"/>
        <v>10029.829258883248</v>
      </c>
      <c r="R39" s="128">
        <f t="shared" si="7"/>
        <v>1975876.3639999998</v>
      </c>
    </row>
    <row r="40" spans="1:18" ht="43.5" thickBot="1" x14ac:dyDescent="0.3">
      <c r="A40" s="116">
        <v>102</v>
      </c>
      <c r="B40" s="1">
        <v>5613</v>
      </c>
      <c r="C40" s="6">
        <v>44983</v>
      </c>
      <c r="D40" s="2">
        <v>16</v>
      </c>
      <c r="E40" s="1" t="s">
        <v>762</v>
      </c>
      <c r="F40" s="1" t="s">
        <v>733</v>
      </c>
      <c r="G40" s="1" t="s">
        <v>734</v>
      </c>
      <c r="H40" s="4">
        <v>333279.40000000002</v>
      </c>
      <c r="I40" s="4">
        <v>618566.56999999995</v>
      </c>
      <c r="J40" s="4">
        <v>191968.94</v>
      </c>
      <c r="K40" s="3">
        <v>92784.99</v>
      </c>
      <c r="L40" s="3">
        <v>30928.33</v>
      </c>
      <c r="M40" s="147">
        <v>220</v>
      </c>
      <c r="N40" s="106" t="s">
        <v>836</v>
      </c>
      <c r="O40" s="107">
        <f t="shared" si="4"/>
        <v>2811.6662272727272</v>
      </c>
      <c r="P40" s="108">
        <f t="shared" si="5"/>
        <v>1124.666490909091</v>
      </c>
      <c r="Q40" s="107">
        <f t="shared" si="6"/>
        <v>3936.3327181818181</v>
      </c>
      <c r="R40" s="128">
        <f t="shared" si="7"/>
        <v>865993.19799999997</v>
      </c>
    </row>
    <row r="41" spans="1:18" ht="15.75" thickBot="1" x14ac:dyDescent="0.3">
      <c r="A41" s="116">
        <v>102</v>
      </c>
      <c r="B41" s="1">
        <v>5613</v>
      </c>
      <c r="C41" s="6">
        <v>44983</v>
      </c>
      <c r="D41" s="2">
        <v>17</v>
      </c>
      <c r="E41" s="1" t="s">
        <v>763</v>
      </c>
      <c r="F41" s="1" t="s">
        <v>764</v>
      </c>
      <c r="G41" s="1" t="s">
        <v>765</v>
      </c>
      <c r="H41" s="4">
        <v>358001.86</v>
      </c>
      <c r="I41" s="4">
        <v>830564.31</v>
      </c>
      <c r="J41" s="4">
        <v>311461.62</v>
      </c>
      <c r="K41" s="4">
        <v>124584.65</v>
      </c>
      <c r="L41" s="3">
        <v>41528.22</v>
      </c>
      <c r="M41" s="147">
        <v>130</v>
      </c>
      <c r="N41" s="106" t="s">
        <v>836</v>
      </c>
      <c r="O41" s="107">
        <f t="shared" si="4"/>
        <v>6388.9562307692313</v>
      </c>
      <c r="P41" s="108">
        <f t="shared" si="5"/>
        <v>2555.5824923076925</v>
      </c>
      <c r="Q41" s="107">
        <f t="shared" si="6"/>
        <v>8944.5387230769229</v>
      </c>
      <c r="R41" s="128">
        <f t="shared" si="7"/>
        <v>1162790.034</v>
      </c>
    </row>
    <row r="42" spans="1:18" ht="15.75" thickBot="1" x14ac:dyDescent="0.3">
      <c r="A42" s="116">
        <v>102</v>
      </c>
      <c r="B42" s="1">
        <v>5613</v>
      </c>
      <c r="C42" s="6">
        <v>44983</v>
      </c>
      <c r="D42" s="2">
        <v>18</v>
      </c>
      <c r="E42" s="1" t="s">
        <v>766</v>
      </c>
      <c r="F42" s="1" t="s">
        <v>767</v>
      </c>
      <c r="G42" s="1" t="s">
        <v>768</v>
      </c>
      <c r="H42" s="3">
        <v>23202.26</v>
      </c>
      <c r="I42" s="3">
        <v>43736.25</v>
      </c>
      <c r="J42" s="3">
        <v>10092.98</v>
      </c>
      <c r="K42" s="3">
        <v>6560.44</v>
      </c>
      <c r="L42" s="3">
        <v>2186.81</v>
      </c>
      <c r="M42" s="147">
        <v>15</v>
      </c>
      <c r="N42" s="125" t="s">
        <v>836</v>
      </c>
      <c r="O42" s="126">
        <f t="shared" si="4"/>
        <v>2915.75</v>
      </c>
      <c r="P42" s="127">
        <f t="shared" si="5"/>
        <v>1166.3</v>
      </c>
      <c r="Q42" s="126">
        <f t="shared" si="6"/>
        <v>4082.05</v>
      </c>
      <c r="R42" s="128">
        <f t="shared" si="7"/>
        <v>61230.75</v>
      </c>
    </row>
    <row r="43" spans="1:18" ht="15.75" thickBot="1" x14ac:dyDescent="0.3">
      <c r="A43" s="116">
        <v>102</v>
      </c>
      <c r="B43" s="1">
        <v>5613</v>
      </c>
      <c r="C43" s="6">
        <v>44983</v>
      </c>
      <c r="D43" s="2">
        <v>19</v>
      </c>
      <c r="E43" s="1" t="s">
        <v>769</v>
      </c>
      <c r="F43" s="1" t="s">
        <v>770</v>
      </c>
      <c r="G43" s="1" t="s">
        <v>771</v>
      </c>
      <c r="H43" s="3">
        <v>25055.63</v>
      </c>
      <c r="I43" s="3">
        <v>47229.86</v>
      </c>
      <c r="J43" s="3">
        <v>10899.2</v>
      </c>
      <c r="K43" s="3">
        <v>7084.48</v>
      </c>
      <c r="L43" s="3">
        <v>2361.4899999999998</v>
      </c>
      <c r="M43" s="147">
        <v>100</v>
      </c>
      <c r="N43" s="106" t="s">
        <v>836</v>
      </c>
      <c r="O43" s="107">
        <f t="shared" si="4"/>
        <v>472.29860000000002</v>
      </c>
      <c r="P43" s="108">
        <f t="shared" si="5"/>
        <v>188.91944000000001</v>
      </c>
      <c r="Q43" s="107">
        <f t="shared" si="6"/>
        <v>661.21803999999997</v>
      </c>
      <c r="R43" s="128">
        <f t="shared" si="7"/>
        <v>66121.804000000004</v>
      </c>
    </row>
    <row r="44" spans="1:18" ht="15.75" thickBot="1" x14ac:dyDescent="0.3">
      <c r="A44" s="116">
        <v>102</v>
      </c>
      <c r="B44" s="1">
        <v>5613</v>
      </c>
      <c r="C44" s="6">
        <v>44983</v>
      </c>
      <c r="D44" s="2">
        <v>20</v>
      </c>
      <c r="E44" s="1" t="s">
        <v>772</v>
      </c>
      <c r="F44" s="1" t="s">
        <v>773</v>
      </c>
      <c r="G44" s="1" t="s">
        <v>774</v>
      </c>
      <c r="H44" s="4">
        <v>178953.42</v>
      </c>
      <c r="I44" s="4">
        <v>229060.38</v>
      </c>
      <c r="J44" s="4">
        <v>0</v>
      </c>
      <c r="K44" s="3">
        <v>34359.06</v>
      </c>
      <c r="L44" s="3">
        <v>11453.02</v>
      </c>
      <c r="M44" s="147">
        <v>54</v>
      </c>
      <c r="N44" s="106" t="s">
        <v>836</v>
      </c>
      <c r="O44" s="107">
        <f t="shared" si="4"/>
        <v>4241.8588888888889</v>
      </c>
      <c r="P44" s="108">
        <f t="shared" si="5"/>
        <v>1696.7435555555558</v>
      </c>
      <c r="Q44" s="107">
        <f t="shared" si="6"/>
        <v>5938.6024444444447</v>
      </c>
      <c r="R44" s="128">
        <f t="shared" si="7"/>
        <v>320684.53200000001</v>
      </c>
    </row>
    <row r="45" spans="1:18" ht="29.25" thickBot="1" x14ac:dyDescent="0.3">
      <c r="A45" s="116">
        <v>102</v>
      </c>
      <c r="B45" s="1">
        <v>5613</v>
      </c>
      <c r="C45" s="6">
        <v>44983</v>
      </c>
      <c r="D45" s="2">
        <v>21</v>
      </c>
      <c r="E45" s="1" t="s">
        <v>775</v>
      </c>
      <c r="F45" s="1" t="s">
        <v>383</v>
      </c>
      <c r="G45" s="1" t="s">
        <v>776</v>
      </c>
      <c r="H45" s="3">
        <v>3253.35</v>
      </c>
      <c r="I45" s="3">
        <v>4164.29</v>
      </c>
      <c r="J45" s="4">
        <v>0</v>
      </c>
      <c r="K45" s="4">
        <v>624.64</v>
      </c>
      <c r="L45" s="4">
        <v>208.21</v>
      </c>
      <c r="M45" s="147">
        <v>2</v>
      </c>
      <c r="N45" s="125" t="s">
        <v>836</v>
      </c>
      <c r="O45" s="126">
        <f t="shared" si="4"/>
        <v>2082.145</v>
      </c>
      <c r="P45" s="127">
        <f t="shared" si="5"/>
        <v>832.85800000000006</v>
      </c>
      <c r="Q45" s="126">
        <f t="shared" si="6"/>
        <v>2915.0030000000002</v>
      </c>
      <c r="R45" s="128">
        <f t="shared" si="7"/>
        <v>5830.0060000000003</v>
      </c>
    </row>
    <row r="46" spans="1:18" ht="29.25" thickBot="1" x14ac:dyDescent="0.3">
      <c r="A46" s="116">
        <v>102</v>
      </c>
      <c r="B46" s="1">
        <v>5613</v>
      </c>
      <c r="C46" s="6">
        <v>44983</v>
      </c>
      <c r="D46" s="2">
        <v>22</v>
      </c>
      <c r="E46" s="1" t="s">
        <v>777</v>
      </c>
      <c r="F46" s="1" t="s">
        <v>385</v>
      </c>
      <c r="G46" s="1" t="s">
        <v>778</v>
      </c>
      <c r="H46" s="4">
        <v>218386.2</v>
      </c>
      <c r="I46" s="4">
        <v>459156.98</v>
      </c>
      <c r="J46" s="4">
        <v>142496.99</v>
      </c>
      <c r="K46" s="3">
        <v>68873.55</v>
      </c>
      <c r="L46" s="3">
        <v>22957.85</v>
      </c>
      <c r="M46" s="147">
        <v>30</v>
      </c>
      <c r="N46" s="106" t="s">
        <v>836</v>
      </c>
      <c r="O46" s="107">
        <f t="shared" si="4"/>
        <v>15305.232666666667</v>
      </c>
      <c r="P46" s="108">
        <f t="shared" si="5"/>
        <v>6122.0930666666673</v>
      </c>
      <c r="Q46" s="107">
        <f t="shared" si="6"/>
        <v>21427.325733333335</v>
      </c>
      <c r="R46" s="128">
        <f t="shared" si="7"/>
        <v>642819.772</v>
      </c>
    </row>
    <row r="47" spans="1:18" ht="29.25" thickBot="1" x14ac:dyDescent="0.3">
      <c r="A47" s="116">
        <v>102</v>
      </c>
      <c r="B47" s="1">
        <v>5613</v>
      </c>
      <c r="C47" s="6">
        <v>44983</v>
      </c>
      <c r="D47" s="2">
        <v>23</v>
      </c>
      <c r="E47" s="1" t="s">
        <v>779</v>
      </c>
      <c r="F47" s="1" t="s">
        <v>385</v>
      </c>
      <c r="G47" s="1" t="s">
        <v>778</v>
      </c>
      <c r="H47" s="4">
        <v>223850.7</v>
      </c>
      <c r="I47" s="4">
        <v>470646.1</v>
      </c>
      <c r="J47" s="4">
        <v>146062.57999999999</v>
      </c>
      <c r="K47" s="3">
        <v>70596.92</v>
      </c>
      <c r="L47" s="3">
        <v>23532.31</v>
      </c>
      <c r="M47" s="147">
        <v>53</v>
      </c>
      <c r="N47" s="106" t="s">
        <v>836</v>
      </c>
      <c r="O47" s="107">
        <f t="shared" si="4"/>
        <v>8880.1150943396224</v>
      </c>
      <c r="P47" s="108">
        <f t="shared" si="5"/>
        <v>3552.046037735849</v>
      </c>
      <c r="Q47" s="107">
        <f t="shared" si="6"/>
        <v>12432.161132075471</v>
      </c>
      <c r="R47" s="128">
        <f t="shared" si="7"/>
        <v>658904.53999999992</v>
      </c>
    </row>
    <row r="48" spans="1:18" ht="43.5" thickBot="1" x14ac:dyDescent="0.3">
      <c r="A48" s="116">
        <v>102</v>
      </c>
      <c r="B48" s="1">
        <v>5613</v>
      </c>
      <c r="C48" s="6">
        <v>44983</v>
      </c>
      <c r="D48" s="2">
        <v>24</v>
      </c>
      <c r="E48" s="1" t="s">
        <v>780</v>
      </c>
      <c r="F48" s="1" t="s">
        <v>733</v>
      </c>
      <c r="G48" s="1" t="s">
        <v>734</v>
      </c>
      <c r="H48" s="4">
        <v>274612.14</v>
      </c>
      <c r="I48" s="4">
        <v>509680.13</v>
      </c>
      <c r="J48" s="4">
        <v>158176.59</v>
      </c>
      <c r="K48" s="3">
        <v>76452.02</v>
      </c>
      <c r="L48" s="3">
        <v>25484.01</v>
      </c>
      <c r="M48" s="105">
        <v>90</v>
      </c>
      <c r="N48" s="106" t="s">
        <v>836</v>
      </c>
      <c r="O48" s="107">
        <f t="shared" si="4"/>
        <v>5663.1125555555554</v>
      </c>
      <c r="P48" s="108">
        <f t="shared" si="5"/>
        <v>2265.2450222222224</v>
      </c>
      <c r="Q48" s="107">
        <f t="shared" si="6"/>
        <v>7928.3575777777778</v>
      </c>
      <c r="R48" s="128">
        <f t="shared" si="7"/>
        <v>713552.18200000003</v>
      </c>
    </row>
    <row r="49" spans="1:18" ht="29.25" thickBot="1" x14ac:dyDescent="0.3">
      <c r="A49" s="116">
        <v>102</v>
      </c>
      <c r="B49" s="1">
        <v>5613</v>
      </c>
      <c r="C49" s="6">
        <v>44983</v>
      </c>
      <c r="D49" s="2">
        <v>25</v>
      </c>
      <c r="E49" s="1" t="s">
        <v>781</v>
      </c>
      <c r="F49" s="1" t="s">
        <v>377</v>
      </c>
      <c r="G49" s="1" t="s">
        <v>378</v>
      </c>
      <c r="H49" s="3">
        <v>16269.93</v>
      </c>
      <c r="I49" s="3">
        <v>24990.61</v>
      </c>
      <c r="J49" s="3">
        <v>4165.1000000000004</v>
      </c>
      <c r="K49" s="3">
        <v>3748.59</v>
      </c>
      <c r="L49" s="3">
        <v>1249.53</v>
      </c>
      <c r="M49" s="105">
        <v>3</v>
      </c>
      <c r="N49" s="139" t="s">
        <v>836</v>
      </c>
      <c r="O49" s="126">
        <f>I49/M49</f>
        <v>8330.2033333333329</v>
      </c>
      <c r="P49" s="127">
        <f t="shared" si="5"/>
        <v>3332.0813333333335</v>
      </c>
      <c r="Q49" s="140">
        <f t="shared" si="6"/>
        <v>11662.284666666666</v>
      </c>
      <c r="R49" s="128">
        <f t="shared" si="7"/>
        <v>34986.853999999999</v>
      </c>
    </row>
    <row r="50" spans="1:18" ht="29.25" thickBot="1" x14ac:dyDescent="0.3">
      <c r="A50" s="116">
        <v>102</v>
      </c>
      <c r="B50" s="1">
        <v>5613</v>
      </c>
      <c r="C50" s="6">
        <v>44983</v>
      </c>
      <c r="D50" s="2">
        <v>26</v>
      </c>
      <c r="E50" s="1" t="s">
        <v>782</v>
      </c>
      <c r="F50" s="1" t="s">
        <v>783</v>
      </c>
      <c r="G50" s="1" t="s">
        <v>784</v>
      </c>
      <c r="H50" s="3">
        <v>4337.78</v>
      </c>
      <c r="I50" s="3">
        <v>5552.36</v>
      </c>
      <c r="J50" s="4">
        <v>0</v>
      </c>
      <c r="K50" s="4">
        <v>832.85</v>
      </c>
      <c r="L50" s="4">
        <v>277.62</v>
      </c>
      <c r="M50" s="105">
        <v>2</v>
      </c>
      <c r="N50" s="125" t="s">
        <v>836</v>
      </c>
      <c r="O50" s="107">
        <f t="shared" si="4"/>
        <v>2776.18</v>
      </c>
      <c r="P50" s="108">
        <f t="shared" si="5"/>
        <v>1110.472</v>
      </c>
      <c r="Q50" s="149">
        <f t="shared" si="6"/>
        <v>3886.652</v>
      </c>
      <c r="R50" s="128">
        <f t="shared" si="7"/>
        <v>7773.3040000000001</v>
      </c>
    </row>
    <row r="51" spans="1:18" ht="43.5" thickBot="1" x14ac:dyDescent="0.3">
      <c r="A51" s="116">
        <v>102</v>
      </c>
      <c r="B51" s="1">
        <v>5613</v>
      </c>
      <c r="C51" s="6">
        <v>44983</v>
      </c>
      <c r="D51" s="2">
        <v>27</v>
      </c>
      <c r="E51" s="1" t="s">
        <v>785</v>
      </c>
      <c r="F51" s="1" t="s">
        <v>733</v>
      </c>
      <c r="G51" s="1" t="s">
        <v>734</v>
      </c>
      <c r="H51" s="3">
        <v>9545.0300000000007</v>
      </c>
      <c r="I51" s="3">
        <v>17715.57</v>
      </c>
      <c r="J51" s="3">
        <v>5497.93</v>
      </c>
      <c r="K51" s="3">
        <v>2657.34</v>
      </c>
      <c r="L51" s="4">
        <v>885.78</v>
      </c>
      <c r="M51" s="105">
        <v>2</v>
      </c>
      <c r="N51" s="106" t="s">
        <v>836</v>
      </c>
      <c r="O51" s="140">
        <f t="shared" si="4"/>
        <v>8857.7849999999999</v>
      </c>
      <c r="P51" s="141">
        <f t="shared" si="5"/>
        <v>3543.114</v>
      </c>
      <c r="Q51" s="107">
        <f t="shared" si="6"/>
        <v>12400.898999999999</v>
      </c>
      <c r="R51" s="128">
        <f t="shared" si="7"/>
        <v>24801.797999999999</v>
      </c>
    </row>
    <row r="52" spans="1:18" ht="43.5" thickBot="1" x14ac:dyDescent="0.3">
      <c r="A52" s="116">
        <v>102</v>
      </c>
      <c r="B52" s="1">
        <v>5613</v>
      </c>
      <c r="C52" s="6">
        <v>44983</v>
      </c>
      <c r="D52" s="2">
        <v>28</v>
      </c>
      <c r="E52" s="1" t="s">
        <v>786</v>
      </c>
      <c r="F52" s="1" t="s">
        <v>385</v>
      </c>
      <c r="G52" s="1" t="s">
        <v>778</v>
      </c>
      <c r="H52" s="4">
        <v>752251.58</v>
      </c>
      <c r="I52" s="4">
        <v>1581608.95</v>
      </c>
      <c r="J52" s="4">
        <v>490844.15999999997</v>
      </c>
      <c r="K52" s="4">
        <v>237241.34</v>
      </c>
      <c r="L52" s="3">
        <v>79080.45</v>
      </c>
      <c r="M52" s="105">
        <v>150</v>
      </c>
      <c r="N52" s="106" t="s">
        <v>836</v>
      </c>
      <c r="O52" s="107">
        <f t="shared" si="4"/>
        <v>10544.059666666666</v>
      </c>
      <c r="P52" s="108">
        <f t="shared" si="5"/>
        <v>4217.6238666666668</v>
      </c>
      <c r="Q52" s="107">
        <f t="shared" si="6"/>
        <v>14761.683533333333</v>
      </c>
      <c r="R52" s="128">
        <f>M52*Q52</f>
        <v>2214252.5299999998</v>
      </c>
    </row>
  </sheetData>
  <mergeCells count="1">
    <mergeCell ref="A2:Q2"/>
  </mergeCells>
  <hyperlinks>
    <hyperlink ref="A1" location="home_page" display="Home page" xr:uid="{00000000-0004-0000-1E00-000000000000}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M1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.85546875" customWidth="1"/>
    <col min="2" max="2" width="14" customWidth="1"/>
    <col min="3" max="3" width="10.5703125" customWidth="1"/>
    <col min="4" max="4" width="12.85546875" customWidth="1"/>
    <col min="5" max="5" width="43.140625" customWidth="1"/>
    <col min="6" max="6" width="23.7109375" customWidth="1"/>
    <col min="7" max="7" width="41.28515625" customWidth="1"/>
    <col min="8" max="8" width="18.85546875" customWidth="1"/>
    <col min="9" max="9" width="19.7109375" customWidth="1"/>
    <col min="10" max="10" width="4" customWidth="1"/>
    <col min="11" max="12" width="10.140625" customWidth="1"/>
  </cols>
  <sheetData>
    <row r="1" spans="1:13" ht="15.75" thickBot="1" x14ac:dyDescent="0.3">
      <c r="A1" s="227" t="s">
        <v>1405</v>
      </c>
      <c r="B1" s="62"/>
      <c r="C1" s="62"/>
      <c r="D1" s="62"/>
      <c r="E1" s="62"/>
      <c r="F1" s="285"/>
      <c r="G1" s="62"/>
      <c r="I1" s="94"/>
      <c r="J1" s="275"/>
    </row>
    <row r="2" spans="1:13" ht="15.75" thickBot="1" x14ac:dyDescent="0.3">
      <c r="A2" s="11" t="s">
        <v>158</v>
      </c>
      <c r="B2" s="11" t="s">
        <v>138</v>
      </c>
      <c r="C2" s="12" t="s">
        <v>139</v>
      </c>
      <c r="D2" s="12" t="s">
        <v>140</v>
      </c>
      <c r="E2" s="11" t="s">
        <v>141</v>
      </c>
      <c r="F2" s="11" t="s">
        <v>142</v>
      </c>
      <c r="G2" s="11" t="s">
        <v>143</v>
      </c>
      <c r="H2" s="13" t="s">
        <v>144</v>
      </c>
      <c r="I2" s="13" t="s">
        <v>145</v>
      </c>
      <c r="J2" s="13" t="s">
        <v>146</v>
      </c>
      <c r="K2" s="13" t="s">
        <v>147</v>
      </c>
      <c r="L2" s="13" t="s">
        <v>148</v>
      </c>
      <c r="M2" s="21"/>
    </row>
    <row r="3" spans="1:13" s="66" customFormat="1" ht="29.25" thickBot="1" x14ac:dyDescent="0.3">
      <c r="A3" s="75">
        <v>301</v>
      </c>
      <c r="B3" s="75">
        <v>669753</v>
      </c>
      <c r="C3" s="76">
        <v>45047</v>
      </c>
      <c r="D3" s="77">
        <v>1</v>
      </c>
      <c r="E3" s="75" t="s">
        <v>797</v>
      </c>
      <c r="F3" s="75" t="s">
        <v>798</v>
      </c>
      <c r="G3" s="75" t="s">
        <v>799</v>
      </c>
      <c r="H3" s="78" t="s">
        <v>800</v>
      </c>
      <c r="I3" s="78" t="s">
        <v>801</v>
      </c>
      <c r="J3" s="78">
        <v>0</v>
      </c>
      <c r="K3" s="70">
        <v>33573.35</v>
      </c>
      <c r="L3" s="70">
        <v>11191.12</v>
      </c>
      <c r="M3" s="79"/>
    </row>
    <row r="4" spans="1:13" s="66" customFormat="1" ht="29.25" thickBot="1" x14ac:dyDescent="0.3">
      <c r="A4" s="74">
        <v>301</v>
      </c>
      <c r="B4" s="74">
        <v>669753</v>
      </c>
      <c r="C4" s="64">
        <v>45047</v>
      </c>
      <c r="D4" s="63">
        <v>2</v>
      </c>
      <c r="E4" s="74" t="s">
        <v>802</v>
      </c>
      <c r="F4" s="74" t="s">
        <v>798</v>
      </c>
      <c r="G4" s="74" t="s">
        <v>799</v>
      </c>
      <c r="H4" s="69" t="s">
        <v>803</v>
      </c>
      <c r="I4" s="69" t="s">
        <v>804</v>
      </c>
      <c r="J4" s="69">
        <v>0</v>
      </c>
      <c r="K4" s="68">
        <v>36224.26</v>
      </c>
      <c r="L4" s="68">
        <v>12074.75</v>
      </c>
      <c r="M4" s="91"/>
    </row>
    <row r="5" spans="1:13" s="66" customFormat="1" ht="29.25" thickBot="1" x14ac:dyDescent="0.3">
      <c r="A5" s="74">
        <v>301</v>
      </c>
      <c r="B5" s="74">
        <v>669753</v>
      </c>
      <c r="C5" s="64">
        <v>45047</v>
      </c>
      <c r="D5" s="63">
        <v>3</v>
      </c>
      <c r="E5" s="74" t="s">
        <v>805</v>
      </c>
      <c r="F5" s="74" t="s">
        <v>798</v>
      </c>
      <c r="G5" s="74" t="s">
        <v>799</v>
      </c>
      <c r="H5" s="69" t="s">
        <v>806</v>
      </c>
      <c r="I5" s="69" t="s">
        <v>807</v>
      </c>
      <c r="J5" s="69">
        <v>0</v>
      </c>
      <c r="K5" s="68">
        <v>52127.68</v>
      </c>
      <c r="L5" s="68">
        <v>17375.89</v>
      </c>
      <c r="M5" s="91"/>
    </row>
    <row r="6" spans="1:13" s="66" customFormat="1" ht="29.25" thickBot="1" x14ac:dyDescent="0.3">
      <c r="A6" s="74">
        <v>301</v>
      </c>
      <c r="B6" s="74">
        <v>669753</v>
      </c>
      <c r="C6" s="64">
        <v>45047</v>
      </c>
      <c r="D6" s="63">
        <v>4</v>
      </c>
      <c r="E6" s="74" t="s">
        <v>808</v>
      </c>
      <c r="F6" s="74" t="s">
        <v>798</v>
      </c>
      <c r="G6" s="74" t="s">
        <v>799</v>
      </c>
      <c r="H6" s="69" t="s">
        <v>809</v>
      </c>
      <c r="I6" s="69" t="s">
        <v>810</v>
      </c>
      <c r="J6" s="69">
        <v>0</v>
      </c>
      <c r="K6" s="68">
        <v>23855.06</v>
      </c>
      <c r="L6" s="68">
        <v>7951.69</v>
      </c>
      <c r="M6" s="91"/>
    </row>
    <row r="7" spans="1:13" s="66" customFormat="1" ht="29.25" thickBot="1" x14ac:dyDescent="0.3">
      <c r="A7" s="74">
        <v>301</v>
      </c>
      <c r="B7" s="74">
        <v>669753</v>
      </c>
      <c r="C7" s="64">
        <v>45047</v>
      </c>
      <c r="D7" s="63">
        <v>5</v>
      </c>
      <c r="E7" s="74" t="s">
        <v>811</v>
      </c>
      <c r="F7" s="74" t="s">
        <v>812</v>
      </c>
      <c r="G7" s="74" t="s">
        <v>813</v>
      </c>
      <c r="H7" s="68">
        <v>5261.13</v>
      </c>
      <c r="I7" s="68">
        <v>6734.25</v>
      </c>
      <c r="J7" s="69">
        <v>0</v>
      </c>
      <c r="K7" s="68">
        <v>1010.14</v>
      </c>
      <c r="L7" s="69">
        <v>336.71</v>
      </c>
    </row>
    <row r="8" spans="1:13" s="66" customFormat="1" ht="29.25" thickBot="1" x14ac:dyDescent="0.3">
      <c r="A8" s="75">
        <v>301</v>
      </c>
      <c r="B8" s="75">
        <v>1507870</v>
      </c>
      <c r="C8" s="76">
        <v>45194</v>
      </c>
      <c r="D8" s="77">
        <v>1</v>
      </c>
      <c r="E8" s="75" t="s">
        <v>797</v>
      </c>
      <c r="F8" s="75" t="s">
        <v>798</v>
      </c>
      <c r="G8" s="75" t="s">
        <v>799</v>
      </c>
      <c r="H8" s="78" t="s">
        <v>1344</v>
      </c>
      <c r="I8" s="78" t="s">
        <v>1345</v>
      </c>
      <c r="J8" s="78">
        <v>0</v>
      </c>
      <c r="K8" s="70">
        <v>52120.3</v>
      </c>
      <c r="L8" s="70">
        <v>17373.43</v>
      </c>
      <c r="M8" s="79"/>
    </row>
    <row r="9" spans="1:13" s="66" customFormat="1" ht="29.25" thickBot="1" x14ac:dyDescent="0.3">
      <c r="A9" s="74">
        <v>301</v>
      </c>
      <c r="B9" s="74">
        <v>1507870</v>
      </c>
      <c r="C9" s="64">
        <v>45194</v>
      </c>
      <c r="D9" s="63">
        <v>2</v>
      </c>
      <c r="E9" s="74" t="s">
        <v>802</v>
      </c>
      <c r="F9" s="74" t="s">
        <v>798</v>
      </c>
      <c r="G9" s="74" t="s">
        <v>799</v>
      </c>
      <c r="H9" s="69" t="s">
        <v>1346</v>
      </c>
      <c r="I9" s="69" t="s">
        <v>1347</v>
      </c>
      <c r="J9" s="69">
        <v>0</v>
      </c>
      <c r="K9" s="68">
        <v>35046.33</v>
      </c>
      <c r="L9" s="68">
        <v>11682.11</v>
      </c>
      <c r="M9" s="91"/>
    </row>
    <row r="10" spans="1:13" s="66" customFormat="1" ht="29.25" thickBot="1" x14ac:dyDescent="0.3">
      <c r="A10" s="74">
        <v>301</v>
      </c>
      <c r="B10" s="74">
        <v>1507870</v>
      </c>
      <c r="C10" s="64">
        <v>45194</v>
      </c>
      <c r="D10" s="63">
        <v>3</v>
      </c>
      <c r="E10" s="74" t="s">
        <v>805</v>
      </c>
      <c r="F10" s="74" t="s">
        <v>798</v>
      </c>
      <c r="G10" s="74" t="s">
        <v>799</v>
      </c>
      <c r="H10" s="69" t="s">
        <v>1348</v>
      </c>
      <c r="I10" s="69" t="s">
        <v>1349</v>
      </c>
      <c r="J10" s="69">
        <v>0</v>
      </c>
      <c r="K10" s="68">
        <v>62903.51</v>
      </c>
      <c r="L10" s="68">
        <v>20967.84</v>
      </c>
      <c r="M10" s="91"/>
    </row>
    <row r="11" spans="1:13" s="66" customFormat="1" ht="29.25" thickBot="1" x14ac:dyDescent="0.3">
      <c r="A11" s="74">
        <v>301</v>
      </c>
      <c r="B11" s="74">
        <v>1507870</v>
      </c>
      <c r="C11" s="64">
        <v>45194</v>
      </c>
      <c r="D11" s="63">
        <v>4</v>
      </c>
      <c r="E11" s="74" t="s">
        <v>808</v>
      </c>
      <c r="F11" s="74" t="s">
        <v>798</v>
      </c>
      <c r="G11" s="74" t="s">
        <v>799</v>
      </c>
      <c r="H11" s="69" t="s">
        <v>1350</v>
      </c>
      <c r="I11" s="69" t="s">
        <v>1351</v>
      </c>
      <c r="J11" s="69">
        <v>0</v>
      </c>
      <c r="K11" s="68">
        <v>35046.769999999997</v>
      </c>
      <c r="L11" s="68">
        <v>11682.26</v>
      </c>
      <c r="M11" s="91"/>
    </row>
    <row r="12" spans="1:13" s="66" customFormat="1" ht="29.25" thickBot="1" x14ac:dyDescent="0.3">
      <c r="A12" s="74">
        <v>301</v>
      </c>
      <c r="B12" s="74">
        <v>1507870</v>
      </c>
      <c r="C12" s="64">
        <v>45194</v>
      </c>
      <c r="D12" s="63">
        <v>5</v>
      </c>
      <c r="E12" s="74" t="s">
        <v>811</v>
      </c>
      <c r="F12" s="74" t="s">
        <v>812</v>
      </c>
      <c r="G12" s="74" t="s">
        <v>813</v>
      </c>
      <c r="H12" s="68">
        <v>45459.63</v>
      </c>
      <c r="I12" s="68">
        <v>58188.33</v>
      </c>
      <c r="J12" s="69">
        <v>0</v>
      </c>
      <c r="K12" s="68">
        <v>8728.25</v>
      </c>
      <c r="L12" s="68">
        <v>2909.42</v>
      </c>
    </row>
    <row r="14" spans="1:13" ht="23.25" x14ac:dyDescent="0.25">
      <c r="B14" s="621" t="s">
        <v>121</v>
      </c>
      <c r="C14" s="621"/>
      <c r="D14" s="621"/>
    </row>
    <row r="15" spans="1:13" x14ac:dyDescent="0.25">
      <c r="B15" s="210" t="s">
        <v>138</v>
      </c>
      <c r="C15" s="210" t="s">
        <v>139</v>
      </c>
      <c r="D15" s="210" t="s">
        <v>1155</v>
      </c>
    </row>
    <row r="16" spans="1:13" x14ac:dyDescent="0.25">
      <c r="B16" s="205">
        <v>669753</v>
      </c>
      <c r="C16" s="202">
        <v>45047</v>
      </c>
      <c r="D16" s="230">
        <v>45170</v>
      </c>
    </row>
    <row r="17" spans="2:4" x14ac:dyDescent="0.25">
      <c r="B17" s="205">
        <v>1507870</v>
      </c>
      <c r="C17" s="202">
        <v>45194</v>
      </c>
      <c r="D17" s="230">
        <v>45292</v>
      </c>
    </row>
  </sheetData>
  <mergeCells count="1">
    <mergeCell ref="B14:D14"/>
  </mergeCells>
  <hyperlinks>
    <hyperlink ref="A1" location="home_page" display="Home page" xr:uid="{00000000-0004-0000-1F00-000000000000}"/>
  </hyperlink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T39"/>
  <sheetViews>
    <sheetView workbookViewId="0">
      <pane ySplit="1" topLeftCell="A2" activePane="bottomLeft" state="frozen"/>
      <selection pane="bottomLeft"/>
    </sheetView>
  </sheetViews>
  <sheetFormatPr defaultColWidth="23.85546875" defaultRowHeight="15" x14ac:dyDescent="0.25"/>
  <cols>
    <col min="1" max="1" width="5.28515625" customWidth="1"/>
    <col min="2" max="2" width="14" customWidth="1"/>
    <col min="3" max="3" width="10.5703125" customWidth="1"/>
    <col min="4" max="4" width="10.5703125" style="168" customWidth="1"/>
    <col min="5" max="5" width="12.85546875" customWidth="1"/>
    <col min="6" max="6" width="19.42578125" customWidth="1"/>
    <col min="7" max="7" width="23.7109375" customWidth="1"/>
    <col min="8" max="8" width="44.5703125" customWidth="1"/>
    <col min="9" max="9" width="18.85546875" customWidth="1"/>
    <col min="10" max="10" width="19.7109375" customWidth="1"/>
    <col min="11" max="11" width="4" customWidth="1"/>
    <col min="12" max="12" width="5" customWidth="1"/>
    <col min="13" max="13" width="11.85546875" customWidth="1"/>
    <col min="14" max="15" width="8.7109375" customWidth="1"/>
    <col min="16" max="17" width="11.5703125" customWidth="1"/>
    <col min="18" max="18" width="10.5703125" customWidth="1"/>
    <col min="19" max="19" width="11.7109375" customWidth="1"/>
    <col min="20" max="20" width="11.140625" customWidth="1"/>
  </cols>
  <sheetData>
    <row r="1" spans="1:20" x14ac:dyDescent="0.25">
      <c r="A1" s="227" t="s">
        <v>1405</v>
      </c>
      <c r="B1" s="62"/>
      <c r="C1" s="62"/>
      <c r="D1" s="62"/>
      <c r="E1" s="62"/>
      <c r="F1" s="285"/>
      <c r="G1" s="62"/>
      <c r="I1" s="94"/>
      <c r="J1" s="275"/>
    </row>
    <row r="2" spans="1:20" ht="15.75" thickBot="1" x14ac:dyDescent="0.3">
      <c r="A2" s="562" t="s">
        <v>845</v>
      </c>
      <c r="B2" s="562"/>
      <c r="C2" s="562"/>
      <c r="D2" s="562"/>
      <c r="E2" s="562"/>
      <c r="F2" s="562"/>
      <c r="G2" s="562"/>
      <c r="H2" s="562"/>
      <c r="I2" s="562"/>
      <c r="J2" s="562"/>
      <c r="K2" s="562"/>
      <c r="L2" s="562"/>
      <c r="M2" s="562"/>
      <c r="N2" s="562"/>
      <c r="O2" s="562"/>
      <c r="P2" s="562"/>
      <c r="Q2" s="562"/>
      <c r="R2" s="562"/>
    </row>
    <row r="3" spans="1:20" ht="45.75" thickBot="1" x14ac:dyDescent="0.3">
      <c r="A3" s="11" t="s">
        <v>158</v>
      </c>
      <c r="B3" s="11" t="s">
        <v>138</v>
      </c>
      <c r="C3" s="12" t="s">
        <v>139</v>
      </c>
      <c r="D3" s="166"/>
      <c r="E3" s="12" t="s">
        <v>140</v>
      </c>
      <c r="F3" s="11" t="s">
        <v>141</v>
      </c>
      <c r="G3" s="11" t="s">
        <v>142</v>
      </c>
      <c r="H3" s="11" t="s">
        <v>143</v>
      </c>
      <c r="I3" s="13" t="s">
        <v>144</v>
      </c>
      <c r="J3" s="13" t="s">
        <v>145</v>
      </c>
      <c r="K3" s="13" t="s">
        <v>146</v>
      </c>
      <c r="L3" s="13" t="s">
        <v>147</v>
      </c>
      <c r="M3" s="13" t="s">
        <v>148</v>
      </c>
      <c r="N3" s="21" t="s">
        <v>159</v>
      </c>
      <c r="O3" s="21" t="s">
        <v>841</v>
      </c>
      <c r="P3" s="21" t="s">
        <v>842</v>
      </c>
      <c r="Q3" s="21" t="s">
        <v>843</v>
      </c>
      <c r="R3" s="21" t="s">
        <v>640</v>
      </c>
      <c r="S3" s="162" t="s">
        <v>926</v>
      </c>
      <c r="T3" s="162" t="s">
        <v>510</v>
      </c>
    </row>
    <row r="4" spans="1:20" s="82" customFormat="1" ht="15.75" thickBot="1" x14ac:dyDescent="0.3">
      <c r="A4" s="150">
        <v>206</v>
      </c>
      <c r="B4" s="150">
        <v>4678</v>
      </c>
      <c r="C4" s="151">
        <v>45031</v>
      </c>
      <c r="D4" s="173" t="s">
        <v>931</v>
      </c>
      <c r="E4" s="152">
        <v>1</v>
      </c>
      <c r="F4" s="150" t="s">
        <v>837</v>
      </c>
      <c r="G4" s="150" t="s">
        <v>838</v>
      </c>
      <c r="H4" s="150" t="s">
        <v>839</v>
      </c>
      <c r="I4" s="153">
        <v>6179153.8399999999</v>
      </c>
      <c r="J4" s="153">
        <v>6179153.8399999999</v>
      </c>
      <c r="K4" s="153">
        <v>0</v>
      </c>
      <c r="L4" s="153">
        <v>0</v>
      </c>
      <c r="M4" s="153">
        <v>308957.69</v>
      </c>
      <c r="N4" s="171">
        <v>149200</v>
      </c>
      <c r="O4" s="171" t="s">
        <v>844</v>
      </c>
      <c r="P4" s="171">
        <f>J4/N4</f>
        <v>41.415240214477208</v>
      </c>
      <c r="Q4" s="171">
        <f>P4*36%</f>
        <v>14.909486477211795</v>
      </c>
      <c r="R4" s="171">
        <f>P4+Q4</f>
        <v>56.324726691689001</v>
      </c>
      <c r="S4" s="82">
        <f>N4*R4</f>
        <v>8403649.2223999985</v>
      </c>
      <c r="T4" s="82">
        <f>S4*15%</f>
        <v>1260547.3833599996</v>
      </c>
    </row>
    <row r="5" spans="1:20" s="82" customFormat="1" ht="15.75" thickBot="1" x14ac:dyDescent="0.3">
      <c r="A5" s="155">
        <v>206</v>
      </c>
      <c r="B5" s="155">
        <v>5356</v>
      </c>
      <c r="C5" s="156">
        <v>45052</v>
      </c>
      <c r="D5" s="169" t="s">
        <v>938</v>
      </c>
      <c r="E5" s="157">
        <v>1</v>
      </c>
      <c r="F5" s="155" t="s">
        <v>837</v>
      </c>
      <c r="G5" s="155" t="s">
        <v>838</v>
      </c>
      <c r="H5" s="155" t="s">
        <v>839</v>
      </c>
      <c r="I5" s="154">
        <v>5400827.4100000001</v>
      </c>
      <c r="J5" s="154">
        <v>5400827.4100000001</v>
      </c>
      <c r="K5" s="154">
        <v>0</v>
      </c>
      <c r="L5" s="154">
        <v>0</v>
      </c>
      <c r="M5" s="154">
        <v>270041.37</v>
      </c>
      <c r="N5" s="170">
        <v>129720</v>
      </c>
      <c r="O5" s="171" t="s">
        <v>844</v>
      </c>
      <c r="P5" s="171">
        <f t="shared" ref="P5:P15" si="0">J5/N5</f>
        <v>41.634500539623808</v>
      </c>
      <c r="Q5" s="171">
        <f t="shared" ref="Q5:Q15" si="1">P5*36%</f>
        <v>14.98842019426457</v>
      </c>
      <c r="R5" s="171">
        <f t="shared" ref="R5:R15" si="2">P5+Q5</f>
        <v>56.622920733888378</v>
      </c>
      <c r="S5" s="82">
        <f t="shared" ref="S5:S9" si="3">N5*R5</f>
        <v>7345125.2776000006</v>
      </c>
      <c r="T5" s="82">
        <f t="shared" ref="T5:T9" si="4">S5*15%</f>
        <v>1101768.79164</v>
      </c>
    </row>
    <row r="6" spans="1:20" s="82" customFormat="1" ht="29.25" thickBot="1" x14ac:dyDescent="0.3">
      <c r="A6" s="155">
        <v>206</v>
      </c>
      <c r="B6" s="155">
        <v>5011</v>
      </c>
      <c r="C6" s="156">
        <v>45043</v>
      </c>
      <c r="D6" s="169" t="s">
        <v>932</v>
      </c>
      <c r="E6" s="157">
        <v>1</v>
      </c>
      <c r="F6" s="155" t="s">
        <v>840</v>
      </c>
      <c r="G6" s="155" t="s">
        <v>838</v>
      </c>
      <c r="H6" s="155" t="s">
        <v>839</v>
      </c>
      <c r="I6" s="154">
        <v>5388968.9699999997</v>
      </c>
      <c r="J6" s="154">
        <v>5388968.9699999997</v>
      </c>
      <c r="K6" s="154">
        <v>0</v>
      </c>
      <c r="L6" s="154">
        <v>0</v>
      </c>
      <c r="M6" s="154">
        <v>269448.45</v>
      </c>
      <c r="N6" s="170">
        <v>130000</v>
      </c>
      <c r="O6" s="171" t="s">
        <v>844</v>
      </c>
      <c r="P6" s="171">
        <f t="shared" si="0"/>
        <v>41.453607461538461</v>
      </c>
      <c r="Q6" s="171">
        <f t="shared" si="1"/>
        <v>14.923298686153846</v>
      </c>
      <c r="R6" s="171">
        <f t="shared" si="2"/>
        <v>56.37690614769231</v>
      </c>
      <c r="S6" s="82">
        <f t="shared" si="3"/>
        <v>7328997.7992000002</v>
      </c>
      <c r="T6" s="82">
        <f t="shared" si="4"/>
        <v>1099349.6698799999</v>
      </c>
    </row>
    <row r="7" spans="1:20" s="82" customFormat="1" ht="15.75" thickBot="1" x14ac:dyDescent="0.3">
      <c r="A7" s="155">
        <v>206</v>
      </c>
      <c r="B7" s="155">
        <v>5010</v>
      </c>
      <c r="C7" s="156">
        <v>45043</v>
      </c>
      <c r="D7" s="169" t="s">
        <v>933</v>
      </c>
      <c r="E7" s="157">
        <v>1</v>
      </c>
      <c r="F7" s="155" t="s">
        <v>837</v>
      </c>
      <c r="G7" s="155" t="s">
        <v>838</v>
      </c>
      <c r="H7" s="155" t="s">
        <v>839</v>
      </c>
      <c r="I7" s="154">
        <v>4169703.34</v>
      </c>
      <c r="J7" s="154">
        <v>4169703.34</v>
      </c>
      <c r="K7" s="154">
        <v>0</v>
      </c>
      <c r="L7" s="154">
        <v>0</v>
      </c>
      <c r="M7" s="154">
        <v>208485.17</v>
      </c>
      <c r="N7" s="170">
        <v>100680</v>
      </c>
      <c r="O7" s="171" t="s">
        <v>844</v>
      </c>
      <c r="P7" s="171">
        <f t="shared" si="0"/>
        <v>41.415408621374652</v>
      </c>
      <c r="Q7" s="171">
        <f t="shared" si="1"/>
        <v>14.909547103694875</v>
      </c>
      <c r="R7" s="171">
        <f t="shared" si="2"/>
        <v>56.324955725069529</v>
      </c>
      <c r="S7" s="82">
        <f t="shared" si="3"/>
        <v>5670796.5424000006</v>
      </c>
      <c r="T7" s="82">
        <f t="shared" si="4"/>
        <v>850619.48136000009</v>
      </c>
    </row>
    <row r="8" spans="1:20" s="82" customFormat="1" ht="15.75" thickBot="1" x14ac:dyDescent="0.3">
      <c r="A8" s="155">
        <v>206</v>
      </c>
      <c r="B8" s="155">
        <v>5073</v>
      </c>
      <c r="C8" s="156">
        <v>45045</v>
      </c>
      <c r="D8" s="169" t="s">
        <v>934</v>
      </c>
      <c r="E8" s="157">
        <v>1</v>
      </c>
      <c r="F8" s="155" t="s">
        <v>837</v>
      </c>
      <c r="G8" s="155" t="s">
        <v>838</v>
      </c>
      <c r="H8" s="155" t="s">
        <v>839</v>
      </c>
      <c r="I8" s="154">
        <v>4888674.63</v>
      </c>
      <c r="J8" s="154">
        <v>4888674.63</v>
      </c>
      <c r="K8" s="154">
        <v>0</v>
      </c>
      <c r="L8" s="154">
        <v>0</v>
      </c>
      <c r="M8" s="154">
        <v>244433.73</v>
      </c>
      <c r="N8" s="170">
        <v>118040</v>
      </c>
      <c r="O8" s="171" t="s">
        <v>844</v>
      </c>
      <c r="P8" s="171">
        <f t="shared" si="0"/>
        <v>41.415406895967465</v>
      </c>
      <c r="Q8" s="171">
        <f t="shared" si="1"/>
        <v>14.909546482548286</v>
      </c>
      <c r="R8" s="171">
        <f t="shared" si="2"/>
        <v>56.324953378515751</v>
      </c>
      <c r="S8" s="82">
        <f t="shared" si="3"/>
        <v>6648597.4967999989</v>
      </c>
      <c r="T8" s="82">
        <f t="shared" si="4"/>
        <v>997289.62451999984</v>
      </c>
    </row>
    <row r="9" spans="1:20" s="82" customFormat="1" ht="15.75" thickBot="1" x14ac:dyDescent="0.3">
      <c r="A9" s="155">
        <v>206</v>
      </c>
      <c r="B9" s="155">
        <v>5238</v>
      </c>
      <c r="C9" s="156">
        <v>45048</v>
      </c>
      <c r="D9" s="169" t="s">
        <v>937</v>
      </c>
      <c r="E9" s="157">
        <v>1</v>
      </c>
      <c r="F9" s="155" t="s">
        <v>837</v>
      </c>
      <c r="G9" s="155" t="s">
        <v>838</v>
      </c>
      <c r="H9" s="155" t="s">
        <v>839</v>
      </c>
      <c r="I9" s="154">
        <v>5332547.05</v>
      </c>
      <c r="J9" s="154">
        <v>5332547.05</v>
      </c>
      <c r="K9" s="154">
        <v>0</v>
      </c>
      <c r="L9" s="154">
        <v>0</v>
      </c>
      <c r="M9" s="154">
        <v>266627.34999999998</v>
      </c>
      <c r="N9" s="170">
        <v>128080</v>
      </c>
      <c r="O9" s="171" t="s">
        <v>844</v>
      </c>
      <c r="P9" s="171">
        <f t="shared" si="0"/>
        <v>41.634502264209864</v>
      </c>
      <c r="Q9" s="171">
        <f t="shared" si="1"/>
        <v>14.98842081511555</v>
      </c>
      <c r="R9" s="171">
        <f t="shared" si="2"/>
        <v>56.622923079325417</v>
      </c>
      <c r="S9" s="82">
        <f t="shared" si="3"/>
        <v>7252263.9879999999</v>
      </c>
      <c r="T9" s="82">
        <f t="shared" si="4"/>
        <v>1087839.5981999999</v>
      </c>
    </row>
    <row r="10" spans="1:20" s="82" customFormat="1" ht="15.75" thickBot="1" x14ac:dyDescent="0.3">
      <c r="A10" s="155">
        <v>206</v>
      </c>
      <c r="B10" s="155">
        <v>3152</v>
      </c>
      <c r="C10" s="156">
        <v>45000</v>
      </c>
      <c r="D10" s="169" t="s">
        <v>927</v>
      </c>
      <c r="E10" s="157">
        <v>1</v>
      </c>
      <c r="F10" s="155" t="s">
        <v>837</v>
      </c>
      <c r="G10" s="155" t="s">
        <v>838</v>
      </c>
      <c r="H10" s="155" t="s">
        <v>839</v>
      </c>
      <c r="I10" s="154">
        <v>3785233.51</v>
      </c>
      <c r="J10" s="154">
        <v>3785233.51</v>
      </c>
      <c r="K10" s="154">
        <v>0</v>
      </c>
      <c r="L10" s="154">
        <v>0</v>
      </c>
      <c r="M10" s="154">
        <v>189261.68</v>
      </c>
      <c r="N10" s="170">
        <v>92100</v>
      </c>
      <c r="O10" s="171" t="s">
        <v>844</v>
      </c>
      <c r="P10" s="171">
        <f>J10/N10</f>
        <v>41.099169489685124</v>
      </c>
      <c r="Q10" s="172">
        <f>R10-P10</f>
        <v>14.900830510314876</v>
      </c>
      <c r="R10" s="172">
        <v>56</v>
      </c>
      <c r="S10" s="82" t="s">
        <v>846</v>
      </c>
    </row>
    <row r="11" spans="1:20" s="82" customFormat="1" ht="15.75" thickBot="1" x14ac:dyDescent="0.3">
      <c r="A11" s="155">
        <v>206</v>
      </c>
      <c r="B11" s="155">
        <v>4439</v>
      </c>
      <c r="C11" s="156">
        <v>45026</v>
      </c>
      <c r="D11" s="169" t="s">
        <v>929</v>
      </c>
      <c r="E11" s="157">
        <v>1</v>
      </c>
      <c r="F11" s="155" t="s">
        <v>837</v>
      </c>
      <c r="G11" s="155" t="s">
        <v>838</v>
      </c>
      <c r="H11" s="155" t="s">
        <v>839</v>
      </c>
      <c r="I11" s="154">
        <v>2059166.05</v>
      </c>
      <c r="J11" s="154">
        <v>2059166.05</v>
      </c>
      <c r="K11" s="154">
        <v>0</v>
      </c>
      <c r="L11" s="154">
        <v>0</v>
      </c>
      <c r="M11" s="154">
        <v>102958.3</v>
      </c>
      <c r="N11" s="170">
        <v>49720</v>
      </c>
      <c r="O11" s="171" t="s">
        <v>844</v>
      </c>
      <c r="P11" s="171">
        <f t="shared" si="0"/>
        <v>41.415246379726469</v>
      </c>
      <c r="Q11" s="171">
        <f t="shared" si="1"/>
        <v>14.909488696701528</v>
      </c>
      <c r="R11" s="171">
        <f t="shared" si="2"/>
        <v>56.324735076427999</v>
      </c>
    </row>
    <row r="12" spans="1:20" s="82" customFormat="1" ht="15.75" thickBot="1" x14ac:dyDescent="0.3">
      <c r="A12" s="155">
        <v>206</v>
      </c>
      <c r="B12" s="155">
        <v>4373</v>
      </c>
      <c r="C12" s="156">
        <v>45025</v>
      </c>
      <c r="D12" s="169" t="s">
        <v>928</v>
      </c>
      <c r="E12" s="157">
        <v>1</v>
      </c>
      <c r="F12" s="155" t="s">
        <v>837</v>
      </c>
      <c r="G12" s="155" t="s">
        <v>838</v>
      </c>
      <c r="H12" s="155" t="s">
        <v>839</v>
      </c>
      <c r="I12" s="154">
        <v>4108391.64</v>
      </c>
      <c r="J12" s="154">
        <v>4108391.64</v>
      </c>
      <c r="K12" s="154">
        <v>0</v>
      </c>
      <c r="L12" s="154">
        <v>0</v>
      </c>
      <c r="M12" s="154">
        <v>205419.58</v>
      </c>
      <c r="N12" s="170">
        <f>2480*40</f>
        <v>99200</v>
      </c>
      <c r="O12" s="171" t="s">
        <v>844</v>
      </c>
      <c r="P12" s="171">
        <f t="shared" si="0"/>
        <v>41.415238306451613</v>
      </c>
      <c r="Q12" s="171">
        <f t="shared" si="1"/>
        <v>14.909485790322581</v>
      </c>
      <c r="R12" s="171">
        <f t="shared" si="2"/>
        <v>56.32472409677419</v>
      </c>
    </row>
    <row r="13" spans="1:20" s="82" customFormat="1" ht="15.75" thickBot="1" x14ac:dyDescent="0.3">
      <c r="A13" s="155">
        <v>206</v>
      </c>
      <c r="B13" s="155">
        <v>4609</v>
      </c>
      <c r="C13" s="156">
        <v>45029</v>
      </c>
      <c r="D13" s="169" t="s">
        <v>930</v>
      </c>
      <c r="E13" s="157">
        <v>1</v>
      </c>
      <c r="F13" s="155" t="s">
        <v>837</v>
      </c>
      <c r="G13" s="155" t="s">
        <v>838</v>
      </c>
      <c r="H13" s="155" t="s">
        <v>839</v>
      </c>
      <c r="I13" s="154">
        <v>4966536.43</v>
      </c>
      <c r="J13" s="154">
        <v>4966536.43</v>
      </c>
      <c r="K13" s="154">
        <v>0</v>
      </c>
      <c r="L13" s="154">
        <v>0</v>
      </c>
      <c r="M13" s="154">
        <v>248326.82</v>
      </c>
      <c r="N13" s="170">
        <v>119920</v>
      </c>
      <c r="O13" s="171" t="s">
        <v>844</v>
      </c>
      <c r="P13" s="171">
        <f t="shared" si="0"/>
        <v>41.415413859239493</v>
      </c>
      <c r="Q13" s="171">
        <f t="shared" si="1"/>
        <v>14.909548989326217</v>
      </c>
      <c r="R13" s="171">
        <f t="shared" si="2"/>
        <v>56.324962848565711</v>
      </c>
    </row>
    <row r="14" spans="1:20" s="82" customFormat="1" ht="15.75" thickBot="1" x14ac:dyDescent="0.3">
      <c r="A14" s="155">
        <v>206</v>
      </c>
      <c r="B14" s="155">
        <v>5047</v>
      </c>
      <c r="C14" s="156">
        <v>45045</v>
      </c>
      <c r="D14" s="169" t="s">
        <v>935</v>
      </c>
      <c r="E14" s="157">
        <v>1</v>
      </c>
      <c r="F14" s="155" t="s">
        <v>837</v>
      </c>
      <c r="G14" s="155" t="s">
        <v>838</v>
      </c>
      <c r="H14" s="155" t="s">
        <v>839</v>
      </c>
      <c r="I14" s="154">
        <v>873036.41</v>
      </c>
      <c r="J14" s="154">
        <v>873036.41</v>
      </c>
      <c r="K14" s="154">
        <v>0</v>
      </c>
      <c r="L14" s="154">
        <v>0</v>
      </c>
      <c r="M14" s="158">
        <v>43651.82</v>
      </c>
      <c r="N14" s="170"/>
      <c r="O14" s="171" t="s">
        <v>844</v>
      </c>
      <c r="P14" s="171" t="e">
        <f t="shared" si="0"/>
        <v>#DIV/0!</v>
      </c>
      <c r="Q14" s="171" t="e">
        <f t="shared" si="1"/>
        <v>#DIV/0!</v>
      </c>
      <c r="R14" s="171" t="e">
        <f t="shared" si="2"/>
        <v>#DIV/0!</v>
      </c>
    </row>
    <row r="15" spans="1:20" s="82" customFormat="1" ht="15.75" thickBot="1" x14ac:dyDescent="0.3">
      <c r="A15" s="155">
        <v>206</v>
      </c>
      <c r="B15" s="155">
        <v>5138</v>
      </c>
      <c r="C15" s="156">
        <v>45046</v>
      </c>
      <c r="D15" s="169" t="s">
        <v>936</v>
      </c>
      <c r="E15" s="157">
        <v>1</v>
      </c>
      <c r="F15" s="155" t="s">
        <v>837</v>
      </c>
      <c r="G15" s="155" t="s">
        <v>838</v>
      </c>
      <c r="H15" s="155" t="s">
        <v>839</v>
      </c>
      <c r="I15" s="154">
        <v>3114426.8</v>
      </c>
      <c r="J15" s="154">
        <v>3114426.8</v>
      </c>
      <c r="K15" s="154">
        <v>0</v>
      </c>
      <c r="L15" s="154">
        <v>0</v>
      </c>
      <c r="M15" s="154">
        <v>155721.34</v>
      </c>
      <c r="N15" s="170">
        <v>75200</v>
      </c>
      <c r="O15" s="171" t="s">
        <v>844</v>
      </c>
      <c r="P15" s="171">
        <f t="shared" si="0"/>
        <v>41.41525</v>
      </c>
      <c r="Q15" s="171">
        <f t="shared" si="1"/>
        <v>14.90949</v>
      </c>
      <c r="R15" s="171">
        <f t="shared" si="2"/>
        <v>56.324739999999998</v>
      </c>
    </row>
    <row r="16" spans="1:20" ht="15.75" thickBot="1" x14ac:dyDescent="0.3">
      <c r="A16" s="1"/>
      <c r="B16" s="1"/>
      <c r="C16" s="6"/>
      <c r="D16" s="167"/>
      <c r="E16" s="2"/>
      <c r="F16" s="1"/>
      <c r="G16" s="1"/>
      <c r="H16" s="1"/>
      <c r="I16" s="93">
        <f>SUM(I4:I15)</f>
        <v>50266666.079999991</v>
      </c>
      <c r="J16" s="93">
        <f t="shared" ref="J16:M16" si="5">SUM(J4:J15)</f>
        <v>50266666.079999991</v>
      </c>
      <c r="K16" s="93">
        <f t="shared" si="5"/>
        <v>0</v>
      </c>
      <c r="L16" s="93">
        <f t="shared" si="5"/>
        <v>0</v>
      </c>
      <c r="M16" s="93">
        <f t="shared" si="5"/>
        <v>2513333.2999999993</v>
      </c>
      <c r="N16" s="22"/>
      <c r="O16" s="22"/>
      <c r="P16" s="22"/>
      <c r="Q16" s="22"/>
      <c r="R16" s="22"/>
    </row>
    <row r="17" spans="1:17" ht="15.75" thickBot="1" x14ac:dyDescent="0.3">
      <c r="A17" s="11" t="s">
        <v>263</v>
      </c>
      <c r="B17" s="11" t="s">
        <v>138</v>
      </c>
      <c r="C17" s="12" t="s">
        <v>139</v>
      </c>
      <c r="D17" s="12" t="s">
        <v>140</v>
      </c>
      <c r="E17" s="11" t="s">
        <v>141</v>
      </c>
      <c r="F17" s="11" t="s">
        <v>142</v>
      </c>
      <c r="G17" s="11" t="s">
        <v>143</v>
      </c>
      <c r="H17" s="13" t="s">
        <v>144</v>
      </c>
      <c r="I17" s="13" t="s">
        <v>145</v>
      </c>
      <c r="J17" s="13" t="s">
        <v>146</v>
      </c>
      <c r="K17" s="13" t="s">
        <v>147</v>
      </c>
      <c r="L17" s="13" t="s">
        <v>148</v>
      </c>
      <c r="M17" s="14"/>
    </row>
    <row r="18" spans="1:17" ht="43.5" thickBot="1" x14ac:dyDescent="0.3">
      <c r="A18" s="15">
        <v>206</v>
      </c>
      <c r="B18" s="75">
        <v>4678</v>
      </c>
      <c r="C18" s="48">
        <v>45031</v>
      </c>
      <c r="D18" s="16">
        <v>1</v>
      </c>
      <c r="E18" s="15" t="s">
        <v>837</v>
      </c>
      <c r="F18" s="15" t="s">
        <v>838</v>
      </c>
      <c r="G18" s="15" t="s">
        <v>839</v>
      </c>
      <c r="H18" s="17" t="s">
        <v>1049</v>
      </c>
      <c r="I18" s="17" t="s">
        <v>1049</v>
      </c>
      <c r="J18" s="17">
        <v>0</v>
      </c>
      <c r="K18" s="17">
        <v>0</v>
      </c>
      <c r="L18" s="17" t="s">
        <v>1050</v>
      </c>
      <c r="M18" s="19"/>
      <c r="N18">
        <v>2489</v>
      </c>
      <c r="O18">
        <f>M18*N18</f>
        <v>0</v>
      </c>
      <c r="P18" t="e">
        <f>(J10+J10*36%)/O18</f>
        <v>#DIV/0!</v>
      </c>
    </row>
    <row r="19" spans="1:17" ht="43.5" thickBot="1" x14ac:dyDescent="0.3">
      <c r="A19" s="1">
        <v>206</v>
      </c>
      <c r="B19" s="1">
        <v>5356</v>
      </c>
      <c r="C19" s="6">
        <v>45052</v>
      </c>
      <c r="D19" s="2">
        <v>1</v>
      </c>
      <c r="E19" s="1" t="s">
        <v>837</v>
      </c>
      <c r="F19" s="1" t="s">
        <v>838</v>
      </c>
      <c r="G19" s="1" t="s">
        <v>839</v>
      </c>
      <c r="H19" s="4" t="s">
        <v>1051</v>
      </c>
      <c r="I19" s="4" t="s">
        <v>1051</v>
      </c>
      <c r="J19" s="4">
        <v>0</v>
      </c>
      <c r="K19" s="4">
        <v>0</v>
      </c>
      <c r="L19" s="4" t="s">
        <v>1052</v>
      </c>
      <c r="M19" s="5"/>
      <c r="Q19" t="e">
        <f>N8/P19</f>
        <v>#DIV/0!</v>
      </c>
    </row>
    <row r="20" spans="1:17" ht="57.75" thickBot="1" x14ac:dyDescent="0.3">
      <c r="A20" s="1">
        <v>206</v>
      </c>
      <c r="B20" s="74">
        <v>5011</v>
      </c>
      <c r="C20" s="6">
        <v>45043</v>
      </c>
      <c r="D20" s="2">
        <v>1</v>
      </c>
      <c r="E20" s="1" t="s">
        <v>840</v>
      </c>
      <c r="F20" s="1" t="s">
        <v>838</v>
      </c>
      <c r="G20" s="1" t="s">
        <v>839</v>
      </c>
      <c r="H20" s="4" t="s">
        <v>1053</v>
      </c>
      <c r="I20" s="4" t="s">
        <v>1053</v>
      </c>
      <c r="J20" s="4">
        <v>0</v>
      </c>
      <c r="K20" s="4">
        <v>0</v>
      </c>
      <c r="L20" s="4" t="s">
        <v>1054</v>
      </c>
      <c r="M20" s="5"/>
    </row>
    <row r="21" spans="1:17" ht="43.5" thickBot="1" x14ac:dyDescent="0.3">
      <c r="A21" s="1">
        <v>206</v>
      </c>
      <c r="B21" s="74">
        <v>5010</v>
      </c>
      <c r="C21" s="6">
        <v>45043</v>
      </c>
      <c r="D21" s="2">
        <v>1</v>
      </c>
      <c r="E21" s="1" t="s">
        <v>837</v>
      </c>
      <c r="F21" s="1" t="s">
        <v>838</v>
      </c>
      <c r="G21" s="1" t="s">
        <v>839</v>
      </c>
      <c r="H21" s="4" t="s">
        <v>1055</v>
      </c>
      <c r="I21" s="4" t="s">
        <v>1055</v>
      </c>
      <c r="J21" s="4">
        <v>0</v>
      </c>
      <c r="K21" s="4">
        <v>0</v>
      </c>
      <c r="L21" s="4" t="s">
        <v>1056</v>
      </c>
      <c r="M21" s="5"/>
    </row>
    <row r="22" spans="1:17" ht="43.5" thickBot="1" x14ac:dyDescent="0.3">
      <c r="A22" s="1">
        <v>206</v>
      </c>
      <c r="B22" s="74">
        <v>5073</v>
      </c>
      <c r="C22" s="6">
        <v>45045</v>
      </c>
      <c r="D22" s="2">
        <v>1</v>
      </c>
      <c r="E22" s="1" t="s">
        <v>837</v>
      </c>
      <c r="F22" s="1" t="s">
        <v>838</v>
      </c>
      <c r="G22" s="1" t="s">
        <v>839</v>
      </c>
      <c r="H22" s="4" t="s">
        <v>1057</v>
      </c>
      <c r="I22" s="4" t="s">
        <v>1057</v>
      </c>
      <c r="J22" s="4">
        <v>0</v>
      </c>
      <c r="K22" s="4">
        <v>0</v>
      </c>
      <c r="L22" s="4" t="s">
        <v>1058</v>
      </c>
      <c r="M22" s="5"/>
    </row>
    <row r="23" spans="1:17" ht="43.5" thickBot="1" x14ac:dyDescent="0.3">
      <c r="A23" s="1">
        <v>206</v>
      </c>
      <c r="B23" s="1">
        <v>5238</v>
      </c>
      <c r="C23" s="6">
        <v>45048</v>
      </c>
      <c r="D23" s="2">
        <v>1</v>
      </c>
      <c r="E23" s="1" t="s">
        <v>837</v>
      </c>
      <c r="F23" s="1" t="s">
        <v>838</v>
      </c>
      <c r="G23" s="1" t="s">
        <v>839</v>
      </c>
      <c r="H23" s="4" t="s">
        <v>1059</v>
      </c>
      <c r="I23" s="4" t="s">
        <v>1059</v>
      </c>
      <c r="J23" s="4">
        <v>0</v>
      </c>
      <c r="K23" s="4">
        <v>0</v>
      </c>
      <c r="L23" s="4" t="s">
        <v>1060</v>
      </c>
      <c r="M23" s="5"/>
    </row>
    <row r="24" spans="1:17" ht="43.5" thickBot="1" x14ac:dyDescent="0.3">
      <c r="A24" s="1">
        <v>206</v>
      </c>
      <c r="B24" s="74">
        <v>4439</v>
      </c>
      <c r="C24" s="6">
        <v>45026</v>
      </c>
      <c r="D24" s="2">
        <v>1</v>
      </c>
      <c r="E24" s="1" t="s">
        <v>837</v>
      </c>
      <c r="F24" s="1" t="s">
        <v>838</v>
      </c>
      <c r="G24" s="1" t="s">
        <v>839</v>
      </c>
      <c r="H24" s="4" t="s">
        <v>1061</v>
      </c>
      <c r="I24" s="4" t="s">
        <v>1061</v>
      </c>
      <c r="J24" s="4">
        <v>0</v>
      </c>
      <c r="K24" s="4">
        <v>0</v>
      </c>
      <c r="L24" s="4" t="s">
        <v>1062</v>
      </c>
      <c r="M24" s="5"/>
    </row>
    <row r="25" spans="1:17" ht="43.5" thickBot="1" x14ac:dyDescent="0.3">
      <c r="A25" s="1">
        <v>206</v>
      </c>
      <c r="B25" s="74">
        <v>4373</v>
      </c>
      <c r="C25" s="6">
        <v>45025</v>
      </c>
      <c r="D25" s="2">
        <v>1</v>
      </c>
      <c r="E25" s="1" t="s">
        <v>837</v>
      </c>
      <c r="F25" s="1" t="s">
        <v>838</v>
      </c>
      <c r="G25" s="1" t="s">
        <v>839</v>
      </c>
      <c r="H25" s="4" t="s">
        <v>1063</v>
      </c>
      <c r="I25" s="4" t="s">
        <v>1063</v>
      </c>
      <c r="J25" s="4">
        <v>0</v>
      </c>
      <c r="K25" s="4">
        <v>0</v>
      </c>
      <c r="L25" s="4" t="s">
        <v>1064</v>
      </c>
      <c r="M25" s="5"/>
    </row>
    <row r="26" spans="1:17" ht="43.5" thickBot="1" x14ac:dyDescent="0.3">
      <c r="A26" s="1">
        <v>206</v>
      </c>
      <c r="B26" s="74">
        <v>4609</v>
      </c>
      <c r="C26" s="6">
        <v>45029</v>
      </c>
      <c r="D26" s="2">
        <v>1</v>
      </c>
      <c r="E26" s="1" t="s">
        <v>837</v>
      </c>
      <c r="F26" s="1" t="s">
        <v>838</v>
      </c>
      <c r="G26" s="1" t="s">
        <v>839</v>
      </c>
      <c r="H26" s="4" t="s">
        <v>1065</v>
      </c>
      <c r="I26" s="4" t="s">
        <v>1065</v>
      </c>
      <c r="J26" s="4">
        <v>0</v>
      </c>
      <c r="K26" s="4">
        <v>0</v>
      </c>
      <c r="L26" s="4" t="s">
        <v>1066</v>
      </c>
      <c r="M26" s="5"/>
    </row>
    <row r="27" spans="1:17" ht="43.5" thickBot="1" x14ac:dyDescent="0.3">
      <c r="A27" s="1">
        <v>206</v>
      </c>
      <c r="B27" s="74">
        <v>5047</v>
      </c>
      <c r="C27" s="6">
        <v>45045</v>
      </c>
      <c r="D27" s="2">
        <v>1</v>
      </c>
      <c r="E27" s="1" t="s">
        <v>837</v>
      </c>
      <c r="F27" s="1" t="s">
        <v>838</v>
      </c>
      <c r="G27" s="1" t="s">
        <v>839</v>
      </c>
      <c r="H27" s="4" t="s">
        <v>1067</v>
      </c>
      <c r="I27" s="4" t="s">
        <v>1067</v>
      </c>
      <c r="J27" s="4">
        <v>0</v>
      </c>
      <c r="K27" s="4">
        <v>0</v>
      </c>
      <c r="L27" s="3">
        <v>43651.82</v>
      </c>
      <c r="M27" s="5"/>
    </row>
    <row r="28" spans="1:17" ht="43.5" thickBot="1" x14ac:dyDescent="0.3">
      <c r="A28" s="1">
        <v>206</v>
      </c>
      <c r="B28" s="74">
        <v>5138</v>
      </c>
      <c r="C28" s="6">
        <v>45046</v>
      </c>
      <c r="D28" s="2">
        <v>1</v>
      </c>
      <c r="E28" s="1" t="s">
        <v>837</v>
      </c>
      <c r="F28" s="1" t="s">
        <v>838</v>
      </c>
      <c r="G28" s="1" t="s">
        <v>839</v>
      </c>
      <c r="H28" s="4" t="s">
        <v>1068</v>
      </c>
      <c r="I28" s="4" t="s">
        <v>1068</v>
      </c>
      <c r="J28" s="4">
        <v>0</v>
      </c>
      <c r="K28" s="4">
        <v>0</v>
      </c>
      <c r="L28" s="4" t="s">
        <v>1069</v>
      </c>
      <c r="M28" s="5"/>
    </row>
    <row r="29" spans="1:17" ht="18.75" x14ac:dyDescent="0.25">
      <c r="A29" s="44"/>
      <c r="D29"/>
    </row>
    <row r="30" spans="1:17" ht="18" x14ac:dyDescent="0.25">
      <c r="A30" s="45" t="s">
        <v>253</v>
      </c>
      <c r="D30"/>
    </row>
    <row r="31" spans="1:17" ht="18" x14ac:dyDescent="0.25">
      <c r="A31" s="45" t="s">
        <v>254</v>
      </c>
      <c r="D31"/>
    </row>
    <row r="32" spans="1:17" ht="18" x14ac:dyDescent="0.25">
      <c r="A32" s="45" t="s">
        <v>255</v>
      </c>
      <c r="D32"/>
    </row>
    <row r="33" spans="1:4" ht="18" x14ac:dyDescent="0.25">
      <c r="A33" s="45" t="s">
        <v>256</v>
      </c>
      <c r="D33"/>
    </row>
    <row r="34" spans="1:4" ht="18" x14ac:dyDescent="0.25">
      <c r="A34" s="45" t="s">
        <v>257</v>
      </c>
      <c r="D34"/>
    </row>
    <row r="35" spans="1:4" ht="18" x14ac:dyDescent="0.25">
      <c r="A35" s="45" t="s">
        <v>258</v>
      </c>
      <c r="D35"/>
    </row>
    <row r="36" spans="1:4" ht="18" x14ac:dyDescent="0.25">
      <c r="A36" s="45" t="s">
        <v>259</v>
      </c>
      <c r="D36"/>
    </row>
    <row r="37" spans="1:4" x14ac:dyDescent="0.25">
      <c r="A37" s="43"/>
      <c r="D37"/>
    </row>
    <row r="38" spans="1:4" ht="18.75" x14ac:dyDescent="0.25">
      <c r="A38" s="46"/>
      <c r="D38"/>
    </row>
    <row r="39" spans="1:4" ht="18.75" x14ac:dyDescent="0.25">
      <c r="A39" s="44"/>
      <c r="D39"/>
    </row>
  </sheetData>
  <mergeCells count="1">
    <mergeCell ref="A2:R2"/>
  </mergeCells>
  <hyperlinks>
    <hyperlink ref="A1" location="home_page" display="Home page" xr:uid="{00000000-0004-0000-2000-000000000000}"/>
  </hyperlink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P15"/>
  <sheetViews>
    <sheetView workbookViewId="0">
      <pane ySplit="1" topLeftCell="A2" activePane="bottomLeft" state="frozen"/>
      <selection pane="bottomLeft"/>
    </sheetView>
  </sheetViews>
  <sheetFormatPr defaultRowHeight="18.75" customHeight="1" x14ac:dyDescent="0.25"/>
  <cols>
    <col min="1" max="1" width="5.28515625" customWidth="1"/>
    <col min="2" max="2" width="14" customWidth="1"/>
    <col min="3" max="3" width="10.5703125" customWidth="1"/>
    <col min="4" max="4" width="12.85546875" customWidth="1"/>
    <col min="5" max="5" width="43.140625" customWidth="1"/>
    <col min="6" max="6" width="23.7109375" customWidth="1"/>
    <col min="7" max="7" width="47.140625" customWidth="1"/>
    <col min="8" max="8" width="18.85546875" customWidth="1"/>
    <col min="9" max="9" width="19.7109375" customWidth="1"/>
    <col min="10" max="10" width="12.28515625" customWidth="1"/>
    <col min="11" max="11" width="13.28515625" customWidth="1"/>
    <col min="12" max="12" width="10.140625" customWidth="1"/>
  </cols>
  <sheetData>
    <row r="1" spans="1:16" ht="15" x14ac:dyDescent="0.25">
      <c r="A1" s="227" t="s">
        <v>1405</v>
      </c>
      <c r="B1" s="62"/>
      <c r="C1" s="62"/>
      <c r="D1" s="62"/>
      <c r="E1" s="62"/>
      <c r="F1" s="285"/>
      <c r="G1" s="62"/>
      <c r="I1" s="94"/>
      <c r="J1" s="275"/>
    </row>
    <row r="2" spans="1:16" ht="18.75" customHeight="1" thickBot="1" x14ac:dyDescent="0.3">
      <c r="A2" s="175"/>
    </row>
    <row r="3" spans="1:16" ht="18.75" customHeight="1" thickBot="1" x14ac:dyDescent="0.3">
      <c r="A3" s="11" t="s">
        <v>158</v>
      </c>
      <c r="B3" s="11" t="s">
        <v>138</v>
      </c>
      <c r="C3" s="12" t="s">
        <v>139</v>
      </c>
      <c r="D3" s="12" t="s">
        <v>140</v>
      </c>
      <c r="E3" s="11" t="s">
        <v>141</v>
      </c>
      <c r="F3" s="11" t="s">
        <v>142</v>
      </c>
      <c r="G3" s="11" t="s">
        <v>143</v>
      </c>
      <c r="H3" s="13" t="s">
        <v>144</v>
      </c>
      <c r="I3" s="13" t="s">
        <v>145</v>
      </c>
      <c r="J3" s="13" t="s">
        <v>146</v>
      </c>
      <c r="K3" s="13" t="s">
        <v>147</v>
      </c>
      <c r="L3" s="13" t="s">
        <v>148</v>
      </c>
      <c r="M3" s="14"/>
    </row>
    <row r="4" spans="1:16" ht="18.75" customHeight="1" thickBot="1" x14ac:dyDescent="0.3">
      <c r="A4" s="15">
        <v>601</v>
      </c>
      <c r="B4" s="15">
        <v>43977</v>
      </c>
      <c r="C4" s="48">
        <v>45090</v>
      </c>
      <c r="D4" s="16">
        <v>1</v>
      </c>
      <c r="E4" s="15" t="s">
        <v>1000</v>
      </c>
      <c r="F4" s="15" t="s">
        <v>1001</v>
      </c>
      <c r="G4" s="15" t="s">
        <v>1002</v>
      </c>
      <c r="H4" s="17">
        <v>662094.06000000006</v>
      </c>
      <c r="I4" s="17">
        <v>858073.9</v>
      </c>
      <c r="J4" s="17">
        <v>143012.32</v>
      </c>
      <c r="K4" s="17">
        <v>128711.09</v>
      </c>
      <c r="L4" s="18">
        <v>42903.7</v>
      </c>
      <c r="M4" s="19">
        <v>500</v>
      </c>
      <c r="N4" s="176">
        <f>I4/M4</f>
        <v>1716.1478</v>
      </c>
      <c r="O4" s="176">
        <f>N4*33.334%</f>
        <v>572.06070765200002</v>
      </c>
      <c r="P4" s="176">
        <f>N4+O4</f>
        <v>2288.2085076519998</v>
      </c>
    </row>
    <row r="5" spans="1:16" ht="18.75" customHeight="1" x14ac:dyDescent="0.25">
      <c r="A5" s="44"/>
    </row>
    <row r="6" spans="1:16" ht="18.75" customHeight="1" x14ac:dyDescent="0.25">
      <c r="A6" s="45"/>
    </row>
    <row r="7" spans="1:16" ht="18.75" customHeight="1" x14ac:dyDescent="0.25">
      <c r="A7" s="45"/>
    </row>
    <row r="8" spans="1:16" ht="18.75" customHeight="1" x14ac:dyDescent="0.25">
      <c r="A8" s="45"/>
    </row>
    <row r="9" spans="1:16" ht="18.75" customHeight="1" x14ac:dyDescent="0.25">
      <c r="A9" s="45"/>
    </row>
    <row r="10" spans="1:16" ht="18.75" customHeight="1" x14ac:dyDescent="0.25">
      <c r="A10" s="45"/>
    </row>
    <row r="11" spans="1:16" ht="18.75" customHeight="1" x14ac:dyDescent="0.25">
      <c r="A11" s="45"/>
    </row>
    <row r="12" spans="1:16" ht="18.75" customHeight="1" x14ac:dyDescent="0.25">
      <c r="A12" s="45"/>
    </row>
    <row r="13" spans="1:16" ht="18.75" customHeight="1" x14ac:dyDescent="0.25">
      <c r="A13" s="43"/>
    </row>
    <row r="14" spans="1:16" ht="18.75" customHeight="1" x14ac:dyDescent="0.25">
      <c r="A14" s="46"/>
    </row>
    <row r="15" spans="1:16" ht="18.75" customHeight="1" x14ac:dyDescent="0.25">
      <c r="A15" s="44"/>
    </row>
  </sheetData>
  <hyperlinks>
    <hyperlink ref="A1" location="home_page" display="Home page" xr:uid="{00000000-0004-0000-2100-000000000000}"/>
  </hyperlink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"/>
  <sheetViews>
    <sheetView workbookViewId="0">
      <pane ySplit="1" topLeftCell="A8" activePane="bottomLeft" state="frozen"/>
      <selection pane="bottomLeft"/>
    </sheetView>
  </sheetViews>
  <sheetFormatPr defaultRowHeight="15" x14ac:dyDescent="0.25"/>
  <cols>
    <col min="1" max="1" width="5.42578125" customWidth="1"/>
    <col min="2" max="2" width="14" customWidth="1"/>
    <col min="3" max="3" width="11.28515625" style="476" bestFit="1" customWidth="1"/>
    <col min="4" max="4" width="12.85546875" customWidth="1"/>
    <col min="5" max="5" width="43.140625" customWidth="1"/>
    <col min="6" max="6" width="23.7109375" customWidth="1"/>
    <col min="7" max="7" width="24" customWidth="1"/>
    <col min="8" max="8" width="18.85546875" customWidth="1"/>
    <col min="9" max="9" width="19.7109375" customWidth="1"/>
    <col min="10" max="11" width="11.85546875" bestFit="1" customWidth="1"/>
    <col min="12" max="12" width="10.7109375" bestFit="1" customWidth="1"/>
  </cols>
  <sheetData>
    <row r="1" spans="1:17" ht="15.75" thickBot="1" x14ac:dyDescent="0.3">
      <c r="A1" s="227" t="s">
        <v>1405</v>
      </c>
      <c r="B1" s="62"/>
      <c r="C1" s="475"/>
      <c r="D1" s="62"/>
      <c r="E1" s="62"/>
      <c r="F1" s="285"/>
      <c r="G1" s="62"/>
      <c r="I1" s="94"/>
      <c r="J1" s="275"/>
    </row>
    <row r="2" spans="1:17" ht="15.75" thickBot="1" x14ac:dyDescent="0.3">
      <c r="A2" s="11" t="s">
        <v>158</v>
      </c>
      <c r="B2" s="11" t="s">
        <v>138</v>
      </c>
      <c r="C2" s="490" t="s">
        <v>139</v>
      </c>
      <c r="D2" s="12" t="s">
        <v>140</v>
      </c>
      <c r="E2" s="11" t="s">
        <v>141</v>
      </c>
      <c r="F2" s="11" t="s">
        <v>142</v>
      </c>
      <c r="G2" s="11" t="s">
        <v>143</v>
      </c>
      <c r="H2" s="13" t="s">
        <v>144</v>
      </c>
      <c r="I2" s="13" t="s">
        <v>145</v>
      </c>
      <c r="J2" s="13" t="s">
        <v>146</v>
      </c>
      <c r="K2" s="13" t="s">
        <v>147</v>
      </c>
      <c r="L2" s="13" t="s">
        <v>148</v>
      </c>
      <c r="M2" s="14" t="s">
        <v>159</v>
      </c>
      <c r="N2" s="47" t="s">
        <v>296</v>
      </c>
      <c r="O2" s="47" t="s">
        <v>1013</v>
      </c>
      <c r="P2" s="47" t="s">
        <v>843</v>
      </c>
      <c r="Q2" s="47" t="s">
        <v>640</v>
      </c>
    </row>
    <row r="3" spans="1:17" s="66" customFormat="1" ht="57.75" thickBot="1" x14ac:dyDescent="0.3">
      <c r="A3" s="75">
        <v>301</v>
      </c>
      <c r="B3" s="75">
        <v>819049</v>
      </c>
      <c r="C3" s="477">
        <v>45074</v>
      </c>
      <c r="D3" s="77">
        <v>1</v>
      </c>
      <c r="E3" s="75" t="s">
        <v>1003</v>
      </c>
      <c r="F3" s="75" t="s">
        <v>1004</v>
      </c>
      <c r="G3" s="75" t="s">
        <v>1005</v>
      </c>
      <c r="H3" s="78">
        <v>4641780.24</v>
      </c>
      <c r="I3" s="78">
        <v>7129774.4500000002</v>
      </c>
      <c r="J3" s="78">
        <v>1188295.74</v>
      </c>
      <c r="K3" s="78">
        <v>1069466.17</v>
      </c>
      <c r="L3" s="78">
        <v>356488.72</v>
      </c>
      <c r="M3" s="104">
        <v>396</v>
      </c>
      <c r="N3" s="66" t="s">
        <v>913</v>
      </c>
      <c r="O3" s="165">
        <f>I3/M3</f>
        <v>18004.480934343435</v>
      </c>
      <c r="P3" s="165">
        <f>O3*36%</f>
        <v>6481.6131363636368</v>
      </c>
      <c r="Q3" s="165">
        <f>O3+P3</f>
        <v>24486.094070707073</v>
      </c>
    </row>
    <row r="4" spans="1:17" s="66" customFormat="1" ht="57.75" thickBot="1" x14ac:dyDescent="0.3">
      <c r="A4" s="74">
        <v>301</v>
      </c>
      <c r="B4" s="74">
        <v>819049</v>
      </c>
      <c r="C4" s="478">
        <v>45074</v>
      </c>
      <c r="D4" s="63">
        <v>2</v>
      </c>
      <c r="E4" s="74" t="s">
        <v>1006</v>
      </c>
      <c r="F4" s="74" t="s">
        <v>1007</v>
      </c>
      <c r="G4" s="74" t="s">
        <v>1008</v>
      </c>
      <c r="H4" s="68">
        <v>1095.54</v>
      </c>
      <c r="I4" s="68">
        <v>1106.49</v>
      </c>
      <c r="J4" s="69">
        <v>0</v>
      </c>
      <c r="K4" s="69">
        <v>165.97</v>
      </c>
      <c r="L4" s="69">
        <v>55.32</v>
      </c>
      <c r="M4" s="206">
        <v>5</v>
      </c>
      <c r="N4" s="66" t="s">
        <v>844</v>
      </c>
      <c r="O4" s="165">
        <f t="shared" ref="O4:O11" si="0">I4/M4</f>
        <v>221.298</v>
      </c>
      <c r="P4" s="165">
        <f t="shared" ref="P4:P11" si="1">O4*36%</f>
        <v>79.667279999999991</v>
      </c>
      <c r="Q4" s="165">
        <f>O4+P4</f>
        <v>300.96528000000001</v>
      </c>
    </row>
    <row r="5" spans="1:17" s="66" customFormat="1" ht="29.25" thickBot="1" x14ac:dyDescent="0.3">
      <c r="A5" s="74">
        <v>301</v>
      </c>
      <c r="B5" s="74">
        <v>819049</v>
      </c>
      <c r="C5" s="478">
        <v>45074</v>
      </c>
      <c r="D5" s="63">
        <v>3</v>
      </c>
      <c r="E5" s="74" t="s">
        <v>1009</v>
      </c>
      <c r="F5" s="74" t="s">
        <v>1010</v>
      </c>
      <c r="G5" s="74" t="s">
        <v>1011</v>
      </c>
      <c r="H5" s="68">
        <v>18508.93</v>
      </c>
      <c r="I5" s="68">
        <v>28429.72</v>
      </c>
      <c r="J5" s="68">
        <v>4738.29</v>
      </c>
      <c r="K5" s="68">
        <v>4264.46</v>
      </c>
      <c r="L5" s="68">
        <v>1421.49</v>
      </c>
      <c r="M5" s="83">
        <v>75.08</v>
      </c>
      <c r="N5" s="66" t="s">
        <v>844</v>
      </c>
      <c r="O5" s="165">
        <f t="shared" si="0"/>
        <v>378.6590303676079</v>
      </c>
      <c r="P5" s="165">
        <f t="shared" si="1"/>
        <v>136.31725093233885</v>
      </c>
      <c r="Q5" s="165">
        <f t="shared" ref="Q5:Q11" si="2">O5+P5</f>
        <v>514.97628129994678</v>
      </c>
    </row>
    <row r="6" spans="1:17" s="66" customFormat="1" ht="29.25" thickBot="1" x14ac:dyDescent="0.3">
      <c r="A6" s="74">
        <v>301</v>
      </c>
      <c r="B6" s="74">
        <v>819049</v>
      </c>
      <c r="C6" s="478">
        <v>45074</v>
      </c>
      <c r="D6" s="63">
        <v>4</v>
      </c>
      <c r="E6" s="74" t="s">
        <v>1012</v>
      </c>
      <c r="F6" s="74" t="s">
        <v>1010</v>
      </c>
      <c r="G6" s="74" t="s">
        <v>1011</v>
      </c>
      <c r="H6" s="68">
        <v>6408.87</v>
      </c>
      <c r="I6" s="68">
        <v>9844.02</v>
      </c>
      <c r="J6" s="68">
        <v>1640.67</v>
      </c>
      <c r="K6" s="68">
        <v>1476.6</v>
      </c>
      <c r="L6" s="69">
        <v>492.2</v>
      </c>
      <c r="M6" s="83">
        <v>26</v>
      </c>
      <c r="N6" s="66" t="s">
        <v>844</v>
      </c>
      <c r="O6" s="165">
        <f t="shared" si="0"/>
        <v>378.61615384615385</v>
      </c>
      <c r="P6" s="165">
        <f t="shared" si="1"/>
        <v>136.3018153846154</v>
      </c>
      <c r="Q6" s="165">
        <f t="shared" si="2"/>
        <v>514.91796923076924</v>
      </c>
    </row>
    <row r="7" spans="1:17" ht="57.75" thickBot="1" x14ac:dyDescent="0.3">
      <c r="A7" s="15">
        <v>301</v>
      </c>
      <c r="B7" s="15">
        <v>1656895</v>
      </c>
      <c r="C7" s="501">
        <v>45224</v>
      </c>
      <c r="D7" s="16">
        <v>1</v>
      </c>
      <c r="E7" s="15" t="s">
        <v>1770</v>
      </c>
      <c r="F7" s="15">
        <v>63039200</v>
      </c>
      <c r="G7" s="15" t="s">
        <v>1005</v>
      </c>
      <c r="H7" s="17">
        <v>3348229.06</v>
      </c>
      <c r="I7" s="17">
        <v>5142879.83</v>
      </c>
      <c r="J7" s="17">
        <v>857146.64</v>
      </c>
      <c r="K7" s="17">
        <v>771431.97</v>
      </c>
      <c r="L7" s="17">
        <v>257143.99</v>
      </c>
      <c r="M7" s="23">
        <v>3059.83</v>
      </c>
      <c r="N7" t="s">
        <v>844</v>
      </c>
      <c r="O7" s="176">
        <f t="shared" si="0"/>
        <v>1680.7730592876076</v>
      </c>
      <c r="P7" s="176">
        <f t="shared" si="1"/>
        <v>605.07830134353867</v>
      </c>
      <c r="Q7" s="176">
        <f t="shared" si="2"/>
        <v>2285.8513606311462</v>
      </c>
    </row>
    <row r="8" spans="1:17" ht="43.5" thickBot="1" x14ac:dyDescent="0.3">
      <c r="A8" s="1">
        <v>301</v>
      </c>
      <c r="B8" s="1">
        <v>1656895</v>
      </c>
      <c r="C8" s="479">
        <v>45224</v>
      </c>
      <c r="D8" s="2">
        <v>2</v>
      </c>
      <c r="E8" s="1" t="s">
        <v>1411</v>
      </c>
      <c r="F8" s="1">
        <v>59039090</v>
      </c>
      <c r="G8" s="1" t="s">
        <v>1412</v>
      </c>
      <c r="H8" s="3">
        <v>6608.86</v>
      </c>
      <c r="I8" s="3">
        <v>10151.209999999999</v>
      </c>
      <c r="J8" s="3">
        <v>1691.87</v>
      </c>
      <c r="K8" s="3">
        <v>1522.68</v>
      </c>
      <c r="L8" s="4">
        <v>507.56</v>
      </c>
      <c r="M8" s="22">
        <v>30.5</v>
      </c>
      <c r="N8" t="s">
        <v>844</v>
      </c>
      <c r="O8" s="176">
        <f t="shared" si="0"/>
        <v>332.82655737704914</v>
      </c>
      <c r="P8" s="176">
        <f t="shared" si="1"/>
        <v>119.81756065573768</v>
      </c>
      <c r="Q8" s="176">
        <f t="shared" si="2"/>
        <v>452.64411803278682</v>
      </c>
    </row>
    <row r="9" spans="1:17" ht="29.25" thickBot="1" x14ac:dyDescent="0.3">
      <c r="A9" s="1">
        <v>301</v>
      </c>
      <c r="B9" s="1">
        <v>1656895</v>
      </c>
      <c r="C9" s="479">
        <v>45224</v>
      </c>
      <c r="D9" s="2">
        <v>3</v>
      </c>
      <c r="E9" s="1" t="s">
        <v>1413</v>
      </c>
      <c r="F9" s="1">
        <v>39259000</v>
      </c>
      <c r="G9" s="1" t="s">
        <v>1011</v>
      </c>
      <c r="H9" s="4">
        <v>1501659.09</v>
      </c>
      <c r="I9" s="4">
        <v>2306548.36</v>
      </c>
      <c r="J9" s="4">
        <v>384424.73</v>
      </c>
      <c r="K9" s="4">
        <v>345982.25</v>
      </c>
      <c r="L9" s="4">
        <v>115327.42</v>
      </c>
      <c r="M9" s="22">
        <v>4000</v>
      </c>
      <c r="N9" t="s">
        <v>844</v>
      </c>
      <c r="O9" s="176">
        <f t="shared" si="0"/>
        <v>576.63708999999994</v>
      </c>
      <c r="P9" s="176">
        <f t="shared" si="1"/>
        <v>207.58935239999997</v>
      </c>
      <c r="Q9" s="176">
        <f t="shared" si="2"/>
        <v>784.22644239999988</v>
      </c>
    </row>
    <row r="10" spans="1:17" ht="29.25" thickBot="1" x14ac:dyDescent="0.3">
      <c r="A10" s="1">
        <v>301</v>
      </c>
      <c r="B10" s="1">
        <v>1656895</v>
      </c>
      <c r="C10" s="479">
        <v>45224</v>
      </c>
      <c r="D10" s="2">
        <v>4</v>
      </c>
      <c r="E10" s="1" t="s">
        <v>1771</v>
      </c>
      <c r="F10" s="1">
        <v>39259000</v>
      </c>
      <c r="G10" s="1" t="s">
        <v>1011</v>
      </c>
      <c r="H10" s="4">
        <v>157952.35</v>
      </c>
      <c r="I10" s="4">
        <v>242614.81</v>
      </c>
      <c r="J10" s="3">
        <v>40435.800000000003</v>
      </c>
      <c r="K10" s="3">
        <v>36392.22</v>
      </c>
      <c r="L10" s="3">
        <v>12130.74</v>
      </c>
      <c r="M10" s="22">
        <v>480</v>
      </c>
      <c r="N10" t="s">
        <v>844</v>
      </c>
      <c r="O10" s="176">
        <f t="shared" si="0"/>
        <v>505.44752083333333</v>
      </c>
      <c r="P10" s="176">
        <f t="shared" si="1"/>
        <v>181.9611075</v>
      </c>
      <c r="Q10" s="176">
        <f t="shared" si="2"/>
        <v>687.40862833333335</v>
      </c>
    </row>
    <row r="11" spans="1:17" ht="57.75" thickBot="1" x14ac:dyDescent="0.3">
      <c r="A11" s="1">
        <v>301</v>
      </c>
      <c r="B11" s="1">
        <v>1656895</v>
      </c>
      <c r="C11" s="479">
        <v>45224</v>
      </c>
      <c r="D11" s="2">
        <v>5</v>
      </c>
      <c r="E11" s="1" t="s">
        <v>1006</v>
      </c>
      <c r="F11" s="1">
        <v>82089000</v>
      </c>
      <c r="G11" s="1" t="s">
        <v>1008</v>
      </c>
      <c r="H11" s="3">
        <v>5374.96</v>
      </c>
      <c r="I11" s="3">
        <v>5428.71</v>
      </c>
      <c r="J11" s="4">
        <v>0</v>
      </c>
      <c r="K11" s="4">
        <v>814.31</v>
      </c>
      <c r="L11" s="4">
        <v>271.44</v>
      </c>
      <c r="M11" s="22">
        <v>25</v>
      </c>
      <c r="N11" t="s">
        <v>844</v>
      </c>
      <c r="O11" s="176">
        <f t="shared" si="0"/>
        <v>217.14840000000001</v>
      </c>
      <c r="P11" s="176">
        <f t="shared" si="1"/>
        <v>78.173423999999997</v>
      </c>
      <c r="Q11" s="176">
        <f t="shared" si="2"/>
        <v>295.32182399999999</v>
      </c>
    </row>
    <row r="12" spans="1:17" ht="18" x14ac:dyDescent="0.25">
      <c r="A12" s="45"/>
    </row>
    <row r="13" spans="1:17" ht="21" x14ac:dyDescent="0.35">
      <c r="A13" s="43"/>
      <c r="B13" s="622" t="s">
        <v>992</v>
      </c>
      <c r="C13" s="622"/>
    </row>
    <row r="14" spans="1:17" ht="18.75" x14ac:dyDescent="0.25">
      <c r="A14" s="46"/>
      <c r="B14" s="207" t="s">
        <v>138</v>
      </c>
      <c r="C14" s="481" t="s">
        <v>139</v>
      </c>
    </row>
    <row r="15" spans="1:17" ht="18.75" x14ac:dyDescent="0.25">
      <c r="A15" s="44"/>
      <c r="B15" s="201">
        <v>1656895</v>
      </c>
      <c r="C15" s="497">
        <v>45224</v>
      </c>
    </row>
  </sheetData>
  <mergeCells count="1">
    <mergeCell ref="B13:C13"/>
  </mergeCells>
  <hyperlinks>
    <hyperlink ref="A1" location="home_page" display="Home page" xr:uid="{00000000-0004-0000-2200-000000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0026-BEE9-48B3-A919-0AF73C4CD284}">
  <dimension ref="A1:M11"/>
  <sheetViews>
    <sheetView workbookViewId="0">
      <selection activeCell="A4" sqref="A4:A6"/>
    </sheetView>
  </sheetViews>
  <sheetFormatPr defaultRowHeight="15" x14ac:dyDescent="0.25"/>
  <cols>
    <col min="1" max="1" width="4.5703125" customWidth="1"/>
    <col min="2" max="2" width="14" bestFit="1" customWidth="1"/>
    <col min="3" max="3" width="12.140625" customWidth="1"/>
    <col min="4" max="4" width="12.85546875" bestFit="1" customWidth="1"/>
    <col min="5" max="5" width="43.140625" bestFit="1" customWidth="1"/>
    <col min="6" max="6" width="23.7109375" bestFit="1" customWidth="1"/>
    <col min="7" max="7" width="24" bestFit="1" customWidth="1"/>
    <col min="8" max="8" width="18.85546875" bestFit="1" customWidth="1"/>
    <col min="9" max="9" width="19.7109375" bestFit="1" customWidth="1"/>
    <col min="10" max="12" width="10.140625" bestFit="1" customWidth="1"/>
  </cols>
  <sheetData>
    <row r="1" spans="1:13" ht="23.25" x14ac:dyDescent="0.35">
      <c r="A1" s="227" t="s">
        <v>1405</v>
      </c>
      <c r="B1" s="62"/>
      <c r="C1" s="523" t="s">
        <v>1888</v>
      </c>
      <c r="D1" s="199"/>
      <c r="E1" s="62"/>
      <c r="F1" s="285"/>
      <c r="G1" s="62"/>
      <c r="I1" s="94"/>
      <c r="J1" s="275"/>
    </row>
    <row r="2" spans="1:13" ht="15.75" thickBot="1" x14ac:dyDescent="0.3">
      <c r="A2" t="s">
        <v>138</v>
      </c>
    </row>
    <row r="3" spans="1:13" ht="15.75" thickBot="1" x14ac:dyDescent="0.3">
      <c r="A3" s="11" t="s">
        <v>263</v>
      </c>
      <c r="B3" s="11" t="s">
        <v>138</v>
      </c>
      <c r="C3" s="12" t="s">
        <v>139</v>
      </c>
      <c r="D3" s="12" t="s">
        <v>140</v>
      </c>
      <c r="E3" s="11" t="s">
        <v>141</v>
      </c>
      <c r="F3" s="11" t="s">
        <v>142</v>
      </c>
      <c r="G3" s="11" t="s">
        <v>143</v>
      </c>
      <c r="H3" s="13" t="s">
        <v>144</v>
      </c>
      <c r="I3" s="13" t="s">
        <v>145</v>
      </c>
      <c r="J3" s="13" t="s">
        <v>146</v>
      </c>
      <c r="K3" s="13" t="s">
        <v>147</v>
      </c>
      <c r="L3" s="13" t="s">
        <v>148</v>
      </c>
      <c r="M3" s="21"/>
    </row>
    <row r="4" spans="1:13" ht="43.5" thickBot="1" x14ac:dyDescent="0.3">
      <c r="A4" s="15">
        <v>102</v>
      </c>
      <c r="B4" s="15">
        <v>29715</v>
      </c>
      <c r="C4" s="16" t="s">
        <v>1872</v>
      </c>
      <c r="D4" s="16">
        <v>1</v>
      </c>
      <c r="E4" s="15" t="s">
        <v>1873</v>
      </c>
      <c r="F4" s="15" t="s">
        <v>770</v>
      </c>
      <c r="G4" s="15" t="s">
        <v>771</v>
      </c>
      <c r="H4" s="18">
        <v>33822.21</v>
      </c>
      <c r="I4" s="18">
        <v>63754.87</v>
      </c>
      <c r="J4" s="18">
        <v>14712.66</v>
      </c>
      <c r="K4" s="18">
        <v>9563.23</v>
      </c>
      <c r="L4" s="18">
        <v>3187.74</v>
      </c>
      <c r="M4" s="23"/>
    </row>
    <row r="5" spans="1:13" ht="57.75" thickBot="1" x14ac:dyDescent="0.3">
      <c r="A5" s="1">
        <v>102</v>
      </c>
      <c r="B5" s="1">
        <v>29715</v>
      </c>
      <c r="C5" s="2" t="s">
        <v>1872</v>
      </c>
      <c r="D5" s="2">
        <v>2</v>
      </c>
      <c r="E5" s="1" t="s">
        <v>1874</v>
      </c>
      <c r="F5" s="1" t="s">
        <v>1875</v>
      </c>
      <c r="G5" s="1" t="s">
        <v>1876</v>
      </c>
      <c r="H5" s="4">
        <v>744563.47</v>
      </c>
      <c r="I5" s="4">
        <v>1381909.8</v>
      </c>
      <c r="J5" s="4">
        <v>428868.56</v>
      </c>
      <c r="K5" s="4">
        <v>207286.47</v>
      </c>
      <c r="L5" s="3">
        <v>69095.490000000005</v>
      </c>
      <c r="M5" s="22"/>
    </row>
    <row r="6" spans="1:13" ht="57.75" thickBot="1" x14ac:dyDescent="0.3">
      <c r="A6" s="1">
        <v>102</v>
      </c>
      <c r="B6" s="1">
        <v>29715</v>
      </c>
      <c r="C6" s="2" t="s">
        <v>1872</v>
      </c>
      <c r="D6" s="2">
        <v>3</v>
      </c>
      <c r="E6" s="1" t="s">
        <v>1877</v>
      </c>
      <c r="F6" s="1" t="s">
        <v>1314</v>
      </c>
      <c r="G6" s="1" t="s">
        <v>1315</v>
      </c>
      <c r="H6" s="3">
        <v>55408.66</v>
      </c>
      <c r="I6" s="3">
        <v>85107.7</v>
      </c>
      <c r="J6" s="3">
        <v>14184.62</v>
      </c>
      <c r="K6" s="3">
        <v>12766.16</v>
      </c>
      <c r="L6" s="3">
        <v>4255.3900000000003</v>
      </c>
      <c r="M6" s="22"/>
    </row>
    <row r="7" spans="1:13" ht="57.75" thickBot="1" x14ac:dyDescent="0.3">
      <c r="A7" s="1">
        <v>102</v>
      </c>
      <c r="B7" s="1">
        <v>29715</v>
      </c>
      <c r="C7" s="2" t="s">
        <v>1872</v>
      </c>
      <c r="D7" s="2">
        <v>4</v>
      </c>
      <c r="E7" s="1" t="s">
        <v>1878</v>
      </c>
      <c r="F7" s="1" t="s">
        <v>1879</v>
      </c>
      <c r="G7" s="1" t="s">
        <v>1880</v>
      </c>
      <c r="H7" s="4">
        <v>329469.86</v>
      </c>
      <c r="I7" s="4">
        <v>611496.06999999995</v>
      </c>
      <c r="J7" s="4">
        <v>189774.64</v>
      </c>
      <c r="K7" s="3">
        <v>91724.41</v>
      </c>
      <c r="L7" s="3">
        <v>30574.799999999999</v>
      </c>
      <c r="M7" s="22"/>
    </row>
    <row r="8" spans="1:13" ht="72" thickBot="1" x14ac:dyDescent="0.3">
      <c r="A8" s="1">
        <v>102</v>
      </c>
      <c r="B8" s="1">
        <v>29715</v>
      </c>
      <c r="C8" s="2" t="s">
        <v>1872</v>
      </c>
      <c r="D8" s="2">
        <v>5</v>
      </c>
      <c r="E8" s="1" t="s">
        <v>1881</v>
      </c>
      <c r="F8" s="1" t="s">
        <v>733</v>
      </c>
      <c r="G8" s="1" t="s">
        <v>734</v>
      </c>
      <c r="H8" s="4">
        <v>375099.43</v>
      </c>
      <c r="I8" s="4">
        <v>788646.54</v>
      </c>
      <c r="J8" s="4">
        <v>244752.38</v>
      </c>
      <c r="K8" s="4">
        <v>118296.98</v>
      </c>
      <c r="L8" s="3">
        <v>39432.33</v>
      </c>
      <c r="M8" s="22"/>
    </row>
    <row r="9" spans="1:13" ht="15.75" thickBot="1" x14ac:dyDescent="0.3">
      <c r="A9" s="1">
        <v>102</v>
      </c>
      <c r="B9" s="1">
        <v>29715</v>
      </c>
      <c r="C9" s="2" t="s">
        <v>1872</v>
      </c>
      <c r="D9" s="2">
        <v>6</v>
      </c>
      <c r="E9" s="1" t="s">
        <v>1882</v>
      </c>
      <c r="F9" s="1" t="s">
        <v>1263</v>
      </c>
      <c r="G9" s="1" t="s">
        <v>1264</v>
      </c>
      <c r="H9" s="4">
        <v>831127.85</v>
      </c>
      <c r="I9" s="4">
        <v>1446162.46</v>
      </c>
      <c r="J9" s="4">
        <v>241027.08</v>
      </c>
      <c r="K9" s="4">
        <v>216924.37</v>
      </c>
      <c r="L9" s="3">
        <v>72308.12</v>
      </c>
      <c r="M9" s="22"/>
    </row>
    <row r="10" spans="1:13" ht="43.5" thickBot="1" x14ac:dyDescent="0.3">
      <c r="A10" s="1">
        <v>102</v>
      </c>
      <c r="B10" s="1">
        <v>29715</v>
      </c>
      <c r="C10" s="2" t="s">
        <v>1872</v>
      </c>
      <c r="D10" s="2">
        <v>7</v>
      </c>
      <c r="E10" s="1" t="s">
        <v>1883</v>
      </c>
      <c r="F10" s="1" t="s">
        <v>385</v>
      </c>
      <c r="G10" s="1" t="s">
        <v>778</v>
      </c>
      <c r="H10" s="4">
        <v>308125.28999999998</v>
      </c>
      <c r="I10" s="4">
        <v>647833.42000000004</v>
      </c>
      <c r="J10" s="4">
        <v>201051.75</v>
      </c>
      <c r="K10" s="3">
        <v>97175.01</v>
      </c>
      <c r="L10" s="3">
        <v>32391.67</v>
      </c>
      <c r="M10" s="22"/>
    </row>
    <row r="11" spans="1:13" ht="57.75" thickBot="1" x14ac:dyDescent="0.3">
      <c r="A11" s="1">
        <v>301</v>
      </c>
      <c r="B11" s="1">
        <v>419155</v>
      </c>
      <c r="C11" s="2" t="s">
        <v>1843</v>
      </c>
      <c r="D11" s="2">
        <v>1</v>
      </c>
      <c r="E11" s="1" t="s">
        <v>1884</v>
      </c>
      <c r="F11" s="1" t="s">
        <v>742</v>
      </c>
      <c r="G11" s="1" t="s">
        <v>743</v>
      </c>
      <c r="H11" s="4">
        <v>2908707.42</v>
      </c>
      <c r="I11" s="4">
        <v>4467774.59</v>
      </c>
      <c r="J11" s="4">
        <v>744629.1</v>
      </c>
      <c r="K11" s="4">
        <v>670166.18999999994</v>
      </c>
      <c r="L11" s="4">
        <v>223388.73</v>
      </c>
    </row>
  </sheetData>
  <hyperlinks>
    <hyperlink ref="A1" location="home_page" display="Home page" xr:uid="{37BAB9AF-7D29-45EA-9AF5-7E4E9025FF4C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R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5.42578125" customWidth="1"/>
    <col min="2" max="2" width="14" customWidth="1"/>
    <col min="3" max="3" width="10.5703125" customWidth="1"/>
    <col min="4" max="4" width="12.85546875" customWidth="1"/>
    <col min="5" max="5" width="43.140625" customWidth="1"/>
    <col min="6" max="6" width="23.7109375" customWidth="1"/>
    <col min="7" max="7" width="24" customWidth="1"/>
    <col min="8" max="8" width="18.85546875" customWidth="1"/>
    <col min="9" max="9" width="19.7109375" customWidth="1"/>
    <col min="10" max="12" width="10.140625" customWidth="1"/>
    <col min="13" max="14" width="10.5703125" customWidth="1"/>
    <col min="15" max="15" width="9.5703125" customWidth="1"/>
    <col min="16" max="16" width="9.28515625" customWidth="1"/>
    <col min="17" max="17" width="9.5703125" customWidth="1"/>
    <col min="18" max="18" width="9.5703125" bestFit="1" customWidth="1"/>
  </cols>
  <sheetData>
    <row r="1" spans="1:18" ht="15.75" thickBot="1" x14ac:dyDescent="0.3">
      <c r="A1" s="227" t="s">
        <v>1405</v>
      </c>
      <c r="B1" s="62"/>
      <c r="C1" s="62"/>
      <c r="D1" s="62"/>
      <c r="E1" s="62"/>
      <c r="F1" s="285"/>
      <c r="G1" s="62"/>
      <c r="I1" s="94"/>
      <c r="J1" s="275"/>
    </row>
    <row r="2" spans="1:18" ht="15.75" thickBot="1" x14ac:dyDescent="0.3">
      <c r="A2" s="11" t="s">
        <v>158</v>
      </c>
      <c r="B2" s="11" t="s">
        <v>138</v>
      </c>
      <c r="C2" s="12" t="s">
        <v>139</v>
      </c>
      <c r="D2" s="12" t="s">
        <v>140</v>
      </c>
      <c r="E2" s="11" t="s">
        <v>141</v>
      </c>
      <c r="F2" s="11" t="s">
        <v>142</v>
      </c>
      <c r="G2" s="11" t="s">
        <v>143</v>
      </c>
      <c r="H2" s="13" t="s">
        <v>144</v>
      </c>
      <c r="I2" s="13" t="s">
        <v>145</v>
      </c>
      <c r="J2" s="13" t="s">
        <v>146</v>
      </c>
      <c r="K2" s="13" t="s">
        <v>147</v>
      </c>
      <c r="L2" s="13" t="s">
        <v>148</v>
      </c>
      <c r="M2" s="21" t="s">
        <v>159</v>
      </c>
      <c r="N2" s="162"/>
      <c r="O2" s="47" t="s">
        <v>1040</v>
      </c>
      <c r="P2" s="47" t="s">
        <v>1041</v>
      </c>
      <c r="Q2" s="47" t="s">
        <v>509</v>
      </c>
      <c r="R2" s="47" t="s">
        <v>1101</v>
      </c>
    </row>
    <row r="3" spans="1:18" ht="29.25" thickBot="1" x14ac:dyDescent="0.3">
      <c r="A3" s="15">
        <v>301</v>
      </c>
      <c r="B3" s="15">
        <v>1049076</v>
      </c>
      <c r="C3" s="48">
        <v>45113</v>
      </c>
      <c r="D3" s="16">
        <v>1</v>
      </c>
      <c r="E3" s="15" t="s">
        <v>1014</v>
      </c>
      <c r="F3" s="15" t="s">
        <v>150</v>
      </c>
      <c r="G3" s="15" t="s">
        <v>151</v>
      </c>
      <c r="H3" s="17">
        <v>928963.29</v>
      </c>
      <c r="I3" s="17">
        <v>1902516.81</v>
      </c>
      <c r="J3" s="17">
        <v>713443.8</v>
      </c>
      <c r="K3" s="17">
        <v>285377.52</v>
      </c>
      <c r="L3" s="18">
        <v>95125.84</v>
      </c>
      <c r="M3" s="23">
        <v>15732.662399999999</v>
      </c>
      <c r="N3" s="43" t="s">
        <v>1042</v>
      </c>
      <c r="O3" s="20">
        <f>I3/M3</f>
        <v>120.92783545650863</v>
      </c>
      <c r="P3" s="20">
        <f>Q3-O3</f>
        <v>44.072164543491368</v>
      </c>
      <c r="Q3" s="20">
        <v>165</v>
      </c>
      <c r="R3" s="20">
        <f>P3/O3*100</f>
        <v>36.445012330797738</v>
      </c>
    </row>
    <row r="4" spans="1:18" ht="29.25" thickBot="1" x14ac:dyDescent="0.3">
      <c r="A4" s="1">
        <v>301</v>
      </c>
      <c r="B4" s="1">
        <v>1049076</v>
      </c>
      <c r="C4" s="6">
        <v>45113</v>
      </c>
      <c r="D4" s="2">
        <v>2</v>
      </c>
      <c r="E4" s="1" t="s">
        <v>1015</v>
      </c>
      <c r="F4" s="1" t="s">
        <v>150</v>
      </c>
      <c r="G4" s="1" t="s">
        <v>151</v>
      </c>
      <c r="H4" s="3">
        <v>76551.740000000005</v>
      </c>
      <c r="I4" s="4">
        <v>156777.97</v>
      </c>
      <c r="J4" s="3">
        <v>58791.74</v>
      </c>
      <c r="K4" s="3">
        <v>23516.7</v>
      </c>
      <c r="L4" s="3">
        <v>7838.9</v>
      </c>
      <c r="M4" s="22">
        <v>1569.3912</v>
      </c>
      <c r="N4" s="43" t="s">
        <v>1042</v>
      </c>
      <c r="O4" s="20">
        <f t="shared" ref="O4:O5" si="0">I4/M4</f>
        <v>99.897316870388977</v>
      </c>
      <c r="P4" s="20">
        <f t="shared" ref="P4:P5" si="1">Q4-O4</f>
        <v>36.102683129611023</v>
      </c>
      <c r="Q4" s="20">
        <v>136</v>
      </c>
      <c r="R4" s="20">
        <f t="shared" ref="R4:R5" si="2">P4/O4*100</f>
        <v>36.139792599687311</v>
      </c>
    </row>
    <row r="5" spans="1:18" ht="29.25" thickBot="1" x14ac:dyDescent="0.3">
      <c r="A5" s="1">
        <v>301</v>
      </c>
      <c r="B5" s="1">
        <v>1049076</v>
      </c>
      <c r="C5" s="6">
        <v>45113</v>
      </c>
      <c r="D5" s="2">
        <v>3</v>
      </c>
      <c r="E5" s="1" t="s">
        <v>1016</v>
      </c>
      <c r="F5" s="1" t="s">
        <v>150</v>
      </c>
      <c r="G5" s="1" t="s">
        <v>151</v>
      </c>
      <c r="H5" s="3">
        <v>14011.1</v>
      </c>
      <c r="I5" s="3">
        <v>28694.74</v>
      </c>
      <c r="J5" s="3">
        <v>10760.53</v>
      </c>
      <c r="K5" s="3">
        <v>4304.21</v>
      </c>
      <c r="L5" s="3">
        <v>1434.74</v>
      </c>
      <c r="M5">
        <v>248.00255999999999</v>
      </c>
      <c r="N5" s="43" t="s">
        <v>1042</v>
      </c>
      <c r="O5" s="20">
        <f t="shared" si="0"/>
        <v>115.7034024164912</v>
      </c>
      <c r="P5" s="20">
        <f t="shared" si="1"/>
        <v>42.296597583508799</v>
      </c>
      <c r="Q5" s="20">
        <v>158</v>
      </c>
      <c r="R5" s="20">
        <f t="shared" si="2"/>
        <v>36.556053409091682</v>
      </c>
    </row>
  </sheetData>
  <hyperlinks>
    <hyperlink ref="A1" location="home_page" display="Home page" xr:uid="{00000000-0004-0000-2300-000000000000}"/>
  </hyperlink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21"/>
  <sheetViews>
    <sheetView workbookViewId="0">
      <pane ySplit="1" topLeftCell="A37" activePane="bottomLeft" state="frozen"/>
      <selection pane="bottomLeft"/>
    </sheetView>
  </sheetViews>
  <sheetFormatPr defaultRowHeight="15" x14ac:dyDescent="0.25"/>
  <cols>
    <col min="1" max="1" width="5.140625" customWidth="1"/>
    <col min="2" max="2" width="6.7109375" customWidth="1"/>
    <col min="3" max="3" width="10" style="476" customWidth="1"/>
    <col min="4" max="4" width="6" customWidth="1"/>
    <col min="5" max="5" width="43.140625" bestFit="1" customWidth="1"/>
    <col min="6" max="6" width="11.7109375" customWidth="1"/>
    <col min="7" max="7" width="24" bestFit="1" customWidth="1"/>
    <col min="8" max="8" width="12.7109375" customWidth="1"/>
    <col min="9" max="9" width="12.85546875" customWidth="1"/>
    <col min="10" max="11" width="10.7109375" bestFit="1" customWidth="1"/>
    <col min="12" max="12" width="10.140625" bestFit="1" customWidth="1"/>
    <col min="14" max="14" width="5.7109375" customWidth="1"/>
    <col min="15" max="15" width="7.28515625" customWidth="1"/>
    <col min="16" max="16" width="7.7109375" customWidth="1"/>
    <col min="17" max="17" width="8.42578125" customWidth="1"/>
  </cols>
  <sheetData>
    <row r="1" spans="1:17" x14ac:dyDescent="0.25">
      <c r="A1" s="227" t="s">
        <v>1405</v>
      </c>
      <c r="B1" s="62"/>
      <c r="C1" s="475"/>
      <c r="D1" s="62"/>
      <c r="E1" s="62"/>
      <c r="F1" s="285"/>
      <c r="G1" s="62"/>
      <c r="I1" s="94"/>
      <c r="J1" s="275"/>
    </row>
    <row r="2" spans="1:17" ht="18.75" customHeight="1" thickBot="1" x14ac:dyDescent="0.3">
      <c r="A2" s="623" t="s">
        <v>1455</v>
      </c>
      <c r="B2" s="623"/>
      <c r="C2" s="623"/>
      <c r="D2" s="623"/>
      <c r="E2" s="623"/>
      <c r="F2" s="623"/>
      <c r="G2" s="623"/>
      <c r="H2" s="623"/>
      <c r="I2" s="623"/>
      <c r="J2" s="623"/>
      <c r="K2" s="623"/>
      <c r="L2" s="623"/>
      <c r="M2" s="623"/>
    </row>
    <row r="3" spans="1:17" s="331" customFormat="1" ht="60.75" thickBot="1" x14ac:dyDescent="0.3">
      <c r="A3" s="313" t="s">
        <v>158</v>
      </c>
      <c r="B3" s="313" t="s">
        <v>138</v>
      </c>
      <c r="C3" s="528" t="s">
        <v>139</v>
      </c>
      <c r="D3" s="313" t="s">
        <v>140</v>
      </c>
      <c r="E3" s="313" t="s">
        <v>141</v>
      </c>
      <c r="F3" s="313" t="s">
        <v>142</v>
      </c>
      <c r="G3" s="313" t="s">
        <v>143</v>
      </c>
      <c r="H3" s="313" t="s">
        <v>144</v>
      </c>
      <c r="I3" s="313" t="s">
        <v>145</v>
      </c>
      <c r="J3" s="313" t="s">
        <v>146</v>
      </c>
      <c r="K3" s="313" t="s">
        <v>147</v>
      </c>
      <c r="L3" s="313" t="s">
        <v>148</v>
      </c>
      <c r="M3" s="438" t="s">
        <v>159</v>
      </c>
      <c r="N3" s="373" t="s">
        <v>296</v>
      </c>
      <c r="O3" s="373" t="s">
        <v>1040</v>
      </c>
      <c r="P3" s="373" t="s">
        <v>1041</v>
      </c>
      <c r="Q3" s="373" t="s">
        <v>509</v>
      </c>
    </row>
    <row r="4" spans="1:17" s="66" customFormat="1" ht="57.75" thickBot="1" x14ac:dyDescent="0.3">
      <c r="A4" s="75">
        <v>102</v>
      </c>
      <c r="B4" s="75">
        <v>19419</v>
      </c>
      <c r="C4" s="477">
        <v>45120</v>
      </c>
      <c r="D4" s="77">
        <v>1</v>
      </c>
      <c r="E4" s="75" t="s">
        <v>1071</v>
      </c>
      <c r="F4" s="75">
        <v>19011000</v>
      </c>
      <c r="G4" s="75" t="s">
        <v>1072</v>
      </c>
      <c r="H4" s="78">
        <v>1257286.74</v>
      </c>
      <c r="I4" s="78">
        <v>1931192.43</v>
      </c>
      <c r="J4" s="78">
        <v>321865.40999999997</v>
      </c>
      <c r="K4" s="78">
        <v>289678.86</v>
      </c>
      <c r="L4" s="70">
        <v>96559.62</v>
      </c>
      <c r="M4" s="104">
        <v>2832</v>
      </c>
      <c r="N4" s="104" t="s">
        <v>844</v>
      </c>
      <c r="O4" s="219">
        <f>I4/M4</f>
        <v>681.91823093220341</v>
      </c>
      <c r="P4" s="219">
        <f>O4*15%</f>
        <v>102.2877346398305</v>
      </c>
      <c r="Q4" s="219">
        <f>O4+P4</f>
        <v>784.20596557203396</v>
      </c>
    </row>
    <row r="5" spans="1:17" s="66" customFormat="1" ht="29.25" thickBot="1" x14ac:dyDescent="0.3">
      <c r="A5" s="74">
        <v>102</v>
      </c>
      <c r="B5" s="74">
        <v>19419</v>
      </c>
      <c r="C5" s="478">
        <v>45120</v>
      </c>
      <c r="D5" s="63">
        <v>2</v>
      </c>
      <c r="E5" s="74" t="s">
        <v>1073</v>
      </c>
      <c r="F5" s="74">
        <v>21033000</v>
      </c>
      <c r="G5" s="74" t="s">
        <v>1074</v>
      </c>
      <c r="H5" s="68">
        <v>5244.28</v>
      </c>
      <c r="I5" s="68">
        <v>8055.21</v>
      </c>
      <c r="J5" s="68">
        <v>1342.54</v>
      </c>
      <c r="K5" s="68">
        <v>1208.28</v>
      </c>
      <c r="L5" s="69">
        <v>402.76</v>
      </c>
      <c r="M5" s="83">
        <v>37.799999999999997</v>
      </c>
      <c r="N5" s="83" t="s">
        <v>1453</v>
      </c>
      <c r="O5" s="219">
        <f t="shared" ref="O5:O20" si="0">I5/M5</f>
        <v>213.10079365079366</v>
      </c>
      <c r="P5" s="219">
        <f t="shared" ref="P5:P20" si="1">O5*15%</f>
        <v>31.965119047619048</v>
      </c>
      <c r="Q5" s="219">
        <f t="shared" ref="Q5:Q20" si="2">O5+P5</f>
        <v>245.06591269841272</v>
      </c>
    </row>
    <row r="6" spans="1:17" s="66" customFormat="1" ht="43.5" thickBot="1" x14ac:dyDescent="0.3">
      <c r="A6" s="74">
        <v>102</v>
      </c>
      <c r="B6" s="74">
        <v>19419</v>
      </c>
      <c r="C6" s="478">
        <v>45120</v>
      </c>
      <c r="D6" s="63">
        <v>3</v>
      </c>
      <c r="E6" s="74" t="s">
        <v>1075</v>
      </c>
      <c r="F6" s="74">
        <v>20098900</v>
      </c>
      <c r="G6" s="74" t="s">
        <v>1077</v>
      </c>
      <c r="H6" s="69">
        <v>603321.85</v>
      </c>
      <c r="I6" s="69">
        <v>926702.36</v>
      </c>
      <c r="J6" s="69">
        <v>154450.39000000001</v>
      </c>
      <c r="K6" s="69">
        <v>139005.35</v>
      </c>
      <c r="L6" s="68">
        <v>46335.12</v>
      </c>
      <c r="M6" s="83">
        <v>3624</v>
      </c>
      <c r="N6" s="83" t="s">
        <v>1453</v>
      </c>
      <c r="O6" s="219">
        <f t="shared" si="0"/>
        <v>255.71257174392935</v>
      </c>
      <c r="P6" s="219">
        <f t="shared" si="1"/>
        <v>38.356885761589403</v>
      </c>
      <c r="Q6" s="219">
        <f t="shared" si="2"/>
        <v>294.06945750551876</v>
      </c>
    </row>
    <row r="7" spans="1:17" s="66" customFormat="1" ht="57.75" thickBot="1" x14ac:dyDescent="0.3">
      <c r="A7" s="74">
        <v>102</v>
      </c>
      <c r="B7" s="74">
        <v>19419</v>
      </c>
      <c r="C7" s="478">
        <v>45120</v>
      </c>
      <c r="D7" s="63">
        <v>4</v>
      </c>
      <c r="E7" s="74" t="s">
        <v>1078</v>
      </c>
      <c r="F7" s="74">
        <v>18061000</v>
      </c>
      <c r="G7" s="74" t="s">
        <v>1079</v>
      </c>
      <c r="H7" s="68">
        <v>71032.679999999993</v>
      </c>
      <c r="I7" s="68">
        <v>90921.83</v>
      </c>
      <c r="J7" s="69">
        <v>0</v>
      </c>
      <c r="K7" s="68">
        <v>13638.27</v>
      </c>
      <c r="L7" s="68">
        <v>4546.09</v>
      </c>
      <c r="M7" s="83">
        <v>684</v>
      </c>
      <c r="N7" s="83" t="s">
        <v>844</v>
      </c>
      <c r="O7" s="219">
        <f t="shared" si="0"/>
        <v>132.92665204678363</v>
      </c>
      <c r="P7" s="219">
        <f t="shared" si="1"/>
        <v>19.938997807017543</v>
      </c>
      <c r="Q7" s="219">
        <f t="shared" si="2"/>
        <v>152.86564985380119</v>
      </c>
    </row>
    <row r="8" spans="1:17" s="66" customFormat="1" ht="43.5" thickBot="1" x14ac:dyDescent="0.3">
      <c r="A8" s="74">
        <v>102</v>
      </c>
      <c r="B8" s="74">
        <v>19419</v>
      </c>
      <c r="C8" s="478">
        <v>45120</v>
      </c>
      <c r="D8" s="63">
        <v>5</v>
      </c>
      <c r="E8" s="74" t="s">
        <v>1080</v>
      </c>
      <c r="F8" s="74">
        <v>17029000</v>
      </c>
      <c r="G8" s="74" t="s">
        <v>1081</v>
      </c>
      <c r="H8" s="68">
        <v>53273.96</v>
      </c>
      <c r="I8" s="68">
        <v>68190.67</v>
      </c>
      <c r="J8" s="69">
        <v>0</v>
      </c>
      <c r="K8" s="68">
        <v>10228.6</v>
      </c>
      <c r="L8" s="68">
        <v>3409.53</v>
      </c>
      <c r="M8" s="83">
        <v>240</v>
      </c>
      <c r="N8" s="83" t="s">
        <v>844</v>
      </c>
      <c r="O8" s="219">
        <f t="shared" si="0"/>
        <v>284.12779166666667</v>
      </c>
      <c r="P8" s="219">
        <f t="shared" si="1"/>
        <v>42.61916875</v>
      </c>
      <c r="Q8" s="219">
        <f t="shared" si="2"/>
        <v>326.74696041666664</v>
      </c>
    </row>
    <row r="9" spans="1:17" s="66" customFormat="1" ht="29.25" thickBot="1" x14ac:dyDescent="0.3">
      <c r="A9" s="74">
        <v>102</v>
      </c>
      <c r="B9" s="74">
        <v>19419</v>
      </c>
      <c r="C9" s="478">
        <v>45120</v>
      </c>
      <c r="D9" s="63">
        <v>6</v>
      </c>
      <c r="E9" s="74" t="s">
        <v>1082</v>
      </c>
      <c r="F9" s="74">
        <v>21041000</v>
      </c>
      <c r="G9" s="74" t="s">
        <v>1083</v>
      </c>
      <c r="H9" s="68">
        <v>49416.2</v>
      </c>
      <c r="I9" s="68">
        <v>63252.74</v>
      </c>
      <c r="J9" s="69">
        <v>0</v>
      </c>
      <c r="K9" s="68">
        <v>9487.91</v>
      </c>
      <c r="L9" s="68">
        <v>3162.64</v>
      </c>
      <c r="M9" s="83">
        <v>164.8</v>
      </c>
      <c r="N9" s="83" t="s">
        <v>844</v>
      </c>
      <c r="O9" s="219">
        <f t="shared" si="0"/>
        <v>383.8151699029126</v>
      </c>
      <c r="P9" s="219">
        <f t="shared" si="1"/>
        <v>57.57227548543689</v>
      </c>
      <c r="Q9" s="219">
        <f t="shared" si="2"/>
        <v>441.38744538834948</v>
      </c>
    </row>
    <row r="10" spans="1:17" s="66" customFormat="1" ht="57.75" thickBot="1" x14ac:dyDescent="0.3">
      <c r="A10" s="74">
        <v>102</v>
      </c>
      <c r="B10" s="74">
        <v>19419</v>
      </c>
      <c r="C10" s="478">
        <v>45120</v>
      </c>
      <c r="D10" s="63">
        <v>7</v>
      </c>
      <c r="E10" s="74" t="s">
        <v>1084</v>
      </c>
      <c r="F10" s="74">
        <v>20055100</v>
      </c>
      <c r="G10" s="74" t="s">
        <v>1086</v>
      </c>
      <c r="H10" s="68">
        <v>72967.94</v>
      </c>
      <c r="I10" s="68">
        <v>93398.96</v>
      </c>
      <c r="J10" s="69">
        <v>0</v>
      </c>
      <c r="K10" s="68">
        <v>14009.84</v>
      </c>
      <c r="L10" s="68">
        <v>4669.95</v>
      </c>
      <c r="M10" s="83">
        <v>657.36</v>
      </c>
      <c r="N10" s="83" t="s">
        <v>1454</v>
      </c>
      <c r="O10" s="219">
        <f t="shared" si="0"/>
        <v>142.08190337106001</v>
      </c>
      <c r="P10" s="219">
        <f t="shared" si="1"/>
        <v>21.312285505659002</v>
      </c>
      <c r="Q10" s="219">
        <f t="shared" si="2"/>
        <v>163.394188876719</v>
      </c>
    </row>
    <row r="11" spans="1:17" s="66" customFormat="1" ht="57.75" thickBot="1" x14ac:dyDescent="0.3">
      <c r="A11" s="74">
        <v>102</v>
      </c>
      <c r="B11" s="74">
        <v>19419</v>
      </c>
      <c r="C11" s="478">
        <v>45120</v>
      </c>
      <c r="D11" s="63">
        <v>8</v>
      </c>
      <c r="E11" s="74" t="s">
        <v>1087</v>
      </c>
      <c r="F11" s="74">
        <v>19019099</v>
      </c>
      <c r="G11" s="74" t="s">
        <v>1089</v>
      </c>
      <c r="H11" s="69">
        <v>443181.42</v>
      </c>
      <c r="I11" s="69">
        <v>680726.66</v>
      </c>
      <c r="J11" s="69">
        <v>113454.44</v>
      </c>
      <c r="K11" s="69">
        <v>102109</v>
      </c>
      <c r="L11" s="68">
        <v>34036.33</v>
      </c>
      <c r="M11" s="83">
        <v>726</v>
      </c>
      <c r="N11" s="83" t="s">
        <v>844</v>
      </c>
      <c r="O11" s="219">
        <f t="shared" si="0"/>
        <v>937.64002754820945</v>
      </c>
      <c r="P11" s="219">
        <f t="shared" si="1"/>
        <v>140.64600413223141</v>
      </c>
      <c r="Q11" s="219">
        <f t="shared" si="2"/>
        <v>1078.2860316804408</v>
      </c>
    </row>
    <row r="12" spans="1:17" s="66" customFormat="1" ht="57.75" thickBot="1" x14ac:dyDescent="0.3">
      <c r="A12" s="74">
        <v>102</v>
      </c>
      <c r="B12" s="74">
        <v>19419</v>
      </c>
      <c r="C12" s="478">
        <v>45120</v>
      </c>
      <c r="D12" s="63">
        <v>9</v>
      </c>
      <c r="E12" s="74" t="s">
        <v>1090</v>
      </c>
      <c r="F12" s="74">
        <v>19049000</v>
      </c>
      <c r="G12" s="74" t="s">
        <v>1092</v>
      </c>
      <c r="H12" s="69">
        <v>293012.75</v>
      </c>
      <c r="I12" s="69">
        <v>487573.22</v>
      </c>
      <c r="J12" s="69">
        <v>112516.9</v>
      </c>
      <c r="K12" s="68">
        <v>73135.98</v>
      </c>
      <c r="L12" s="68">
        <v>24378.66</v>
      </c>
      <c r="M12" s="83">
        <v>1056</v>
      </c>
      <c r="N12" s="83" t="s">
        <v>844</v>
      </c>
      <c r="O12" s="219">
        <f t="shared" si="0"/>
        <v>461.71706439393938</v>
      </c>
      <c r="P12" s="219">
        <f t="shared" si="1"/>
        <v>69.257559659090902</v>
      </c>
      <c r="Q12" s="219">
        <f t="shared" si="2"/>
        <v>530.97462405303031</v>
      </c>
    </row>
    <row r="13" spans="1:17" s="66" customFormat="1" ht="86.25" thickBot="1" x14ac:dyDescent="0.3">
      <c r="A13" s="74">
        <v>102</v>
      </c>
      <c r="B13" s="74">
        <v>19419</v>
      </c>
      <c r="C13" s="478">
        <v>45120</v>
      </c>
      <c r="D13" s="63">
        <v>10</v>
      </c>
      <c r="E13" s="74" t="s">
        <v>1093</v>
      </c>
      <c r="F13" s="74">
        <v>18069000</v>
      </c>
      <c r="G13" s="74" t="s">
        <v>1095</v>
      </c>
      <c r="H13" s="69">
        <v>161601.88</v>
      </c>
      <c r="I13" s="69">
        <v>299933.09000000003</v>
      </c>
      <c r="J13" s="68">
        <v>93082.68</v>
      </c>
      <c r="K13" s="68">
        <v>44989.96</v>
      </c>
      <c r="L13" s="68">
        <v>14996.65</v>
      </c>
      <c r="M13" s="83">
        <v>364</v>
      </c>
      <c r="N13" s="83" t="s">
        <v>1453</v>
      </c>
      <c r="O13" s="219">
        <f t="shared" si="0"/>
        <v>823.99200549450552</v>
      </c>
      <c r="P13" s="219">
        <f t="shared" si="1"/>
        <v>123.59880082417583</v>
      </c>
      <c r="Q13" s="219">
        <f t="shared" si="2"/>
        <v>947.5908063186813</v>
      </c>
    </row>
    <row r="14" spans="1:17" ht="57.75" thickBot="1" x14ac:dyDescent="0.3">
      <c r="A14" s="15">
        <v>102</v>
      </c>
      <c r="B14" s="15">
        <v>186</v>
      </c>
      <c r="C14" s="501">
        <v>45294</v>
      </c>
      <c r="D14" s="16">
        <v>1</v>
      </c>
      <c r="E14" s="15" t="s">
        <v>1510</v>
      </c>
      <c r="F14" s="15">
        <v>19049000</v>
      </c>
      <c r="G14" s="15" t="s">
        <v>1092</v>
      </c>
      <c r="H14" s="17">
        <v>225497.56</v>
      </c>
      <c r="I14" s="17">
        <v>375227.94</v>
      </c>
      <c r="J14" s="18">
        <v>86591.06</v>
      </c>
      <c r="K14" s="18">
        <v>56284.19</v>
      </c>
      <c r="L14" s="18">
        <v>18761.400000000001</v>
      </c>
      <c r="M14" s="23">
        <v>801.5</v>
      </c>
      <c r="N14" s="5" t="s">
        <v>844</v>
      </c>
      <c r="O14" s="163">
        <f t="shared" si="0"/>
        <v>468.1571303805365</v>
      </c>
      <c r="P14" s="163">
        <f>O14*15%</f>
        <v>70.223569557080467</v>
      </c>
      <c r="Q14" s="163">
        <f t="shared" si="2"/>
        <v>538.38069993761701</v>
      </c>
    </row>
    <row r="15" spans="1:17" ht="57.75" thickBot="1" x14ac:dyDescent="0.3">
      <c r="A15" s="1">
        <v>102</v>
      </c>
      <c r="B15" s="1">
        <v>186</v>
      </c>
      <c r="C15" s="479">
        <v>45294</v>
      </c>
      <c r="D15" s="2">
        <v>2</v>
      </c>
      <c r="E15" s="1" t="s">
        <v>1511</v>
      </c>
      <c r="F15" s="1">
        <v>19011000</v>
      </c>
      <c r="G15" s="1" t="s">
        <v>1072</v>
      </c>
      <c r="H15" s="4">
        <v>1741756.21</v>
      </c>
      <c r="I15" s="4">
        <v>2675337.54</v>
      </c>
      <c r="J15" s="4">
        <v>445889.59</v>
      </c>
      <c r="K15" s="4">
        <v>401300.63</v>
      </c>
      <c r="L15" s="4">
        <v>133766.88</v>
      </c>
      <c r="M15" s="22">
        <v>3868.8</v>
      </c>
      <c r="N15" s="5" t="s">
        <v>844</v>
      </c>
      <c r="O15" s="439">
        <f t="shared" si="0"/>
        <v>691.51611352357315</v>
      </c>
      <c r="P15" s="439">
        <f t="shared" si="1"/>
        <v>103.72741702853597</v>
      </c>
      <c r="Q15" s="439">
        <f t="shared" si="2"/>
        <v>795.24353055210918</v>
      </c>
    </row>
    <row r="16" spans="1:17" ht="57.75" thickBot="1" x14ac:dyDescent="0.3">
      <c r="A16" s="1">
        <v>102</v>
      </c>
      <c r="B16" s="1">
        <v>186</v>
      </c>
      <c r="C16" s="479">
        <v>45294</v>
      </c>
      <c r="D16" s="2">
        <v>3</v>
      </c>
      <c r="E16" s="74" t="s">
        <v>1512</v>
      </c>
      <c r="F16" s="1">
        <v>19019099</v>
      </c>
      <c r="G16" s="1" t="s">
        <v>1089</v>
      </c>
      <c r="H16" s="4">
        <v>311950.62</v>
      </c>
      <c r="I16" s="4">
        <v>479156.16</v>
      </c>
      <c r="J16" s="3">
        <v>79859.360000000001</v>
      </c>
      <c r="K16" s="3">
        <v>71873.42</v>
      </c>
      <c r="L16" s="3">
        <v>23957.81</v>
      </c>
      <c r="M16" s="22">
        <v>504</v>
      </c>
      <c r="N16" s="5" t="s">
        <v>844</v>
      </c>
      <c r="O16" s="439">
        <f t="shared" si="0"/>
        <v>950.70666666666659</v>
      </c>
      <c r="P16" s="439">
        <f t="shared" si="1"/>
        <v>142.60599999999999</v>
      </c>
      <c r="Q16" s="439">
        <f t="shared" si="2"/>
        <v>1093.3126666666667</v>
      </c>
    </row>
    <row r="17" spans="1:17" ht="86.25" thickBot="1" x14ac:dyDescent="0.3">
      <c r="A17" s="1">
        <v>102</v>
      </c>
      <c r="B17" s="1">
        <v>186</v>
      </c>
      <c r="C17" s="479">
        <v>45294</v>
      </c>
      <c r="D17" s="2">
        <v>4</v>
      </c>
      <c r="E17" s="1" t="s">
        <v>1513</v>
      </c>
      <c r="F17" s="1">
        <v>18069000</v>
      </c>
      <c r="G17" s="1" t="s">
        <v>1095</v>
      </c>
      <c r="H17" s="4">
        <v>118166.1</v>
      </c>
      <c r="I17" s="4">
        <v>219316.29</v>
      </c>
      <c r="J17" s="3">
        <v>68063.679999999993</v>
      </c>
      <c r="K17" s="3">
        <v>32897.440000000002</v>
      </c>
      <c r="L17" s="3">
        <v>10965.81</v>
      </c>
      <c r="M17" s="22">
        <v>262.5</v>
      </c>
      <c r="N17" s="5" t="s">
        <v>844</v>
      </c>
      <c r="O17" s="439">
        <f t="shared" si="0"/>
        <v>835.4906285714286</v>
      </c>
      <c r="P17" s="439">
        <f t="shared" si="1"/>
        <v>125.32359428571428</v>
      </c>
      <c r="Q17" s="439">
        <f t="shared" si="2"/>
        <v>960.81422285714291</v>
      </c>
    </row>
    <row r="18" spans="1:17" ht="57.75" thickBot="1" x14ac:dyDescent="0.3">
      <c r="A18" s="1">
        <v>102</v>
      </c>
      <c r="B18" s="1">
        <v>186</v>
      </c>
      <c r="C18" s="479">
        <v>45294</v>
      </c>
      <c r="D18" s="2">
        <v>5</v>
      </c>
      <c r="E18" s="1" t="s">
        <v>1514</v>
      </c>
      <c r="F18" s="1">
        <v>22019000</v>
      </c>
      <c r="G18" s="1" t="s">
        <v>1515</v>
      </c>
      <c r="H18" s="4">
        <v>344443.17</v>
      </c>
      <c r="I18" s="4">
        <v>529064.71</v>
      </c>
      <c r="J18" s="3">
        <v>88177.45</v>
      </c>
      <c r="K18" s="3">
        <v>79359.710000000006</v>
      </c>
      <c r="L18" s="3">
        <v>26453.24</v>
      </c>
      <c r="M18" s="22">
        <v>3060.48</v>
      </c>
      <c r="N18" s="5" t="s">
        <v>844</v>
      </c>
      <c r="O18" s="439">
        <f t="shared" si="0"/>
        <v>172.86984721350899</v>
      </c>
      <c r="P18" s="439">
        <f t="shared" si="1"/>
        <v>25.930477082026346</v>
      </c>
      <c r="Q18" s="439">
        <f t="shared" si="2"/>
        <v>198.80032429553535</v>
      </c>
    </row>
    <row r="19" spans="1:17" ht="86.25" thickBot="1" x14ac:dyDescent="0.3">
      <c r="A19" s="1">
        <v>102</v>
      </c>
      <c r="B19" s="1">
        <v>186</v>
      </c>
      <c r="C19" s="479">
        <v>45294</v>
      </c>
      <c r="D19" s="2">
        <v>6</v>
      </c>
      <c r="E19" s="74" t="s">
        <v>1516</v>
      </c>
      <c r="F19" s="1">
        <v>18069000</v>
      </c>
      <c r="G19" s="1" t="s">
        <v>1095</v>
      </c>
      <c r="H19" s="4">
        <v>168808.56</v>
      </c>
      <c r="I19" s="4">
        <v>313308.69</v>
      </c>
      <c r="J19" s="3">
        <v>97233.73</v>
      </c>
      <c r="K19" s="3">
        <v>46996.3</v>
      </c>
      <c r="L19" s="3">
        <v>15665.43</v>
      </c>
      <c r="M19" s="22">
        <v>375</v>
      </c>
      <c r="N19" s="5" t="s">
        <v>844</v>
      </c>
      <c r="O19" s="439">
        <f t="shared" si="0"/>
        <v>835.48983999999996</v>
      </c>
      <c r="P19" s="439">
        <f t="shared" si="1"/>
        <v>125.32347599999999</v>
      </c>
      <c r="Q19" s="439">
        <f t="shared" si="2"/>
        <v>960.81331599999999</v>
      </c>
    </row>
    <row r="20" spans="1:17" ht="57.75" thickBot="1" x14ac:dyDescent="0.3">
      <c r="A20" s="1">
        <v>102</v>
      </c>
      <c r="B20" s="1">
        <v>186</v>
      </c>
      <c r="C20" s="479">
        <v>45294</v>
      </c>
      <c r="D20" s="2">
        <v>7</v>
      </c>
      <c r="E20" s="1" t="s">
        <v>1517</v>
      </c>
      <c r="F20" s="1">
        <v>20079900</v>
      </c>
      <c r="G20" s="1" t="s">
        <v>1298</v>
      </c>
      <c r="H20" s="4">
        <v>276442.34999999998</v>
      </c>
      <c r="I20" s="4">
        <v>424615.46</v>
      </c>
      <c r="J20" s="3">
        <v>70769.240000000005</v>
      </c>
      <c r="K20" s="3">
        <v>63692.32</v>
      </c>
      <c r="L20" s="3">
        <v>21230.77</v>
      </c>
      <c r="M20" s="22">
        <v>614.04</v>
      </c>
      <c r="N20" s="5" t="s">
        <v>844</v>
      </c>
      <c r="O20" s="439">
        <f t="shared" si="0"/>
        <v>691.51107419712082</v>
      </c>
      <c r="P20" s="439">
        <f t="shared" si="1"/>
        <v>103.72666112956811</v>
      </c>
      <c r="Q20" s="439">
        <f t="shared" si="2"/>
        <v>795.23773532668895</v>
      </c>
    </row>
    <row r="21" spans="1:17" ht="18.75" x14ac:dyDescent="0.25">
      <c r="A21" s="46"/>
    </row>
    <row r="22" spans="1:17" ht="18.75" x14ac:dyDescent="0.25">
      <c r="A22" s="44"/>
      <c r="D22" s="290">
        <v>21</v>
      </c>
      <c r="E22" s="440" t="s">
        <v>1571</v>
      </c>
      <c r="F22" s="441" t="s">
        <v>1668</v>
      </c>
    </row>
    <row r="23" spans="1:17" ht="17.25" x14ac:dyDescent="0.25">
      <c r="D23" s="290">
        <v>22</v>
      </c>
      <c r="E23" s="440" t="s">
        <v>1572</v>
      </c>
      <c r="F23" s="441" t="s">
        <v>1669</v>
      </c>
    </row>
    <row r="24" spans="1:17" ht="17.25" x14ac:dyDescent="0.25">
      <c r="D24" s="290">
        <v>23</v>
      </c>
      <c r="E24" s="440" t="s">
        <v>1591</v>
      </c>
      <c r="F24" s="441" t="s">
        <v>1670</v>
      </c>
    </row>
    <row r="25" spans="1:17" ht="17.25" x14ac:dyDescent="0.25">
      <c r="D25" s="290">
        <v>24</v>
      </c>
      <c r="E25" s="440" t="s">
        <v>1592</v>
      </c>
      <c r="F25" s="441" t="s">
        <v>1671</v>
      </c>
    </row>
    <row r="26" spans="1:17" ht="17.25" x14ac:dyDescent="0.25">
      <c r="D26" s="290">
        <v>25</v>
      </c>
      <c r="E26" s="440" t="s">
        <v>1573</v>
      </c>
      <c r="F26" s="441" t="s">
        <v>1672</v>
      </c>
    </row>
    <row r="27" spans="1:17" ht="17.25" x14ac:dyDescent="0.25">
      <c r="D27" s="290">
        <v>26</v>
      </c>
      <c r="E27" s="440" t="s">
        <v>1574</v>
      </c>
      <c r="F27" s="441" t="s">
        <v>1673</v>
      </c>
    </row>
    <row r="28" spans="1:17" ht="17.25" x14ac:dyDescent="0.25">
      <c r="D28" s="290">
        <v>27</v>
      </c>
      <c r="E28" s="440" t="s">
        <v>1569</v>
      </c>
      <c r="F28" s="441" t="s">
        <v>1674</v>
      </c>
    </row>
    <row r="29" spans="1:17" ht="17.25" x14ac:dyDescent="0.25">
      <c r="D29" s="290">
        <v>28</v>
      </c>
      <c r="E29" s="440" t="s">
        <v>1593</v>
      </c>
      <c r="F29" s="441" t="s">
        <v>1675</v>
      </c>
    </row>
    <row r="30" spans="1:17" ht="17.25" x14ac:dyDescent="0.25">
      <c r="D30" s="290">
        <v>29</v>
      </c>
      <c r="E30" s="440" t="s">
        <v>1590</v>
      </c>
      <c r="F30" s="441" t="s">
        <v>1676</v>
      </c>
    </row>
    <row r="31" spans="1:17" ht="17.25" x14ac:dyDescent="0.25">
      <c r="D31" s="290">
        <v>30</v>
      </c>
      <c r="E31" s="440" t="s">
        <v>1594</v>
      </c>
      <c r="F31" s="441" t="s">
        <v>1677</v>
      </c>
    </row>
    <row r="32" spans="1:17" ht="17.25" x14ac:dyDescent="0.25">
      <c r="D32" s="290">
        <v>31</v>
      </c>
      <c r="E32" s="440" t="s">
        <v>1575</v>
      </c>
      <c r="F32" s="441" t="s">
        <v>1678</v>
      </c>
    </row>
    <row r="33" spans="4:6" ht="17.25" x14ac:dyDescent="0.25">
      <c r="D33" s="290">
        <v>32</v>
      </c>
      <c r="E33" s="440" t="s">
        <v>1595</v>
      </c>
      <c r="F33" s="441" t="s">
        <v>1679</v>
      </c>
    </row>
    <row r="34" spans="4:6" ht="17.25" x14ac:dyDescent="0.25">
      <c r="D34" s="290">
        <v>33</v>
      </c>
      <c r="E34" s="440" t="s">
        <v>1596</v>
      </c>
      <c r="F34" s="441" t="s">
        <v>1680</v>
      </c>
    </row>
    <row r="35" spans="4:6" ht="17.25" x14ac:dyDescent="0.25">
      <c r="D35" s="290">
        <v>34</v>
      </c>
      <c r="E35" s="440" t="s">
        <v>1597</v>
      </c>
      <c r="F35" s="441" t="s">
        <v>1681</v>
      </c>
    </row>
    <row r="36" spans="4:6" ht="17.25" x14ac:dyDescent="0.25">
      <c r="D36" s="290">
        <v>35</v>
      </c>
      <c r="E36" s="440" t="s">
        <v>1598</v>
      </c>
      <c r="F36" s="441" t="s">
        <v>1682</v>
      </c>
    </row>
    <row r="37" spans="4:6" ht="17.25" x14ac:dyDescent="0.25">
      <c r="D37" s="290">
        <v>36</v>
      </c>
      <c r="E37" s="440" t="s">
        <v>1599</v>
      </c>
      <c r="F37" s="441" t="s">
        <v>1683</v>
      </c>
    </row>
    <row r="38" spans="4:6" ht="17.25" x14ac:dyDescent="0.25">
      <c r="D38" s="290">
        <v>37</v>
      </c>
      <c r="E38" s="440" t="s">
        <v>1579</v>
      </c>
      <c r="F38" s="441" t="s">
        <v>1684</v>
      </c>
    </row>
    <row r="39" spans="4:6" ht="17.25" x14ac:dyDescent="0.25">
      <c r="D39" s="290">
        <v>38</v>
      </c>
      <c r="E39" s="440" t="s">
        <v>1600</v>
      </c>
      <c r="F39" s="441" t="s">
        <v>1685</v>
      </c>
    </row>
    <row r="40" spans="4:6" ht="17.25" x14ac:dyDescent="0.25">
      <c r="D40" s="290">
        <v>39</v>
      </c>
      <c r="E40" s="440" t="s">
        <v>1588</v>
      </c>
      <c r="F40" s="441" t="s">
        <v>1686</v>
      </c>
    </row>
    <row r="41" spans="4:6" ht="17.25" x14ac:dyDescent="0.25">
      <c r="D41" s="290">
        <v>40</v>
      </c>
      <c r="E41" s="440" t="s">
        <v>1584</v>
      </c>
      <c r="F41" s="441" t="s">
        <v>1687</v>
      </c>
    </row>
    <row r="42" spans="4:6" ht="17.25" x14ac:dyDescent="0.25">
      <c r="D42" s="290">
        <v>41</v>
      </c>
      <c r="E42" s="440" t="s">
        <v>1601</v>
      </c>
      <c r="F42" s="441" t="s">
        <v>1688</v>
      </c>
    </row>
    <row r="43" spans="4:6" ht="17.25" x14ac:dyDescent="0.25">
      <c r="D43" s="290">
        <v>42</v>
      </c>
      <c r="E43" s="440" t="s">
        <v>1602</v>
      </c>
      <c r="F43" s="441" t="s">
        <v>1689</v>
      </c>
    </row>
    <row r="44" spans="4:6" ht="17.25" x14ac:dyDescent="0.25">
      <c r="D44" s="290">
        <v>43</v>
      </c>
      <c r="E44" s="440" t="s">
        <v>1603</v>
      </c>
      <c r="F44" s="441" t="s">
        <v>1690</v>
      </c>
    </row>
    <row r="45" spans="4:6" ht="17.25" x14ac:dyDescent="0.25">
      <c r="D45" s="290">
        <v>44</v>
      </c>
      <c r="E45" s="440" t="s">
        <v>1578</v>
      </c>
      <c r="F45" s="441" t="s">
        <v>1691</v>
      </c>
    </row>
    <row r="46" spans="4:6" ht="17.25" x14ac:dyDescent="0.25">
      <c r="D46" s="290">
        <v>45</v>
      </c>
      <c r="E46" s="440" t="s">
        <v>1577</v>
      </c>
      <c r="F46" s="441" t="s">
        <v>1692</v>
      </c>
    </row>
    <row r="47" spans="4:6" ht="17.25" x14ac:dyDescent="0.25">
      <c r="D47" s="290">
        <v>46</v>
      </c>
      <c r="E47" s="440" t="s">
        <v>1604</v>
      </c>
      <c r="F47" s="441" t="s">
        <v>1693</v>
      </c>
    </row>
    <row r="48" spans="4:6" ht="17.25" x14ac:dyDescent="0.25">
      <c r="D48" s="290">
        <v>47</v>
      </c>
      <c r="E48" s="440" t="s">
        <v>1605</v>
      </c>
      <c r="F48" s="441" t="s">
        <v>1694</v>
      </c>
    </row>
    <row r="49" spans="4:6" ht="17.25" x14ac:dyDescent="0.25">
      <c r="D49" s="290">
        <v>48</v>
      </c>
      <c r="E49" s="440" t="s">
        <v>1586</v>
      </c>
      <c r="F49" s="441" t="s">
        <v>1695</v>
      </c>
    </row>
    <row r="50" spans="4:6" ht="17.25" x14ac:dyDescent="0.25">
      <c r="D50" s="290">
        <v>49</v>
      </c>
      <c r="E50" s="440" t="s">
        <v>1606</v>
      </c>
      <c r="F50" s="441" t="s">
        <v>1696</v>
      </c>
    </row>
    <row r="51" spans="4:6" ht="17.25" x14ac:dyDescent="0.25">
      <c r="D51" s="290">
        <v>50</v>
      </c>
      <c r="E51" s="440" t="s">
        <v>1607</v>
      </c>
      <c r="F51" s="441" t="s">
        <v>1697</v>
      </c>
    </row>
    <row r="52" spans="4:6" ht="17.25" x14ac:dyDescent="0.25">
      <c r="D52" s="290">
        <v>51</v>
      </c>
      <c r="E52" s="440" t="s">
        <v>1608</v>
      </c>
      <c r="F52" s="441" t="s">
        <v>1698</v>
      </c>
    </row>
    <row r="53" spans="4:6" ht="17.25" x14ac:dyDescent="0.25">
      <c r="D53" s="290">
        <v>52</v>
      </c>
      <c r="E53" s="440" t="s">
        <v>1587</v>
      </c>
      <c r="F53" s="441" t="s">
        <v>1699</v>
      </c>
    </row>
    <row r="54" spans="4:6" ht="17.25" x14ac:dyDescent="0.25">
      <c r="D54" s="290">
        <v>53</v>
      </c>
      <c r="E54" s="440" t="s">
        <v>1609</v>
      </c>
      <c r="F54" s="441" t="s">
        <v>1700</v>
      </c>
    </row>
    <row r="55" spans="4:6" ht="17.25" x14ac:dyDescent="0.25">
      <c r="D55" s="290">
        <v>54</v>
      </c>
      <c r="E55" s="440" t="s">
        <v>1576</v>
      </c>
      <c r="F55" s="441" t="s">
        <v>1701</v>
      </c>
    </row>
    <row r="56" spans="4:6" ht="17.25" x14ac:dyDescent="0.25">
      <c r="D56" s="290">
        <v>55</v>
      </c>
      <c r="E56" s="440" t="s">
        <v>1610</v>
      </c>
      <c r="F56" s="441" t="s">
        <v>1702</v>
      </c>
    </row>
    <row r="57" spans="4:6" ht="17.25" x14ac:dyDescent="0.25">
      <c r="D57" s="290">
        <v>56</v>
      </c>
      <c r="E57" s="440" t="s">
        <v>1611</v>
      </c>
      <c r="F57" s="441" t="s">
        <v>1703</v>
      </c>
    </row>
    <row r="58" spans="4:6" ht="17.25" x14ac:dyDescent="0.25">
      <c r="D58" s="290">
        <v>57</v>
      </c>
      <c r="E58" s="440" t="s">
        <v>1612</v>
      </c>
      <c r="F58" s="442" t="s">
        <v>1704</v>
      </c>
    </row>
    <row r="59" spans="4:6" ht="17.25" x14ac:dyDescent="0.25">
      <c r="D59" s="290">
        <v>58</v>
      </c>
      <c r="E59" s="440" t="s">
        <v>1613</v>
      </c>
      <c r="F59" s="442" t="s">
        <v>1705</v>
      </c>
    </row>
    <row r="60" spans="4:6" ht="17.25" x14ac:dyDescent="0.25">
      <c r="D60" s="290">
        <v>59</v>
      </c>
      <c r="E60" s="440" t="s">
        <v>1614</v>
      </c>
      <c r="F60" s="442" t="s">
        <v>1706</v>
      </c>
    </row>
    <row r="61" spans="4:6" ht="17.25" x14ac:dyDescent="0.25">
      <c r="D61" s="290">
        <v>60</v>
      </c>
      <c r="E61" s="440" t="s">
        <v>1589</v>
      </c>
      <c r="F61" s="442" t="s">
        <v>1707</v>
      </c>
    </row>
    <row r="62" spans="4:6" ht="17.25" x14ac:dyDescent="0.25">
      <c r="D62" s="290">
        <v>61</v>
      </c>
      <c r="E62" s="440" t="s">
        <v>1615</v>
      </c>
      <c r="F62" s="441" t="s">
        <v>1708</v>
      </c>
    </row>
    <row r="63" spans="4:6" ht="17.25" x14ac:dyDescent="0.25">
      <c r="D63" s="290">
        <v>62</v>
      </c>
      <c r="E63" s="440" t="s">
        <v>1581</v>
      </c>
      <c r="F63" s="441" t="s">
        <v>1709</v>
      </c>
    </row>
    <row r="64" spans="4:6" ht="17.25" x14ac:dyDescent="0.25">
      <c r="D64" s="290">
        <v>63</v>
      </c>
      <c r="E64" s="440" t="s">
        <v>1616</v>
      </c>
      <c r="F64" s="441" t="s">
        <v>1710</v>
      </c>
    </row>
    <row r="65" spans="4:6" ht="17.25" x14ac:dyDescent="0.25">
      <c r="D65" s="290">
        <v>64</v>
      </c>
      <c r="E65" s="440" t="s">
        <v>1617</v>
      </c>
      <c r="F65" s="441" t="s">
        <v>1711</v>
      </c>
    </row>
    <row r="66" spans="4:6" ht="17.25" x14ac:dyDescent="0.25">
      <c r="D66" s="290">
        <v>65</v>
      </c>
      <c r="E66" s="440" t="s">
        <v>1618</v>
      </c>
      <c r="F66" s="441" t="s">
        <v>1712</v>
      </c>
    </row>
    <row r="67" spans="4:6" ht="17.25" x14ac:dyDescent="0.25">
      <c r="D67" s="290">
        <v>66</v>
      </c>
      <c r="E67" s="440" t="s">
        <v>1619</v>
      </c>
      <c r="F67" s="441" t="s">
        <v>1713</v>
      </c>
    </row>
    <row r="68" spans="4:6" ht="17.25" x14ac:dyDescent="0.25">
      <c r="D68" s="290">
        <v>67</v>
      </c>
      <c r="E68" s="440" t="s">
        <v>1620</v>
      </c>
      <c r="F68" s="441" t="s">
        <v>1714</v>
      </c>
    </row>
    <row r="69" spans="4:6" ht="17.25" x14ac:dyDescent="0.25">
      <c r="D69" s="290">
        <v>68</v>
      </c>
      <c r="E69" s="440" t="s">
        <v>1621</v>
      </c>
      <c r="F69" s="441" t="s">
        <v>1715</v>
      </c>
    </row>
    <row r="70" spans="4:6" ht="17.25" x14ac:dyDescent="0.25">
      <c r="D70" s="290">
        <v>69</v>
      </c>
      <c r="E70" s="440" t="s">
        <v>1622</v>
      </c>
      <c r="F70" s="441" t="s">
        <v>1716</v>
      </c>
    </row>
    <row r="71" spans="4:6" ht="17.25" x14ac:dyDescent="0.25">
      <c r="D71" s="290">
        <v>70</v>
      </c>
      <c r="E71" s="440" t="s">
        <v>1623</v>
      </c>
      <c r="F71" s="441" t="s">
        <v>1717</v>
      </c>
    </row>
    <row r="72" spans="4:6" ht="17.25" x14ac:dyDescent="0.25">
      <c r="D72" s="290">
        <v>71</v>
      </c>
      <c r="E72" s="440" t="s">
        <v>1624</v>
      </c>
      <c r="F72" s="441" t="s">
        <v>1718</v>
      </c>
    </row>
    <row r="73" spans="4:6" ht="17.25" x14ac:dyDescent="0.25">
      <c r="D73" s="290">
        <v>72</v>
      </c>
      <c r="E73" s="440" t="s">
        <v>1585</v>
      </c>
      <c r="F73" s="441" t="s">
        <v>1719</v>
      </c>
    </row>
    <row r="74" spans="4:6" ht="17.25" x14ac:dyDescent="0.25">
      <c r="D74" s="290">
        <v>73</v>
      </c>
      <c r="E74" s="440" t="s">
        <v>1625</v>
      </c>
      <c r="F74" s="441" t="s">
        <v>1720</v>
      </c>
    </row>
    <row r="75" spans="4:6" ht="17.25" x14ac:dyDescent="0.25">
      <c r="D75" s="290">
        <v>74</v>
      </c>
      <c r="E75" s="440" t="s">
        <v>1626</v>
      </c>
      <c r="F75" s="441" t="s">
        <v>1721</v>
      </c>
    </row>
    <row r="76" spans="4:6" ht="17.25" x14ac:dyDescent="0.25">
      <c r="D76" s="290">
        <v>75</v>
      </c>
      <c r="E76" s="440" t="s">
        <v>1627</v>
      </c>
      <c r="F76" s="441" t="s">
        <v>1722</v>
      </c>
    </row>
    <row r="77" spans="4:6" ht="17.25" x14ac:dyDescent="0.25">
      <c r="D77" s="290">
        <v>76</v>
      </c>
      <c r="E77" s="440" t="s">
        <v>1605</v>
      </c>
      <c r="F77" s="441" t="s">
        <v>1723</v>
      </c>
    </row>
    <row r="78" spans="4:6" ht="17.25" x14ac:dyDescent="0.25">
      <c r="D78" s="290">
        <v>77</v>
      </c>
      <c r="E78" s="440" t="s">
        <v>1580</v>
      </c>
      <c r="F78" s="441" t="s">
        <v>1724</v>
      </c>
    </row>
    <row r="79" spans="4:6" ht="17.25" x14ac:dyDescent="0.25">
      <c r="D79" s="290">
        <v>78</v>
      </c>
      <c r="E79" s="440" t="s">
        <v>1628</v>
      </c>
      <c r="F79" s="441" t="s">
        <v>1725</v>
      </c>
    </row>
    <row r="80" spans="4:6" ht="17.25" x14ac:dyDescent="0.25">
      <c r="D80" s="290">
        <v>79</v>
      </c>
      <c r="E80" s="440" t="s">
        <v>1629</v>
      </c>
      <c r="F80" s="441" t="s">
        <v>1726</v>
      </c>
    </row>
    <row r="81" spans="4:6" ht="17.25" x14ac:dyDescent="0.25">
      <c r="D81" s="290">
        <v>80</v>
      </c>
      <c r="E81" s="440" t="s">
        <v>1630</v>
      </c>
      <c r="F81" s="441" t="s">
        <v>1727</v>
      </c>
    </row>
    <row r="82" spans="4:6" ht="17.25" x14ac:dyDescent="0.25">
      <c r="D82" s="290">
        <v>81</v>
      </c>
      <c r="E82" s="440" t="s">
        <v>1631</v>
      </c>
      <c r="F82" s="441" t="s">
        <v>1728</v>
      </c>
    </row>
    <row r="83" spans="4:6" ht="17.25" x14ac:dyDescent="0.25">
      <c r="D83" s="290">
        <v>82</v>
      </c>
      <c r="E83" s="440" t="s">
        <v>1632</v>
      </c>
      <c r="F83" s="441" t="s">
        <v>1729</v>
      </c>
    </row>
    <row r="84" spans="4:6" ht="17.25" x14ac:dyDescent="0.25">
      <c r="D84" s="290">
        <v>83</v>
      </c>
      <c r="E84" s="440" t="s">
        <v>1633</v>
      </c>
      <c r="F84" s="441" t="s">
        <v>1730</v>
      </c>
    </row>
    <row r="85" spans="4:6" ht="17.25" x14ac:dyDescent="0.25">
      <c r="D85" s="290">
        <v>84</v>
      </c>
      <c r="E85" s="440" t="s">
        <v>1634</v>
      </c>
      <c r="F85" s="441" t="s">
        <v>1731</v>
      </c>
    </row>
    <row r="86" spans="4:6" ht="17.25" x14ac:dyDescent="0.25">
      <c r="D86" s="290">
        <v>85</v>
      </c>
      <c r="E86" s="440" t="s">
        <v>1635</v>
      </c>
      <c r="F86" s="441" t="s">
        <v>1732</v>
      </c>
    </row>
    <row r="87" spans="4:6" ht="17.25" x14ac:dyDescent="0.25">
      <c r="D87" s="290">
        <v>86</v>
      </c>
      <c r="E87" s="440" t="s">
        <v>1636</v>
      </c>
      <c r="F87" s="441" t="s">
        <v>1733</v>
      </c>
    </row>
    <row r="88" spans="4:6" ht="17.25" x14ac:dyDescent="0.25">
      <c r="D88" s="290">
        <v>87</v>
      </c>
      <c r="E88" s="440" t="s">
        <v>1637</v>
      </c>
      <c r="F88" s="441" t="s">
        <v>1734</v>
      </c>
    </row>
    <row r="89" spans="4:6" ht="17.25" x14ac:dyDescent="0.25">
      <c r="D89" s="290">
        <v>88</v>
      </c>
      <c r="E89" s="440" t="s">
        <v>1638</v>
      </c>
      <c r="F89" s="441" t="s">
        <v>1735</v>
      </c>
    </row>
    <row r="90" spans="4:6" ht="17.25" x14ac:dyDescent="0.25">
      <c r="D90" s="290">
        <v>89</v>
      </c>
      <c r="E90" s="440" t="s">
        <v>1596</v>
      </c>
      <c r="F90" s="441" t="s">
        <v>1736</v>
      </c>
    </row>
    <row r="91" spans="4:6" ht="17.25" x14ac:dyDescent="0.25">
      <c r="D91" s="290">
        <v>90</v>
      </c>
      <c r="E91" s="440" t="s">
        <v>1639</v>
      </c>
      <c r="F91" s="441" t="s">
        <v>1737</v>
      </c>
    </row>
    <row r="92" spans="4:6" ht="17.25" x14ac:dyDescent="0.25">
      <c r="D92" s="290">
        <v>91</v>
      </c>
      <c r="E92" s="440" t="s">
        <v>1640</v>
      </c>
      <c r="F92" s="441" t="s">
        <v>1738</v>
      </c>
    </row>
    <row r="93" spans="4:6" ht="17.25" x14ac:dyDescent="0.25">
      <c r="D93" s="290">
        <v>92</v>
      </c>
      <c r="E93" s="440" t="s">
        <v>1641</v>
      </c>
      <c r="F93" s="441" t="s">
        <v>1739</v>
      </c>
    </row>
    <row r="94" spans="4:6" ht="17.25" x14ac:dyDescent="0.25">
      <c r="D94" s="290">
        <v>93</v>
      </c>
      <c r="E94" s="440" t="s">
        <v>1642</v>
      </c>
      <c r="F94" s="441" t="s">
        <v>1740</v>
      </c>
    </row>
    <row r="95" spans="4:6" ht="17.25" x14ac:dyDescent="0.25">
      <c r="D95" s="290">
        <v>94</v>
      </c>
      <c r="E95" s="440" t="s">
        <v>1643</v>
      </c>
      <c r="F95" s="441" t="s">
        <v>1741</v>
      </c>
    </row>
    <row r="96" spans="4:6" ht="17.25" x14ac:dyDescent="0.25">
      <c r="D96" s="290">
        <v>95</v>
      </c>
      <c r="E96" s="440" t="s">
        <v>1644</v>
      </c>
      <c r="F96" s="441" t="s">
        <v>1742</v>
      </c>
    </row>
    <row r="97" spans="4:6" ht="17.25" x14ac:dyDescent="0.25">
      <c r="D97" s="290">
        <v>96</v>
      </c>
      <c r="E97" s="440" t="s">
        <v>1645</v>
      </c>
      <c r="F97" s="441" t="s">
        <v>1743</v>
      </c>
    </row>
    <row r="98" spans="4:6" ht="17.25" x14ac:dyDescent="0.25">
      <c r="D98" s="290">
        <v>97</v>
      </c>
      <c r="E98" s="440" t="s">
        <v>1646</v>
      </c>
      <c r="F98" s="441" t="s">
        <v>1744</v>
      </c>
    </row>
    <row r="99" spans="4:6" ht="17.25" x14ac:dyDescent="0.25">
      <c r="D99" s="290">
        <v>98</v>
      </c>
      <c r="E99" s="440" t="s">
        <v>1583</v>
      </c>
      <c r="F99" s="441" t="s">
        <v>1745</v>
      </c>
    </row>
    <row r="100" spans="4:6" ht="17.25" x14ac:dyDescent="0.25">
      <c r="D100" s="290">
        <v>99</v>
      </c>
      <c r="E100" s="440" t="s">
        <v>1647</v>
      </c>
      <c r="F100" s="441" t="s">
        <v>1746</v>
      </c>
    </row>
    <row r="101" spans="4:6" ht="17.25" x14ac:dyDescent="0.25">
      <c r="D101" s="290">
        <v>100</v>
      </c>
      <c r="E101" s="440" t="s">
        <v>1648</v>
      </c>
      <c r="F101" s="441" t="s">
        <v>1747</v>
      </c>
    </row>
    <row r="102" spans="4:6" ht="17.25" x14ac:dyDescent="0.25">
      <c r="E102" s="440" t="s">
        <v>1649</v>
      </c>
      <c r="F102" s="441" t="s">
        <v>1748</v>
      </c>
    </row>
    <row r="103" spans="4:6" ht="17.25" x14ac:dyDescent="0.25">
      <c r="E103" s="440" t="s">
        <v>1650</v>
      </c>
      <c r="F103" s="441" t="s">
        <v>1749</v>
      </c>
    </row>
    <row r="104" spans="4:6" ht="17.25" x14ac:dyDescent="0.25">
      <c r="E104" s="440" t="s">
        <v>1651</v>
      </c>
      <c r="F104" s="441" t="s">
        <v>1750</v>
      </c>
    </row>
    <row r="105" spans="4:6" ht="17.25" x14ac:dyDescent="0.25">
      <c r="E105" s="440" t="s">
        <v>1652</v>
      </c>
      <c r="F105" s="441" t="s">
        <v>1751</v>
      </c>
    </row>
    <row r="106" spans="4:6" ht="17.25" x14ac:dyDescent="0.25">
      <c r="E106" s="440" t="s">
        <v>1653</v>
      </c>
      <c r="F106" s="441" t="s">
        <v>1752</v>
      </c>
    </row>
    <row r="107" spans="4:6" ht="17.25" x14ac:dyDescent="0.25">
      <c r="E107" s="440" t="s">
        <v>1654</v>
      </c>
      <c r="F107" s="441" t="s">
        <v>1753</v>
      </c>
    </row>
    <row r="108" spans="4:6" ht="17.25" x14ac:dyDescent="0.25">
      <c r="E108" s="440" t="s">
        <v>1582</v>
      </c>
      <c r="F108" s="441" t="s">
        <v>1754</v>
      </c>
    </row>
    <row r="109" spans="4:6" ht="17.25" x14ac:dyDescent="0.25">
      <c r="E109" s="440" t="s">
        <v>1655</v>
      </c>
      <c r="F109" s="441" t="s">
        <v>1755</v>
      </c>
    </row>
    <row r="110" spans="4:6" ht="17.25" x14ac:dyDescent="0.25">
      <c r="E110" s="440" t="s">
        <v>1656</v>
      </c>
      <c r="F110" s="441" t="s">
        <v>1756</v>
      </c>
    </row>
    <row r="111" spans="4:6" ht="17.25" x14ac:dyDescent="0.25">
      <c r="E111" s="440" t="s">
        <v>1657</v>
      </c>
      <c r="F111" s="441" t="s">
        <v>1757</v>
      </c>
    </row>
    <row r="112" spans="4:6" ht="17.25" x14ac:dyDescent="0.25">
      <c r="E112" s="440" t="s">
        <v>1658</v>
      </c>
      <c r="F112" s="441" t="s">
        <v>1758</v>
      </c>
    </row>
    <row r="113" spans="5:6" ht="17.25" x14ac:dyDescent="0.25">
      <c r="E113" s="440" t="s">
        <v>1659</v>
      </c>
      <c r="F113" s="441" t="s">
        <v>1759</v>
      </c>
    </row>
    <row r="114" spans="5:6" ht="17.25" x14ac:dyDescent="0.25">
      <c r="E114" s="440" t="s">
        <v>1660</v>
      </c>
      <c r="F114" s="441" t="s">
        <v>1760</v>
      </c>
    </row>
    <row r="115" spans="5:6" ht="17.25" x14ac:dyDescent="0.25">
      <c r="E115" s="440" t="s">
        <v>1661</v>
      </c>
      <c r="F115" s="441" t="s">
        <v>1761</v>
      </c>
    </row>
    <row r="116" spans="5:6" ht="17.25" x14ac:dyDescent="0.25">
      <c r="E116" s="440" t="s">
        <v>1662</v>
      </c>
      <c r="F116" s="441" t="s">
        <v>1762</v>
      </c>
    </row>
    <row r="117" spans="5:6" ht="17.25" x14ac:dyDescent="0.25">
      <c r="E117" s="440" t="s">
        <v>1663</v>
      </c>
      <c r="F117" s="441" t="s">
        <v>1763</v>
      </c>
    </row>
    <row r="118" spans="5:6" ht="17.25" x14ac:dyDescent="0.25">
      <c r="E118" s="440" t="s">
        <v>1664</v>
      </c>
      <c r="F118" s="441" t="s">
        <v>1764</v>
      </c>
    </row>
    <row r="119" spans="5:6" ht="17.25" x14ac:dyDescent="0.25">
      <c r="E119" s="440" t="s">
        <v>1665</v>
      </c>
      <c r="F119" s="441" t="s">
        <v>1765</v>
      </c>
    </row>
    <row r="120" spans="5:6" ht="17.25" x14ac:dyDescent="0.25">
      <c r="E120" s="440" t="s">
        <v>1666</v>
      </c>
      <c r="F120" s="441" t="s">
        <v>1766</v>
      </c>
    </row>
    <row r="121" spans="5:6" ht="17.25" x14ac:dyDescent="0.25">
      <c r="E121" s="440" t="s">
        <v>1570</v>
      </c>
      <c r="F121" s="440" t="s">
        <v>1667</v>
      </c>
    </row>
  </sheetData>
  <mergeCells count="1">
    <mergeCell ref="A2:M2"/>
  </mergeCells>
  <hyperlinks>
    <hyperlink ref="A1" location="home_page" display="Home page" xr:uid="{00000000-0004-0000-2400-000000000000}"/>
  </hyperlink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Y13"/>
  <sheetViews>
    <sheetView workbookViewId="0">
      <pane ySplit="1" topLeftCell="A3" activePane="bottomLeft" state="frozen"/>
      <selection pane="bottomLeft"/>
    </sheetView>
  </sheetViews>
  <sheetFormatPr defaultRowHeight="15" x14ac:dyDescent="0.25"/>
  <cols>
    <col min="1" max="1" width="4.7109375" customWidth="1"/>
    <col min="2" max="2" width="14" bestFit="1" customWidth="1"/>
    <col min="3" max="3" width="10.5703125" bestFit="1" customWidth="1"/>
    <col min="4" max="4" width="12.85546875" bestFit="1" customWidth="1"/>
    <col min="5" max="5" width="43.140625" bestFit="1" customWidth="1"/>
    <col min="6" max="6" width="23.7109375" bestFit="1" customWidth="1"/>
    <col min="7" max="7" width="24" bestFit="1" customWidth="1"/>
    <col min="8" max="8" width="18.85546875" bestFit="1" customWidth="1"/>
    <col min="9" max="9" width="19.7109375" bestFit="1" customWidth="1"/>
    <col min="10" max="11" width="9" bestFit="1" customWidth="1"/>
    <col min="12" max="12" width="10.7109375" bestFit="1" customWidth="1"/>
    <col min="14" max="15" width="11.5703125" bestFit="1" customWidth="1"/>
    <col min="16" max="16" width="10.28515625" customWidth="1"/>
    <col min="18" max="18" width="11.5703125" bestFit="1" customWidth="1"/>
    <col min="19" max="19" width="10.5703125" bestFit="1" customWidth="1"/>
  </cols>
  <sheetData>
    <row r="1" spans="1:25" x14ac:dyDescent="0.25">
      <c r="A1" s="227" t="s">
        <v>1405</v>
      </c>
      <c r="B1" s="62"/>
      <c r="C1" s="62"/>
      <c r="D1" s="62"/>
      <c r="E1" s="62"/>
      <c r="F1" s="285"/>
      <c r="G1" s="62"/>
      <c r="I1" s="94"/>
      <c r="J1" s="275"/>
    </row>
    <row r="2" spans="1:25" ht="19.5" thickBot="1" x14ac:dyDescent="0.3">
      <c r="A2" s="624" t="s">
        <v>1170</v>
      </c>
      <c r="B2" s="624"/>
      <c r="C2" s="624"/>
      <c r="D2" s="624"/>
      <c r="E2" s="624"/>
      <c r="F2" s="624"/>
      <c r="G2" s="624"/>
      <c r="H2" s="624"/>
      <c r="I2" s="624"/>
      <c r="J2" s="624"/>
      <c r="K2" s="624"/>
      <c r="L2" s="624"/>
      <c r="M2" s="624"/>
    </row>
    <row r="3" spans="1:25" ht="29.25" thickBot="1" x14ac:dyDescent="0.3">
      <c r="A3" s="11" t="s">
        <v>158</v>
      </c>
      <c r="B3" s="11" t="s">
        <v>138</v>
      </c>
      <c r="C3" s="12" t="s">
        <v>139</v>
      </c>
      <c r="D3" s="12" t="s">
        <v>140</v>
      </c>
      <c r="E3" s="11" t="s">
        <v>141</v>
      </c>
      <c r="F3" s="11" t="s">
        <v>142</v>
      </c>
      <c r="G3" s="11" t="s">
        <v>143</v>
      </c>
      <c r="H3" s="13" t="s">
        <v>144</v>
      </c>
      <c r="I3" s="13" t="s">
        <v>145</v>
      </c>
      <c r="J3" s="13" t="s">
        <v>146</v>
      </c>
      <c r="K3" s="13" t="s">
        <v>147</v>
      </c>
      <c r="L3" s="13" t="s">
        <v>148</v>
      </c>
      <c r="M3" s="14" t="s">
        <v>159</v>
      </c>
      <c r="N3" s="14" t="s">
        <v>1040</v>
      </c>
      <c r="O3" s="14" t="s">
        <v>903</v>
      </c>
      <c r="P3" s="14" t="s">
        <v>640</v>
      </c>
      <c r="Q3" s="14" t="s">
        <v>1168</v>
      </c>
      <c r="R3" s="14" t="s">
        <v>1169</v>
      </c>
      <c r="S3" s="14"/>
      <c r="T3" s="14"/>
      <c r="U3" s="14"/>
      <c r="V3" s="14"/>
      <c r="W3" s="14"/>
      <c r="X3" s="14"/>
      <c r="Y3" s="14"/>
    </row>
    <row r="4" spans="1:25" s="66" customFormat="1" ht="18.75" customHeight="1" thickBot="1" x14ac:dyDescent="0.3">
      <c r="A4" s="75">
        <v>102</v>
      </c>
      <c r="B4" s="75">
        <v>21994</v>
      </c>
      <c r="C4" s="76">
        <v>45151</v>
      </c>
      <c r="D4" s="77">
        <v>1</v>
      </c>
      <c r="E4" s="75" t="s">
        <v>1102</v>
      </c>
      <c r="F4" s="75" t="s">
        <v>702</v>
      </c>
      <c r="G4" s="75" t="s">
        <v>703</v>
      </c>
      <c r="H4" s="78">
        <v>1128640.08</v>
      </c>
      <c r="I4" s="78">
        <v>2311454.88</v>
      </c>
      <c r="J4" s="78">
        <v>866795.58</v>
      </c>
      <c r="K4" s="78">
        <v>346718.23</v>
      </c>
      <c r="L4" s="78">
        <v>115572.74</v>
      </c>
      <c r="M4" s="104">
        <v>340</v>
      </c>
      <c r="N4" s="219">
        <f>I4/M4</f>
        <v>6798.3967058823528</v>
      </c>
      <c r="O4" s="219">
        <f>P4-N4</f>
        <v>2451.6032941176472</v>
      </c>
      <c r="P4" s="104">
        <v>9250</v>
      </c>
      <c r="Q4" s="104">
        <f>M4*P4</f>
        <v>3145000</v>
      </c>
      <c r="R4" s="104">
        <f>Q4/136*0.399999</f>
        <v>9249.9768750000003</v>
      </c>
      <c r="S4" s="104"/>
      <c r="T4" s="104"/>
      <c r="U4" s="104"/>
      <c r="V4" s="104"/>
      <c r="W4" s="104"/>
      <c r="X4" s="104"/>
      <c r="Y4" s="104"/>
    </row>
    <row r="5" spans="1:25" ht="57.75" thickBot="1" x14ac:dyDescent="0.3">
      <c r="A5" s="15">
        <v>102</v>
      </c>
      <c r="B5" s="15">
        <v>3420</v>
      </c>
      <c r="C5" s="48">
        <v>45475</v>
      </c>
      <c r="D5" s="16">
        <v>1</v>
      </c>
      <c r="E5" s="15" t="s">
        <v>1820</v>
      </c>
      <c r="F5" s="15" t="s">
        <v>702</v>
      </c>
      <c r="G5" s="15" t="s">
        <v>703</v>
      </c>
      <c r="H5" s="17">
        <v>904002</v>
      </c>
      <c r="I5" s="17">
        <v>1851396.1</v>
      </c>
      <c r="J5" s="17">
        <v>694273.54</v>
      </c>
      <c r="K5" s="17">
        <v>277709.40999999997</v>
      </c>
      <c r="L5" s="18">
        <v>92569.8</v>
      </c>
      <c r="M5" s="23"/>
    </row>
    <row r="6" spans="1:25" ht="57.75" thickBot="1" x14ac:dyDescent="0.3">
      <c r="A6" s="1">
        <v>102</v>
      </c>
      <c r="B6" s="1">
        <v>3420</v>
      </c>
      <c r="C6" s="6">
        <v>45475</v>
      </c>
      <c r="D6" s="2">
        <v>2</v>
      </c>
      <c r="E6" s="1" t="s">
        <v>1821</v>
      </c>
      <c r="F6" s="1" t="s">
        <v>702</v>
      </c>
      <c r="G6" s="1" t="s">
        <v>703</v>
      </c>
      <c r="H6" s="4">
        <v>837054.41</v>
      </c>
      <c r="I6" s="4">
        <v>1714287.43</v>
      </c>
      <c r="J6" s="4">
        <v>642857.78</v>
      </c>
      <c r="K6" s="4">
        <v>257143.11</v>
      </c>
      <c r="L6" s="3">
        <v>85714.37</v>
      </c>
    </row>
    <row r="7" spans="1:25" ht="18" x14ac:dyDescent="0.25">
      <c r="A7" s="45" t="s">
        <v>256</v>
      </c>
    </row>
    <row r="8" spans="1:25" ht="23.25" x14ac:dyDescent="0.35">
      <c r="A8" s="45" t="s">
        <v>257</v>
      </c>
      <c r="B8" s="625" t="s">
        <v>1822</v>
      </c>
      <c r="C8" s="625"/>
    </row>
    <row r="9" spans="1:25" ht="18" x14ac:dyDescent="0.25">
      <c r="A9" s="45" t="s">
        <v>258</v>
      </c>
      <c r="B9" s="207" t="s">
        <v>138</v>
      </c>
      <c r="C9" s="208" t="s">
        <v>139</v>
      </c>
    </row>
    <row r="10" spans="1:25" ht="18" x14ac:dyDescent="0.25">
      <c r="A10" s="45" t="s">
        <v>259</v>
      </c>
      <c r="B10" s="201">
        <v>3420</v>
      </c>
      <c r="C10" s="202">
        <v>45475</v>
      </c>
    </row>
    <row r="11" spans="1:25" x14ac:dyDescent="0.25">
      <c r="A11" s="43"/>
    </row>
    <row r="12" spans="1:25" ht="18.75" x14ac:dyDescent="0.25">
      <c r="A12" s="46"/>
    </row>
    <row r="13" spans="1:25" ht="18.75" x14ac:dyDescent="0.25">
      <c r="A13" s="44"/>
    </row>
  </sheetData>
  <mergeCells count="2">
    <mergeCell ref="A2:M2"/>
    <mergeCell ref="B8:C8"/>
  </mergeCells>
  <hyperlinks>
    <hyperlink ref="A1" location="home_page" display="Home page" xr:uid="{00000000-0004-0000-2500-000000000000}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T18"/>
  <sheetViews>
    <sheetView workbookViewId="0">
      <pane ySplit="1" topLeftCell="A10" activePane="bottomLeft" state="frozen"/>
      <selection pane="bottomLeft" activeCell="F17" sqref="F17"/>
    </sheetView>
  </sheetViews>
  <sheetFormatPr defaultRowHeight="15" x14ac:dyDescent="0.25"/>
  <cols>
    <col min="1" max="1" width="4.85546875" customWidth="1"/>
    <col min="2" max="2" width="14" bestFit="1" customWidth="1"/>
    <col min="3" max="3" width="10.5703125" bestFit="1" customWidth="1"/>
    <col min="4" max="4" width="10.5703125" customWidth="1"/>
    <col min="5" max="5" width="12.85546875" bestFit="1" customWidth="1"/>
    <col min="6" max="6" width="28.5703125" customWidth="1"/>
    <col min="7" max="7" width="12.85546875" customWidth="1"/>
    <col min="8" max="8" width="42.85546875" bestFit="1" customWidth="1"/>
    <col min="9" max="9" width="18.85546875" bestFit="1" customWidth="1"/>
    <col min="10" max="10" width="19.7109375" bestFit="1" customWidth="1"/>
    <col min="11" max="11" width="4" bestFit="1" customWidth="1"/>
    <col min="12" max="12" width="5" bestFit="1" customWidth="1"/>
    <col min="13" max="13" width="10.140625" bestFit="1" customWidth="1"/>
    <col min="14" max="14" width="13.28515625" bestFit="1" customWidth="1"/>
    <col min="15" max="15" width="13.28515625" customWidth="1"/>
    <col min="16" max="16" width="15.140625" bestFit="1" customWidth="1"/>
    <col min="17" max="17" width="10.85546875" bestFit="1" customWidth="1"/>
    <col min="18" max="20" width="11.5703125" bestFit="1" customWidth="1"/>
  </cols>
  <sheetData>
    <row r="1" spans="1:20" x14ac:dyDescent="0.25">
      <c r="A1" s="227" t="s">
        <v>1405</v>
      </c>
      <c r="B1" s="62"/>
      <c r="C1" s="62"/>
      <c r="D1" s="62"/>
      <c r="E1" s="62"/>
      <c r="F1" s="62"/>
      <c r="G1" s="285"/>
      <c r="H1" s="62"/>
      <c r="J1" s="94"/>
      <c r="K1" s="275"/>
    </row>
    <row r="2" spans="1:20" ht="24" thickBot="1" x14ac:dyDescent="0.3">
      <c r="A2" s="626" t="s">
        <v>1183</v>
      </c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228"/>
    </row>
    <row r="3" spans="1:20" ht="19.5" customHeight="1" thickBot="1" x14ac:dyDescent="0.3">
      <c r="A3" s="11" t="s">
        <v>263</v>
      </c>
      <c r="B3" s="11" t="s">
        <v>138</v>
      </c>
      <c r="C3" s="12" t="s">
        <v>139</v>
      </c>
      <c r="D3" s="12" t="s">
        <v>1155</v>
      </c>
      <c r="E3" s="12" t="s">
        <v>140</v>
      </c>
      <c r="F3" s="11" t="s">
        <v>141</v>
      </c>
      <c r="G3" s="11" t="s">
        <v>142</v>
      </c>
      <c r="H3" s="11" t="s">
        <v>143</v>
      </c>
      <c r="I3" s="13" t="s">
        <v>144</v>
      </c>
      <c r="J3" s="13" t="s">
        <v>145</v>
      </c>
      <c r="K3" s="13" t="s">
        <v>146</v>
      </c>
      <c r="L3" s="13" t="s">
        <v>147</v>
      </c>
      <c r="M3" s="13" t="s">
        <v>148</v>
      </c>
      <c r="N3" s="21" t="s">
        <v>1179</v>
      </c>
      <c r="O3" s="21" t="s">
        <v>1040</v>
      </c>
      <c r="P3" s="21" t="s">
        <v>1180</v>
      </c>
      <c r="R3" s="21" t="s">
        <v>509</v>
      </c>
      <c r="S3" s="21"/>
      <c r="T3" s="21"/>
    </row>
    <row r="4" spans="1:20" s="66" customFormat="1" ht="34.5" customHeight="1" thickBot="1" x14ac:dyDescent="0.3">
      <c r="A4" s="75">
        <v>206</v>
      </c>
      <c r="B4" s="75">
        <v>8633</v>
      </c>
      <c r="C4" s="76">
        <v>45143</v>
      </c>
      <c r="D4" s="76" t="s">
        <v>1486</v>
      </c>
      <c r="E4" s="77">
        <v>1</v>
      </c>
      <c r="F4" s="75" t="s">
        <v>1172</v>
      </c>
      <c r="G4" s="75" t="s">
        <v>1173</v>
      </c>
      <c r="H4" s="75" t="s">
        <v>1174</v>
      </c>
      <c r="I4" s="78">
        <v>3603493.95</v>
      </c>
      <c r="J4" s="78">
        <v>3603493.95</v>
      </c>
      <c r="K4" s="78">
        <v>0</v>
      </c>
      <c r="L4" s="78">
        <v>0</v>
      </c>
      <c r="M4" s="78">
        <v>180174.7</v>
      </c>
      <c r="N4" s="79">
        <v>92500</v>
      </c>
      <c r="O4" s="79">
        <f>ROUNDUP((J4/N4),2)</f>
        <v>38.96</v>
      </c>
      <c r="P4" s="79">
        <f t="shared" ref="P4:P11" si="0">O4*5%</f>
        <v>1.9480000000000002</v>
      </c>
      <c r="Q4" s="79">
        <f t="shared" ref="Q4:Q10" si="1">O4+P4</f>
        <v>40.908000000000001</v>
      </c>
      <c r="R4" s="79">
        <f>ROUNDUP(Q4,0)</f>
        <v>41</v>
      </c>
      <c r="S4" s="79"/>
      <c r="T4" s="79"/>
    </row>
    <row r="5" spans="1:20" s="66" customFormat="1" ht="29.25" thickBot="1" x14ac:dyDescent="0.3">
      <c r="A5" s="74">
        <v>206</v>
      </c>
      <c r="B5" s="74">
        <v>10094</v>
      </c>
      <c r="C5" s="64">
        <v>45181</v>
      </c>
      <c r="D5" s="630" t="s">
        <v>1487</v>
      </c>
      <c r="E5" s="63">
        <v>1</v>
      </c>
      <c r="F5" s="74" t="s">
        <v>1172</v>
      </c>
      <c r="G5" s="74" t="s">
        <v>1173</v>
      </c>
      <c r="H5" s="74" t="s">
        <v>1174</v>
      </c>
      <c r="I5" s="69">
        <v>4314569.7699999996</v>
      </c>
      <c r="J5" s="69">
        <v>4314569.7699999996</v>
      </c>
      <c r="K5" s="69">
        <v>0</v>
      </c>
      <c r="L5" s="69">
        <v>0</v>
      </c>
      <c r="M5" s="69">
        <v>215728.49</v>
      </c>
      <c r="N5" s="91">
        <v>103800</v>
      </c>
      <c r="O5" s="79">
        <f t="shared" ref="O5:O10" si="2">ROUNDUP((J5/N5),2)</f>
        <v>41.57</v>
      </c>
      <c r="P5" s="91">
        <f t="shared" si="0"/>
        <v>2.0785</v>
      </c>
      <c r="Q5" s="91">
        <f t="shared" si="1"/>
        <v>43.648499999999999</v>
      </c>
      <c r="R5" s="79">
        <f t="shared" ref="R5:R10" si="3">ROUNDUP(Q5,0)</f>
        <v>44</v>
      </c>
      <c r="S5" s="91"/>
      <c r="T5" s="91"/>
    </row>
    <row r="6" spans="1:20" s="66" customFormat="1" ht="29.25" thickBot="1" x14ac:dyDescent="0.3">
      <c r="A6" s="74">
        <v>206</v>
      </c>
      <c r="B6" s="74">
        <v>10470</v>
      </c>
      <c r="C6" s="64">
        <v>45190</v>
      </c>
      <c r="D6" s="551"/>
      <c r="E6" s="63">
        <v>1</v>
      </c>
      <c r="F6" s="74" t="s">
        <v>1172</v>
      </c>
      <c r="G6" s="74" t="s">
        <v>1173</v>
      </c>
      <c r="H6" s="74" t="s">
        <v>1174</v>
      </c>
      <c r="I6" s="69">
        <v>5421936.4900000002</v>
      </c>
      <c r="J6" s="69">
        <v>5421936.4900000002</v>
      </c>
      <c r="K6" s="69">
        <v>0</v>
      </c>
      <c r="L6" s="69">
        <v>0</v>
      </c>
      <c r="M6" s="69">
        <v>271096.82</v>
      </c>
      <c r="N6" s="91">
        <v>133300</v>
      </c>
      <c r="O6" s="79">
        <f t="shared" si="2"/>
        <v>40.68</v>
      </c>
      <c r="P6" s="91">
        <f t="shared" si="0"/>
        <v>2.0340000000000003</v>
      </c>
      <c r="Q6" s="91">
        <f t="shared" si="1"/>
        <v>42.713999999999999</v>
      </c>
      <c r="R6" s="79">
        <f t="shared" si="3"/>
        <v>43</v>
      </c>
      <c r="S6" s="91"/>
      <c r="T6" s="91"/>
    </row>
    <row r="7" spans="1:20" s="66" customFormat="1" ht="29.25" thickBot="1" x14ac:dyDescent="0.3">
      <c r="A7" s="74">
        <v>206</v>
      </c>
      <c r="B7" s="74">
        <v>10494</v>
      </c>
      <c r="C7" s="64">
        <v>45192</v>
      </c>
      <c r="D7" s="551"/>
      <c r="E7" s="63">
        <v>1</v>
      </c>
      <c r="F7" s="74" t="s">
        <v>1172</v>
      </c>
      <c r="G7" s="74" t="s">
        <v>1173</v>
      </c>
      <c r="H7" s="74" t="s">
        <v>1174</v>
      </c>
      <c r="I7" s="69">
        <v>4212335.92</v>
      </c>
      <c r="J7" s="69">
        <v>4212335.92</v>
      </c>
      <c r="K7" s="69">
        <v>0</v>
      </c>
      <c r="L7" s="69">
        <v>0</v>
      </c>
      <c r="M7" s="69">
        <v>210616.8</v>
      </c>
      <c r="N7" s="91">
        <v>105000</v>
      </c>
      <c r="O7" s="79">
        <f t="shared" si="2"/>
        <v>40.119999999999997</v>
      </c>
      <c r="P7" s="91">
        <f t="shared" si="0"/>
        <v>2.0059999999999998</v>
      </c>
      <c r="Q7" s="91">
        <f t="shared" si="1"/>
        <v>42.125999999999998</v>
      </c>
      <c r="R7" s="79">
        <f t="shared" si="3"/>
        <v>43</v>
      </c>
      <c r="S7" s="91"/>
      <c r="T7" s="91"/>
    </row>
    <row r="8" spans="1:20" s="66" customFormat="1" ht="29.25" thickBot="1" x14ac:dyDescent="0.3">
      <c r="A8" s="74">
        <v>206</v>
      </c>
      <c r="B8" s="74">
        <v>10716</v>
      </c>
      <c r="C8" s="64">
        <v>45196</v>
      </c>
      <c r="D8" s="551"/>
      <c r="E8" s="63">
        <v>1</v>
      </c>
      <c r="F8" s="74" t="s">
        <v>1175</v>
      </c>
      <c r="G8" s="74" t="s">
        <v>1176</v>
      </c>
      <c r="H8" s="74" t="s">
        <v>1177</v>
      </c>
      <c r="I8" s="69">
        <v>5103623.1900000004</v>
      </c>
      <c r="J8" s="69">
        <v>5103623.1900000004</v>
      </c>
      <c r="K8" s="69">
        <v>0</v>
      </c>
      <c r="L8" s="69">
        <v>0</v>
      </c>
      <c r="M8" s="69">
        <v>255181.16</v>
      </c>
      <c r="N8" s="91">
        <v>111700</v>
      </c>
      <c r="O8" s="79">
        <f t="shared" si="2"/>
        <v>45.699999999999996</v>
      </c>
      <c r="P8" s="91">
        <f t="shared" si="0"/>
        <v>2.2849999999999997</v>
      </c>
      <c r="Q8" s="91">
        <f t="shared" si="1"/>
        <v>47.984999999999992</v>
      </c>
      <c r="R8" s="79">
        <f t="shared" si="3"/>
        <v>48</v>
      </c>
      <c r="S8" s="91"/>
      <c r="T8" s="91"/>
    </row>
    <row r="9" spans="1:20" s="66" customFormat="1" ht="29.25" thickBot="1" x14ac:dyDescent="0.3">
      <c r="A9" s="74">
        <v>206</v>
      </c>
      <c r="B9" s="74">
        <v>10784</v>
      </c>
      <c r="C9" s="64">
        <v>45200</v>
      </c>
      <c r="D9" s="551"/>
      <c r="E9" s="63">
        <v>1</v>
      </c>
      <c r="F9" s="74" t="s">
        <v>1175</v>
      </c>
      <c r="G9" s="74" t="s">
        <v>1176</v>
      </c>
      <c r="H9" s="74" t="s">
        <v>1177</v>
      </c>
      <c r="I9" s="69">
        <v>1749703.36</v>
      </c>
      <c r="J9" s="69">
        <v>1749703.36</v>
      </c>
      <c r="K9" s="69">
        <v>0</v>
      </c>
      <c r="L9" s="69">
        <v>0</v>
      </c>
      <c r="M9" s="68">
        <v>87485.17</v>
      </c>
      <c r="N9" s="91">
        <v>38100</v>
      </c>
      <c r="O9" s="79">
        <f t="shared" si="2"/>
        <v>45.93</v>
      </c>
      <c r="P9" s="91">
        <f t="shared" si="0"/>
        <v>2.2965</v>
      </c>
      <c r="Q9" s="91">
        <f t="shared" si="1"/>
        <v>48.226500000000001</v>
      </c>
      <c r="R9" s="79">
        <f t="shared" si="3"/>
        <v>49</v>
      </c>
      <c r="S9" s="91"/>
      <c r="T9" s="91"/>
    </row>
    <row r="10" spans="1:20" s="66" customFormat="1" ht="29.25" thickBot="1" x14ac:dyDescent="0.3">
      <c r="A10" s="74">
        <v>206</v>
      </c>
      <c r="B10" s="74">
        <v>10914</v>
      </c>
      <c r="C10" s="64">
        <v>45203</v>
      </c>
      <c r="D10" s="552"/>
      <c r="E10" s="63">
        <v>1</v>
      </c>
      <c r="F10" s="74" t="s">
        <v>1175</v>
      </c>
      <c r="G10" s="74" t="s">
        <v>1176</v>
      </c>
      <c r="H10" s="74" t="s">
        <v>1177</v>
      </c>
      <c r="I10" s="69">
        <v>6440834.1200000001</v>
      </c>
      <c r="J10" s="69">
        <v>6440834.1200000001</v>
      </c>
      <c r="K10" s="69">
        <v>0</v>
      </c>
      <c r="L10" s="69">
        <v>0</v>
      </c>
      <c r="M10" s="69">
        <v>322041.71000000002</v>
      </c>
      <c r="N10" s="91">
        <v>140250</v>
      </c>
      <c r="O10" s="79">
        <f t="shared" si="2"/>
        <v>45.93</v>
      </c>
      <c r="P10" s="91">
        <f t="shared" si="0"/>
        <v>2.2965</v>
      </c>
      <c r="Q10" s="91">
        <f t="shared" si="1"/>
        <v>48.226500000000001</v>
      </c>
      <c r="R10" s="79">
        <f t="shared" si="3"/>
        <v>49</v>
      </c>
      <c r="S10" s="91"/>
      <c r="T10" s="91"/>
    </row>
    <row r="11" spans="1:20" ht="29.25" thickBot="1" x14ac:dyDescent="0.3">
      <c r="A11" s="1">
        <v>206</v>
      </c>
      <c r="B11" s="1">
        <v>10930</v>
      </c>
      <c r="C11" s="6">
        <v>45203</v>
      </c>
      <c r="D11" s="631" t="s">
        <v>1834</v>
      </c>
      <c r="E11" s="2">
        <v>1</v>
      </c>
      <c r="F11" s="1" t="s">
        <v>1172</v>
      </c>
      <c r="G11" s="1" t="s">
        <v>1173</v>
      </c>
      <c r="H11" s="1" t="s">
        <v>1174</v>
      </c>
      <c r="I11" s="4">
        <v>3920423.51</v>
      </c>
      <c r="J11" s="4">
        <v>3920423.51</v>
      </c>
      <c r="K11" s="4">
        <v>0</v>
      </c>
      <c r="L11" s="4">
        <v>0</v>
      </c>
      <c r="M11" s="4">
        <v>196021.18</v>
      </c>
      <c r="N11" s="22"/>
      <c r="O11" s="22"/>
      <c r="P11" s="22">
        <f t="shared" si="0"/>
        <v>0</v>
      </c>
      <c r="Q11" s="22"/>
      <c r="R11" s="23"/>
      <c r="S11" s="22"/>
      <c r="T11" s="22"/>
    </row>
    <row r="12" spans="1:20" ht="29.25" thickBot="1" x14ac:dyDescent="0.3">
      <c r="A12" s="1">
        <v>206</v>
      </c>
      <c r="B12" s="1">
        <v>11121</v>
      </c>
      <c r="C12" s="6">
        <v>45207</v>
      </c>
      <c r="D12" s="632"/>
      <c r="E12" s="2">
        <v>1</v>
      </c>
      <c r="F12" s="1" t="s">
        <v>1172</v>
      </c>
      <c r="G12" s="1" t="s">
        <v>1173</v>
      </c>
      <c r="H12" s="1" t="s">
        <v>1174</v>
      </c>
      <c r="I12" s="4">
        <v>5559937.1100000003</v>
      </c>
      <c r="J12" s="4">
        <v>5559937.1100000003</v>
      </c>
      <c r="K12" s="4">
        <v>0</v>
      </c>
      <c r="L12" s="4">
        <v>0</v>
      </c>
      <c r="M12" s="4">
        <v>277996.86</v>
      </c>
      <c r="N12" s="22"/>
      <c r="O12" s="22"/>
      <c r="P12" s="22"/>
      <c r="Q12" s="22"/>
      <c r="R12" s="23"/>
      <c r="S12" s="22"/>
      <c r="T12" s="22"/>
    </row>
    <row r="13" spans="1:20" ht="15.75" thickBot="1" x14ac:dyDescent="0.3">
      <c r="A13" s="1"/>
      <c r="B13" s="1"/>
      <c r="C13" s="6"/>
      <c r="D13" s="6"/>
      <c r="E13" s="2"/>
      <c r="F13" s="1"/>
      <c r="G13" s="1"/>
      <c r="H13" s="1"/>
      <c r="I13" s="4">
        <f t="shared" ref="I13:N13" si="4">SUM(I4:I12)</f>
        <v>40326857.420000002</v>
      </c>
      <c r="J13" s="4">
        <f t="shared" si="4"/>
        <v>40326857.420000002</v>
      </c>
      <c r="K13" s="4">
        <f t="shared" si="4"/>
        <v>0</v>
      </c>
      <c r="L13" s="4">
        <f t="shared" si="4"/>
        <v>0</v>
      </c>
      <c r="M13" s="4">
        <f t="shared" si="4"/>
        <v>2016342.8899999997</v>
      </c>
      <c r="N13" s="22">
        <f t="shared" si="4"/>
        <v>724650</v>
      </c>
      <c r="O13" s="22"/>
      <c r="P13" s="22"/>
      <c r="Q13" s="22"/>
      <c r="R13" s="23"/>
      <c r="S13" s="22"/>
      <c r="T13" s="22"/>
    </row>
    <row r="15" spans="1:20" ht="18.75" x14ac:dyDescent="0.3">
      <c r="B15" s="628" t="s">
        <v>1178</v>
      </c>
      <c r="C15" s="629"/>
      <c r="D15" s="629"/>
      <c r="E15" s="336"/>
    </row>
    <row r="16" spans="1:20" ht="15.75" thickBot="1" x14ac:dyDescent="0.3">
      <c r="B16" s="207" t="s">
        <v>138</v>
      </c>
      <c r="C16" s="208" t="s">
        <v>139</v>
      </c>
      <c r="D16" s="208" t="s">
        <v>1155</v>
      </c>
    </row>
    <row r="17" spans="2:4" ht="15.75" thickBot="1" x14ac:dyDescent="0.3">
      <c r="B17" s="201">
        <v>11121</v>
      </c>
      <c r="C17" s="202">
        <v>45207</v>
      </c>
      <c r="D17" s="48"/>
    </row>
    <row r="18" spans="2:4" ht="15.75" thickBot="1" x14ac:dyDescent="0.3">
      <c r="B18" s="201">
        <v>10930</v>
      </c>
      <c r="C18" s="202">
        <v>45203</v>
      </c>
      <c r="D18" s="48"/>
    </row>
  </sheetData>
  <sortState xmlns:xlrd2="http://schemas.microsoft.com/office/spreadsheetml/2017/richdata2" ref="A4:S12">
    <sortCondition ref="C4:C12"/>
  </sortState>
  <mergeCells count="4">
    <mergeCell ref="A2:N2"/>
    <mergeCell ref="B15:D15"/>
    <mergeCell ref="D5:D10"/>
    <mergeCell ref="D11:D12"/>
  </mergeCells>
  <hyperlinks>
    <hyperlink ref="A1" location="home_page" display="Home page" xr:uid="{00000000-0004-0000-26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9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5.85546875" bestFit="1" customWidth="1"/>
    <col min="2" max="2" width="14" bestFit="1" customWidth="1"/>
    <col min="3" max="3" width="10.5703125" bestFit="1" customWidth="1"/>
    <col min="4" max="4" width="12.85546875" bestFit="1" customWidth="1"/>
    <col min="5" max="5" width="22.7109375" customWidth="1"/>
    <col min="6" max="6" width="13.7109375" customWidth="1"/>
    <col min="7" max="7" width="19.140625" customWidth="1"/>
    <col min="8" max="8" width="18.85546875" bestFit="1" customWidth="1"/>
    <col min="9" max="9" width="19.7109375" bestFit="1" customWidth="1"/>
    <col min="10" max="10" width="9.140625" bestFit="1" customWidth="1"/>
    <col min="11" max="11" width="14" bestFit="1" customWidth="1"/>
    <col min="12" max="12" width="10.7109375" bestFit="1" customWidth="1"/>
  </cols>
  <sheetData>
    <row r="1" spans="1:13" x14ac:dyDescent="0.25">
      <c r="A1" s="227" t="s">
        <v>1405</v>
      </c>
      <c r="B1" s="62"/>
      <c r="C1" s="62"/>
      <c r="D1" s="62"/>
      <c r="E1" s="62"/>
      <c r="F1" s="285"/>
      <c r="G1" s="62"/>
      <c r="I1" s="94"/>
      <c r="J1" s="275"/>
    </row>
    <row r="2" spans="1:13" ht="24" thickBot="1" x14ac:dyDescent="0.3">
      <c r="A2" s="626" t="s">
        <v>1369</v>
      </c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</row>
    <row r="3" spans="1:13" ht="15.75" thickBot="1" x14ac:dyDescent="0.3">
      <c r="A3" s="11" t="s">
        <v>263</v>
      </c>
      <c r="B3" s="11" t="s">
        <v>138</v>
      </c>
      <c r="C3" s="12" t="s">
        <v>139</v>
      </c>
      <c r="D3" s="12" t="s">
        <v>140</v>
      </c>
      <c r="E3" s="11" t="s">
        <v>141</v>
      </c>
      <c r="F3" s="11" t="s">
        <v>142</v>
      </c>
      <c r="G3" s="11" t="s">
        <v>143</v>
      </c>
      <c r="H3" s="13" t="s">
        <v>144</v>
      </c>
      <c r="I3" s="13" t="s">
        <v>145</v>
      </c>
      <c r="J3" s="13" t="s">
        <v>146</v>
      </c>
      <c r="K3" s="13" t="s">
        <v>147</v>
      </c>
      <c r="L3" s="13" t="s">
        <v>148</v>
      </c>
      <c r="M3" s="21"/>
    </row>
    <row r="4" spans="1:13" s="266" customFormat="1" ht="30.75" customHeight="1" x14ac:dyDescent="0.25">
      <c r="A4" s="251">
        <v>206</v>
      </c>
      <c r="B4" s="251">
        <v>5584</v>
      </c>
      <c r="C4" s="252">
        <v>45056</v>
      </c>
      <c r="D4" s="251">
        <v>1</v>
      </c>
      <c r="E4" s="262" t="s">
        <v>837</v>
      </c>
      <c r="F4" s="262" t="s">
        <v>838</v>
      </c>
      <c r="G4" s="263" t="s">
        <v>1364</v>
      </c>
      <c r="H4" s="264">
        <v>4553149.0999999996</v>
      </c>
      <c r="I4" s="264">
        <v>4553149.0999999996</v>
      </c>
      <c r="J4" s="265">
        <v>0</v>
      </c>
      <c r="K4" s="265">
        <v>0</v>
      </c>
      <c r="L4" s="264">
        <v>227657.46</v>
      </c>
      <c r="M4" s="263"/>
    </row>
    <row r="5" spans="1:13" s="266" customFormat="1" ht="30.75" customHeight="1" x14ac:dyDescent="0.25">
      <c r="A5" s="251">
        <v>206</v>
      </c>
      <c r="B5" s="251">
        <v>5623</v>
      </c>
      <c r="C5" s="252">
        <v>45057</v>
      </c>
      <c r="D5" s="251">
        <v>1</v>
      </c>
      <c r="E5" s="262" t="s">
        <v>837</v>
      </c>
      <c r="F5" s="262" t="s">
        <v>838</v>
      </c>
      <c r="G5" s="263" t="s">
        <v>1364</v>
      </c>
      <c r="H5" s="264">
        <v>5382487.2000000002</v>
      </c>
      <c r="I5" s="264">
        <v>5382487.2000000002</v>
      </c>
      <c r="J5" s="265">
        <v>0</v>
      </c>
      <c r="K5" s="265">
        <v>0</v>
      </c>
      <c r="L5" s="264">
        <v>269124.36</v>
      </c>
      <c r="M5" s="263"/>
    </row>
    <row r="6" spans="1:13" s="266" customFormat="1" ht="30.75" customHeight="1" x14ac:dyDescent="0.25">
      <c r="A6" s="251">
        <v>206</v>
      </c>
      <c r="B6" s="251">
        <v>5622</v>
      </c>
      <c r="C6" s="252">
        <v>45057</v>
      </c>
      <c r="D6" s="251">
        <v>1</v>
      </c>
      <c r="E6" s="262" t="s">
        <v>837</v>
      </c>
      <c r="F6" s="262" t="s">
        <v>838</v>
      </c>
      <c r="G6" s="263" t="s">
        <v>1364</v>
      </c>
      <c r="H6" s="264">
        <v>5412463.7999999998</v>
      </c>
      <c r="I6" s="264">
        <v>5412463.7999999998</v>
      </c>
      <c r="J6" s="265">
        <v>0</v>
      </c>
      <c r="K6" s="265">
        <v>0</v>
      </c>
      <c r="L6" s="264">
        <v>270623.19</v>
      </c>
      <c r="M6" s="263"/>
    </row>
    <row r="7" spans="1:13" s="266" customFormat="1" ht="30.75" customHeight="1" x14ac:dyDescent="0.25">
      <c r="A7" s="251">
        <v>206</v>
      </c>
      <c r="B7" s="251">
        <v>5790</v>
      </c>
      <c r="C7" s="252">
        <v>45061</v>
      </c>
      <c r="D7" s="251">
        <v>1</v>
      </c>
      <c r="E7" s="263" t="s">
        <v>1365</v>
      </c>
      <c r="F7" s="262" t="s">
        <v>838</v>
      </c>
      <c r="G7" s="263" t="s">
        <v>1364</v>
      </c>
      <c r="H7" s="264">
        <v>920829.83</v>
      </c>
      <c r="I7" s="264">
        <v>920829.83</v>
      </c>
      <c r="J7" s="265">
        <v>0</v>
      </c>
      <c r="K7" s="265">
        <v>0</v>
      </c>
      <c r="L7" s="267">
        <v>46041.49</v>
      </c>
      <c r="M7" s="263"/>
    </row>
    <row r="8" spans="1:13" s="266" customFormat="1" ht="30.75" customHeight="1" x14ac:dyDescent="0.25">
      <c r="A8" s="251">
        <v>206</v>
      </c>
      <c r="B8" s="251">
        <v>5788</v>
      </c>
      <c r="C8" s="252">
        <v>45061</v>
      </c>
      <c r="D8" s="251">
        <v>1</v>
      </c>
      <c r="E8" s="262" t="s">
        <v>837</v>
      </c>
      <c r="F8" s="262" t="s">
        <v>838</v>
      </c>
      <c r="G8" s="263" t="s">
        <v>1364</v>
      </c>
      <c r="H8" s="264">
        <v>2178317.58</v>
      </c>
      <c r="I8" s="264">
        <v>2178317.58</v>
      </c>
      <c r="J8" s="265">
        <v>0</v>
      </c>
      <c r="K8" s="265">
        <v>0</v>
      </c>
      <c r="L8" s="264">
        <v>108915.88</v>
      </c>
      <c r="M8" s="263"/>
    </row>
    <row r="9" spans="1:13" s="266" customFormat="1" ht="30.75" customHeight="1" x14ac:dyDescent="0.25">
      <c r="A9" s="251">
        <v>206</v>
      </c>
      <c r="B9" s="251">
        <v>5840</v>
      </c>
      <c r="C9" s="252">
        <v>45062</v>
      </c>
      <c r="D9" s="251">
        <v>1</v>
      </c>
      <c r="E9" s="262" t="s">
        <v>837</v>
      </c>
      <c r="F9" s="262" t="s">
        <v>838</v>
      </c>
      <c r="G9" s="263" t="s">
        <v>1364</v>
      </c>
      <c r="H9" s="264">
        <v>1853567.89</v>
      </c>
      <c r="I9" s="264">
        <v>1853567.89</v>
      </c>
      <c r="J9" s="265">
        <v>0</v>
      </c>
      <c r="K9" s="265">
        <v>0</v>
      </c>
      <c r="L9" s="267">
        <v>92678.39</v>
      </c>
      <c r="M9" s="263"/>
    </row>
    <row r="10" spans="1:13" s="266" customFormat="1" ht="30.75" customHeight="1" x14ac:dyDescent="0.25">
      <c r="A10" s="251">
        <v>206</v>
      </c>
      <c r="B10" s="251">
        <v>5961</v>
      </c>
      <c r="C10" s="252">
        <v>45064</v>
      </c>
      <c r="D10" s="251">
        <v>1</v>
      </c>
      <c r="E10" s="262" t="s">
        <v>837</v>
      </c>
      <c r="F10" s="262" t="s">
        <v>838</v>
      </c>
      <c r="G10" s="263" t="s">
        <v>1364</v>
      </c>
      <c r="H10" s="264">
        <v>2830131.64</v>
      </c>
      <c r="I10" s="264">
        <v>2830131.64</v>
      </c>
      <c r="J10" s="265">
        <v>0</v>
      </c>
      <c r="K10" s="265">
        <v>0</v>
      </c>
      <c r="L10" s="264">
        <v>141506.57999999999</v>
      </c>
      <c r="M10" s="263"/>
    </row>
    <row r="11" spans="1:13" s="266" customFormat="1" ht="30.75" customHeight="1" x14ac:dyDescent="0.25">
      <c r="A11" s="251">
        <v>206</v>
      </c>
      <c r="B11" s="251">
        <v>5939</v>
      </c>
      <c r="C11" s="252">
        <v>45064</v>
      </c>
      <c r="D11" s="251">
        <v>1</v>
      </c>
      <c r="E11" s="262" t="s">
        <v>837</v>
      </c>
      <c r="F11" s="262" t="s">
        <v>838</v>
      </c>
      <c r="G11" s="263" t="s">
        <v>1364</v>
      </c>
      <c r="H11" s="264">
        <v>1012551.78</v>
      </c>
      <c r="I11" s="264">
        <v>1012551.78</v>
      </c>
      <c r="J11" s="265">
        <v>0</v>
      </c>
      <c r="K11" s="265">
        <v>0</v>
      </c>
      <c r="L11" s="267">
        <v>50627.59</v>
      </c>
      <c r="M11" s="263"/>
    </row>
    <row r="12" spans="1:13" s="266" customFormat="1" ht="30.75" customHeight="1" x14ac:dyDescent="0.25">
      <c r="A12" s="251">
        <v>206</v>
      </c>
      <c r="B12" s="251">
        <v>6001</v>
      </c>
      <c r="C12" s="252">
        <v>45066</v>
      </c>
      <c r="D12" s="251">
        <v>1</v>
      </c>
      <c r="E12" s="262" t="s">
        <v>837</v>
      </c>
      <c r="F12" s="262" t="s">
        <v>838</v>
      </c>
      <c r="G12" s="263" t="s">
        <v>1364</v>
      </c>
      <c r="H12" s="264">
        <v>2009448.17</v>
      </c>
      <c r="I12" s="264">
        <v>2009448.17</v>
      </c>
      <c r="J12" s="265">
        <v>0</v>
      </c>
      <c r="K12" s="265">
        <v>0</v>
      </c>
      <c r="L12" s="264">
        <v>100472.41</v>
      </c>
      <c r="M12" s="263"/>
    </row>
    <row r="13" spans="1:13" s="266" customFormat="1" ht="30.75" customHeight="1" x14ac:dyDescent="0.25">
      <c r="A13" s="251">
        <v>206</v>
      </c>
      <c r="B13" s="251">
        <v>6121</v>
      </c>
      <c r="C13" s="252">
        <v>45068</v>
      </c>
      <c r="D13" s="251">
        <v>1</v>
      </c>
      <c r="E13" s="262" t="s">
        <v>837</v>
      </c>
      <c r="F13" s="262" t="s">
        <v>838</v>
      </c>
      <c r="G13" s="263" t="s">
        <v>1364</v>
      </c>
      <c r="H13" s="264">
        <v>1835363.08</v>
      </c>
      <c r="I13" s="264">
        <v>1835363.08</v>
      </c>
      <c r="J13" s="265">
        <v>0</v>
      </c>
      <c r="K13" s="265">
        <v>0</v>
      </c>
      <c r="L13" s="267">
        <v>91768.15</v>
      </c>
      <c r="M13" s="263"/>
    </row>
    <row r="14" spans="1:13" s="266" customFormat="1" ht="30.75" customHeight="1" x14ac:dyDescent="0.25">
      <c r="A14" s="251">
        <v>206</v>
      </c>
      <c r="B14" s="251">
        <v>6243</v>
      </c>
      <c r="C14" s="252">
        <v>45071</v>
      </c>
      <c r="D14" s="251">
        <v>1</v>
      </c>
      <c r="E14" s="262" t="s">
        <v>837</v>
      </c>
      <c r="F14" s="262" t="s">
        <v>838</v>
      </c>
      <c r="G14" s="263" t="s">
        <v>1364</v>
      </c>
      <c r="H14" s="264">
        <v>3827280.35</v>
      </c>
      <c r="I14" s="264">
        <v>3827280.35</v>
      </c>
      <c r="J14" s="265">
        <v>0</v>
      </c>
      <c r="K14" s="265">
        <v>0</v>
      </c>
      <c r="L14" s="264">
        <v>191364.02</v>
      </c>
      <c r="M14" s="263"/>
    </row>
    <row r="15" spans="1:13" s="266" customFormat="1" ht="30.75" customHeight="1" x14ac:dyDescent="0.25">
      <c r="A15" s="251">
        <v>206</v>
      </c>
      <c r="B15" s="251">
        <v>6356</v>
      </c>
      <c r="C15" s="252">
        <v>45075</v>
      </c>
      <c r="D15" s="251">
        <v>1</v>
      </c>
      <c r="E15" s="262" t="s">
        <v>837</v>
      </c>
      <c r="F15" s="262" t="s">
        <v>838</v>
      </c>
      <c r="G15" s="263" t="s">
        <v>1364</v>
      </c>
      <c r="H15" s="264">
        <v>915599.34</v>
      </c>
      <c r="I15" s="264">
        <v>915599.34</v>
      </c>
      <c r="J15" s="265">
        <v>0</v>
      </c>
      <c r="K15" s="265">
        <v>0</v>
      </c>
      <c r="L15" s="267">
        <v>45779.97</v>
      </c>
      <c r="M15" s="263"/>
    </row>
    <row r="16" spans="1:13" s="266" customFormat="1" ht="30.75" customHeight="1" thickBot="1" x14ac:dyDescent="0.3">
      <c r="A16" s="251">
        <v>206</v>
      </c>
      <c r="B16" s="251">
        <v>6441</v>
      </c>
      <c r="C16" s="252">
        <v>45077</v>
      </c>
      <c r="D16" s="251">
        <v>1</v>
      </c>
      <c r="E16" s="262" t="s">
        <v>837</v>
      </c>
      <c r="F16" s="262" t="s">
        <v>838</v>
      </c>
      <c r="G16" s="263" t="s">
        <v>1364</v>
      </c>
      <c r="H16" s="264">
        <v>3864754.4</v>
      </c>
      <c r="I16" s="264">
        <v>3864754.4</v>
      </c>
      <c r="J16" s="265">
        <v>0</v>
      </c>
      <c r="K16" s="265">
        <v>0</v>
      </c>
      <c r="L16" s="264">
        <v>193237.72</v>
      </c>
      <c r="M16" s="263"/>
    </row>
    <row r="17" spans="1:13" s="246" customFormat="1" ht="43.5" thickBot="1" x14ac:dyDescent="0.25">
      <c r="A17" s="75">
        <v>206</v>
      </c>
      <c r="B17" s="75">
        <v>6529</v>
      </c>
      <c r="C17" s="76">
        <v>45081</v>
      </c>
      <c r="D17" s="77">
        <v>1</v>
      </c>
      <c r="E17" s="75" t="s">
        <v>1184</v>
      </c>
      <c r="F17" s="75" t="s">
        <v>838</v>
      </c>
      <c r="G17" s="75" t="s">
        <v>839</v>
      </c>
      <c r="H17" s="78">
        <v>3082055.65</v>
      </c>
      <c r="I17" s="78">
        <v>3082055.65</v>
      </c>
      <c r="J17" s="78">
        <v>0</v>
      </c>
      <c r="K17" s="78">
        <v>0</v>
      </c>
      <c r="L17" s="78">
        <v>154102.78</v>
      </c>
      <c r="M17" s="245"/>
    </row>
    <row r="18" spans="1:13" s="246" customFormat="1" ht="43.5" thickBot="1" x14ac:dyDescent="0.25">
      <c r="A18" s="74">
        <v>206</v>
      </c>
      <c r="B18" s="74">
        <v>6628</v>
      </c>
      <c r="C18" s="64">
        <v>45084</v>
      </c>
      <c r="D18" s="63">
        <v>1</v>
      </c>
      <c r="E18" s="74" t="s">
        <v>837</v>
      </c>
      <c r="F18" s="74" t="s">
        <v>838</v>
      </c>
      <c r="G18" s="74" t="s">
        <v>839</v>
      </c>
      <c r="H18" s="69">
        <v>2084150.18</v>
      </c>
      <c r="I18" s="69">
        <v>2084150.18</v>
      </c>
      <c r="J18" s="69">
        <v>0</v>
      </c>
      <c r="K18" s="69">
        <v>0</v>
      </c>
      <c r="L18" s="69">
        <v>104207.51</v>
      </c>
      <c r="M18" s="247"/>
    </row>
    <row r="19" spans="1:13" s="246" customFormat="1" ht="43.5" thickBot="1" x14ac:dyDescent="0.25">
      <c r="A19" s="74">
        <v>206</v>
      </c>
      <c r="B19" s="74">
        <v>6747</v>
      </c>
      <c r="C19" s="64">
        <v>45087</v>
      </c>
      <c r="D19" s="63">
        <v>1</v>
      </c>
      <c r="E19" s="74" t="s">
        <v>837</v>
      </c>
      <c r="F19" s="74" t="s">
        <v>838</v>
      </c>
      <c r="G19" s="74" t="s">
        <v>839</v>
      </c>
      <c r="H19" s="69">
        <v>2360963.02</v>
      </c>
      <c r="I19" s="69">
        <v>2360963.02</v>
      </c>
      <c r="J19" s="69">
        <v>0</v>
      </c>
      <c r="K19" s="69">
        <v>0</v>
      </c>
      <c r="L19" s="69">
        <v>118048.15</v>
      </c>
      <c r="M19" s="247"/>
    </row>
    <row r="20" spans="1:13" s="248" customFormat="1" ht="43.5" thickBot="1" x14ac:dyDescent="0.25">
      <c r="A20" s="74">
        <v>206</v>
      </c>
      <c r="B20" s="74">
        <v>6749</v>
      </c>
      <c r="C20" s="64">
        <v>45087</v>
      </c>
      <c r="D20" s="63">
        <v>1</v>
      </c>
      <c r="E20" s="74" t="s">
        <v>837</v>
      </c>
      <c r="F20" s="74" t="s">
        <v>838</v>
      </c>
      <c r="G20" s="74" t="s">
        <v>839</v>
      </c>
      <c r="H20" s="69">
        <v>3459605.98</v>
      </c>
      <c r="I20" s="69">
        <v>3459605.98</v>
      </c>
      <c r="J20" s="69">
        <v>0</v>
      </c>
      <c r="K20" s="69">
        <v>0</v>
      </c>
      <c r="L20" s="69">
        <v>172980.3</v>
      </c>
      <c r="M20" s="247"/>
    </row>
    <row r="21" spans="1:13" s="248" customFormat="1" ht="43.5" thickBot="1" x14ac:dyDescent="0.25">
      <c r="A21" s="74">
        <v>206</v>
      </c>
      <c r="B21" s="74">
        <v>6850</v>
      </c>
      <c r="C21" s="64">
        <v>45089</v>
      </c>
      <c r="D21" s="63">
        <v>1</v>
      </c>
      <c r="E21" s="74" t="s">
        <v>837</v>
      </c>
      <c r="F21" s="74" t="s">
        <v>838</v>
      </c>
      <c r="G21" s="74" t="s">
        <v>839</v>
      </c>
      <c r="H21" s="69">
        <v>1097869.23</v>
      </c>
      <c r="I21" s="69">
        <v>1097869.23</v>
      </c>
      <c r="J21" s="69">
        <v>0</v>
      </c>
      <c r="K21" s="69">
        <v>0</v>
      </c>
      <c r="L21" s="68">
        <v>54893.46</v>
      </c>
      <c r="M21" s="247"/>
    </row>
    <row r="22" spans="1:13" s="248" customFormat="1" ht="43.5" thickBot="1" x14ac:dyDescent="0.25">
      <c r="A22" s="74">
        <v>206</v>
      </c>
      <c r="B22" s="74">
        <v>6921</v>
      </c>
      <c r="C22" s="64">
        <v>45091</v>
      </c>
      <c r="D22" s="63">
        <v>1</v>
      </c>
      <c r="E22" s="74" t="s">
        <v>837</v>
      </c>
      <c r="F22" s="74" t="s">
        <v>838</v>
      </c>
      <c r="G22" s="74" t="s">
        <v>839</v>
      </c>
      <c r="H22" s="69">
        <v>2152145.86</v>
      </c>
      <c r="I22" s="69">
        <v>2152145.86</v>
      </c>
      <c r="J22" s="69">
        <v>0</v>
      </c>
      <c r="K22" s="69">
        <v>0</v>
      </c>
      <c r="L22" s="69">
        <v>107607.29</v>
      </c>
      <c r="M22" s="247"/>
    </row>
    <row r="23" spans="1:13" s="248" customFormat="1" ht="43.5" thickBot="1" x14ac:dyDescent="0.25">
      <c r="A23" s="1">
        <v>206</v>
      </c>
      <c r="B23" s="1">
        <v>7787</v>
      </c>
      <c r="C23" s="6">
        <v>45118</v>
      </c>
      <c r="D23" s="2">
        <v>1</v>
      </c>
      <c r="E23" s="1" t="s">
        <v>837</v>
      </c>
      <c r="F23" s="1" t="s">
        <v>838</v>
      </c>
      <c r="G23" s="1" t="s">
        <v>839</v>
      </c>
      <c r="H23" s="4">
        <v>3198864.93</v>
      </c>
      <c r="I23" s="4">
        <v>3198864.93</v>
      </c>
      <c r="J23" s="4">
        <v>0</v>
      </c>
      <c r="K23" s="4">
        <v>0</v>
      </c>
      <c r="L23" s="4">
        <v>159943.25</v>
      </c>
      <c r="M23" s="249"/>
    </row>
    <row r="24" spans="1:13" s="248" customFormat="1" ht="43.5" thickBot="1" x14ac:dyDescent="0.25">
      <c r="A24" s="1">
        <v>206</v>
      </c>
      <c r="B24" s="1">
        <v>7858</v>
      </c>
      <c r="C24" s="6">
        <v>45119</v>
      </c>
      <c r="D24" s="2">
        <v>1</v>
      </c>
      <c r="E24" s="1" t="s">
        <v>837</v>
      </c>
      <c r="F24" s="1" t="s">
        <v>838</v>
      </c>
      <c r="G24" s="1" t="s">
        <v>839</v>
      </c>
      <c r="H24" s="4">
        <v>2120767.1</v>
      </c>
      <c r="I24" s="4">
        <v>2120767.1</v>
      </c>
      <c r="J24" s="4">
        <v>0</v>
      </c>
      <c r="K24" s="4">
        <v>0</v>
      </c>
      <c r="L24" s="4">
        <v>106038.35</v>
      </c>
      <c r="M24" s="249"/>
    </row>
    <row r="25" spans="1:13" s="248" customFormat="1" ht="43.5" thickBot="1" x14ac:dyDescent="0.25">
      <c r="A25" s="1">
        <v>206</v>
      </c>
      <c r="B25" s="1">
        <v>7904</v>
      </c>
      <c r="C25" s="6">
        <v>45122</v>
      </c>
      <c r="D25" s="2">
        <v>1</v>
      </c>
      <c r="E25" s="1" t="s">
        <v>837</v>
      </c>
      <c r="F25" s="1" t="s">
        <v>838</v>
      </c>
      <c r="G25" s="1" t="s">
        <v>839</v>
      </c>
      <c r="H25" s="4">
        <v>2098833.9700000002</v>
      </c>
      <c r="I25" s="4">
        <v>2098833.9700000002</v>
      </c>
      <c r="J25" s="4">
        <v>0</v>
      </c>
      <c r="K25" s="4">
        <v>0</v>
      </c>
      <c r="L25" s="4">
        <v>104941.7</v>
      </c>
      <c r="M25" s="249"/>
    </row>
    <row r="26" spans="1:13" s="248" customFormat="1" ht="29.25" thickBot="1" x14ac:dyDescent="0.25">
      <c r="A26" s="1">
        <v>206</v>
      </c>
      <c r="B26" s="1">
        <v>7914</v>
      </c>
      <c r="C26" s="6">
        <v>45122</v>
      </c>
      <c r="D26" s="2">
        <v>1</v>
      </c>
      <c r="E26" s="1" t="s">
        <v>1188</v>
      </c>
      <c r="F26" s="1" t="s">
        <v>1189</v>
      </c>
      <c r="G26" s="1" t="s">
        <v>1190</v>
      </c>
      <c r="H26" s="4">
        <v>3884619.91</v>
      </c>
      <c r="I26" s="4">
        <v>3884619.91</v>
      </c>
      <c r="J26" s="4">
        <v>0</v>
      </c>
      <c r="K26" s="4">
        <v>0</v>
      </c>
      <c r="L26" s="4">
        <v>0</v>
      </c>
      <c r="M26" s="249"/>
    </row>
    <row r="27" spans="1:13" s="248" customFormat="1" ht="29.25" thickBot="1" x14ac:dyDescent="0.25">
      <c r="A27" s="1">
        <v>206</v>
      </c>
      <c r="B27" s="1">
        <v>7946</v>
      </c>
      <c r="C27" s="6">
        <v>45123</v>
      </c>
      <c r="D27" s="2">
        <v>1</v>
      </c>
      <c r="E27" s="1" t="s">
        <v>1188</v>
      </c>
      <c r="F27" s="1" t="s">
        <v>1189</v>
      </c>
      <c r="G27" s="1" t="s">
        <v>1190</v>
      </c>
      <c r="H27" s="4">
        <v>3884619.91</v>
      </c>
      <c r="I27" s="4">
        <v>3884619.91</v>
      </c>
      <c r="J27" s="4">
        <v>0</v>
      </c>
      <c r="K27" s="4">
        <v>0</v>
      </c>
      <c r="L27" s="4">
        <v>0</v>
      </c>
      <c r="M27" s="249"/>
    </row>
    <row r="28" spans="1:13" s="248" customFormat="1" ht="43.5" thickBot="1" x14ac:dyDescent="0.25">
      <c r="A28" s="1">
        <v>206</v>
      </c>
      <c r="B28" s="1">
        <v>8030</v>
      </c>
      <c r="C28" s="6">
        <v>45125</v>
      </c>
      <c r="D28" s="2">
        <v>1</v>
      </c>
      <c r="E28" s="1" t="s">
        <v>837</v>
      </c>
      <c r="F28" s="1" t="s">
        <v>838</v>
      </c>
      <c r="G28" s="1" t="s">
        <v>839</v>
      </c>
      <c r="H28" s="4">
        <v>4023888.84</v>
      </c>
      <c r="I28" s="4">
        <v>4023888.84</v>
      </c>
      <c r="J28" s="4">
        <v>0</v>
      </c>
      <c r="K28" s="4">
        <v>0</v>
      </c>
      <c r="L28" s="4">
        <v>201194.44</v>
      </c>
      <c r="M28" s="249"/>
    </row>
    <row r="29" spans="1:13" s="248" customFormat="1" ht="43.5" thickBot="1" x14ac:dyDescent="0.25">
      <c r="A29" s="1">
        <v>206</v>
      </c>
      <c r="B29" s="1">
        <v>8031</v>
      </c>
      <c r="C29" s="6">
        <v>45125</v>
      </c>
      <c r="D29" s="2">
        <v>1</v>
      </c>
      <c r="E29" s="1" t="s">
        <v>837</v>
      </c>
      <c r="F29" s="1" t="s">
        <v>838</v>
      </c>
      <c r="G29" s="1" t="s">
        <v>839</v>
      </c>
      <c r="H29" s="4">
        <v>3711763.24</v>
      </c>
      <c r="I29" s="4">
        <v>3711763.24</v>
      </c>
      <c r="J29" s="4">
        <v>0</v>
      </c>
      <c r="K29" s="4">
        <v>0</v>
      </c>
      <c r="L29" s="4">
        <v>185588.16</v>
      </c>
      <c r="M29" s="249"/>
    </row>
    <row r="30" spans="1:13" s="248" customFormat="1" ht="43.5" thickBot="1" x14ac:dyDescent="0.25">
      <c r="A30" s="1">
        <v>206</v>
      </c>
      <c r="B30" s="1">
        <v>8211</v>
      </c>
      <c r="C30" s="6">
        <v>45130</v>
      </c>
      <c r="D30" s="2">
        <v>1</v>
      </c>
      <c r="E30" s="1" t="s">
        <v>837</v>
      </c>
      <c r="F30" s="1" t="s">
        <v>838</v>
      </c>
      <c r="G30" s="1" t="s">
        <v>839</v>
      </c>
      <c r="H30" s="4">
        <v>3366729.35</v>
      </c>
      <c r="I30" s="4">
        <v>3366729.35</v>
      </c>
      <c r="J30" s="4">
        <v>0</v>
      </c>
      <c r="K30" s="4">
        <v>0</v>
      </c>
      <c r="L30" s="4">
        <v>168336.47</v>
      </c>
      <c r="M30" s="249"/>
    </row>
    <row r="31" spans="1:13" s="248" customFormat="1" ht="43.5" thickBot="1" x14ac:dyDescent="0.25">
      <c r="A31" s="1">
        <v>206</v>
      </c>
      <c r="B31" s="1">
        <v>8505</v>
      </c>
      <c r="C31" s="6">
        <v>45138</v>
      </c>
      <c r="D31" s="2">
        <v>1</v>
      </c>
      <c r="E31" s="1" t="s">
        <v>837</v>
      </c>
      <c r="F31" s="1" t="s">
        <v>838</v>
      </c>
      <c r="G31" s="1" t="s">
        <v>839</v>
      </c>
      <c r="H31" s="4">
        <v>2313102.12</v>
      </c>
      <c r="I31" s="4">
        <v>2313102.12</v>
      </c>
      <c r="J31" s="4">
        <v>0</v>
      </c>
      <c r="K31" s="4">
        <v>0</v>
      </c>
      <c r="L31" s="4">
        <v>115655.11</v>
      </c>
      <c r="M31" s="249"/>
    </row>
    <row r="32" spans="1:13" s="246" customFormat="1" ht="43.5" thickBot="1" x14ac:dyDescent="0.25">
      <c r="A32" s="1">
        <v>206</v>
      </c>
      <c r="B32" s="1">
        <v>8654</v>
      </c>
      <c r="C32" s="6">
        <v>45144</v>
      </c>
      <c r="D32" s="2">
        <v>1</v>
      </c>
      <c r="E32" s="1" t="s">
        <v>837</v>
      </c>
      <c r="F32" s="1" t="s">
        <v>838</v>
      </c>
      <c r="G32" s="1" t="s">
        <v>839</v>
      </c>
      <c r="H32" s="4">
        <v>5371467.0300000003</v>
      </c>
      <c r="I32" s="4">
        <v>5371467.0300000003</v>
      </c>
      <c r="J32" s="4">
        <v>0</v>
      </c>
      <c r="K32" s="4">
        <v>0</v>
      </c>
      <c r="L32" s="4">
        <v>268573.34999999998</v>
      </c>
      <c r="M32" s="249"/>
    </row>
    <row r="33" spans="1:13" s="246" customFormat="1" ht="43.5" thickBot="1" x14ac:dyDescent="0.25">
      <c r="A33" s="1">
        <v>206</v>
      </c>
      <c r="B33" s="1">
        <v>8706</v>
      </c>
      <c r="C33" s="6">
        <v>45144</v>
      </c>
      <c r="D33" s="2">
        <v>1</v>
      </c>
      <c r="E33" s="1" t="s">
        <v>837</v>
      </c>
      <c r="F33" s="1" t="s">
        <v>838</v>
      </c>
      <c r="G33" s="1" t="s">
        <v>839</v>
      </c>
      <c r="H33" s="4">
        <v>1859239.88</v>
      </c>
      <c r="I33" s="4">
        <v>1859239.88</v>
      </c>
      <c r="J33" s="4">
        <v>0</v>
      </c>
      <c r="K33" s="4">
        <v>0</v>
      </c>
      <c r="L33" s="3">
        <v>92961.99</v>
      </c>
      <c r="M33" s="249"/>
    </row>
    <row r="34" spans="1:13" s="246" customFormat="1" ht="43.5" thickBot="1" x14ac:dyDescent="0.25">
      <c r="A34" s="1">
        <v>206</v>
      </c>
      <c r="B34" s="1">
        <v>8893</v>
      </c>
      <c r="C34" s="6">
        <v>45150</v>
      </c>
      <c r="D34" s="2">
        <v>1</v>
      </c>
      <c r="E34" s="1" t="s">
        <v>1185</v>
      </c>
      <c r="F34" s="1" t="s">
        <v>838</v>
      </c>
      <c r="G34" s="1" t="s">
        <v>839</v>
      </c>
      <c r="H34" s="4">
        <v>931354.25</v>
      </c>
      <c r="I34" s="4">
        <v>931354.25</v>
      </c>
      <c r="J34" s="4">
        <v>0</v>
      </c>
      <c r="K34" s="4">
        <v>0</v>
      </c>
      <c r="L34" s="3">
        <v>46567.71</v>
      </c>
      <c r="M34" s="249"/>
    </row>
    <row r="35" spans="1:13" s="246" customFormat="1" ht="43.5" thickBot="1" x14ac:dyDescent="0.25">
      <c r="A35" s="1">
        <v>206</v>
      </c>
      <c r="B35" s="1">
        <v>8997</v>
      </c>
      <c r="C35" s="6">
        <v>45151</v>
      </c>
      <c r="D35" s="2">
        <v>1</v>
      </c>
      <c r="E35" s="1" t="s">
        <v>1187</v>
      </c>
      <c r="F35" s="1" t="s">
        <v>838</v>
      </c>
      <c r="G35" s="1" t="s">
        <v>839</v>
      </c>
      <c r="H35" s="4">
        <v>1784073.91</v>
      </c>
      <c r="I35" s="4">
        <v>1784073.91</v>
      </c>
      <c r="J35" s="4">
        <v>0</v>
      </c>
      <c r="K35" s="4">
        <v>0</v>
      </c>
      <c r="L35" s="3">
        <v>89203.7</v>
      </c>
      <c r="M35" s="249"/>
    </row>
    <row r="36" spans="1:13" s="246" customFormat="1" ht="43.5" thickBot="1" x14ac:dyDescent="0.25">
      <c r="A36" s="1">
        <v>206</v>
      </c>
      <c r="B36" s="1">
        <v>9010</v>
      </c>
      <c r="C36" s="6">
        <v>45152</v>
      </c>
      <c r="D36" s="2">
        <v>1</v>
      </c>
      <c r="E36" s="1" t="s">
        <v>1186</v>
      </c>
      <c r="F36" s="1" t="s">
        <v>838</v>
      </c>
      <c r="G36" s="1" t="s">
        <v>839</v>
      </c>
      <c r="H36" s="4">
        <v>2919968.84</v>
      </c>
      <c r="I36" s="4">
        <v>2919968.84</v>
      </c>
      <c r="J36" s="4">
        <v>0</v>
      </c>
      <c r="K36" s="4">
        <v>0</v>
      </c>
      <c r="L36" s="4">
        <v>145998.44</v>
      </c>
      <c r="M36" s="249"/>
    </row>
    <row r="37" spans="1:13" s="248" customFormat="1" ht="57.75" thickBot="1" x14ac:dyDescent="0.25">
      <c r="A37" s="1">
        <v>206</v>
      </c>
      <c r="B37" s="250">
        <v>9056</v>
      </c>
      <c r="C37" s="6">
        <v>45154</v>
      </c>
      <c r="D37" s="2">
        <v>1</v>
      </c>
      <c r="E37" s="1" t="s">
        <v>641</v>
      </c>
      <c r="F37" s="1" t="s">
        <v>642</v>
      </c>
      <c r="G37" s="1" t="s">
        <v>939</v>
      </c>
      <c r="H37" s="4">
        <v>9748591.0500000007</v>
      </c>
      <c r="I37" s="4">
        <v>9748591.0500000007</v>
      </c>
      <c r="J37" s="4">
        <v>0</v>
      </c>
      <c r="K37" s="4">
        <v>0</v>
      </c>
      <c r="L37" s="4">
        <v>0</v>
      </c>
      <c r="M37" s="249"/>
    </row>
    <row r="38" spans="1:13" s="248" customFormat="1" ht="43.5" thickBot="1" x14ac:dyDescent="0.25">
      <c r="A38" s="1">
        <v>206</v>
      </c>
      <c r="B38" s="1">
        <v>9097</v>
      </c>
      <c r="C38" s="6">
        <v>45154</v>
      </c>
      <c r="D38" s="2">
        <v>1</v>
      </c>
      <c r="E38" s="1" t="s">
        <v>1193</v>
      </c>
      <c r="F38" s="1" t="s">
        <v>838</v>
      </c>
      <c r="G38" s="1" t="s">
        <v>839</v>
      </c>
      <c r="H38" s="4">
        <v>1867444.99</v>
      </c>
      <c r="I38" s="4">
        <v>1867444.99</v>
      </c>
      <c r="J38" s="4">
        <v>0</v>
      </c>
      <c r="K38" s="4">
        <v>0</v>
      </c>
      <c r="L38" s="3">
        <v>93372.25</v>
      </c>
      <c r="M38" s="249"/>
    </row>
    <row r="39" spans="1:13" s="248" customFormat="1" ht="43.5" thickBot="1" x14ac:dyDescent="0.25">
      <c r="A39" s="1">
        <v>206</v>
      </c>
      <c r="B39" s="1">
        <v>9239</v>
      </c>
      <c r="C39" s="6">
        <v>45158</v>
      </c>
      <c r="D39" s="2">
        <v>1</v>
      </c>
      <c r="E39" s="1" t="s">
        <v>837</v>
      </c>
      <c r="F39" s="1" t="s">
        <v>838</v>
      </c>
      <c r="G39" s="1" t="s">
        <v>839</v>
      </c>
      <c r="H39" s="4">
        <v>4847009.1100000003</v>
      </c>
      <c r="I39" s="4">
        <v>4847009.1100000003</v>
      </c>
      <c r="J39" s="4">
        <v>0</v>
      </c>
      <c r="K39" s="4">
        <v>0</v>
      </c>
      <c r="L39" s="4">
        <v>242350.46</v>
      </c>
      <c r="M39" s="249"/>
    </row>
    <row r="40" spans="1:13" s="248" customFormat="1" ht="43.5" thickBot="1" x14ac:dyDescent="0.25">
      <c r="A40" s="1">
        <v>206</v>
      </c>
      <c r="B40" s="1">
        <v>9320</v>
      </c>
      <c r="C40" s="6">
        <v>45160</v>
      </c>
      <c r="D40" s="2">
        <v>1</v>
      </c>
      <c r="E40" s="1" t="s">
        <v>837</v>
      </c>
      <c r="F40" s="1" t="s">
        <v>838</v>
      </c>
      <c r="G40" s="1" t="s">
        <v>839</v>
      </c>
      <c r="H40" s="4">
        <v>2706881.03</v>
      </c>
      <c r="I40" s="4">
        <v>2706881.03</v>
      </c>
      <c r="J40" s="4">
        <v>0</v>
      </c>
      <c r="K40" s="4">
        <v>0</v>
      </c>
      <c r="L40" s="4">
        <v>135344.04999999999</v>
      </c>
      <c r="M40" s="249"/>
    </row>
    <row r="41" spans="1:13" s="269" customFormat="1" ht="43.5" thickBot="1" x14ac:dyDescent="0.25">
      <c r="A41" s="155">
        <v>206</v>
      </c>
      <c r="B41" s="155">
        <v>9376</v>
      </c>
      <c r="C41" s="156">
        <v>45161</v>
      </c>
      <c r="D41" s="157">
        <v>1</v>
      </c>
      <c r="E41" s="155" t="s">
        <v>837</v>
      </c>
      <c r="F41" s="155" t="s">
        <v>1367</v>
      </c>
      <c r="G41" s="155" t="s">
        <v>839</v>
      </c>
      <c r="H41" s="154">
        <v>2960651.12</v>
      </c>
      <c r="I41" s="154">
        <v>2960651.12</v>
      </c>
      <c r="J41" s="154">
        <v>0</v>
      </c>
      <c r="K41" s="154">
        <v>0</v>
      </c>
      <c r="L41" s="154">
        <v>148032.56</v>
      </c>
      <c r="M41" s="268"/>
    </row>
    <row r="42" spans="1:13" s="248" customFormat="1" ht="43.5" thickBot="1" x14ac:dyDescent="0.25">
      <c r="A42" s="1">
        <v>206</v>
      </c>
      <c r="B42" s="1">
        <v>9418</v>
      </c>
      <c r="C42" s="6">
        <v>45162</v>
      </c>
      <c r="D42" s="2">
        <v>1</v>
      </c>
      <c r="E42" s="1" t="s">
        <v>1191</v>
      </c>
      <c r="F42" s="1" t="s">
        <v>838</v>
      </c>
      <c r="G42" s="1" t="s">
        <v>839</v>
      </c>
      <c r="H42" s="4">
        <v>1784805.84</v>
      </c>
      <c r="I42" s="4">
        <v>1784805.84</v>
      </c>
      <c r="J42" s="4">
        <v>0</v>
      </c>
      <c r="K42" s="4">
        <v>0</v>
      </c>
      <c r="L42" s="3">
        <v>89240.29</v>
      </c>
      <c r="M42" s="249"/>
    </row>
    <row r="43" spans="1:13" s="248" customFormat="1" ht="43.5" thickBot="1" x14ac:dyDescent="0.25">
      <c r="A43" s="1">
        <v>206</v>
      </c>
      <c r="B43" s="1">
        <v>9420</v>
      </c>
      <c r="C43" s="6">
        <v>45162</v>
      </c>
      <c r="D43" s="2">
        <v>1</v>
      </c>
      <c r="E43" s="1" t="s">
        <v>1195</v>
      </c>
      <c r="F43" s="1" t="s">
        <v>838</v>
      </c>
      <c r="G43" s="1" t="s">
        <v>839</v>
      </c>
      <c r="H43" s="4">
        <v>3892537.37</v>
      </c>
      <c r="I43" s="4">
        <v>3892537.37</v>
      </c>
      <c r="J43" s="4">
        <v>0</v>
      </c>
      <c r="K43" s="4">
        <v>0</v>
      </c>
      <c r="L43" s="4">
        <v>194626.87</v>
      </c>
      <c r="M43" s="249"/>
    </row>
    <row r="44" spans="1:13" s="248" customFormat="1" ht="43.5" thickBot="1" x14ac:dyDescent="0.25">
      <c r="A44" s="1">
        <v>206</v>
      </c>
      <c r="B44" s="1">
        <v>9416</v>
      </c>
      <c r="C44" s="6">
        <v>45162</v>
      </c>
      <c r="D44" s="2">
        <v>1</v>
      </c>
      <c r="E44" s="1" t="s">
        <v>837</v>
      </c>
      <c r="F44" s="1" t="s">
        <v>838</v>
      </c>
      <c r="G44" s="1" t="s">
        <v>839</v>
      </c>
      <c r="H44" s="4">
        <v>932203.34</v>
      </c>
      <c r="I44" s="4">
        <v>932203.34</v>
      </c>
      <c r="J44" s="4">
        <v>0</v>
      </c>
      <c r="K44" s="4">
        <v>0</v>
      </c>
      <c r="L44" s="3">
        <v>46610.17</v>
      </c>
      <c r="M44" s="249"/>
    </row>
    <row r="45" spans="1:13" s="248" customFormat="1" ht="43.5" thickBot="1" x14ac:dyDescent="0.25">
      <c r="A45" s="1">
        <v>206</v>
      </c>
      <c r="B45" s="1">
        <v>9522</v>
      </c>
      <c r="C45" s="6">
        <v>45166</v>
      </c>
      <c r="D45" s="2">
        <v>1</v>
      </c>
      <c r="E45" s="1" t="s">
        <v>1192</v>
      </c>
      <c r="F45" s="1" t="s">
        <v>838</v>
      </c>
      <c r="G45" s="1" t="s">
        <v>839</v>
      </c>
      <c r="H45" s="4">
        <v>1834502.63</v>
      </c>
      <c r="I45" s="4">
        <v>1834502.63</v>
      </c>
      <c r="J45" s="4">
        <v>0</v>
      </c>
      <c r="K45" s="4">
        <v>0</v>
      </c>
      <c r="L45" s="3">
        <v>91725.13</v>
      </c>
      <c r="M45" s="249"/>
    </row>
    <row r="46" spans="1:13" s="248" customFormat="1" ht="43.5" thickBot="1" x14ac:dyDescent="0.25">
      <c r="A46" s="1">
        <v>206</v>
      </c>
      <c r="B46" s="1">
        <v>9523</v>
      </c>
      <c r="C46" s="6">
        <v>45166</v>
      </c>
      <c r="D46" s="2">
        <v>1</v>
      </c>
      <c r="E46" s="1" t="s">
        <v>837</v>
      </c>
      <c r="F46" s="1" t="s">
        <v>838</v>
      </c>
      <c r="G46" s="1" t="s">
        <v>839</v>
      </c>
      <c r="H46" s="4">
        <v>4608917.97</v>
      </c>
      <c r="I46" s="4">
        <v>4608917.97</v>
      </c>
      <c r="J46" s="4">
        <v>0</v>
      </c>
      <c r="K46" s="4">
        <v>0</v>
      </c>
      <c r="L46" s="4">
        <v>230445.9</v>
      </c>
      <c r="M46" s="249"/>
    </row>
    <row r="47" spans="1:13" s="248" customFormat="1" ht="43.5" thickBot="1" x14ac:dyDescent="0.25">
      <c r="A47" s="1">
        <v>206</v>
      </c>
      <c r="B47" s="1">
        <v>9764</v>
      </c>
      <c r="C47" s="6">
        <v>45172</v>
      </c>
      <c r="D47" s="2">
        <v>1</v>
      </c>
      <c r="E47" s="1" t="s">
        <v>837</v>
      </c>
      <c r="F47" s="1" t="s">
        <v>838</v>
      </c>
      <c r="G47" s="1" t="s">
        <v>839</v>
      </c>
      <c r="H47" s="4">
        <v>2157351.02</v>
      </c>
      <c r="I47" s="4">
        <v>2157351.02</v>
      </c>
      <c r="J47" s="4">
        <v>0</v>
      </c>
      <c r="K47" s="4">
        <v>0</v>
      </c>
      <c r="L47" s="4">
        <v>107867.55</v>
      </c>
      <c r="M47" s="249"/>
    </row>
    <row r="48" spans="1:13" s="248" customFormat="1" ht="43.5" thickBot="1" x14ac:dyDescent="0.25">
      <c r="A48" s="1">
        <v>206</v>
      </c>
      <c r="B48" s="1">
        <v>9905</v>
      </c>
      <c r="C48" s="6">
        <v>45176</v>
      </c>
      <c r="D48" s="2">
        <v>1</v>
      </c>
      <c r="E48" s="1" t="s">
        <v>837</v>
      </c>
      <c r="F48" s="1" t="s">
        <v>838</v>
      </c>
      <c r="G48" s="1" t="s">
        <v>839</v>
      </c>
      <c r="H48" s="4">
        <v>4649428.78</v>
      </c>
      <c r="I48" s="4">
        <v>4649428.78</v>
      </c>
      <c r="J48" s="4">
        <v>0</v>
      </c>
      <c r="K48" s="4">
        <v>0</v>
      </c>
      <c r="L48" s="4">
        <v>232471.44</v>
      </c>
      <c r="M48" s="249"/>
    </row>
    <row r="49" spans="1:13" s="248" customFormat="1" ht="43.5" thickBot="1" x14ac:dyDescent="0.25">
      <c r="A49" s="1">
        <v>206</v>
      </c>
      <c r="B49" s="1">
        <v>9944</v>
      </c>
      <c r="C49" s="6">
        <v>45178</v>
      </c>
      <c r="D49" s="2">
        <v>1</v>
      </c>
      <c r="E49" s="1" t="s">
        <v>837</v>
      </c>
      <c r="F49" s="1" t="s">
        <v>838</v>
      </c>
      <c r="G49" s="1" t="s">
        <v>839</v>
      </c>
      <c r="H49" s="4">
        <v>5954103.3899999997</v>
      </c>
      <c r="I49" s="4">
        <v>5954103.3899999997</v>
      </c>
      <c r="J49" s="4">
        <v>0</v>
      </c>
      <c r="K49" s="4">
        <v>0</v>
      </c>
      <c r="L49" s="4">
        <v>297705.17</v>
      </c>
      <c r="M49" s="249"/>
    </row>
    <row r="50" spans="1:13" s="248" customFormat="1" ht="43.5" thickBot="1" x14ac:dyDescent="0.25">
      <c r="A50" s="1">
        <v>206</v>
      </c>
      <c r="B50" s="1">
        <v>10071</v>
      </c>
      <c r="C50" s="6">
        <v>45180</v>
      </c>
      <c r="D50" s="2">
        <v>1</v>
      </c>
      <c r="E50" s="1" t="s">
        <v>837</v>
      </c>
      <c r="F50" s="1" t="s">
        <v>838</v>
      </c>
      <c r="G50" s="1" t="s">
        <v>839</v>
      </c>
      <c r="H50" s="4">
        <v>1392534.86</v>
      </c>
      <c r="I50" s="4">
        <v>1392534.86</v>
      </c>
      <c r="J50" s="4">
        <v>0</v>
      </c>
      <c r="K50" s="4">
        <v>0</v>
      </c>
      <c r="L50" s="3">
        <v>69626.740000000005</v>
      </c>
      <c r="M50" s="249"/>
    </row>
    <row r="51" spans="1:13" s="248" customFormat="1" ht="43.5" thickBot="1" x14ac:dyDescent="0.25">
      <c r="A51" s="1">
        <v>206</v>
      </c>
      <c r="B51" s="1">
        <v>10070</v>
      </c>
      <c r="C51" s="6">
        <v>45180</v>
      </c>
      <c r="D51" s="2">
        <v>1</v>
      </c>
      <c r="E51" s="1" t="s">
        <v>837</v>
      </c>
      <c r="F51" s="1" t="s">
        <v>838</v>
      </c>
      <c r="G51" s="1" t="s">
        <v>839</v>
      </c>
      <c r="H51" s="4">
        <v>3998376</v>
      </c>
      <c r="I51" s="4">
        <v>3998376.01</v>
      </c>
      <c r="J51" s="4">
        <v>0</v>
      </c>
      <c r="K51" s="4">
        <v>0</v>
      </c>
      <c r="L51" s="4">
        <v>199918.8</v>
      </c>
      <c r="M51" s="249"/>
    </row>
    <row r="52" spans="1:13" s="248" customFormat="1" ht="43.5" thickBot="1" x14ac:dyDescent="0.25">
      <c r="A52" s="1">
        <v>206</v>
      </c>
      <c r="B52" s="1">
        <v>10116</v>
      </c>
      <c r="C52" s="6">
        <v>45181</v>
      </c>
      <c r="D52" s="2">
        <v>1</v>
      </c>
      <c r="E52" s="1" t="s">
        <v>837</v>
      </c>
      <c r="F52" s="1" t="s">
        <v>838</v>
      </c>
      <c r="G52" s="1" t="s">
        <v>839</v>
      </c>
      <c r="H52" s="4">
        <v>2866828.35</v>
      </c>
      <c r="I52" s="4">
        <v>2866828.35</v>
      </c>
      <c r="J52" s="4">
        <v>0</v>
      </c>
      <c r="K52" s="4">
        <v>0</v>
      </c>
      <c r="L52" s="4">
        <v>143341.42000000001</v>
      </c>
      <c r="M52" s="249"/>
    </row>
    <row r="53" spans="1:13" s="248" customFormat="1" ht="43.5" thickBot="1" x14ac:dyDescent="0.25">
      <c r="A53" s="1">
        <v>206</v>
      </c>
      <c r="B53" s="1">
        <v>10259</v>
      </c>
      <c r="C53" s="6">
        <v>45185</v>
      </c>
      <c r="D53" s="2">
        <v>1</v>
      </c>
      <c r="E53" s="1" t="s">
        <v>1194</v>
      </c>
      <c r="F53" s="1" t="s">
        <v>838</v>
      </c>
      <c r="G53" s="1" t="s">
        <v>839</v>
      </c>
      <c r="H53" s="4">
        <v>1797395.53</v>
      </c>
      <c r="I53" s="4">
        <v>1797395.53</v>
      </c>
      <c r="J53" s="4">
        <v>0</v>
      </c>
      <c r="K53" s="4">
        <v>0</v>
      </c>
      <c r="L53" s="3">
        <v>89869.78</v>
      </c>
      <c r="M53" s="249"/>
    </row>
    <row r="54" spans="1:13" s="248" customFormat="1" ht="43.5" thickBot="1" x14ac:dyDescent="0.25">
      <c r="A54" s="1">
        <v>206</v>
      </c>
      <c r="B54" s="1">
        <v>10256</v>
      </c>
      <c r="C54" s="6">
        <v>45185</v>
      </c>
      <c r="D54" s="2">
        <v>1</v>
      </c>
      <c r="E54" s="1" t="s">
        <v>1197</v>
      </c>
      <c r="F54" s="1" t="s">
        <v>838</v>
      </c>
      <c r="G54" s="1" t="s">
        <v>839</v>
      </c>
      <c r="H54" s="4">
        <v>4450373.0199999996</v>
      </c>
      <c r="I54" s="4">
        <v>4450373.0199999996</v>
      </c>
      <c r="J54" s="4">
        <v>0</v>
      </c>
      <c r="K54" s="4">
        <v>0</v>
      </c>
      <c r="L54" s="4">
        <v>222518.65</v>
      </c>
      <c r="M54" s="249"/>
    </row>
    <row r="55" spans="1:13" s="248" customFormat="1" ht="43.5" thickBot="1" x14ac:dyDescent="0.25">
      <c r="A55" s="1">
        <v>206</v>
      </c>
      <c r="B55" s="1">
        <v>10531</v>
      </c>
      <c r="C55" s="6">
        <v>45193</v>
      </c>
      <c r="D55" s="2">
        <v>1</v>
      </c>
      <c r="E55" s="1" t="s">
        <v>1196</v>
      </c>
      <c r="F55" s="1" t="s">
        <v>838</v>
      </c>
      <c r="G55" s="1" t="s">
        <v>839</v>
      </c>
      <c r="H55" s="4">
        <v>3141452.86</v>
      </c>
      <c r="I55" s="4">
        <v>3141452.86</v>
      </c>
      <c r="J55" s="4">
        <v>0</v>
      </c>
      <c r="K55" s="4">
        <v>0</v>
      </c>
      <c r="L55" s="4">
        <v>157072.64000000001</v>
      </c>
      <c r="M55" s="249"/>
    </row>
    <row r="56" spans="1:13" s="248" customFormat="1" ht="43.5" thickBot="1" x14ac:dyDescent="0.25">
      <c r="A56" s="1">
        <v>206</v>
      </c>
      <c r="B56" s="1">
        <v>10706</v>
      </c>
      <c r="C56" s="6">
        <v>45196</v>
      </c>
      <c r="D56" s="2">
        <v>1</v>
      </c>
      <c r="E56" s="1" t="s">
        <v>837</v>
      </c>
      <c r="F56" s="1" t="s">
        <v>838</v>
      </c>
      <c r="G56" s="1" t="s">
        <v>839</v>
      </c>
      <c r="H56" s="4">
        <v>1872339.98</v>
      </c>
      <c r="I56" s="4">
        <v>1872339.98</v>
      </c>
      <c r="J56" s="4">
        <v>0</v>
      </c>
      <c r="K56" s="4">
        <v>0</v>
      </c>
      <c r="L56" s="3">
        <v>93617</v>
      </c>
      <c r="M56" s="249"/>
    </row>
    <row r="57" spans="1:13" s="248" customFormat="1" ht="43.5" thickBot="1" x14ac:dyDescent="0.25">
      <c r="A57" s="1">
        <v>206</v>
      </c>
      <c r="B57" s="1">
        <v>10821</v>
      </c>
      <c r="C57" s="6">
        <v>45200</v>
      </c>
      <c r="D57" s="2">
        <v>1</v>
      </c>
      <c r="E57" s="1" t="s">
        <v>837</v>
      </c>
      <c r="F57" s="1" t="s">
        <v>838</v>
      </c>
      <c r="G57" s="1" t="s">
        <v>839</v>
      </c>
      <c r="H57" s="4">
        <v>3716640.33</v>
      </c>
      <c r="I57" s="4">
        <v>3716640.33</v>
      </c>
      <c r="J57" s="4">
        <v>0</v>
      </c>
      <c r="K57" s="4">
        <v>0</v>
      </c>
      <c r="L57" s="4">
        <v>185832.02</v>
      </c>
      <c r="M57" s="249"/>
    </row>
    <row r="58" spans="1:13" s="248" customFormat="1" ht="43.5" thickBot="1" x14ac:dyDescent="0.25">
      <c r="A58" s="1">
        <v>206</v>
      </c>
      <c r="B58" s="1">
        <v>10881</v>
      </c>
      <c r="C58" s="6">
        <v>45202</v>
      </c>
      <c r="D58" s="2">
        <v>1</v>
      </c>
      <c r="E58" s="1" t="s">
        <v>1198</v>
      </c>
      <c r="F58" s="1" t="s">
        <v>838</v>
      </c>
      <c r="G58" s="1" t="s">
        <v>839</v>
      </c>
      <c r="H58" s="4">
        <v>965879.82</v>
      </c>
      <c r="I58" s="4">
        <v>965879.82</v>
      </c>
      <c r="J58" s="4">
        <v>0</v>
      </c>
      <c r="K58" s="4">
        <v>0</v>
      </c>
      <c r="L58" s="3">
        <v>48293.99</v>
      </c>
      <c r="M58" s="249"/>
    </row>
    <row r="59" spans="1:13" s="248" customFormat="1" ht="43.5" thickBot="1" x14ac:dyDescent="0.25">
      <c r="A59" s="1">
        <v>206</v>
      </c>
      <c r="B59" s="1">
        <v>10846</v>
      </c>
      <c r="C59" s="6">
        <v>45202</v>
      </c>
      <c r="D59" s="2">
        <v>1</v>
      </c>
      <c r="E59" s="1" t="s">
        <v>837</v>
      </c>
      <c r="F59" s="1" t="s">
        <v>838</v>
      </c>
      <c r="G59" s="1" t="s">
        <v>839</v>
      </c>
      <c r="H59" s="4">
        <v>962796.65</v>
      </c>
      <c r="I59" s="4">
        <v>962796.65</v>
      </c>
      <c r="J59" s="4">
        <v>0</v>
      </c>
      <c r="K59" s="4">
        <v>0</v>
      </c>
      <c r="L59" s="3">
        <v>48139.83</v>
      </c>
      <c r="M59" s="249"/>
    </row>
    <row r="60" spans="1:13" s="248" customFormat="1" ht="43.5" thickBot="1" x14ac:dyDescent="0.25">
      <c r="A60" s="1">
        <v>206</v>
      </c>
      <c r="B60" s="1">
        <v>10940</v>
      </c>
      <c r="C60" s="6">
        <v>45203</v>
      </c>
      <c r="D60" s="2">
        <v>1</v>
      </c>
      <c r="E60" s="1" t="s">
        <v>837</v>
      </c>
      <c r="F60" s="1" t="s">
        <v>838</v>
      </c>
      <c r="G60" s="1" t="s">
        <v>839</v>
      </c>
      <c r="H60" s="4">
        <v>6596091.0499999998</v>
      </c>
      <c r="I60" s="4">
        <v>6596091.0499999998</v>
      </c>
      <c r="J60" s="4">
        <v>0</v>
      </c>
      <c r="K60" s="4">
        <v>0</v>
      </c>
      <c r="L60" s="4">
        <v>329804.55</v>
      </c>
      <c r="M60" s="249"/>
    </row>
    <row r="61" spans="1:13" s="248" customFormat="1" ht="43.5" thickBot="1" x14ac:dyDescent="0.25">
      <c r="A61" s="1">
        <v>206</v>
      </c>
      <c r="B61" s="1">
        <v>11216</v>
      </c>
      <c r="C61" s="6">
        <v>45209</v>
      </c>
      <c r="D61" s="2">
        <v>1</v>
      </c>
      <c r="E61" s="1" t="s">
        <v>837</v>
      </c>
      <c r="F61" s="1" t="s">
        <v>838</v>
      </c>
      <c r="G61" s="1" t="s">
        <v>839</v>
      </c>
      <c r="H61" s="4">
        <v>919112.28</v>
      </c>
      <c r="I61" s="4">
        <v>919112.28</v>
      </c>
      <c r="J61" s="4">
        <v>0</v>
      </c>
      <c r="K61" s="4">
        <v>0</v>
      </c>
      <c r="L61" s="3">
        <v>45955.61</v>
      </c>
      <c r="M61" s="249"/>
    </row>
    <row r="62" spans="1:13" s="248" customFormat="1" ht="43.5" thickBot="1" x14ac:dyDescent="0.25">
      <c r="A62" s="1">
        <v>206</v>
      </c>
      <c r="B62" s="1">
        <v>11332</v>
      </c>
      <c r="C62" s="6">
        <v>45211</v>
      </c>
      <c r="D62" s="2">
        <v>1</v>
      </c>
      <c r="E62" s="1" t="s">
        <v>837</v>
      </c>
      <c r="F62" s="1" t="s">
        <v>838</v>
      </c>
      <c r="G62" s="1" t="s">
        <v>839</v>
      </c>
      <c r="H62" s="4">
        <v>1880187.17</v>
      </c>
      <c r="I62" s="4">
        <v>1880187.17</v>
      </c>
      <c r="J62" s="4">
        <v>0</v>
      </c>
      <c r="K62" s="4">
        <v>0</v>
      </c>
      <c r="L62" s="3">
        <v>94009.36</v>
      </c>
      <c r="M62" s="249"/>
    </row>
    <row r="63" spans="1:13" s="248" customFormat="1" ht="43.5" thickBot="1" x14ac:dyDescent="0.25">
      <c r="A63" s="1">
        <v>206</v>
      </c>
      <c r="B63" s="1">
        <v>11292</v>
      </c>
      <c r="C63" s="6">
        <v>45211</v>
      </c>
      <c r="D63" s="2">
        <v>1</v>
      </c>
      <c r="E63" s="1" t="s">
        <v>837</v>
      </c>
      <c r="F63" s="1" t="s">
        <v>838</v>
      </c>
      <c r="G63" s="1" t="s">
        <v>839</v>
      </c>
      <c r="H63" s="4">
        <v>4207702.13</v>
      </c>
      <c r="I63" s="4">
        <v>4207702.13</v>
      </c>
      <c r="J63" s="4">
        <v>0</v>
      </c>
      <c r="K63" s="4">
        <v>0</v>
      </c>
      <c r="L63" s="4">
        <v>210385.11</v>
      </c>
      <c r="M63" s="249"/>
    </row>
    <row r="64" spans="1:13" s="248" customFormat="1" ht="43.5" thickBot="1" x14ac:dyDescent="0.25">
      <c r="A64" s="1">
        <v>206</v>
      </c>
      <c r="B64" s="1">
        <v>11399</v>
      </c>
      <c r="C64" s="6">
        <v>45213</v>
      </c>
      <c r="D64" s="2">
        <v>1</v>
      </c>
      <c r="E64" s="1" t="s">
        <v>837</v>
      </c>
      <c r="F64" s="1" t="s">
        <v>838</v>
      </c>
      <c r="G64" s="1" t="s">
        <v>839</v>
      </c>
      <c r="H64" s="4">
        <v>2696107.97</v>
      </c>
      <c r="I64" s="4">
        <v>2696107.97</v>
      </c>
      <c r="J64" s="4">
        <v>0</v>
      </c>
      <c r="K64" s="4">
        <v>0</v>
      </c>
      <c r="L64" s="4">
        <v>134805.4</v>
      </c>
      <c r="M64" s="249"/>
    </row>
    <row r="65" spans="1:13" s="248" customFormat="1" ht="43.5" thickBot="1" x14ac:dyDescent="0.25">
      <c r="A65" s="1">
        <v>206</v>
      </c>
      <c r="B65" s="1">
        <v>11349</v>
      </c>
      <c r="C65" s="6">
        <v>45213</v>
      </c>
      <c r="D65" s="2">
        <v>1</v>
      </c>
      <c r="E65" s="1" t="s">
        <v>837</v>
      </c>
      <c r="F65" s="1" t="s">
        <v>838</v>
      </c>
      <c r="G65" s="1" t="s">
        <v>839</v>
      </c>
      <c r="H65" s="4">
        <v>1219626.8999999999</v>
      </c>
      <c r="I65" s="4">
        <v>1219626.8999999999</v>
      </c>
      <c r="J65" s="4">
        <v>0</v>
      </c>
      <c r="K65" s="4">
        <v>0</v>
      </c>
      <c r="L65" s="3">
        <v>60981.35</v>
      </c>
      <c r="M65" s="249"/>
    </row>
    <row r="66" spans="1:13" s="248" customFormat="1" ht="43.5" thickBot="1" x14ac:dyDescent="0.25">
      <c r="A66" s="1">
        <v>206</v>
      </c>
      <c r="B66" s="1">
        <v>11402</v>
      </c>
      <c r="C66" s="6">
        <v>45213</v>
      </c>
      <c r="D66" s="2">
        <v>1</v>
      </c>
      <c r="E66" s="1" t="s">
        <v>1201</v>
      </c>
      <c r="F66" s="1" t="s">
        <v>838</v>
      </c>
      <c r="G66" s="1" t="s">
        <v>839</v>
      </c>
      <c r="H66" s="4">
        <v>962352.34</v>
      </c>
      <c r="I66" s="4">
        <v>962352.34</v>
      </c>
      <c r="J66" s="4">
        <v>0</v>
      </c>
      <c r="K66" s="4">
        <v>0</v>
      </c>
      <c r="L66" s="3">
        <v>48117.62</v>
      </c>
      <c r="M66" s="249"/>
    </row>
    <row r="67" spans="1:13" s="248" customFormat="1" ht="43.5" thickBot="1" x14ac:dyDescent="0.25">
      <c r="A67" s="1">
        <v>206</v>
      </c>
      <c r="B67" s="1">
        <v>11618</v>
      </c>
      <c r="C67" s="6">
        <v>45217</v>
      </c>
      <c r="D67" s="2">
        <v>1</v>
      </c>
      <c r="E67" s="1" t="s">
        <v>1199</v>
      </c>
      <c r="F67" s="1" t="s">
        <v>838</v>
      </c>
      <c r="G67" s="1" t="s">
        <v>839</v>
      </c>
      <c r="H67" s="4">
        <v>2746801.39</v>
      </c>
      <c r="I67" s="4">
        <v>2746801.39</v>
      </c>
      <c r="J67" s="4">
        <v>0</v>
      </c>
      <c r="K67" s="4">
        <v>0</v>
      </c>
      <c r="L67" s="4">
        <v>137340.07</v>
      </c>
      <c r="M67" s="249"/>
    </row>
    <row r="68" spans="1:13" s="248" customFormat="1" ht="43.5" thickBot="1" x14ac:dyDescent="0.25">
      <c r="A68" s="1">
        <v>206</v>
      </c>
      <c r="B68" s="1">
        <v>11630</v>
      </c>
      <c r="C68" s="6">
        <v>45217</v>
      </c>
      <c r="D68" s="2">
        <v>1</v>
      </c>
      <c r="E68" s="1" t="s">
        <v>1200</v>
      </c>
      <c r="F68" s="1" t="s">
        <v>838</v>
      </c>
      <c r="G68" s="1" t="s">
        <v>839</v>
      </c>
      <c r="H68" s="4">
        <v>1929114.65</v>
      </c>
      <c r="I68" s="4">
        <v>1929114.65</v>
      </c>
      <c r="J68" s="4">
        <v>0</v>
      </c>
      <c r="K68" s="4">
        <v>0</v>
      </c>
      <c r="L68" s="3">
        <v>96455.73</v>
      </c>
      <c r="M68" s="249"/>
    </row>
    <row r="69" spans="1:13" s="248" customFormat="1" ht="43.5" thickBot="1" x14ac:dyDescent="0.25">
      <c r="A69" s="1">
        <v>206</v>
      </c>
      <c r="B69" s="1">
        <v>11658</v>
      </c>
      <c r="C69" s="6">
        <v>45218</v>
      </c>
      <c r="D69" s="2">
        <v>1</v>
      </c>
      <c r="E69" s="1" t="s">
        <v>837</v>
      </c>
      <c r="F69" s="1" t="s">
        <v>838</v>
      </c>
      <c r="G69" s="1" t="s">
        <v>839</v>
      </c>
      <c r="H69" s="4">
        <v>2883204.25</v>
      </c>
      <c r="I69" s="4">
        <v>2883204.25</v>
      </c>
      <c r="J69" s="4">
        <v>0</v>
      </c>
      <c r="K69" s="4">
        <v>0</v>
      </c>
      <c r="L69" s="4">
        <v>144160.21</v>
      </c>
      <c r="M69" s="249"/>
    </row>
    <row r="70" spans="1:13" s="248" customFormat="1" ht="43.5" thickBot="1" x14ac:dyDescent="0.25">
      <c r="A70" s="1">
        <v>206</v>
      </c>
      <c r="B70" s="1">
        <v>11845</v>
      </c>
      <c r="C70" s="6">
        <v>45229</v>
      </c>
      <c r="D70" s="2">
        <v>1</v>
      </c>
      <c r="E70" s="1" t="s">
        <v>837</v>
      </c>
      <c r="F70" s="1" t="s">
        <v>838</v>
      </c>
      <c r="G70" s="1" t="s">
        <v>839</v>
      </c>
      <c r="H70" s="4">
        <v>2551198.12</v>
      </c>
      <c r="I70" s="4">
        <v>2551198.12</v>
      </c>
      <c r="J70" s="4">
        <v>0</v>
      </c>
      <c r="K70" s="4">
        <v>0</v>
      </c>
      <c r="L70" s="4">
        <v>127559.91</v>
      </c>
      <c r="M70" s="249"/>
    </row>
    <row r="73" spans="1:13" ht="15.75" x14ac:dyDescent="0.25">
      <c r="B73" s="633" t="s">
        <v>1366</v>
      </c>
      <c r="C73" s="634"/>
      <c r="D73" s="634"/>
      <c r="E73" s="634"/>
      <c r="F73" s="634"/>
      <c r="G73" s="634"/>
      <c r="H73" s="634"/>
      <c r="I73" s="634"/>
      <c r="J73" s="634"/>
      <c r="K73" s="634"/>
      <c r="L73" s="635"/>
    </row>
    <row r="74" spans="1:13" x14ac:dyDescent="0.25">
      <c r="B74" s="210" t="s">
        <v>138</v>
      </c>
      <c r="C74" s="210" t="s">
        <v>139</v>
      </c>
      <c r="D74" s="208" t="s">
        <v>1155</v>
      </c>
      <c r="E74" s="208" t="s">
        <v>138</v>
      </c>
      <c r="F74" s="208" t="s">
        <v>139</v>
      </c>
      <c r="G74" s="208" t="s">
        <v>1155</v>
      </c>
      <c r="H74" s="208" t="s">
        <v>138</v>
      </c>
      <c r="I74" s="208" t="s">
        <v>139</v>
      </c>
      <c r="J74" s="208" t="s">
        <v>1155</v>
      </c>
      <c r="K74" s="208" t="s">
        <v>138</v>
      </c>
      <c r="L74" s="208" t="s">
        <v>139</v>
      </c>
    </row>
    <row r="75" spans="1:13" x14ac:dyDescent="0.25">
      <c r="B75" s="255">
        <v>5584</v>
      </c>
      <c r="C75" s="256">
        <v>45056</v>
      </c>
      <c r="D75" s="597">
        <v>45170</v>
      </c>
      <c r="E75" s="257">
        <v>6921</v>
      </c>
      <c r="F75" s="254">
        <v>45091</v>
      </c>
      <c r="G75" s="234">
        <v>45170</v>
      </c>
      <c r="H75" s="258">
        <v>9320</v>
      </c>
      <c r="I75" s="254">
        <v>45160</v>
      </c>
      <c r="J75" s="232"/>
      <c r="K75" s="258">
        <v>10881</v>
      </c>
      <c r="L75" s="254">
        <v>45202</v>
      </c>
    </row>
    <row r="76" spans="1:13" x14ac:dyDescent="0.25">
      <c r="B76" s="255">
        <v>5623</v>
      </c>
      <c r="C76" s="256">
        <v>45057</v>
      </c>
      <c r="D76" s="597"/>
      <c r="E76" s="257">
        <v>7787</v>
      </c>
      <c r="F76" s="254">
        <v>45118</v>
      </c>
      <c r="G76" s="232"/>
      <c r="H76" s="258">
        <v>9376</v>
      </c>
      <c r="I76" s="254">
        <v>45161</v>
      </c>
      <c r="J76" s="232"/>
      <c r="K76" s="258">
        <v>10846</v>
      </c>
      <c r="L76" s="254">
        <v>45202</v>
      </c>
    </row>
    <row r="77" spans="1:13" x14ac:dyDescent="0.25">
      <c r="B77" s="255">
        <v>5622</v>
      </c>
      <c r="C77" s="256">
        <v>45057</v>
      </c>
      <c r="D77" s="597"/>
      <c r="E77" s="257">
        <v>7858</v>
      </c>
      <c r="F77" s="254">
        <v>45119</v>
      </c>
      <c r="G77" s="232"/>
      <c r="H77" s="258">
        <v>9418</v>
      </c>
      <c r="I77" s="254">
        <v>45162</v>
      </c>
      <c r="J77" s="232"/>
      <c r="K77" s="258">
        <v>10940</v>
      </c>
      <c r="L77" s="254">
        <v>45203</v>
      </c>
    </row>
    <row r="78" spans="1:13" x14ac:dyDescent="0.25">
      <c r="B78" s="255">
        <v>5790</v>
      </c>
      <c r="C78" s="256">
        <v>45061</v>
      </c>
      <c r="D78" s="597"/>
      <c r="E78" s="257">
        <v>7904</v>
      </c>
      <c r="F78" s="254">
        <v>45122</v>
      </c>
      <c r="G78" s="232"/>
      <c r="H78" s="258">
        <v>9420</v>
      </c>
      <c r="I78" s="254">
        <v>45162</v>
      </c>
      <c r="J78" s="232"/>
      <c r="K78" s="258">
        <v>11216</v>
      </c>
      <c r="L78" s="254">
        <v>45209</v>
      </c>
    </row>
    <row r="79" spans="1:13" x14ac:dyDescent="0.25">
      <c r="B79" s="255">
        <v>5788</v>
      </c>
      <c r="C79" s="256">
        <v>45061</v>
      </c>
      <c r="D79" s="597"/>
      <c r="E79" s="257">
        <v>7914</v>
      </c>
      <c r="F79" s="254">
        <v>45122</v>
      </c>
      <c r="G79" s="232"/>
      <c r="H79" s="258">
        <v>9416</v>
      </c>
      <c r="I79" s="254">
        <v>45162</v>
      </c>
      <c r="J79" s="232"/>
      <c r="K79" s="258">
        <v>11332</v>
      </c>
      <c r="L79" s="254">
        <v>45211</v>
      </c>
    </row>
    <row r="80" spans="1:13" x14ac:dyDescent="0.25">
      <c r="B80" s="255">
        <v>5840</v>
      </c>
      <c r="C80" s="256">
        <v>45062</v>
      </c>
      <c r="D80" s="597"/>
      <c r="E80" s="257">
        <v>7946</v>
      </c>
      <c r="F80" s="254">
        <v>45123</v>
      </c>
      <c r="G80" s="232"/>
      <c r="H80" s="258">
        <v>9522</v>
      </c>
      <c r="I80" s="254">
        <v>45166</v>
      </c>
      <c r="J80" s="232"/>
      <c r="K80" s="258">
        <v>11292</v>
      </c>
      <c r="L80" s="254">
        <v>45211</v>
      </c>
    </row>
    <row r="81" spans="2:12" x14ac:dyDescent="0.25">
      <c r="B81" s="255">
        <v>5961</v>
      </c>
      <c r="C81" s="256">
        <v>45064</v>
      </c>
      <c r="D81" s="597"/>
      <c r="E81" s="257">
        <v>8030</v>
      </c>
      <c r="F81" s="254">
        <v>45125</v>
      </c>
      <c r="G81" s="232"/>
      <c r="H81" s="258">
        <v>9523</v>
      </c>
      <c r="I81" s="254">
        <v>45166</v>
      </c>
      <c r="J81" s="232"/>
      <c r="K81" s="258">
        <v>11399</v>
      </c>
      <c r="L81" s="254">
        <v>45213</v>
      </c>
    </row>
    <row r="82" spans="2:12" x14ac:dyDescent="0.25">
      <c r="B82" s="255">
        <v>5939</v>
      </c>
      <c r="C82" s="256">
        <v>45064</v>
      </c>
      <c r="D82" s="597"/>
      <c r="E82" s="257">
        <v>8031</v>
      </c>
      <c r="F82" s="254">
        <v>45125</v>
      </c>
      <c r="G82" s="232"/>
      <c r="H82" s="258">
        <v>9764</v>
      </c>
      <c r="I82" s="254">
        <v>45172</v>
      </c>
      <c r="J82" s="232"/>
      <c r="K82" s="258">
        <v>11349</v>
      </c>
      <c r="L82" s="254">
        <v>45213</v>
      </c>
    </row>
    <row r="83" spans="2:12" x14ac:dyDescent="0.25">
      <c r="B83" s="255">
        <v>6001</v>
      </c>
      <c r="C83" s="256">
        <v>45066</v>
      </c>
      <c r="D83" s="597"/>
      <c r="E83" s="257">
        <v>8211</v>
      </c>
      <c r="F83" s="254">
        <v>45130</v>
      </c>
      <c r="G83" s="232"/>
      <c r="H83" s="258">
        <v>9905</v>
      </c>
      <c r="I83" s="254">
        <v>45176</v>
      </c>
      <c r="J83" s="232"/>
      <c r="K83" s="258">
        <v>11402</v>
      </c>
      <c r="L83" s="254">
        <v>45213</v>
      </c>
    </row>
    <row r="84" spans="2:12" x14ac:dyDescent="0.25">
      <c r="B84" s="255">
        <v>6121</v>
      </c>
      <c r="C84" s="256">
        <v>45068</v>
      </c>
      <c r="D84" s="597"/>
      <c r="E84" s="257">
        <v>8505</v>
      </c>
      <c r="F84" s="254">
        <v>45138</v>
      </c>
      <c r="G84" s="232"/>
      <c r="H84" s="258">
        <v>9944</v>
      </c>
      <c r="I84" s="254">
        <v>45178</v>
      </c>
      <c r="J84" s="232"/>
      <c r="K84" s="258">
        <v>11618</v>
      </c>
      <c r="L84" s="254">
        <v>45217</v>
      </c>
    </row>
    <row r="85" spans="2:12" x14ac:dyDescent="0.25">
      <c r="B85" s="255">
        <v>6243</v>
      </c>
      <c r="C85" s="256">
        <v>45071</v>
      </c>
      <c r="D85" s="597"/>
      <c r="E85" s="257">
        <v>8654</v>
      </c>
      <c r="F85" s="254">
        <v>45144</v>
      </c>
      <c r="G85" s="232"/>
      <c r="H85" s="258">
        <v>10071</v>
      </c>
      <c r="I85" s="254">
        <v>45180</v>
      </c>
      <c r="J85" s="232"/>
      <c r="K85" s="258">
        <v>11630</v>
      </c>
      <c r="L85" s="254">
        <v>45217</v>
      </c>
    </row>
    <row r="86" spans="2:12" x14ac:dyDescent="0.25">
      <c r="B86" s="255">
        <v>6356</v>
      </c>
      <c r="C86" s="256">
        <v>45075</v>
      </c>
      <c r="D86" s="597"/>
      <c r="E86" s="257">
        <v>8706</v>
      </c>
      <c r="F86" s="254">
        <v>45144</v>
      </c>
      <c r="G86" s="232"/>
      <c r="H86" s="205">
        <v>10070</v>
      </c>
      <c r="I86" s="202">
        <v>45180</v>
      </c>
      <c r="J86" s="232"/>
      <c r="K86" s="258">
        <v>11658</v>
      </c>
      <c r="L86" s="254">
        <v>45218</v>
      </c>
    </row>
    <row r="87" spans="2:12" x14ac:dyDescent="0.25">
      <c r="B87" s="255">
        <v>6441</v>
      </c>
      <c r="C87" s="256">
        <v>45077</v>
      </c>
      <c r="D87" s="597"/>
      <c r="E87" s="257">
        <v>8893</v>
      </c>
      <c r="F87" s="254">
        <v>45150</v>
      </c>
      <c r="G87" s="232"/>
      <c r="H87" s="258">
        <v>10116</v>
      </c>
      <c r="I87" s="254">
        <v>45181</v>
      </c>
      <c r="J87" s="232"/>
      <c r="K87" s="258">
        <v>11845</v>
      </c>
      <c r="L87" s="254">
        <v>45229</v>
      </c>
    </row>
    <row r="88" spans="2:12" x14ac:dyDescent="0.25">
      <c r="B88" s="89">
        <v>6529</v>
      </c>
      <c r="C88" s="88">
        <v>45081</v>
      </c>
      <c r="D88" s="597"/>
      <c r="E88" s="257">
        <v>8997</v>
      </c>
      <c r="F88" s="254">
        <v>45151</v>
      </c>
      <c r="G88" s="232"/>
      <c r="H88" s="258">
        <v>10259</v>
      </c>
      <c r="I88" s="254">
        <v>45185</v>
      </c>
      <c r="J88" s="232"/>
      <c r="K88" s="205"/>
      <c r="L88" s="202"/>
    </row>
    <row r="89" spans="2:12" x14ac:dyDescent="0.25">
      <c r="B89" s="89">
        <v>6628</v>
      </c>
      <c r="C89" s="88">
        <v>45084</v>
      </c>
      <c r="D89" s="597"/>
      <c r="E89" s="257">
        <v>9010</v>
      </c>
      <c r="F89" s="254">
        <v>45152</v>
      </c>
      <c r="G89" s="232"/>
      <c r="H89" s="205">
        <v>10256</v>
      </c>
      <c r="I89" s="202">
        <v>45185</v>
      </c>
      <c r="J89" s="232"/>
      <c r="K89" s="205"/>
      <c r="L89" s="202"/>
    </row>
    <row r="90" spans="2:12" x14ac:dyDescent="0.25">
      <c r="B90" s="89">
        <v>6747</v>
      </c>
      <c r="C90" s="88">
        <v>45087</v>
      </c>
      <c r="D90" s="597"/>
      <c r="E90" s="257">
        <v>9056</v>
      </c>
      <c r="F90" s="254">
        <v>45154</v>
      </c>
      <c r="G90" s="232"/>
      <c r="H90" s="258">
        <v>10531</v>
      </c>
      <c r="I90" s="254">
        <v>45193</v>
      </c>
      <c r="J90" s="232"/>
      <c r="K90" s="205"/>
      <c r="L90" s="202"/>
    </row>
    <row r="91" spans="2:12" x14ac:dyDescent="0.25">
      <c r="B91" s="89">
        <v>6749</v>
      </c>
      <c r="C91" s="88">
        <v>45087</v>
      </c>
      <c r="D91" s="597"/>
      <c r="E91" s="257">
        <v>9097</v>
      </c>
      <c r="F91" s="254">
        <v>45154</v>
      </c>
      <c r="G91" s="232"/>
      <c r="H91" s="258">
        <v>10706</v>
      </c>
      <c r="I91" s="254">
        <v>45196</v>
      </c>
      <c r="J91" s="232"/>
      <c r="K91" s="205"/>
      <c r="L91" s="202"/>
    </row>
    <row r="92" spans="2:12" x14ac:dyDescent="0.25">
      <c r="B92" s="89">
        <v>6850</v>
      </c>
      <c r="C92" s="88">
        <v>45089</v>
      </c>
      <c r="D92" s="597"/>
      <c r="E92" s="257">
        <v>9239</v>
      </c>
      <c r="F92" s="254">
        <v>45158</v>
      </c>
      <c r="G92" s="232"/>
      <c r="H92" s="258">
        <v>10821</v>
      </c>
      <c r="I92" s="254">
        <v>45200</v>
      </c>
      <c r="J92" s="232"/>
      <c r="K92" s="205"/>
      <c r="L92" s="202"/>
    </row>
    <row r="93" spans="2:12" x14ac:dyDescent="0.25">
      <c r="B93" s="205">
        <v>10070</v>
      </c>
      <c r="C93" s="202">
        <v>45180</v>
      </c>
      <c r="D93" s="599" t="s">
        <v>1368</v>
      </c>
      <c r="E93" s="259"/>
      <c r="F93" s="202"/>
      <c r="G93" s="232"/>
      <c r="H93" s="205"/>
      <c r="I93" s="202"/>
      <c r="J93" s="232"/>
      <c r="K93" s="205"/>
      <c r="L93" s="202"/>
    </row>
    <row r="94" spans="2:12" ht="15.75" thickBot="1" x14ac:dyDescent="0.3">
      <c r="B94" s="205">
        <v>10256</v>
      </c>
      <c r="C94" s="202">
        <v>45185</v>
      </c>
      <c r="D94" s="599"/>
      <c r="E94" s="260"/>
      <c r="F94" s="253"/>
      <c r="G94" s="261"/>
      <c r="H94" s="205"/>
      <c r="I94" s="202"/>
      <c r="J94" s="261"/>
      <c r="K94" s="132"/>
      <c r="L94" s="253"/>
    </row>
  </sheetData>
  <autoFilter ref="A3:M70" xr:uid="{00000000-0009-0000-0000-000027000000}"/>
  <sortState xmlns:xlrd2="http://schemas.microsoft.com/office/spreadsheetml/2017/richdata2" ref="A3:M15">
    <sortCondition ref="C3:C15"/>
  </sortState>
  <mergeCells count="4">
    <mergeCell ref="A2:M2"/>
    <mergeCell ref="D75:D92"/>
    <mergeCell ref="D93:D94"/>
    <mergeCell ref="B73:L73"/>
  </mergeCells>
  <hyperlinks>
    <hyperlink ref="A1" location="home_page" display="Home page" xr:uid="{00000000-0004-0000-2700-000000000000}"/>
  </hyperlinks>
  <pageMargins left="0.7" right="0.7" top="0.75" bottom="0.75" header="0.3" footer="0.3"/>
  <pageSetup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M3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2" bestFit="1" customWidth="1"/>
    <col min="2" max="2" width="14" bestFit="1" customWidth="1"/>
    <col min="3" max="3" width="10.5703125" bestFit="1" customWidth="1"/>
    <col min="4" max="4" width="12.85546875" bestFit="1" customWidth="1"/>
    <col min="5" max="5" width="43.140625" bestFit="1" customWidth="1"/>
    <col min="6" max="6" width="23.7109375" bestFit="1" customWidth="1"/>
    <col min="7" max="7" width="24" bestFit="1" customWidth="1"/>
    <col min="8" max="8" width="18.85546875" bestFit="1" customWidth="1"/>
    <col min="9" max="9" width="19.7109375" bestFit="1" customWidth="1"/>
    <col min="10" max="12" width="10.140625" bestFit="1" customWidth="1"/>
  </cols>
  <sheetData>
    <row r="1" spans="1:13" ht="15.75" thickBot="1" x14ac:dyDescent="0.3">
      <c r="A1" s="227" t="s">
        <v>1405</v>
      </c>
      <c r="B1" s="62" t="s">
        <v>1864</v>
      </c>
      <c r="C1" s="62"/>
      <c r="D1" s="62"/>
      <c r="E1" s="62"/>
      <c r="F1" s="285"/>
      <c r="G1" s="62"/>
      <c r="I1" s="94"/>
      <c r="J1" s="275"/>
    </row>
    <row r="2" spans="1:13" ht="15.75" thickBot="1" x14ac:dyDescent="0.3">
      <c r="A2" s="11" t="s">
        <v>158</v>
      </c>
      <c r="B2" s="11" t="s">
        <v>138</v>
      </c>
      <c r="C2" s="12" t="s">
        <v>139</v>
      </c>
      <c r="D2" s="12" t="s">
        <v>140</v>
      </c>
      <c r="E2" s="11" t="s">
        <v>141</v>
      </c>
      <c r="F2" s="11" t="s">
        <v>142</v>
      </c>
      <c r="G2" s="11" t="s">
        <v>143</v>
      </c>
      <c r="H2" s="13" t="s">
        <v>144</v>
      </c>
      <c r="I2" s="13" t="s">
        <v>145</v>
      </c>
      <c r="J2" s="13" t="s">
        <v>146</v>
      </c>
      <c r="K2" s="13" t="s">
        <v>147</v>
      </c>
      <c r="L2" s="13" t="s">
        <v>148</v>
      </c>
      <c r="M2" s="21"/>
    </row>
    <row r="3" spans="1:13" ht="15.75" thickBot="1" x14ac:dyDescent="0.3">
      <c r="A3" s="15">
        <v>752</v>
      </c>
      <c r="B3" s="15">
        <v>7054</v>
      </c>
      <c r="C3" s="48">
        <v>45201</v>
      </c>
      <c r="D3" s="16">
        <v>1</v>
      </c>
      <c r="E3" s="15" t="s">
        <v>1273</v>
      </c>
      <c r="F3" s="15" t="s">
        <v>1274</v>
      </c>
      <c r="G3" s="15" t="s">
        <v>1275</v>
      </c>
      <c r="H3" s="17">
        <v>457133.2</v>
      </c>
      <c r="I3" s="17">
        <v>502846.52</v>
      </c>
      <c r="J3" s="17">
        <v>0</v>
      </c>
      <c r="K3" s="18">
        <v>75426.98</v>
      </c>
      <c r="L3" s="18">
        <v>25142.33</v>
      </c>
      <c r="M3" s="23"/>
    </row>
    <row r="4" spans="1:13" ht="43.5" thickBot="1" x14ac:dyDescent="0.3">
      <c r="A4" s="1">
        <v>752</v>
      </c>
      <c r="B4" s="1">
        <v>7054</v>
      </c>
      <c r="C4" s="6">
        <v>45201</v>
      </c>
      <c r="D4" s="2">
        <v>2</v>
      </c>
      <c r="E4" s="1" t="s">
        <v>1276</v>
      </c>
      <c r="F4" s="1" t="s">
        <v>1277</v>
      </c>
      <c r="G4" s="1" t="s">
        <v>1278</v>
      </c>
      <c r="H4" s="4">
        <v>153921.57</v>
      </c>
      <c r="I4" s="4">
        <v>169313.72</v>
      </c>
      <c r="J4" s="4">
        <v>0</v>
      </c>
      <c r="K4" s="3">
        <v>25397.06</v>
      </c>
      <c r="L4" s="3">
        <v>8465.69</v>
      </c>
      <c r="M4" s="22"/>
    </row>
    <row r="5" spans="1:13" ht="43.5" thickBot="1" x14ac:dyDescent="0.3">
      <c r="A5" s="1">
        <v>752</v>
      </c>
      <c r="B5" s="1">
        <v>7054</v>
      </c>
      <c r="C5" s="6">
        <v>45201</v>
      </c>
      <c r="D5" s="2">
        <v>3</v>
      </c>
      <c r="E5" s="1" t="s">
        <v>1279</v>
      </c>
      <c r="F5" s="1" t="s">
        <v>1277</v>
      </c>
      <c r="G5" s="1" t="s">
        <v>1278</v>
      </c>
      <c r="H5" s="3">
        <v>24984.77</v>
      </c>
      <c r="I5" s="3">
        <v>27483.24</v>
      </c>
      <c r="J5" s="4">
        <v>0</v>
      </c>
      <c r="K5" s="3">
        <v>4122.49</v>
      </c>
      <c r="L5" s="3">
        <v>1374.16</v>
      </c>
      <c r="M5" s="22"/>
    </row>
    <row r="6" spans="1:13" ht="43.5" thickBot="1" x14ac:dyDescent="0.3">
      <c r="A6" s="1">
        <v>752</v>
      </c>
      <c r="B6" s="1">
        <v>7054</v>
      </c>
      <c r="C6" s="6">
        <v>45201</v>
      </c>
      <c r="D6" s="2">
        <v>4</v>
      </c>
      <c r="E6" s="1" t="s">
        <v>1280</v>
      </c>
      <c r="F6" s="1" t="s">
        <v>1281</v>
      </c>
      <c r="G6" s="1" t="s">
        <v>1282</v>
      </c>
      <c r="H6" s="4">
        <v>133362.69</v>
      </c>
      <c r="I6" s="4">
        <v>204845.09</v>
      </c>
      <c r="J6" s="3">
        <v>34140.85</v>
      </c>
      <c r="K6" s="3">
        <v>30726.76</v>
      </c>
      <c r="L6" s="3">
        <v>10242.25</v>
      </c>
      <c r="M6" s="22"/>
    </row>
    <row r="7" spans="1:13" ht="15.75" thickBot="1" x14ac:dyDescent="0.3">
      <c r="A7" s="1">
        <v>752</v>
      </c>
      <c r="B7" s="1">
        <v>7054</v>
      </c>
      <c r="C7" s="6">
        <v>45201</v>
      </c>
      <c r="D7" s="2">
        <v>5</v>
      </c>
      <c r="E7" s="1" t="s">
        <v>1283</v>
      </c>
      <c r="F7" s="1" t="s">
        <v>1284</v>
      </c>
      <c r="G7" s="1" t="s">
        <v>1285</v>
      </c>
      <c r="H7" s="3">
        <v>81974.490000000005</v>
      </c>
      <c r="I7" s="4">
        <v>125912.82</v>
      </c>
      <c r="J7" s="3">
        <v>20985.47</v>
      </c>
      <c r="K7" s="3">
        <v>18886.919999999998</v>
      </c>
      <c r="L7" s="3">
        <v>6295.64</v>
      </c>
      <c r="M7" s="22"/>
    </row>
    <row r="8" spans="1:13" ht="43.5" thickBot="1" x14ac:dyDescent="0.3">
      <c r="A8" s="1">
        <v>752</v>
      </c>
      <c r="B8" s="1">
        <v>7054</v>
      </c>
      <c r="C8" s="6">
        <v>45201</v>
      </c>
      <c r="D8" s="2">
        <v>6</v>
      </c>
      <c r="E8" s="1" t="s">
        <v>1286</v>
      </c>
      <c r="F8" s="1" t="s">
        <v>1287</v>
      </c>
      <c r="G8" s="1" t="s">
        <v>1288</v>
      </c>
      <c r="H8" s="3">
        <v>43247.68</v>
      </c>
      <c r="I8" s="3">
        <v>55357.03</v>
      </c>
      <c r="J8" s="4">
        <v>0</v>
      </c>
      <c r="K8" s="3">
        <v>8303.56</v>
      </c>
      <c r="L8" s="3">
        <v>2767.85</v>
      </c>
      <c r="M8" s="22"/>
    </row>
    <row r="9" spans="1:13" ht="57.75" thickBot="1" x14ac:dyDescent="0.3">
      <c r="A9" s="1">
        <v>752</v>
      </c>
      <c r="B9" s="1">
        <v>7054</v>
      </c>
      <c r="C9" s="6">
        <v>45201</v>
      </c>
      <c r="D9" s="2">
        <v>7</v>
      </c>
      <c r="E9" s="1" t="s">
        <v>1289</v>
      </c>
      <c r="F9" s="1" t="s">
        <v>1290</v>
      </c>
      <c r="G9" s="1" t="s">
        <v>1291</v>
      </c>
      <c r="H9" s="3">
        <v>39783.26</v>
      </c>
      <c r="I9" s="3">
        <v>50922.57</v>
      </c>
      <c r="J9" s="4">
        <v>0</v>
      </c>
      <c r="K9" s="3">
        <v>7638.39</v>
      </c>
      <c r="L9" s="3">
        <v>2546.13</v>
      </c>
      <c r="M9" s="22"/>
    </row>
    <row r="10" spans="1:13" ht="57.75" thickBot="1" x14ac:dyDescent="0.3">
      <c r="A10" s="1">
        <v>752</v>
      </c>
      <c r="B10" s="1">
        <v>7054</v>
      </c>
      <c r="C10" s="6">
        <v>45201</v>
      </c>
      <c r="D10" s="2">
        <v>8</v>
      </c>
      <c r="E10" s="1" t="s">
        <v>1292</v>
      </c>
      <c r="F10" s="1" t="s">
        <v>1293</v>
      </c>
      <c r="G10" s="1" t="s">
        <v>1294</v>
      </c>
      <c r="H10" s="3">
        <v>28208.28</v>
      </c>
      <c r="I10" s="3">
        <v>36106.6</v>
      </c>
      <c r="J10" s="4">
        <v>0</v>
      </c>
      <c r="K10" s="3">
        <v>5415.99</v>
      </c>
      <c r="L10" s="3">
        <v>1805.33</v>
      </c>
      <c r="M10" s="22"/>
    </row>
    <row r="11" spans="1:13" ht="43.5" thickBot="1" x14ac:dyDescent="0.3">
      <c r="A11" s="1">
        <v>752</v>
      </c>
      <c r="B11" s="1">
        <v>7054</v>
      </c>
      <c r="C11" s="6">
        <v>45201</v>
      </c>
      <c r="D11" s="2">
        <v>9</v>
      </c>
      <c r="E11" s="1" t="s">
        <v>1295</v>
      </c>
      <c r="F11" s="1" t="s">
        <v>1076</v>
      </c>
      <c r="G11" s="1" t="s">
        <v>1077</v>
      </c>
      <c r="H11" s="4">
        <v>230846.38</v>
      </c>
      <c r="I11" s="4">
        <v>354580.04</v>
      </c>
      <c r="J11" s="3">
        <v>59096.67</v>
      </c>
      <c r="K11" s="3">
        <v>53187.01</v>
      </c>
      <c r="L11" s="3">
        <v>17729</v>
      </c>
      <c r="M11" s="22"/>
    </row>
    <row r="12" spans="1:13" ht="57.75" thickBot="1" x14ac:dyDescent="0.3">
      <c r="A12" s="1">
        <v>752</v>
      </c>
      <c r="B12" s="1">
        <v>7054</v>
      </c>
      <c r="C12" s="6">
        <v>45201</v>
      </c>
      <c r="D12" s="2">
        <v>10</v>
      </c>
      <c r="E12" s="1" t="s">
        <v>1296</v>
      </c>
      <c r="F12" s="1" t="s">
        <v>1297</v>
      </c>
      <c r="G12" s="1" t="s">
        <v>1298</v>
      </c>
      <c r="H12" s="3">
        <v>20159.28</v>
      </c>
      <c r="I12" s="3">
        <v>30964.65</v>
      </c>
      <c r="J12" s="3">
        <v>5160.78</v>
      </c>
      <c r="K12" s="3">
        <v>4644.7</v>
      </c>
      <c r="L12" s="3">
        <v>1548.23</v>
      </c>
      <c r="M12" s="22"/>
    </row>
    <row r="13" spans="1:13" ht="86.25" thickBot="1" x14ac:dyDescent="0.3">
      <c r="A13" s="1">
        <v>752</v>
      </c>
      <c r="B13" s="1">
        <v>7054</v>
      </c>
      <c r="C13" s="6">
        <v>45201</v>
      </c>
      <c r="D13" s="2">
        <v>11</v>
      </c>
      <c r="E13" s="1" t="s">
        <v>1299</v>
      </c>
      <c r="F13" s="1" t="s">
        <v>1094</v>
      </c>
      <c r="G13" s="1" t="s">
        <v>1095</v>
      </c>
      <c r="H13" s="4">
        <v>270182.75</v>
      </c>
      <c r="I13" s="4">
        <v>501459.19</v>
      </c>
      <c r="J13" s="4">
        <v>155625.26999999999</v>
      </c>
      <c r="K13" s="3">
        <v>75218.880000000005</v>
      </c>
      <c r="L13" s="3">
        <v>25072.959999999999</v>
      </c>
      <c r="M13" s="22"/>
    </row>
    <row r="14" spans="1:13" ht="57.75" thickBot="1" x14ac:dyDescent="0.3">
      <c r="A14" s="1">
        <v>752</v>
      </c>
      <c r="B14" s="1">
        <v>7054</v>
      </c>
      <c r="C14" s="6">
        <v>45201</v>
      </c>
      <c r="D14" s="2">
        <v>12</v>
      </c>
      <c r="E14" s="1" t="s">
        <v>1300</v>
      </c>
      <c r="F14" s="1" t="s">
        <v>742</v>
      </c>
      <c r="G14" s="1" t="s">
        <v>743</v>
      </c>
      <c r="H14" s="3">
        <v>16750.04</v>
      </c>
      <c r="I14" s="3">
        <v>25728.07</v>
      </c>
      <c r="J14" s="3">
        <v>4288.01</v>
      </c>
      <c r="K14" s="3">
        <v>3859.21</v>
      </c>
      <c r="L14" s="3">
        <v>1286.4000000000001</v>
      </c>
      <c r="M14" s="22"/>
    </row>
    <row r="15" spans="1:13" ht="57.75" thickBot="1" x14ac:dyDescent="0.3">
      <c r="A15" s="1">
        <v>752</v>
      </c>
      <c r="B15" s="1">
        <v>7054</v>
      </c>
      <c r="C15" s="6">
        <v>45201</v>
      </c>
      <c r="D15" s="2">
        <v>13</v>
      </c>
      <c r="E15" s="1" t="s">
        <v>1301</v>
      </c>
      <c r="F15" s="1" t="s">
        <v>1088</v>
      </c>
      <c r="G15" s="1" t="s">
        <v>1089</v>
      </c>
      <c r="H15" s="3">
        <v>41128.879999999997</v>
      </c>
      <c r="I15" s="3">
        <v>63173.97</v>
      </c>
      <c r="J15" s="3">
        <v>10528.99</v>
      </c>
      <c r="K15" s="3">
        <v>9476.09</v>
      </c>
      <c r="L15" s="3">
        <v>3158.7</v>
      </c>
      <c r="M15" s="22"/>
    </row>
    <row r="16" spans="1:13" ht="15.75" thickBot="1" x14ac:dyDescent="0.3">
      <c r="A16" s="1">
        <v>752</v>
      </c>
      <c r="B16" s="1">
        <v>7054</v>
      </c>
      <c r="C16" s="6">
        <v>45201</v>
      </c>
      <c r="D16" s="2">
        <v>14</v>
      </c>
      <c r="E16" s="1" t="s">
        <v>1302</v>
      </c>
      <c r="F16" s="1" t="s">
        <v>1303</v>
      </c>
      <c r="G16" s="1" t="s">
        <v>1304</v>
      </c>
      <c r="H16" s="4">
        <v>135247.47</v>
      </c>
      <c r="I16" s="4">
        <v>207740.12</v>
      </c>
      <c r="J16" s="3">
        <v>34623.35</v>
      </c>
      <c r="K16" s="3">
        <v>31161.02</v>
      </c>
      <c r="L16" s="3">
        <v>10387.01</v>
      </c>
      <c r="M16" s="22"/>
    </row>
    <row r="17" spans="1:13" ht="57.75" thickBot="1" x14ac:dyDescent="0.3">
      <c r="A17" s="1">
        <v>752</v>
      </c>
      <c r="B17" s="1">
        <v>7054</v>
      </c>
      <c r="C17" s="6">
        <v>45201</v>
      </c>
      <c r="D17" s="2">
        <v>15</v>
      </c>
      <c r="E17" s="1" t="s">
        <v>1305</v>
      </c>
      <c r="F17" s="1" t="s">
        <v>1085</v>
      </c>
      <c r="G17" s="1" t="s">
        <v>1086</v>
      </c>
      <c r="H17" s="3">
        <v>20431.43</v>
      </c>
      <c r="I17" s="3">
        <v>26152.23</v>
      </c>
      <c r="J17" s="4">
        <v>0</v>
      </c>
      <c r="K17" s="3">
        <v>3922.84</v>
      </c>
      <c r="L17" s="3">
        <v>1307.6099999999999</v>
      </c>
      <c r="M17" s="22"/>
    </row>
    <row r="18" spans="1:13" ht="43.5" thickBot="1" x14ac:dyDescent="0.3">
      <c r="A18" s="1">
        <v>752</v>
      </c>
      <c r="B18" s="1">
        <v>7054</v>
      </c>
      <c r="C18" s="6">
        <v>45201</v>
      </c>
      <c r="D18" s="2">
        <v>16</v>
      </c>
      <c r="E18" s="1" t="s">
        <v>1306</v>
      </c>
      <c r="F18" s="1" t="s">
        <v>1307</v>
      </c>
      <c r="G18" s="1" t="s">
        <v>1308</v>
      </c>
      <c r="H18" s="3">
        <v>12837.23</v>
      </c>
      <c r="I18" s="3">
        <v>16431.650000000001</v>
      </c>
      <c r="J18" s="4">
        <v>0</v>
      </c>
      <c r="K18" s="3">
        <v>2464.75</v>
      </c>
      <c r="L18" s="4">
        <v>821.58</v>
      </c>
      <c r="M18" s="22"/>
    </row>
    <row r="19" spans="1:13" ht="43.5" thickBot="1" x14ac:dyDescent="0.3">
      <c r="A19" s="1">
        <v>752</v>
      </c>
      <c r="B19" s="1">
        <v>7054</v>
      </c>
      <c r="C19" s="6">
        <v>45201</v>
      </c>
      <c r="D19" s="2">
        <v>17</v>
      </c>
      <c r="E19" s="1" t="s">
        <v>1309</v>
      </c>
      <c r="F19" s="1" t="s">
        <v>1310</v>
      </c>
      <c r="G19" s="1" t="s">
        <v>1311</v>
      </c>
      <c r="H19" s="3">
        <v>14911.68</v>
      </c>
      <c r="I19" s="3">
        <v>19086.95</v>
      </c>
      <c r="J19" s="4">
        <v>0</v>
      </c>
      <c r="K19" s="3">
        <v>2863.04</v>
      </c>
      <c r="L19" s="4">
        <v>954.35</v>
      </c>
      <c r="M19" s="22"/>
    </row>
    <row r="20" spans="1:13" ht="57.75" thickBot="1" x14ac:dyDescent="0.3">
      <c r="A20" s="1">
        <v>752</v>
      </c>
      <c r="B20" s="1">
        <v>7054</v>
      </c>
      <c r="C20" s="6">
        <v>45201</v>
      </c>
      <c r="D20" s="2">
        <v>18</v>
      </c>
      <c r="E20" s="1" t="s">
        <v>1312</v>
      </c>
      <c r="F20" s="1" t="s">
        <v>742</v>
      </c>
      <c r="G20" s="1" t="s">
        <v>743</v>
      </c>
      <c r="H20" s="3">
        <v>8063.7</v>
      </c>
      <c r="I20" s="3">
        <v>12385.84</v>
      </c>
      <c r="J20" s="3">
        <v>2064.31</v>
      </c>
      <c r="K20" s="3">
        <v>1857.88</v>
      </c>
      <c r="L20" s="4">
        <v>619.29</v>
      </c>
      <c r="M20" s="22"/>
    </row>
    <row r="21" spans="1:13" ht="57.75" thickBot="1" x14ac:dyDescent="0.3">
      <c r="A21" s="1">
        <v>752</v>
      </c>
      <c r="B21" s="1">
        <v>7054</v>
      </c>
      <c r="C21" s="6">
        <v>45201</v>
      </c>
      <c r="D21" s="2">
        <v>19</v>
      </c>
      <c r="E21" s="1" t="s">
        <v>1313</v>
      </c>
      <c r="F21" s="1" t="s">
        <v>1314</v>
      </c>
      <c r="G21" s="1" t="s">
        <v>1315</v>
      </c>
      <c r="H21" s="3">
        <v>80651.53</v>
      </c>
      <c r="I21" s="4">
        <v>123880.75</v>
      </c>
      <c r="J21" s="3">
        <v>20646.79</v>
      </c>
      <c r="K21" s="3">
        <v>18582.11</v>
      </c>
      <c r="L21" s="3">
        <v>6194.04</v>
      </c>
      <c r="M21" s="22"/>
    </row>
    <row r="22" spans="1:13" ht="57.75" thickBot="1" x14ac:dyDescent="0.3">
      <c r="A22" s="1">
        <v>752</v>
      </c>
      <c r="B22" s="1">
        <v>7054</v>
      </c>
      <c r="C22" s="6">
        <v>45201</v>
      </c>
      <c r="D22" s="2">
        <v>20</v>
      </c>
      <c r="E22" s="1" t="s">
        <v>1316</v>
      </c>
      <c r="F22" s="1" t="s">
        <v>1317</v>
      </c>
      <c r="G22" s="1" t="s">
        <v>1318</v>
      </c>
      <c r="H22" s="4">
        <v>102849.73</v>
      </c>
      <c r="I22" s="4">
        <v>157977.19</v>
      </c>
      <c r="J22" s="3">
        <v>26329.53</v>
      </c>
      <c r="K22" s="3">
        <v>23696.58</v>
      </c>
      <c r="L22" s="3">
        <v>7898.86</v>
      </c>
      <c r="M22" s="22"/>
    </row>
    <row r="23" spans="1:13" ht="57.75" thickBot="1" x14ac:dyDescent="0.3">
      <c r="A23" s="1">
        <v>752</v>
      </c>
      <c r="B23" s="1">
        <v>7054</v>
      </c>
      <c r="C23" s="6">
        <v>45201</v>
      </c>
      <c r="D23" s="2">
        <v>21</v>
      </c>
      <c r="E23" s="1" t="s">
        <v>1319</v>
      </c>
      <c r="F23" s="1" t="s">
        <v>742</v>
      </c>
      <c r="G23" s="1" t="s">
        <v>743</v>
      </c>
      <c r="H23" s="3">
        <v>55444.06</v>
      </c>
      <c r="I23" s="3">
        <v>85162.07</v>
      </c>
      <c r="J23" s="3">
        <v>14193.68</v>
      </c>
      <c r="K23" s="3">
        <v>12774.31</v>
      </c>
      <c r="L23" s="3">
        <v>4258.1000000000004</v>
      </c>
      <c r="M23" s="22"/>
    </row>
    <row r="24" spans="1:13" ht="57.75" thickBot="1" x14ac:dyDescent="0.3">
      <c r="A24" s="1">
        <v>752</v>
      </c>
      <c r="B24" s="1">
        <v>7054</v>
      </c>
      <c r="C24" s="6">
        <v>45201</v>
      </c>
      <c r="D24" s="2">
        <v>22</v>
      </c>
      <c r="E24" s="1" t="s">
        <v>1320</v>
      </c>
      <c r="F24" s="1" t="s">
        <v>1091</v>
      </c>
      <c r="G24" s="1" t="s">
        <v>1092</v>
      </c>
      <c r="H24" s="3">
        <v>67204.460000000006</v>
      </c>
      <c r="I24" s="4">
        <v>111828.23</v>
      </c>
      <c r="J24" s="3">
        <v>25806.51</v>
      </c>
      <c r="K24" s="3">
        <v>16774.23</v>
      </c>
      <c r="L24" s="3">
        <v>5591.41</v>
      </c>
      <c r="M24" s="22"/>
    </row>
    <row r="25" spans="1:13" ht="29.25" thickBot="1" x14ac:dyDescent="0.3">
      <c r="A25" s="1">
        <v>752</v>
      </c>
      <c r="B25" s="1">
        <v>7054</v>
      </c>
      <c r="C25" s="6">
        <v>45201</v>
      </c>
      <c r="D25" s="2">
        <v>23</v>
      </c>
      <c r="E25" s="1" t="s">
        <v>1321</v>
      </c>
      <c r="F25" s="1" t="s">
        <v>1322</v>
      </c>
      <c r="G25" s="1" t="s">
        <v>1323</v>
      </c>
      <c r="H25" s="3">
        <v>23229.56</v>
      </c>
      <c r="I25" s="3">
        <v>24391.040000000001</v>
      </c>
      <c r="J25" s="4">
        <v>0</v>
      </c>
      <c r="K25" s="3">
        <v>3658.66</v>
      </c>
      <c r="L25" s="3">
        <v>1219.55</v>
      </c>
      <c r="M25" s="22"/>
    </row>
    <row r="26" spans="1:13" ht="29.25" thickBot="1" x14ac:dyDescent="0.3">
      <c r="A26" s="1">
        <v>752</v>
      </c>
      <c r="B26" s="1">
        <v>7054</v>
      </c>
      <c r="C26" s="6">
        <v>45201</v>
      </c>
      <c r="D26" s="2">
        <v>24</v>
      </c>
      <c r="E26" s="1" t="s">
        <v>1324</v>
      </c>
      <c r="F26" s="1" t="s">
        <v>1325</v>
      </c>
      <c r="G26" s="1" t="s">
        <v>1326</v>
      </c>
      <c r="H26" s="3">
        <v>32666.11</v>
      </c>
      <c r="I26" s="3">
        <v>60628.3</v>
      </c>
      <c r="J26" s="3">
        <v>18815.68</v>
      </c>
      <c r="K26" s="3">
        <v>9094.24</v>
      </c>
      <c r="L26" s="3">
        <v>3031.41</v>
      </c>
      <c r="M26" s="22"/>
    </row>
    <row r="27" spans="1:13" ht="57.75" thickBot="1" x14ac:dyDescent="0.3">
      <c r="A27" s="1">
        <v>752</v>
      </c>
      <c r="B27" s="1">
        <v>7054</v>
      </c>
      <c r="C27" s="6">
        <v>45201</v>
      </c>
      <c r="D27" s="2">
        <v>25</v>
      </c>
      <c r="E27" s="1" t="s">
        <v>1327</v>
      </c>
      <c r="F27" s="1" t="s">
        <v>1328</v>
      </c>
      <c r="G27" s="1" t="s">
        <v>1329</v>
      </c>
      <c r="H27" s="3">
        <v>9678.27</v>
      </c>
      <c r="I27" s="3">
        <v>12388.19</v>
      </c>
      <c r="J27" s="4">
        <v>0</v>
      </c>
      <c r="K27" s="3">
        <v>1858.23</v>
      </c>
      <c r="L27" s="4">
        <v>619.41</v>
      </c>
      <c r="M27" s="22"/>
    </row>
    <row r="28" spans="1:13" ht="43.5" thickBot="1" x14ac:dyDescent="0.3">
      <c r="A28" s="1">
        <v>752</v>
      </c>
      <c r="B28" s="1">
        <v>7054</v>
      </c>
      <c r="C28" s="6">
        <v>45201</v>
      </c>
      <c r="D28" s="2">
        <v>26</v>
      </c>
      <c r="E28" s="1" t="s">
        <v>1330</v>
      </c>
      <c r="F28" s="1" t="s">
        <v>1331</v>
      </c>
      <c r="G28" s="1" t="s">
        <v>1332</v>
      </c>
      <c r="H28" s="3">
        <v>49942.3</v>
      </c>
      <c r="I28" s="3">
        <v>63926.15</v>
      </c>
      <c r="J28" s="4">
        <v>0</v>
      </c>
      <c r="K28" s="3">
        <v>9588.92</v>
      </c>
      <c r="L28" s="3">
        <v>3196.31</v>
      </c>
      <c r="M28" s="22"/>
    </row>
    <row r="29" spans="1:13" ht="57.75" thickBot="1" x14ac:dyDescent="0.3">
      <c r="A29" s="1">
        <v>752</v>
      </c>
      <c r="B29" s="1">
        <v>7054</v>
      </c>
      <c r="C29" s="6">
        <v>45201</v>
      </c>
      <c r="D29" s="2">
        <v>27</v>
      </c>
      <c r="E29" s="1" t="s">
        <v>1333</v>
      </c>
      <c r="F29" s="1" t="s">
        <v>1334</v>
      </c>
      <c r="G29" s="1" t="s">
        <v>1335</v>
      </c>
      <c r="H29" s="3">
        <v>15055.09</v>
      </c>
      <c r="I29" s="3">
        <v>27942.240000000002</v>
      </c>
      <c r="J29" s="3">
        <v>8671.73</v>
      </c>
      <c r="K29" s="3">
        <v>4191.34</v>
      </c>
      <c r="L29" s="3">
        <v>1397.11</v>
      </c>
      <c r="M29" s="22"/>
    </row>
    <row r="31" spans="1:13" ht="21" x14ac:dyDescent="0.35">
      <c r="B31" s="622" t="s">
        <v>124</v>
      </c>
      <c r="C31" s="622"/>
    </row>
    <row r="32" spans="1:13" x14ac:dyDescent="0.25">
      <c r="B32" s="207" t="s">
        <v>138</v>
      </c>
      <c r="C32" s="208" t="s">
        <v>139</v>
      </c>
    </row>
    <row r="33" spans="2:3" x14ac:dyDescent="0.25">
      <c r="B33" s="201">
        <v>7054</v>
      </c>
      <c r="C33" s="202">
        <v>45201</v>
      </c>
    </row>
  </sheetData>
  <mergeCells count="1">
    <mergeCell ref="B31:C31"/>
  </mergeCells>
  <hyperlinks>
    <hyperlink ref="A1" location="home_page" display="Home page" xr:uid="{00000000-0004-0000-28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71"/>
  <sheetViews>
    <sheetView zoomScaleNormal="100" workbookViewId="0">
      <pane ySplit="2" topLeftCell="A63" activePane="bottomLeft" state="frozen"/>
      <selection pane="bottomLeft" activeCell="C74" sqref="C74"/>
    </sheetView>
  </sheetViews>
  <sheetFormatPr defaultRowHeight="15" x14ac:dyDescent="0.25"/>
  <cols>
    <col min="1" max="1" width="39.42578125" customWidth="1"/>
    <col min="2" max="2" width="14.85546875" bestFit="1" customWidth="1"/>
    <col min="3" max="3" width="58.85546875" bestFit="1" customWidth="1"/>
    <col min="4" max="4" width="18.85546875" bestFit="1" customWidth="1"/>
    <col min="5" max="5" width="22.5703125" bestFit="1" customWidth="1"/>
    <col min="6" max="6" width="15.7109375" style="284" bestFit="1" customWidth="1"/>
    <col min="7" max="7" width="15.5703125" style="397" bestFit="1" customWidth="1"/>
    <col min="9" max="9" width="14" bestFit="1" customWidth="1"/>
    <col min="12" max="12" width="14" bestFit="1" customWidth="1"/>
  </cols>
  <sheetData>
    <row r="1" spans="1:13" ht="18.75" x14ac:dyDescent="0.3">
      <c r="A1" s="282" t="s">
        <v>85</v>
      </c>
      <c r="B1" s="282" t="s">
        <v>867</v>
      </c>
      <c r="C1" s="282" t="s">
        <v>1382</v>
      </c>
      <c r="D1" s="282" t="s">
        <v>1383</v>
      </c>
      <c r="E1" s="282" t="s">
        <v>1384</v>
      </c>
      <c r="F1" s="283" t="s">
        <v>1381</v>
      </c>
      <c r="G1" s="422" t="s">
        <v>1536</v>
      </c>
      <c r="H1" s="426" t="s">
        <v>1537</v>
      </c>
    </row>
    <row r="2" spans="1:13" x14ac:dyDescent="0.25">
      <c r="A2" s="227" t="s">
        <v>1405</v>
      </c>
      <c r="B2" s="62"/>
      <c r="C2" s="62"/>
      <c r="D2" s="62"/>
      <c r="E2" s="62"/>
      <c r="F2" s="285"/>
      <c r="G2" s="394"/>
      <c r="I2" s="94"/>
      <c r="J2" s="275"/>
    </row>
    <row r="3" spans="1:13" ht="15.75" x14ac:dyDescent="0.25">
      <c r="A3" s="62" t="s">
        <v>134</v>
      </c>
      <c r="B3" s="62" t="s">
        <v>868</v>
      </c>
      <c r="C3" s="281"/>
      <c r="D3" s="281"/>
      <c r="E3" s="281"/>
      <c r="F3" s="285"/>
      <c r="G3" s="396"/>
      <c r="H3" s="226"/>
      <c r="I3" s="226"/>
      <c r="J3" s="226"/>
      <c r="K3" s="226"/>
      <c r="L3" s="226"/>
      <c r="M3" s="226"/>
    </row>
    <row r="4" spans="1:13" x14ac:dyDescent="0.25">
      <c r="A4" s="62" t="s">
        <v>834</v>
      </c>
      <c r="B4" s="62" t="s">
        <v>869</v>
      </c>
      <c r="C4" t="s">
        <v>1391</v>
      </c>
      <c r="D4" s="244" t="s">
        <v>1392</v>
      </c>
      <c r="E4" t="s">
        <v>1393</v>
      </c>
      <c r="F4" s="284">
        <v>659865406725</v>
      </c>
      <c r="G4" s="423">
        <v>1824699498</v>
      </c>
      <c r="H4" s="276" t="s">
        <v>1549</v>
      </c>
      <c r="I4" s="277"/>
      <c r="J4" s="276"/>
      <c r="K4" s="276"/>
      <c r="L4" s="277"/>
      <c r="M4" s="276"/>
    </row>
    <row r="5" spans="1:13" ht="16.5" x14ac:dyDescent="0.3">
      <c r="A5" s="62" t="s">
        <v>291</v>
      </c>
      <c r="B5" s="62" t="s">
        <v>1400</v>
      </c>
      <c r="C5" s="278" t="s">
        <v>1388</v>
      </c>
      <c r="D5" s="279" t="s">
        <v>1394</v>
      </c>
      <c r="E5" s="280" t="s">
        <v>1395</v>
      </c>
      <c r="F5" s="285">
        <v>726871789478</v>
      </c>
      <c r="G5" s="427">
        <v>1726672770</v>
      </c>
      <c r="H5" s="274" t="s">
        <v>1545</v>
      </c>
      <c r="I5" s="94"/>
      <c r="J5" s="275"/>
      <c r="L5" s="94"/>
      <c r="M5" s="275"/>
    </row>
    <row r="6" spans="1:13" x14ac:dyDescent="0.25">
      <c r="A6" s="62" t="s">
        <v>577</v>
      </c>
      <c r="B6" s="62" t="s">
        <v>879</v>
      </c>
      <c r="C6" s="278" t="s">
        <v>1388</v>
      </c>
      <c r="D6" s="279" t="s">
        <v>1389</v>
      </c>
      <c r="E6" s="280" t="s">
        <v>1390</v>
      </c>
      <c r="F6" s="285">
        <v>244351179192</v>
      </c>
      <c r="G6" s="425">
        <v>1713401080</v>
      </c>
      <c r="H6" t="s">
        <v>1539</v>
      </c>
      <c r="I6" s="94"/>
      <c r="J6" s="275"/>
      <c r="L6" s="94"/>
      <c r="M6" s="275"/>
    </row>
    <row r="7" spans="1:13" x14ac:dyDescent="0.25">
      <c r="A7" s="62" t="s">
        <v>96</v>
      </c>
      <c r="B7" s="62" t="s">
        <v>870</v>
      </c>
      <c r="C7" s="278" t="s">
        <v>1388</v>
      </c>
      <c r="D7" s="279" t="s">
        <v>1401</v>
      </c>
      <c r="E7" s="280" t="s">
        <v>1402</v>
      </c>
      <c r="F7" s="285">
        <v>190765406818</v>
      </c>
      <c r="G7" s="425"/>
      <c r="I7" s="94"/>
      <c r="J7" s="275"/>
      <c r="L7" s="94"/>
      <c r="M7" s="275"/>
    </row>
    <row r="8" spans="1:13" x14ac:dyDescent="0.25">
      <c r="A8" s="62" t="s">
        <v>130</v>
      </c>
      <c r="B8" s="62" t="s">
        <v>871</v>
      </c>
      <c r="C8" s="278" t="s">
        <v>1385</v>
      </c>
      <c r="D8" s="279" t="s">
        <v>1403</v>
      </c>
      <c r="E8" s="280" t="s">
        <v>1404</v>
      </c>
      <c r="F8" s="285">
        <v>256897894071</v>
      </c>
      <c r="G8" s="425"/>
      <c r="I8" s="94"/>
      <c r="J8" s="275"/>
      <c r="L8" s="94"/>
      <c r="M8" s="275"/>
    </row>
    <row r="9" spans="1:13" x14ac:dyDescent="0.25">
      <c r="A9" s="62" t="s">
        <v>116</v>
      </c>
      <c r="B9" s="62" t="s">
        <v>872</v>
      </c>
      <c r="C9" s="278"/>
      <c r="D9" s="279"/>
      <c r="E9" s="280"/>
      <c r="F9" s="285"/>
      <c r="G9" s="425"/>
      <c r="I9" s="94"/>
      <c r="J9" s="275"/>
      <c r="L9" s="94"/>
      <c r="M9" s="275"/>
    </row>
    <row r="10" spans="1:13" x14ac:dyDescent="0.25">
      <c r="A10" s="62" t="s">
        <v>128</v>
      </c>
      <c r="B10" s="62" t="s">
        <v>874</v>
      </c>
      <c r="C10" s="278"/>
      <c r="D10" s="279"/>
      <c r="E10" s="280"/>
      <c r="F10" s="286"/>
      <c r="G10" s="425"/>
      <c r="I10" s="94"/>
      <c r="J10" s="275"/>
      <c r="L10" s="94"/>
      <c r="M10" s="275"/>
    </row>
    <row r="11" spans="1:13" x14ac:dyDescent="0.25">
      <c r="A11" s="62" t="s">
        <v>90</v>
      </c>
      <c r="B11" s="62" t="s">
        <v>875</v>
      </c>
      <c r="C11" s="278"/>
      <c r="D11" s="279"/>
      <c r="E11" s="280"/>
      <c r="G11" s="425"/>
      <c r="I11" s="94"/>
      <c r="J11" s="275"/>
      <c r="L11" s="94"/>
      <c r="M11" s="275"/>
    </row>
    <row r="12" spans="1:13" x14ac:dyDescent="0.25">
      <c r="A12" s="62" t="s">
        <v>992</v>
      </c>
      <c r="B12" t="s">
        <v>1836</v>
      </c>
      <c r="C12" s="504" t="s">
        <v>1391</v>
      </c>
      <c r="D12" s="279" t="s">
        <v>1392</v>
      </c>
      <c r="E12" t="s">
        <v>1393</v>
      </c>
      <c r="F12" s="176">
        <v>114051185625</v>
      </c>
      <c r="G12" s="425">
        <v>1886973753</v>
      </c>
      <c r="H12" t="s">
        <v>1837</v>
      </c>
      <c r="I12" s="94"/>
      <c r="J12" s="275"/>
      <c r="L12" s="94"/>
      <c r="M12" s="275"/>
    </row>
    <row r="13" spans="1:13" x14ac:dyDescent="0.25">
      <c r="A13" s="62" t="s">
        <v>106</v>
      </c>
      <c r="B13" s="62" t="s">
        <v>876</v>
      </c>
      <c r="C13" s="278"/>
      <c r="D13" s="279"/>
      <c r="E13" s="280"/>
      <c r="F13" s="286"/>
      <c r="G13" s="425"/>
      <c r="I13" s="94"/>
      <c r="J13" s="275"/>
      <c r="L13" s="94"/>
      <c r="M13" s="275"/>
    </row>
    <row r="14" spans="1:13" x14ac:dyDescent="0.25">
      <c r="A14" s="62" t="s">
        <v>123</v>
      </c>
      <c r="B14" s="62" t="s">
        <v>877</v>
      </c>
      <c r="C14" s="278" t="s">
        <v>1388</v>
      </c>
      <c r="D14" s="279" t="s">
        <v>1394</v>
      </c>
      <c r="E14" s="280" t="s">
        <v>1395</v>
      </c>
      <c r="F14" s="284" t="s">
        <v>1473</v>
      </c>
      <c r="G14" s="425">
        <v>1706364744</v>
      </c>
      <c r="H14" t="s">
        <v>1538</v>
      </c>
      <c r="I14" s="94"/>
      <c r="J14" s="275"/>
      <c r="L14" s="94"/>
      <c r="M14" s="275"/>
    </row>
    <row r="15" spans="1:13" x14ac:dyDescent="0.25">
      <c r="A15" s="62" t="s">
        <v>94</v>
      </c>
      <c r="B15" s="62" t="s">
        <v>878</v>
      </c>
      <c r="C15" s="278" t="s">
        <v>1391</v>
      </c>
      <c r="D15" s="279" t="s">
        <v>1392</v>
      </c>
      <c r="E15" s="280" t="s">
        <v>1393</v>
      </c>
      <c r="F15" s="284">
        <v>661594131649</v>
      </c>
      <c r="G15" s="425">
        <v>1713401080</v>
      </c>
      <c r="H15" t="s">
        <v>1539</v>
      </c>
      <c r="I15" s="94"/>
      <c r="J15" s="275"/>
      <c r="L15" s="94"/>
      <c r="M15" s="275"/>
    </row>
    <row r="16" spans="1:13" x14ac:dyDescent="0.25">
      <c r="A16" s="62" t="s">
        <v>267</v>
      </c>
      <c r="B16" s="62"/>
      <c r="C16" s="278"/>
      <c r="D16" s="279"/>
      <c r="E16" s="280"/>
      <c r="F16" s="286"/>
      <c r="G16" s="425"/>
      <c r="I16" s="94"/>
      <c r="J16" s="275"/>
      <c r="L16" s="94"/>
      <c r="M16" s="275"/>
    </row>
    <row r="17" spans="1:13" x14ac:dyDescent="0.25">
      <c r="A17" s="62" t="s">
        <v>110</v>
      </c>
      <c r="B17" s="62" t="s">
        <v>880</v>
      </c>
      <c r="C17" s="278" t="s">
        <v>1388</v>
      </c>
      <c r="D17" s="279" t="s">
        <v>1396</v>
      </c>
      <c r="E17" s="280" t="s">
        <v>1390</v>
      </c>
      <c r="F17" s="176">
        <v>192879932833</v>
      </c>
      <c r="G17" s="425">
        <v>1799356839</v>
      </c>
      <c r="H17" t="s">
        <v>1550</v>
      </c>
      <c r="I17" s="94"/>
      <c r="J17" s="275"/>
      <c r="L17" s="94"/>
      <c r="M17" s="275"/>
    </row>
    <row r="18" spans="1:13" x14ac:dyDescent="0.25">
      <c r="A18" s="62" t="s">
        <v>93</v>
      </c>
      <c r="B18" s="62" t="s">
        <v>881</v>
      </c>
      <c r="C18" s="205" t="s">
        <v>1406</v>
      </c>
      <c r="D18" s="202" t="s">
        <v>1407</v>
      </c>
      <c r="E18" s="280" t="s">
        <v>1408</v>
      </c>
      <c r="F18" s="284">
        <v>164104749484</v>
      </c>
      <c r="G18" s="425"/>
      <c r="I18" s="94"/>
      <c r="J18" s="275"/>
      <c r="L18" s="94"/>
      <c r="M18" s="275"/>
    </row>
    <row r="19" spans="1:13" x14ac:dyDescent="0.25">
      <c r="A19" s="62" t="s">
        <v>119</v>
      </c>
      <c r="B19" s="62" t="s">
        <v>882</v>
      </c>
      <c r="C19" s="205"/>
      <c r="D19" s="202"/>
      <c r="E19" s="280"/>
      <c r="F19" s="286"/>
      <c r="G19" s="425"/>
      <c r="I19" s="94"/>
      <c r="J19" s="275"/>
      <c r="L19" s="94"/>
      <c r="M19" s="275"/>
    </row>
    <row r="20" spans="1:13" x14ac:dyDescent="0.25">
      <c r="A20" s="62" t="s">
        <v>91</v>
      </c>
      <c r="B20" s="62" t="s">
        <v>883</v>
      </c>
      <c r="C20" s="205" t="s">
        <v>1388</v>
      </c>
      <c r="D20" s="202" t="s">
        <v>1396</v>
      </c>
      <c r="E20" s="280" t="s">
        <v>1390</v>
      </c>
      <c r="F20" s="284">
        <v>845010887372</v>
      </c>
      <c r="G20" s="425"/>
      <c r="I20" s="94"/>
      <c r="J20" s="275"/>
      <c r="L20" s="94"/>
      <c r="M20" s="275"/>
    </row>
    <row r="21" spans="1:13" x14ac:dyDescent="0.25">
      <c r="A21" s="62" t="s">
        <v>109</v>
      </c>
      <c r="B21" s="62" t="s">
        <v>887</v>
      </c>
      <c r="C21" s="205"/>
      <c r="D21" s="202"/>
      <c r="E21" s="280"/>
      <c r="F21" s="286"/>
      <c r="G21" s="425"/>
      <c r="I21" s="94"/>
      <c r="J21" s="275"/>
      <c r="L21" s="94"/>
      <c r="M21" s="275"/>
    </row>
    <row r="22" spans="1:13" x14ac:dyDescent="0.25">
      <c r="A22" s="62" t="s">
        <v>136</v>
      </c>
      <c r="B22" s="62" t="s">
        <v>888</v>
      </c>
      <c r="C22" s="205"/>
      <c r="D22" s="202"/>
      <c r="E22" s="280"/>
      <c r="F22" s="286"/>
      <c r="G22" s="425"/>
      <c r="I22" s="94"/>
      <c r="J22" s="275"/>
      <c r="L22" s="94"/>
      <c r="M22" s="275"/>
    </row>
    <row r="23" spans="1:13" ht="17.25" x14ac:dyDescent="0.3">
      <c r="A23" s="62" t="s">
        <v>125</v>
      </c>
      <c r="B23" s="62" t="s">
        <v>889</v>
      </c>
      <c r="C23" s="205" t="s">
        <v>1406</v>
      </c>
      <c r="D23" s="202" t="s">
        <v>1475</v>
      </c>
      <c r="E23" s="320" t="s">
        <v>1408</v>
      </c>
      <c r="F23" s="284" t="s">
        <v>1474</v>
      </c>
      <c r="G23" s="424">
        <v>1911597552</v>
      </c>
      <c r="H23" t="s">
        <v>1862</v>
      </c>
      <c r="I23" s="94"/>
      <c r="J23" s="275"/>
      <c r="L23" s="94"/>
      <c r="M23" s="275"/>
    </row>
    <row r="24" spans="1:13" ht="17.25" x14ac:dyDescent="0.3">
      <c r="A24" s="62" t="s">
        <v>115</v>
      </c>
      <c r="B24" s="62" t="s">
        <v>890</v>
      </c>
      <c r="C24" s="503"/>
      <c r="D24" s="202"/>
      <c r="E24" s="321"/>
      <c r="F24" s="286"/>
      <c r="G24" s="425"/>
      <c r="I24" s="94"/>
      <c r="J24" s="275"/>
      <c r="L24" s="94"/>
      <c r="M24" s="275"/>
    </row>
    <row r="25" spans="1:13" x14ac:dyDescent="0.25">
      <c r="A25" s="62" t="s">
        <v>127</v>
      </c>
      <c r="B25" s="62" t="s">
        <v>891</v>
      </c>
      <c r="C25" s="62"/>
      <c r="D25" s="62"/>
      <c r="E25" s="62"/>
      <c r="F25" s="286"/>
      <c r="G25" s="425"/>
      <c r="I25" s="94"/>
      <c r="J25" s="275"/>
      <c r="L25" s="94"/>
      <c r="M25" s="275"/>
    </row>
    <row r="26" spans="1:13" x14ac:dyDescent="0.25">
      <c r="A26" s="62" t="s">
        <v>293</v>
      </c>
      <c r="B26" s="62"/>
      <c r="C26" s="62"/>
      <c r="D26" s="62"/>
      <c r="E26" s="62"/>
      <c r="F26" s="286"/>
      <c r="G26" s="425"/>
      <c r="I26" s="94"/>
      <c r="J26" s="275"/>
      <c r="L26" s="94"/>
      <c r="M26" s="275"/>
    </row>
    <row r="27" spans="1:13" x14ac:dyDescent="0.25">
      <c r="A27" s="62" t="s">
        <v>105</v>
      </c>
      <c r="B27" s="62" t="s">
        <v>892</v>
      </c>
      <c r="C27" s="62"/>
      <c r="D27" s="62"/>
      <c r="E27" s="62"/>
      <c r="F27" s="286"/>
      <c r="G27" s="425"/>
      <c r="I27" s="94"/>
      <c r="J27" s="275"/>
      <c r="L27" s="94"/>
      <c r="M27" s="275"/>
    </row>
    <row r="28" spans="1:13" x14ac:dyDescent="0.25">
      <c r="A28" s="62" t="s">
        <v>107</v>
      </c>
      <c r="B28" s="62" t="s">
        <v>893</v>
      </c>
      <c r="C28" s="62"/>
      <c r="D28" s="62"/>
      <c r="E28" s="62"/>
      <c r="F28" s="286"/>
      <c r="G28" s="425"/>
      <c r="I28" s="94"/>
      <c r="J28" s="275"/>
      <c r="L28" s="94"/>
      <c r="M28" s="275"/>
    </row>
    <row r="29" spans="1:13" x14ac:dyDescent="0.25">
      <c r="A29" s="62" t="s">
        <v>102</v>
      </c>
      <c r="B29" s="62" t="s">
        <v>894</v>
      </c>
      <c r="C29" s="62"/>
      <c r="D29" s="62"/>
      <c r="E29" s="62"/>
      <c r="F29" s="286"/>
      <c r="G29" s="425"/>
      <c r="I29" s="94"/>
      <c r="J29" s="275"/>
      <c r="L29" s="94"/>
      <c r="M29" s="275"/>
    </row>
    <row r="30" spans="1:13" ht="16.5" x14ac:dyDescent="0.3">
      <c r="A30" s="62" t="s">
        <v>112</v>
      </c>
      <c r="B30" s="62" t="s">
        <v>895</v>
      </c>
      <c r="C30" t="s">
        <v>1388</v>
      </c>
      <c r="D30" s="62" t="s">
        <v>1394</v>
      </c>
      <c r="E30" t="s">
        <v>1395</v>
      </c>
      <c r="F30" s="284" t="s">
        <v>1470</v>
      </c>
      <c r="G30" s="427">
        <v>1716742078</v>
      </c>
      <c r="H30" t="s">
        <v>1547</v>
      </c>
      <c r="I30" s="94"/>
      <c r="J30" s="275"/>
      <c r="L30" s="94"/>
      <c r="M30" s="275"/>
    </row>
    <row r="31" spans="1:13" x14ac:dyDescent="0.25">
      <c r="A31" s="62" t="s">
        <v>1043</v>
      </c>
      <c r="B31" s="62"/>
      <c r="C31" s="62"/>
      <c r="D31" s="62"/>
      <c r="E31" s="62"/>
      <c r="F31" s="286"/>
      <c r="G31" s="425"/>
      <c r="I31" s="94"/>
      <c r="J31" s="275"/>
      <c r="L31" s="94"/>
      <c r="M31" s="275"/>
    </row>
    <row r="32" spans="1:13" x14ac:dyDescent="0.25">
      <c r="A32" s="225" t="s">
        <v>103</v>
      </c>
      <c r="B32" s="225" t="s">
        <v>896</v>
      </c>
      <c r="C32" s="62"/>
      <c r="D32" s="62"/>
      <c r="E32" s="62"/>
      <c r="F32" s="286"/>
      <c r="G32" s="425"/>
      <c r="I32" s="94"/>
      <c r="J32" s="275"/>
      <c r="L32" s="94"/>
      <c r="M32" s="275"/>
    </row>
    <row r="33" spans="1:13" x14ac:dyDescent="0.25">
      <c r="A33" s="62" t="s">
        <v>92</v>
      </c>
      <c r="B33" s="62" t="s">
        <v>897</v>
      </c>
      <c r="C33" s="62" t="s">
        <v>1385</v>
      </c>
      <c r="D33" s="62" t="s">
        <v>1386</v>
      </c>
      <c r="E33" s="62" t="s">
        <v>1387</v>
      </c>
      <c r="F33" s="284">
        <v>894148424745</v>
      </c>
      <c r="G33" s="425"/>
      <c r="I33" s="94"/>
      <c r="J33" s="275"/>
      <c r="L33" s="94"/>
      <c r="M33" s="275"/>
    </row>
    <row r="34" spans="1:13" x14ac:dyDescent="0.25">
      <c r="A34" s="62" t="s">
        <v>610</v>
      </c>
      <c r="B34" s="62" t="s">
        <v>873</v>
      </c>
      <c r="C34" t="s">
        <v>1388</v>
      </c>
      <c r="D34" s="62" t="s">
        <v>1467</v>
      </c>
      <c r="E34" t="s">
        <v>1465</v>
      </c>
      <c r="F34" s="284" t="s">
        <v>1466</v>
      </c>
      <c r="G34" s="425">
        <v>1915074051</v>
      </c>
      <c r="H34" t="s">
        <v>1542</v>
      </c>
      <c r="I34" s="94"/>
      <c r="J34" s="275"/>
      <c r="L34" s="94"/>
      <c r="M34" s="275"/>
    </row>
    <row r="35" spans="1:13" x14ac:dyDescent="0.25">
      <c r="A35" s="62" t="s">
        <v>132</v>
      </c>
      <c r="B35" s="62" t="s">
        <v>898</v>
      </c>
      <c r="C35" s="62"/>
      <c r="D35" s="62"/>
      <c r="E35" s="62"/>
      <c r="F35" s="286"/>
      <c r="G35" s="425"/>
      <c r="I35" s="94"/>
      <c r="J35" s="275"/>
      <c r="L35" s="94"/>
      <c r="M35" s="275"/>
    </row>
    <row r="36" spans="1:13" x14ac:dyDescent="0.25">
      <c r="A36" s="62" t="s">
        <v>163</v>
      </c>
      <c r="B36" s="62"/>
      <c r="C36" s="62"/>
      <c r="D36" s="62"/>
      <c r="E36" s="62"/>
      <c r="F36" s="286"/>
      <c r="G36" s="425"/>
      <c r="I36" s="94"/>
      <c r="J36" s="275"/>
      <c r="L36" s="94"/>
      <c r="M36" s="275"/>
    </row>
    <row r="37" spans="1:13" x14ac:dyDescent="0.25">
      <c r="A37" s="227" t="s">
        <v>1141</v>
      </c>
      <c r="B37" s="62"/>
      <c r="C37" s="62"/>
      <c r="D37" s="62"/>
      <c r="E37" s="62"/>
      <c r="F37" s="286"/>
      <c r="G37" s="425"/>
      <c r="I37" s="94"/>
      <c r="J37" s="275"/>
      <c r="L37" s="94"/>
      <c r="M37" s="275"/>
    </row>
    <row r="38" spans="1:13" x14ac:dyDescent="0.25">
      <c r="A38" s="62" t="s">
        <v>137</v>
      </c>
      <c r="B38" s="62" t="s">
        <v>899</v>
      </c>
      <c r="C38" s="62"/>
      <c r="D38" s="62"/>
      <c r="E38" s="62"/>
      <c r="F38" s="286"/>
      <c r="G38" s="425"/>
      <c r="I38" s="94"/>
      <c r="J38" s="275"/>
      <c r="L38" s="94"/>
      <c r="M38" s="275"/>
    </row>
    <row r="39" spans="1:13" x14ac:dyDescent="0.25">
      <c r="A39" s="62" t="s">
        <v>923</v>
      </c>
      <c r="B39" s="62"/>
      <c r="C39" s="62"/>
      <c r="D39" s="62"/>
      <c r="E39" s="62"/>
      <c r="F39" s="286"/>
      <c r="G39" s="425"/>
      <c r="I39" s="94"/>
      <c r="J39" s="275"/>
      <c r="L39" s="94"/>
      <c r="M39" s="275"/>
    </row>
    <row r="40" spans="1:13" x14ac:dyDescent="0.25">
      <c r="A40" s="62" t="s">
        <v>279</v>
      </c>
      <c r="B40" s="62"/>
      <c r="C40" s="62"/>
      <c r="D40" s="62"/>
      <c r="E40" s="62"/>
      <c r="F40" s="286"/>
      <c r="G40" s="425"/>
      <c r="I40" s="94"/>
      <c r="J40" s="275"/>
      <c r="L40" s="94"/>
      <c r="M40" s="275"/>
    </row>
    <row r="41" spans="1:13" x14ac:dyDescent="0.25">
      <c r="A41" s="62" t="s">
        <v>104</v>
      </c>
      <c r="B41" s="62" t="s">
        <v>900</v>
      </c>
      <c r="C41" s="62" t="s">
        <v>1391</v>
      </c>
      <c r="D41" s="62" t="s">
        <v>1392</v>
      </c>
      <c r="E41" s="62" t="s">
        <v>1393</v>
      </c>
      <c r="F41" s="284">
        <v>894967711881</v>
      </c>
      <c r="G41" s="425">
        <v>1575461064</v>
      </c>
      <c r="H41" t="s">
        <v>1540</v>
      </c>
      <c r="I41" s="94"/>
      <c r="J41" s="275"/>
      <c r="L41" s="94"/>
      <c r="M41" s="275"/>
    </row>
    <row r="42" spans="1:13" x14ac:dyDescent="0.25">
      <c r="A42" s="62" t="s">
        <v>101</v>
      </c>
      <c r="B42" s="62"/>
      <c r="C42" s="62"/>
      <c r="D42" s="62"/>
      <c r="E42" s="62"/>
      <c r="F42" s="286"/>
      <c r="G42" s="425"/>
      <c r="I42" s="94"/>
      <c r="J42" s="275"/>
      <c r="L42" s="94"/>
      <c r="M42" s="275"/>
    </row>
    <row r="43" spans="1:13" x14ac:dyDescent="0.25">
      <c r="A43" s="62" t="s">
        <v>78</v>
      </c>
      <c r="B43" s="62" t="s">
        <v>884</v>
      </c>
      <c r="C43" s="62" t="s">
        <v>1388</v>
      </c>
      <c r="D43" s="62" t="s">
        <v>1394</v>
      </c>
      <c r="E43" s="62" t="s">
        <v>1395</v>
      </c>
      <c r="F43" s="284">
        <v>474422831910</v>
      </c>
      <c r="G43" s="425">
        <v>1572230626</v>
      </c>
      <c r="H43" t="s">
        <v>1541</v>
      </c>
      <c r="I43" s="94"/>
      <c r="J43" s="275"/>
      <c r="L43" s="94"/>
      <c r="M43" s="275"/>
    </row>
    <row r="44" spans="1:13" x14ac:dyDescent="0.25">
      <c r="A44" s="62" t="s">
        <v>117</v>
      </c>
      <c r="B44" s="62"/>
      <c r="C44" s="62"/>
      <c r="D44" s="62"/>
      <c r="E44" s="62"/>
      <c r="F44" s="286"/>
      <c r="G44" s="425"/>
      <c r="I44" s="94"/>
      <c r="J44" s="275"/>
      <c r="L44" s="94"/>
      <c r="M44" s="275"/>
    </row>
    <row r="45" spans="1:13" x14ac:dyDescent="0.25">
      <c r="A45" s="62" t="s">
        <v>97</v>
      </c>
      <c r="B45" s="62"/>
      <c r="C45" s="62"/>
      <c r="D45" s="62"/>
      <c r="E45" s="62"/>
      <c r="F45" s="286"/>
      <c r="G45" s="425"/>
      <c r="I45" s="94"/>
      <c r="J45" s="275"/>
      <c r="L45" s="94"/>
      <c r="M45" s="275"/>
    </row>
    <row r="46" spans="1:13" x14ac:dyDescent="0.25">
      <c r="A46" s="62" t="s">
        <v>133</v>
      </c>
      <c r="B46" s="62"/>
      <c r="C46" s="62"/>
      <c r="D46" s="62"/>
      <c r="E46" s="62"/>
      <c r="F46" s="286"/>
      <c r="G46" s="425"/>
      <c r="I46" s="94"/>
      <c r="J46" s="275"/>
      <c r="L46" s="94"/>
      <c r="M46" s="275"/>
    </row>
    <row r="47" spans="1:13" x14ac:dyDescent="0.25">
      <c r="A47" s="227" t="s">
        <v>1138</v>
      </c>
      <c r="B47" s="62"/>
      <c r="C47" s="62"/>
      <c r="D47" s="62"/>
      <c r="E47" s="62"/>
      <c r="F47" s="286"/>
      <c r="G47" s="425"/>
      <c r="I47" s="94"/>
      <c r="J47" s="275"/>
      <c r="L47" s="94"/>
      <c r="M47" s="275"/>
    </row>
    <row r="48" spans="1:13" x14ac:dyDescent="0.25">
      <c r="A48" s="62" t="s">
        <v>1137</v>
      </c>
      <c r="B48" s="62"/>
      <c r="C48" s="62"/>
      <c r="D48" s="62"/>
      <c r="E48" s="62"/>
      <c r="F48" s="286"/>
      <c r="G48" s="425"/>
      <c r="I48" s="94"/>
      <c r="J48" s="275"/>
      <c r="L48" s="94"/>
      <c r="M48" s="275"/>
    </row>
    <row r="49" spans="1:13" x14ac:dyDescent="0.25">
      <c r="A49" s="62" t="s">
        <v>135</v>
      </c>
      <c r="B49" s="62"/>
      <c r="C49" s="62"/>
      <c r="D49" s="62"/>
      <c r="E49" s="62"/>
      <c r="F49" s="286"/>
      <c r="G49" s="425"/>
      <c r="I49" s="94"/>
      <c r="J49" s="275"/>
      <c r="L49" s="94"/>
      <c r="M49" s="275"/>
    </row>
    <row r="50" spans="1:13" x14ac:dyDescent="0.25">
      <c r="A50" s="62" t="s">
        <v>100</v>
      </c>
      <c r="B50" s="62"/>
      <c r="C50" s="62"/>
      <c r="D50" s="62"/>
      <c r="E50" s="62"/>
      <c r="F50" s="286"/>
      <c r="G50" s="425"/>
      <c r="I50" s="94"/>
      <c r="J50" s="275"/>
      <c r="L50" s="94"/>
      <c r="M50" s="275"/>
    </row>
    <row r="51" spans="1:13" x14ac:dyDescent="0.25">
      <c r="A51" s="62" t="s">
        <v>113</v>
      </c>
      <c r="B51" s="62"/>
      <c r="C51" s="62"/>
      <c r="D51" s="62"/>
      <c r="E51" s="62"/>
      <c r="F51" s="286"/>
      <c r="G51" s="425"/>
      <c r="I51" s="94"/>
      <c r="J51" s="275"/>
      <c r="L51" s="94"/>
      <c r="M51" s="275"/>
    </row>
    <row r="52" spans="1:13" x14ac:dyDescent="0.25">
      <c r="A52" s="62" t="s">
        <v>596</v>
      </c>
      <c r="B52" s="62" t="s">
        <v>885</v>
      </c>
      <c r="C52" s="62" t="s">
        <v>1397</v>
      </c>
      <c r="D52" s="62" t="s">
        <v>1398</v>
      </c>
      <c r="E52" s="62" t="s">
        <v>1399</v>
      </c>
      <c r="F52" s="284">
        <v>771388154321</v>
      </c>
      <c r="G52" s="425"/>
      <c r="I52" s="94"/>
      <c r="J52" s="275"/>
      <c r="L52" s="94"/>
      <c r="M52" s="275"/>
    </row>
    <row r="53" spans="1:13" x14ac:dyDescent="0.25">
      <c r="A53" s="62" t="s">
        <v>126</v>
      </c>
      <c r="B53" s="62" t="s">
        <v>886</v>
      </c>
      <c r="C53" s="62" t="s">
        <v>1388</v>
      </c>
      <c r="D53" s="62" t="s">
        <v>1394</v>
      </c>
      <c r="E53" s="62" t="s">
        <v>1395</v>
      </c>
      <c r="F53" s="284">
        <v>746643433510</v>
      </c>
      <c r="G53" s="425"/>
      <c r="I53" s="94"/>
      <c r="J53" s="275"/>
      <c r="L53" s="94"/>
      <c r="M53" s="275"/>
    </row>
    <row r="54" spans="1:13" x14ac:dyDescent="0.25">
      <c r="A54" s="62" t="s">
        <v>831</v>
      </c>
      <c r="B54" s="62"/>
      <c r="C54" s="62"/>
      <c r="D54" s="62"/>
      <c r="E54" s="62"/>
      <c r="F54" s="286"/>
      <c r="G54" s="425"/>
      <c r="I54" s="94"/>
      <c r="J54" s="275"/>
      <c r="L54" s="94"/>
      <c r="M54" s="275"/>
    </row>
    <row r="55" spans="1:13" x14ac:dyDescent="0.25">
      <c r="A55" s="62" t="s">
        <v>288</v>
      </c>
      <c r="B55" s="62"/>
      <c r="C55" s="62"/>
      <c r="D55" s="62"/>
      <c r="E55" s="62"/>
      <c r="F55" s="286"/>
      <c r="G55" s="425"/>
      <c r="I55" s="94"/>
      <c r="J55" s="275"/>
      <c r="L55" s="94"/>
      <c r="M55" s="275"/>
    </row>
    <row r="56" spans="1:13" x14ac:dyDescent="0.25">
      <c r="A56" s="62" t="s">
        <v>95</v>
      </c>
      <c r="B56" s="62"/>
      <c r="C56" s="62"/>
      <c r="D56" s="62"/>
      <c r="E56" s="62"/>
      <c r="F56" s="286"/>
      <c r="G56" s="425"/>
      <c r="I56" s="94"/>
      <c r="J56" s="275"/>
      <c r="L56" s="94"/>
      <c r="M56" s="275"/>
    </row>
    <row r="57" spans="1:13" x14ac:dyDescent="0.25">
      <c r="A57" s="62" t="s">
        <v>114</v>
      </c>
      <c r="B57" s="62" t="s">
        <v>1476</v>
      </c>
      <c r="C57" s="62" t="s">
        <v>1388</v>
      </c>
      <c r="D57" s="62" t="s">
        <v>1467</v>
      </c>
      <c r="E57" s="62" t="s">
        <v>1465</v>
      </c>
      <c r="F57" s="284" t="s">
        <v>1477</v>
      </c>
      <c r="G57" s="425">
        <v>1877776757</v>
      </c>
      <c r="H57" t="s">
        <v>1548</v>
      </c>
      <c r="I57" s="94"/>
      <c r="J57" s="275"/>
      <c r="L57" s="94"/>
      <c r="M57" s="275"/>
    </row>
    <row r="58" spans="1:13" x14ac:dyDescent="0.25">
      <c r="A58" s="62" t="s">
        <v>99</v>
      </c>
      <c r="B58" s="62"/>
      <c r="C58" s="62"/>
      <c r="D58" s="62"/>
      <c r="E58" s="62"/>
      <c r="F58" s="286"/>
      <c r="G58" s="425"/>
      <c r="I58" s="94"/>
      <c r="J58" s="275"/>
      <c r="L58" s="94"/>
      <c r="M58" s="275"/>
    </row>
    <row r="59" spans="1:13" x14ac:dyDescent="0.25">
      <c r="A59" s="62" t="s">
        <v>108</v>
      </c>
      <c r="B59" s="62"/>
      <c r="C59" s="62"/>
      <c r="D59" s="62"/>
      <c r="E59" s="62"/>
      <c r="F59" s="286"/>
      <c r="G59" s="425"/>
      <c r="I59" s="94"/>
      <c r="J59" s="275"/>
      <c r="L59" s="94"/>
      <c r="M59" s="275"/>
    </row>
    <row r="60" spans="1:13" x14ac:dyDescent="0.25">
      <c r="A60" s="62" t="s">
        <v>129</v>
      </c>
      <c r="B60" s="62"/>
      <c r="C60" s="62"/>
      <c r="D60" s="62"/>
      <c r="E60" s="62"/>
      <c r="F60" s="286"/>
      <c r="G60" s="425"/>
      <c r="I60" s="94"/>
      <c r="J60" s="275"/>
      <c r="L60" s="94"/>
      <c r="M60" s="275"/>
    </row>
    <row r="61" spans="1:13" x14ac:dyDescent="0.25">
      <c r="A61" s="62" t="s">
        <v>122</v>
      </c>
      <c r="B61" s="62"/>
      <c r="C61" s="62"/>
      <c r="D61" s="62"/>
      <c r="E61" s="62"/>
      <c r="F61" s="286"/>
      <c r="G61" s="425"/>
      <c r="I61" s="94"/>
      <c r="J61" s="275"/>
      <c r="L61" s="94"/>
      <c r="M61" s="275"/>
    </row>
    <row r="62" spans="1:13" x14ac:dyDescent="0.25">
      <c r="A62" s="62" t="s">
        <v>1131</v>
      </c>
      <c r="B62" s="62"/>
      <c r="C62" s="62"/>
      <c r="D62" s="62"/>
      <c r="E62" s="62"/>
      <c r="F62" s="286"/>
      <c r="G62" s="425"/>
      <c r="I62" s="94"/>
      <c r="J62" s="275"/>
      <c r="L62" s="94"/>
      <c r="M62" s="275"/>
    </row>
    <row r="63" spans="1:13" x14ac:dyDescent="0.25">
      <c r="A63" s="227" t="s">
        <v>124</v>
      </c>
      <c r="B63" s="62"/>
      <c r="C63" s="62"/>
      <c r="D63" s="62"/>
      <c r="E63" s="62"/>
      <c r="F63" s="286"/>
      <c r="G63" s="425"/>
      <c r="I63" s="94"/>
      <c r="J63" s="275"/>
      <c r="L63" s="94"/>
      <c r="M63" s="275"/>
    </row>
    <row r="64" spans="1:13" x14ac:dyDescent="0.25">
      <c r="A64" s="227" t="s">
        <v>1372</v>
      </c>
      <c r="B64" s="62"/>
      <c r="C64" s="62"/>
      <c r="D64" s="62"/>
      <c r="E64" s="62"/>
      <c r="F64" s="286"/>
      <c r="G64" s="425"/>
      <c r="I64" s="94"/>
      <c r="J64" s="275"/>
      <c r="L64" s="94"/>
      <c r="M64" s="275"/>
    </row>
    <row r="65" spans="1:13" x14ac:dyDescent="0.25">
      <c r="A65" s="62" t="s">
        <v>111</v>
      </c>
      <c r="B65" s="62" t="s">
        <v>1551</v>
      </c>
      <c r="C65" s="287" t="s">
        <v>1388</v>
      </c>
      <c r="D65" s="62" t="s">
        <v>1396</v>
      </c>
      <c r="E65" s="62" t="s">
        <v>1390</v>
      </c>
      <c r="F65" s="176">
        <v>497743401800</v>
      </c>
      <c r="G65" s="425">
        <v>1818497401</v>
      </c>
      <c r="H65" t="s">
        <v>1552</v>
      </c>
      <c r="I65" s="94"/>
      <c r="J65" s="275"/>
      <c r="L65" s="94"/>
      <c r="M65" s="275"/>
    </row>
    <row r="66" spans="1:13" x14ac:dyDescent="0.25">
      <c r="A66" s="62" t="s">
        <v>131</v>
      </c>
      <c r="B66" s="62" t="s">
        <v>1468</v>
      </c>
      <c r="C66" s="62" t="s">
        <v>1388</v>
      </c>
      <c r="D66" s="62" t="s">
        <v>1467</v>
      </c>
      <c r="E66" s="62" t="s">
        <v>1465</v>
      </c>
      <c r="F66" s="284" t="s">
        <v>1469</v>
      </c>
      <c r="G66" s="425">
        <v>1912150180</v>
      </c>
      <c r="H66" t="s">
        <v>1543</v>
      </c>
      <c r="I66" s="94"/>
      <c r="J66" s="275"/>
      <c r="L66" s="94"/>
      <c r="M66" s="275"/>
    </row>
    <row r="67" spans="1:13" x14ac:dyDescent="0.25">
      <c r="A67" s="62" t="s">
        <v>647</v>
      </c>
      <c r="B67" s="62"/>
      <c r="C67" s="62"/>
      <c r="D67" s="62"/>
      <c r="E67" s="62"/>
      <c r="F67" s="286"/>
      <c r="G67" s="425"/>
      <c r="I67" s="94"/>
      <c r="J67" s="275"/>
      <c r="L67" s="94"/>
      <c r="M67" s="275"/>
    </row>
    <row r="68" spans="1:13" x14ac:dyDescent="0.25">
      <c r="A68" s="62" t="s">
        <v>120</v>
      </c>
      <c r="B68" s="62"/>
      <c r="C68" s="62"/>
      <c r="D68" s="62"/>
      <c r="E68" s="62"/>
      <c r="F68" s="286"/>
      <c r="G68" s="425"/>
      <c r="I68" s="94"/>
      <c r="J68" s="275"/>
      <c r="L68" s="94"/>
      <c r="M68" s="275"/>
    </row>
    <row r="69" spans="1:13" x14ac:dyDescent="0.25">
      <c r="A69" s="62" t="s">
        <v>98</v>
      </c>
      <c r="B69" s="62" t="s">
        <v>1471</v>
      </c>
      <c r="C69" s="62" t="s">
        <v>1388</v>
      </c>
      <c r="D69" s="62" t="s">
        <v>1394</v>
      </c>
      <c r="E69" s="62" t="s">
        <v>1395</v>
      </c>
      <c r="F69" s="284" t="s">
        <v>1472</v>
      </c>
      <c r="G69" s="425">
        <v>1774402635</v>
      </c>
      <c r="H69" t="s">
        <v>1544</v>
      </c>
      <c r="I69" s="94"/>
      <c r="J69" s="275"/>
      <c r="L69" s="94"/>
      <c r="M69" s="275"/>
    </row>
    <row r="70" spans="1:13" x14ac:dyDescent="0.25">
      <c r="A70" s="524" t="s">
        <v>121</v>
      </c>
      <c r="B70" s="524"/>
      <c r="C70" s="524"/>
      <c r="D70" s="524"/>
      <c r="E70" s="524"/>
      <c r="F70" s="525"/>
      <c r="G70" s="526"/>
      <c r="I70" s="94"/>
      <c r="J70" s="275"/>
      <c r="L70" s="94"/>
      <c r="M70" s="275"/>
    </row>
    <row r="71" spans="1:13" x14ac:dyDescent="0.25">
      <c r="A71" s="62" t="s">
        <v>1902</v>
      </c>
      <c r="B71" s="62" t="s">
        <v>1903</v>
      </c>
      <c r="C71" s="62" t="s">
        <v>1388</v>
      </c>
      <c r="D71" s="62" t="s">
        <v>1906</v>
      </c>
      <c r="E71" s="62" t="s">
        <v>1904</v>
      </c>
      <c r="F71" s="527">
        <v>588142830480</v>
      </c>
      <c r="G71" s="394">
        <v>1819628151</v>
      </c>
      <c r="H71" s="62" t="s">
        <v>1905</v>
      </c>
    </row>
  </sheetData>
  <conditionalFormatting sqref="A3:B11 A12 A18:B64">
    <cfRule type="expression" dxfId="2" priority="4">
      <formula>$H3:$H70="Submitted"</formula>
    </cfRule>
  </conditionalFormatting>
  <conditionalFormatting sqref="A13:B17 A65:B70">
    <cfRule type="expression" dxfId="1" priority="53">
      <formula>$H13:$H79="Submitted"</formula>
    </cfRule>
  </conditionalFormatting>
  <conditionalFormatting sqref="C65">
    <cfRule type="expression" dxfId="0" priority="1">
      <formula>$H65:$H132="Submitted"</formula>
    </cfRule>
  </conditionalFormatting>
  <hyperlinks>
    <hyperlink ref="A7" location="algoni!A1" display="Algani Enterprise" xr:uid="{00000000-0004-0000-2900-000000000000}"/>
    <hyperlink ref="A11" location="boshir_traders!A1" display="Boshir Traders" xr:uid="{00000000-0004-0000-2900-000001000000}"/>
    <hyperlink ref="A19" location="didar_tiles!A1" display="Didar Tiles Agency" xr:uid="{00000000-0004-0000-2900-000002000000}"/>
    <hyperlink ref="A55" location="open_source" display="OPEN SOURCE OUTSOURCING" xr:uid="{00000000-0004-0000-2900-000003000000}"/>
    <hyperlink ref="A40" location="mayer_doa" display="MAYER DOA ENTERPRISE" xr:uid="{00000000-0004-0000-2900-000004000000}"/>
    <hyperlink ref="A5" location="al_hera" display="Al Hera Tiles" xr:uid="{00000000-0004-0000-2900-000005000000}"/>
    <hyperlink ref="A23" location="era_international" display="ERA International" xr:uid="{00000000-0004-0000-2900-000006000000}"/>
    <hyperlink ref="A33" location="jb_trade" display="JB Trade International" xr:uid="{00000000-0004-0000-2900-000007000000}"/>
    <hyperlink ref="A69" location="yard_trading" display="Yead Trading" xr:uid="{00000000-0004-0000-2900-000008000000}"/>
    <hyperlink ref="A8" location="ar_international" display="AR International" xr:uid="{00000000-0004-0000-2900-000009000000}"/>
    <hyperlink ref="A24" location="executive_business" display="Executive Business" xr:uid="{00000000-0004-0000-2900-00000A000000}"/>
    <hyperlink ref="A35" location="kbm_global" display="K.B.M Global Trade" xr:uid="{00000000-0004-0000-2900-00000B000000}"/>
    <hyperlink ref="A38" location="jaman_Private" display="M/S. ZAMAN BHI PVT LTD" xr:uid="{00000000-0004-0000-2900-00000C000000}"/>
    <hyperlink ref="A51" location="nhb_corporation" display="NHB Corporation" xr:uid="{00000000-0004-0000-2900-00000D000000}"/>
    <hyperlink ref="A57" location="rm_trade" display="R M Trade International" xr:uid="{00000000-0004-0000-2900-00000E000000}"/>
    <hyperlink ref="A68" location="unique_trading" display="Unique Trading" xr:uid="{00000000-0004-0000-2900-00000F000000}"/>
    <hyperlink ref="A53" location="nishat_trading" display="Nishat Trading Company" xr:uid="{00000000-0004-0000-2900-000010000000}"/>
    <hyperlink ref="A14" location="ceramic_point" display="Ceramic Point" xr:uid="{00000000-0004-0000-2900-000011000000}"/>
    <hyperlink ref="A58" location="razu_traders" display="Raju Traders (Pvt) Ltd" xr:uid="{00000000-0004-0000-2900-000012000000}"/>
    <hyperlink ref="A13" location="ceramic_mahal" display="Ceramic Mahal" xr:uid="{00000000-0004-0000-2900-000013000000}"/>
    <hyperlink ref="A66" location="Textel_Trade" display="Textel Trade International" xr:uid="{00000000-0004-0000-2900-000014000000}"/>
    <hyperlink ref="A15" location="classic_traders" display="Classic Traders" xr:uid="{00000000-0004-0000-2900-000015000000}"/>
    <hyperlink ref="A34" location="jbs_bangladesh" display="JBS Bangladesh" xr:uid="{00000000-0004-0000-2900-000016000000}"/>
    <hyperlink ref="A17" location="cross_link" display="Cross - Link Engineering Limited" xr:uid="{00000000-0004-0000-2900-000017000000}"/>
    <hyperlink ref="A30" location="hual_aman" display="Huwal Aman Sanitary" xr:uid="{00000000-0004-0000-2900-000018000000}"/>
    <hyperlink ref="A6" location="alaina_trade" display="ALAINA TRADE INTERNATIONAL" xr:uid="{00000000-0004-0000-2900-000019000000}"/>
    <hyperlink ref="A46" location="nafisa_agro!A1" display="Nafisa Agro Products Ltd." xr:uid="{00000000-0004-0000-2900-00001A000000}"/>
    <hyperlink ref="A56" location="parrot_trade_link" display="Parrots Trade Link" xr:uid="{00000000-0004-0000-2900-00001B000000}"/>
    <hyperlink ref="A70" location="junaira_sing" display="Zunairah Sign" xr:uid="{00000000-0004-0000-2900-00001C000000}"/>
    <hyperlink ref="A48" location="nafisa_enterprise" display="NAFISA ENTERPRISE" xr:uid="{00000000-0004-0000-2900-00001D000000}"/>
    <hyperlink ref="A36" location="Khan_knitting" display="Khan Knitting and Sewing" xr:uid="{00000000-0004-0000-2900-00001E000000}"/>
    <hyperlink ref="A21" location="dream_house" display="Dream House Ceramics" xr:uid="{00000000-0004-0000-2900-00001F000000}"/>
    <hyperlink ref="A4" location="aksa_enterprise" display="AKSA Enterprise" xr:uid="{00000000-0004-0000-2900-000020000000}"/>
    <hyperlink ref="A25" location="fahim_ceramics" display="Fahim Ceramic" xr:uid="{00000000-0004-0000-2900-000021000000}"/>
    <hyperlink ref="A12" location="bs_trading" display="BS Trading" xr:uid="{00000000-0004-0000-2900-000022000000}"/>
    <hyperlink ref="A37" location="Rafi_international" display="M/s. Rafi International" xr:uid="{00000000-0004-0000-2900-000023000000}"/>
    <hyperlink ref="A47" location="nafisa_maymensingh" display="M/S. NAFISA ENTERPRISE BIN Mymensingh" xr:uid="{00000000-0004-0000-2900-000024000000}"/>
    <hyperlink ref="A63" location="sparsha_trading" display="Sparsha Trading " xr:uid="{00000000-0004-0000-2900-000025000000}"/>
    <hyperlink ref="A2" location="home_page" display="Home page" xr:uid="{00000000-0004-0000-2900-000026000000}"/>
  </hyperlink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R17"/>
  <sheetViews>
    <sheetView workbookViewId="0"/>
  </sheetViews>
  <sheetFormatPr defaultRowHeight="15" x14ac:dyDescent="0.25"/>
  <cols>
    <col min="1" max="1" width="12" bestFit="1" customWidth="1"/>
    <col min="2" max="2" width="14" bestFit="1" customWidth="1"/>
    <col min="3" max="3" width="10.5703125" bestFit="1" customWidth="1"/>
    <col min="4" max="4" width="12.85546875" bestFit="1" customWidth="1"/>
    <col min="5" max="5" width="43.140625" bestFit="1" customWidth="1"/>
    <col min="6" max="6" width="23.7109375" bestFit="1" customWidth="1"/>
    <col min="7" max="7" width="24" bestFit="1" customWidth="1"/>
    <col min="8" max="8" width="19" bestFit="1" customWidth="1"/>
    <col min="9" max="9" width="19.85546875" bestFit="1" customWidth="1"/>
    <col min="10" max="10" width="4.140625" bestFit="1" customWidth="1"/>
    <col min="11" max="12" width="12.140625" bestFit="1" customWidth="1"/>
    <col min="13" max="13" width="15" bestFit="1" customWidth="1"/>
    <col min="14" max="14" width="9.28515625" bestFit="1" customWidth="1"/>
    <col min="15" max="15" width="10.7109375" bestFit="1" customWidth="1"/>
    <col min="16" max="16" width="9.28515625" bestFit="1" customWidth="1"/>
    <col min="17" max="17" width="12.28515625" bestFit="1" customWidth="1"/>
  </cols>
  <sheetData>
    <row r="1" spans="1:18" ht="15.75" thickBot="1" x14ac:dyDescent="0.3">
      <c r="A1" s="227" t="s">
        <v>1405</v>
      </c>
      <c r="B1" s="62"/>
      <c r="C1" s="62"/>
      <c r="D1" s="62"/>
      <c r="E1" s="62"/>
      <c r="F1" s="285"/>
      <c r="G1" s="62"/>
      <c r="I1" s="94"/>
      <c r="J1" s="275"/>
    </row>
    <row r="2" spans="1:18" x14ac:dyDescent="0.25">
      <c r="A2" s="8" t="s">
        <v>158</v>
      </c>
      <c r="B2" s="8" t="s">
        <v>138</v>
      </c>
      <c r="C2" s="9" t="s">
        <v>139</v>
      </c>
      <c r="D2" s="9" t="s">
        <v>140</v>
      </c>
      <c r="E2" s="8" t="s">
        <v>141</v>
      </c>
      <c r="F2" s="8" t="s">
        <v>142</v>
      </c>
      <c r="G2" s="8" t="s">
        <v>143</v>
      </c>
      <c r="H2" s="10" t="s">
        <v>144</v>
      </c>
      <c r="I2" s="10" t="s">
        <v>145</v>
      </c>
      <c r="J2" s="10" t="s">
        <v>146</v>
      </c>
      <c r="K2" s="10" t="s">
        <v>147</v>
      </c>
      <c r="L2" s="10" t="s">
        <v>148</v>
      </c>
      <c r="M2" s="10" t="s">
        <v>296</v>
      </c>
      <c r="N2" s="84" t="s">
        <v>159</v>
      </c>
      <c r="O2" s="47" t="s">
        <v>1040</v>
      </c>
      <c r="P2" s="47" t="s">
        <v>1041</v>
      </c>
      <c r="Q2" s="47" t="s">
        <v>509</v>
      </c>
    </row>
    <row r="3" spans="1:18" ht="57" x14ac:dyDescent="0.25">
      <c r="A3" s="201">
        <v>301</v>
      </c>
      <c r="B3" s="201">
        <v>1277023</v>
      </c>
      <c r="C3" s="202">
        <v>45151</v>
      </c>
      <c r="D3" s="205">
        <v>1</v>
      </c>
      <c r="E3" s="201" t="s">
        <v>1438</v>
      </c>
      <c r="F3" s="201" t="s">
        <v>1439</v>
      </c>
      <c r="G3" s="201" t="s">
        <v>1440</v>
      </c>
      <c r="H3" s="231">
        <v>2313586.84</v>
      </c>
      <c r="I3" s="231">
        <v>2544945.52</v>
      </c>
      <c r="J3" s="231">
        <v>0</v>
      </c>
      <c r="K3" s="231">
        <v>381741.83</v>
      </c>
      <c r="L3" s="231">
        <v>127247.28</v>
      </c>
      <c r="M3" s="231" t="s">
        <v>1441</v>
      </c>
      <c r="N3" s="231">
        <v>129000</v>
      </c>
      <c r="O3" s="293">
        <f>I3/N3</f>
        <v>19.72825984496124</v>
      </c>
      <c r="P3" s="293">
        <f>O3*36%</f>
        <v>7.1021735441860461</v>
      </c>
      <c r="Q3" s="293">
        <f>O3+P3</f>
        <v>26.830433389147288</v>
      </c>
      <c r="R3">
        <f>Q3*N3</f>
        <v>3461125.9072000002</v>
      </c>
    </row>
    <row r="16" spans="1:18" x14ac:dyDescent="0.25">
      <c r="B16" s="207" t="s">
        <v>138</v>
      </c>
      <c r="C16" s="208" t="s">
        <v>139</v>
      </c>
      <c r="D16" s="208" t="s">
        <v>1155</v>
      </c>
    </row>
    <row r="17" spans="2:4" ht="30" x14ac:dyDescent="0.25">
      <c r="B17" s="201">
        <v>1277023</v>
      </c>
      <c r="C17" s="202">
        <v>45151</v>
      </c>
      <c r="D17" s="335" t="s">
        <v>1485</v>
      </c>
    </row>
  </sheetData>
  <hyperlinks>
    <hyperlink ref="A1" location="home_page" display="Home page" xr:uid="{00000000-0004-0000-2A00-00000000000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735E6-AC54-4C88-BAD3-9D79067750D6}">
  <dimension ref="A1:M23"/>
  <sheetViews>
    <sheetView workbookViewId="0"/>
  </sheetViews>
  <sheetFormatPr defaultRowHeight="15" x14ac:dyDescent="0.25"/>
  <cols>
    <col min="1" max="1" width="5" customWidth="1"/>
    <col min="2" max="2" width="14" bestFit="1" customWidth="1"/>
    <col min="3" max="3" width="11.85546875" style="505" customWidth="1"/>
    <col min="4" max="4" width="12.85546875" bestFit="1" customWidth="1"/>
    <col min="5" max="5" width="43.140625" bestFit="1" customWidth="1"/>
    <col min="6" max="6" width="23.7109375" bestFit="1" customWidth="1"/>
    <col min="7" max="7" width="24" bestFit="1" customWidth="1"/>
    <col min="8" max="8" width="18.85546875" bestFit="1" customWidth="1"/>
    <col min="9" max="9" width="19.7109375" bestFit="1" customWidth="1"/>
    <col min="10" max="10" width="4" bestFit="1" customWidth="1"/>
    <col min="11" max="12" width="10.140625" bestFit="1" customWidth="1"/>
  </cols>
  <sheetData>
    <row r="1" spans="1:13" ht="15.75" thickBot="1" x14ac:dyDescent="0.3">
      <c r="A1" s="227" t="s">
        <v>1405</v>
      </c>
      <c r="B1" s="62"/>
      <c r="C1" s="508"/>
      <c r="D1" s="62"/>
      <c r="E1" s="62"/>
      <c r="F1" s="285"/>
      <c r="G1" s="62"/>
      <c r="I1" s="94"/>
      <c r="J1" s="275"/>
    </row>
    <row r="2" spans="1:13" ht="15.75" thickBot="1" x14ac:dyDescent="0.3">
      <c r="A2" s="11" t="s">
        <v>158</v>
      </c>
      <c r="B2" s="11" t="s">
        <v>138</v>
      </c>
      <c r="C2" s="509" t="s">
        <v>139</v>
      </c>
      <c r="D2" s="12" t="s">
        <v>140</v>
      </c>
      <c r="E2" s="11" t="s">
        <v>141</v>
      </c>
      <c r="F2" s="11" t="s">
        <v>142</v>
      </c>
      <c r="G2" s="11" t="s">
        <v>143</v>
      </c>
      <c r="H2" s="13" t="s">
        <v>144</v>
      </c>
      <c r="I2" s="13" t="s">
        <v>145</v>
      </c>
      <c r="J2" s="13" t="s">
        <v>146</v>
      </c>
      <c r="K2" s="13" t="s">
        <v>147</v>
      </c>
      <c r="L2" s="13" t="s">
        <v>148</v>
      </c>
      <c r="M2" s="21"/>
    </row>
    <row r="3" spans="1:13" s="66" customFormat="1" ht="29.25" thickBot="1" x14ac:dyDescent="0.3">
      <c r="A3" s="74">
        <v>301</v>
      </c>
      <c r="B3" s="74">
        <v>1565907</v>
      </c>
      <c r="C3" s="64">
        <v>45148</v>
      </c>
      <c r="D3" s="63">
        <v>1</v>
      </c>
      <c r="E3" s="74" t="s">
        <v>850</v>
      </c>
      <c r="F3" s="74" t="s">
        <v>308</v>
      </c>
      <c r="G3" s="74" t="s">
        <v>309</v>
      </c>
      <c r="H3" s="69">
        <v>1080629.79</v>
      </c>
      <c r="I3" s="69">
        <v>1383206.14</v>
      </c>
      <c r="J3" s="69">
        <v>0</v>
      </c>
      <c r="K3" s="69">
        <v>207480.92</v>
      </c>
      <c r="L3" s="68">
        <v>69160.31</v>
      </c>
      <c r="M3" s="91"/>
    </row>
    <row r="4" spans="1:13" s="66" customFormat="1" ht="29.25" thickBot="1" x14ac:dyDescent="0.3">
      <c r="A4" s="74">
        <v>301</v>
      </c>
      <c r="B4" s="74">
        <v>1566940</v>
      </c>
      <c r="C4" s="64">
        <v>45148</v>
      </c>
      <c r="D4" s="63">
        <v>1</v>
      </c>
      <c r="E4" s="74" t="s">
        <v>850</v>
      </c>
      <c r="F4" s="74" t="s">
        <v>308</v>
      </c>
      <c r="G4" s="74" t="s">
        <v>309</v>
      </c>
      <c r="H4" s="69">
        <v>2016340.68</v>
      </c>
      <c r="I4" s="69">
        <v>2580916.0699999998</v>
      </c>
      <c r="J4" s="69">
        <v>0</v>
      </c>
      <c r="K4" s="69">
        <v>387137.41</v>
      </c>
      <c r="L4" s="69">
        <v>129045.8</v>
      </c>
      <c r="M4" s="91"/>
    </row>
    <row r="5" spans="1:13" s="66" customFormat="1" ht="15.75" thickBot="1" x14ac:dyDescent="0.3">
      <c r="A5" s="74">
        <v>301</v>
      </c>
      <c r="B5" s="74">
        <v>1618591</v>
      </c>
      <c r="C5" s="64" t="s">
        <v>1868</v>
      </c>
      <c r="D5" s="63">
        <v>1</v>
      </c>
      <c r="E5" s="74" t="s">
        <v>310</v>
      </c>
      <c r="F5" s="74" t="s">
        <v>311</v>
      </c>
      <c r="G5" s="74" t="s">
        <v>312</v>
      </c>
      <c r="H5" s="69">
        <v>1120965.0900000001</v>
      </c>
      <c r="I5" s="69">
        <v>1177013.3500000001</v>
      </c>
      <c r="J5" s="69">
        <v>0</v>
      </c>
      <c r="K5" s="69">
        <v>176552</v>
      </c>
      <c r="L5" s="68">
        <v>58850.67</v>
      </c>
      <c r="M5" s="91"/>
    </row>
    <row r="6" spans="1:13" ht="29.25" thickBot="1" x14ac:dyDescent="0.3">
      <c r="A6" s="15">
        <v>301</v>
      </c>
      <c r="B6" s="15">
        <v>1711679</v>
      </c>
      <c r="C6" s="48">
        <v>45057</v>
      </c>
      <c r="D6" s="16">
        <v>1</v>
      </c>
      <c r="E6" s="15" t="s">
        <v>850</v>
      </c>
      <c r="F6" s="15" t="s">
        <v>308</v>
      </c>
      <c r="G6" s="15" t="s">
        <v>309</v>
      </c>
      <c r="H6" s="17">
        <v>2088500.58</v>
      </c>
      <c r="I6" s="17">
        <v>2673280.7400000002</v>
      </c>
      <c r="J6" s="17">
        <v>0</v>
      </c>
      <c r="K6" s="17">
        <v>400992.11</v>
      </c>
      <c r="L6" s="17">
        <v>133664.04</v>
      </c>
      <c r="M6" s="23"/>
    </row>
    <row r="7" spans="1:13" ht="29.25" thickBot="1" x14ac:dyDescent="0.3">
      <c r="A7" s="1">
        <v>301</v>
      </c>
      <c r="B7" s="1">
        <v>1777354</v>
      </c>
      <c r="C7" s="6" t="s">
        <v>1867</v>
      </c>
      <c r="D7" s="2">
        <v>1</v>
      </c>
      <c r="E7" s="1" t="s">
        <v>850</v>
      </c>
      <c r="F7" s="1" t="s">
        <v>308</v>
      </c>
      <c r="G7" s="1" t="s">
        <v>309</v>
      </c>
      <c r="H7" s="4">
        <v>1827338.92</v>
      </c>
      <c r="I7" s="4">
        <v>2338993.8199999998</v>
      </c>
      <c r="J7" s="4">
        <v>0</v>
      </c>
      <c r="K7" s="4">
        <v>350849.07</v>
      </c>
      <c r="L7" s="4">
        <v>116949.69</v>
      </c>
      <c r="M7" s="22"/>
    </row>
    <row r="8" spans="1:13" ht="29.25" thickBot="1" x14ac:dyDescent="0.3">
      <c r="A8" s="1">
        <v>301</v>
      </c>
      <c r="B8" s="1">
        <v>1776800</v>
      </c>
      <c r="C8" s="6" t="s">
        <v>1867</v>
      </c>
      <c r="D8" s="2">
        <v>1</v>
      </c>
      <c r="E8" s="1" t="s">
        <v>850</v>
      </c>
      <c r="F8" s="1" t="s">
        <v>308</v>
      </c>
      <c r="G8" s="1" t="s">
        <v>309</v>
      </c>
      <c r="H8" s="4">
        <v>1908866.06</v>
      </c>
      <c r="I8" s="4">
        <v>2443348.5499999998</v>
      </c>
      <c r="J8" s="4">
        <v>0</v>
      </c>
      <c r="K8" s="4">
        <v>366502.28</v>
      </c>
      <c r="L8" s="4">
        <v>122167.43</v>
      </c>
      <c r="M8" s="22"/>
    </row>
    <row r="9" spans="1:13" ht="15.75" thickBot="1" x14ac:dyDescent="0.3">
      <c r="A9" s="1">
        <v>301</v>
      </c>
      <c r="B9" s="1">
        <v>91541</v>
      </c>
      <c r="C9" s="6" t="s">
        <v>1869</v>
      </c>
      <c r="D9" s="2">
        <v>1</v>
      </c>
      <c r="E9" s="1" t="s">
        <v>310</v>
      </c>
      <c r="F9" s="1" t="s">
        <v>311</v>
      </c>
      <c r="G9" s="1" t="s">
        <v>312</v>
      </c>
      <c r="H9" s="4">
        <v>563232.93999999994</v>
      </c>
      <c r="I9" s="4">
        <v>591394.59</v>
      </c>
      <c r="J9" s="4">
        <v>0</v>
      </c>
      <c r="K9" s="3">
        <v>88709.19</v>
      </c>
      <c r="L9" s="3">
        <v>29569.73</v>
      </c>
      <c r="M9" s="22"/>
    </row>
    <row r="10" spans="1:13" ht="29.25" thickBot="1" x14ac:dyDescent="0.3">
      <c r="A10" s="1">
        <v>301</v>
      </c>
      <c r="B10" s="1">
        <v>275534</v>
      </c>
      <c r="C10" s="6">
        <v>45506</v>
      </c>
      <c r="D10" s="2">
        <v>1</v>
      </c>
      <c r="E10" s="1" t="s">
        <v>850</v>
      </c>
      <c r="F10" s="1" t="s">
        <v>308</v>
      </c>
      <c r="G10" s="1" t="s">
        <v>309</v>
      </c>
      <c r="H10" s="4">
        <v>982957.5</v>
      </c>
      <c r="I10" s="4">
        <v>1258185.6000000001</v>
      </c>
      <c r="J10" s="4">
        <v>0</v>
      </c>
      <c r="K10" s="4">
        <v>188727.84</v>
      </c>
      <c r="L10" s="3">
        <v>62909.279999999999</v>
      </c>
      <c r="M10" s="22"/>
    </row>
    <row r="11" spans="1:13" x14ac:dyDescent="0.25">
      <c r="A11" s="226"/>
    </row>
    <row r="12" spans="1:13" x14ac:dyDescent="0.25">
      <c r="A12" s="506" t="s">
        <v>253</v>
      </c>
    </row>
    <row r="13" spans="1:13" x14ac:dyDescent="0.25">
      <c r="A13" s="506" t="s">
        <v>254</v>
      </c>
    </row>
    <row r="14" spans="1:13" ht="15.75" thickBot="1" x14ac:dyDescent="0.3">
      <c r="A14" s="506" t="s">
        <v>255</v>
      </c>
    </row>
    <row r="15" spans="1:13" ht="15.75" thickBot="1" x14ac:dyDescent="0.3">
      <c r="A15" s="506" t="s">
        <v>256</v>
      </c>
      <c r="B15" s="11" t="s">
        <v>138</v>
      </c>
      <c r="C15" s="509" t="s">
        <v>139</v>
      </c>
      <c r="D15" s="509" t="s">
        <v>1155</v>
      </c>
    </row>
    <row r="16" spans="1:13" ht="15.75" thickBot="1" x14ac:dyDescent="0.3">
      <c r="A16" s="506" t="s">
        <v>257</v>
      </c>
      <c r="B16" s="74">
        <v>1565907</v>
      </c>
      <c r="C16" s="64">
        <v>45148</v>
      </c>
      <c r="D16" s="550" t="s">
        <v>1834</v>
      </c>
    </row>
    <row r="17" spans="1:4" ht="15.75" thickBot="1" x14ac:dyDescent="0.3">
      <c r="A17" s="506" t="s">
        <v>258</v>
      </c>
      <c r="B17" s="74">
        <v>1566940</v>
      </c>
      <c r="C17" s="64">
        <v>45148</v>
      </c>
      <c r="D17" s="551"/>
    </row>
    <row r="18" spans="1:4" ht="15.75" thickBot="1" x14ac:dyDescent="0.3">
      <c r="A18" s="506" t="s">
        <v>259</v>
      </c>
      <c r="B18" s="74">
        <v>1618591</v>
      </c>
      <c r="C18" s="64" t="s">
        <v>1868</v>
      </c>
      <c r="D18" s="552"/>
    </row>
    <row r="19" spans="1:4" ht="15.75" thickBot="1" x14ac:dyDescent="0.3">
      <c r="B19" s="15">
        <v>1711679</v>
      </c>
      <c r="C19" s="48">
        <v>45057</v>
      </c>
      <c r="D19" s="6"/>
    </row>
    <row r="20" spans="1:4" ht="15.75" thickBot="1" x14ac:dyDescent="0.3">
      <c r="A20" s="507"/>
      <c r="B20" s="1">
        <v>1777354</v>
      </c>
      <c r="C20" s="6" t="s">
        <v>1867</v>
      </c>
      <c r="D20" s="6"/>
    </row>
    <row r="21" spans="1:4" ht="15.75" thickBot="1" x14ac:dyDescent="0.3">
      <c r="B21" s="1">
        <v>1776800</v>
      </c>
      <c r="C21" s="6" t="s">
        <v>1867</v>
      </c>
      <c r="D21" s="6"/>
    </row>
    <row r="22" spans="1:4" ht="15.75" thickBot="1" x14ac:dyDescent="0.3">
      <c r="B22" s="1">
        <v>91541</v>
      </c>
      <c r="C22" s="6" t="s">
        <v>1869</v>
      </c>
      <c r="D22" s="6"/>
    </row>
    <row r="23" spans="1:4" ht="15.75" thickBot="1" x14ac:dyDescent="0.3">
      <c r="B23" s="1">
        <v>275534</v>
      </c>
      <c r="C23" s="6">
        <v>45506</v>
      </c>
      <c r="D23" s="6"/>
    </row>
  </sheetData>
  <sortState xmlns:xlrd2="http://schemas.microsoft.com/office/spreadsheetml/2017/richdata2" ref="A3:M10">
    <sortCondition ref="C3:C10" customList="Oldest to Newest"/>
  </sortState>
  <mergeCells count="1">
    <mergeCell ref="D16:D18"/>
  </mergeCells>
  <hyperlinks>
    <hyperlink ref="A1" location="home_page" display="Home page" xr:uid="{5A912496-59E5-4FA5-82F9-C6582974AF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F68C4-5ED1-4891-92CE-5ED828F6625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9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6" customWidth="1"/>
    <col min="2" max="2" width="14" customWidth="1"/>
    <col min="3" max="3" width="11.28515625" customWidth="1"/>
    <col min="4" max="4" width="12.85546875" customWidth="1"/>
    <col min="5" max="5" width="43.140625" customWidth="1"/>
    <col min="6" max="6" width="23.7109375" customWidth="1"/>
    <col min="7" max="7" width="24" customWidth="1"/>
    <col min="8" max="8" width="18.85546875" customWidth="1"/>
    <col min="9" max="9" width="19.7109375" customWidth="1"/>
    <col min="10" max="10" width="4" customWidth="1"/>
    <col min="11" max="11" width="5" customWidth="1"/>
    <col min="12" max="12" width="3.7109375" customWidth="1"/>
    <col min="13" max="13" width="10.42578125" customWidth="1"/>
  </cols>
  <sheetData>
    <row r="1" spans="1:13" ht="15.75" thickBot="1" x14ac:dyDescent="0.3">
      <c r="A1" s="227" t="s">
        <v>1405</v>
      </c>
      <c r="B1" s="62"/>
      <c r="C1" s="62"/>
      <c r="D1" s="62"/>
      <c r="E1" s="62"/>
      <c r="F1" s="285"/>
      <c r="G1" s="62"/>
      <c r="I1" s="94"/>
      <c r="J1" s="275"/>
    </row>
    <row r="2" spans="1:13" ht="15.75" thickBot="1" x14ac:dyDescent="0.3">
      <c r="A2" s="11" t="s">
        <v>158</v>
      </c>
      <c r="B2" s="11" t="s">
        <v>138</v>
      </c>
      <c r="C2" s="12" t="s">
        <v>139</v>
      </c>
      <c r="D2" s="12" t="s">
        <v>140</v>
      </c>
      <c r="E2" s="11" t="s">
        <v>141</v>
      </c>
      <c r="F2" s="11" t="s">
        <v>142</v>
      </c>
      <c r="G2" s="11" t="s">
        <v>143</v>
      </c>
      <c r="H2" s="13" t="s">
        <v>144</v>
      </c>
      <c r="I2" s="13" t="s">
        <v>145</v>
      </c>
      <c r="J2" s="13" t="s">
        <v>146</v>
      </c>
      <c r="K2" s="13" t="s">
        <v>147</v>
      </c>
      <c r="L2" s="13" t="s">
        <v>148</v>
      </c>
      <c r="M2" s="14"/>
    </row>
    <row r="3" spans="1:13" ht="15.75" thickBot="1" x14ac:dyDescent="0.3">
      <c r="A3" s="15">
        <v>101</v>
      </c>
      <c r="B3" s="15">
        <v>776425</v>
      </c>
      <c r="C3" s="16" t="s">
        <v>546</v>
      </c>
      <c r="D3" s="16">
        <v>1</v>
      </c>
      <c r="E3" s="15" t="s">
        <v>547</v>
      </c>
      <c r="F3" s="15" t="s">
        <v>548</v>
      </c>
      <c r="G3" s="15" t="s">
        <v>549</v>
      </c>
      <c r="H3" s="17" t="s">
        <v>550</v>
      </c>
      <c r="I3" s="17" t="s">
        <v>551</v>
      </c>
      <c r="J3" s="17">
        <v>0</v>
      </c>
      <c r="K3" s="17">
        <v>0</v>
      </c>
      <c r="L3" s="17">
        <v>0</v>
      </c>
      <c r="M3" s="19"/>
    </row>
    <row r="4" spans="1:13" ht="15.75" thickBot="1" x14ac:dyDescent="0.3">
      <c r="A4" s="1">
        <v>101</v>
      </c>
      <c r="B4" s="1">
        <v>776425</v>
      </c>
      <c r="C4" s="2" t="s">
        <v>546</v>
      </c>
      <c r="D4" s="2">
        <v>2</v>
      </c>
      <c r="E4" s="1" t="s">
        <v>552</v>
      </c>
      <c r="F4" s="1" t="s">
        <v>548</v>
      </c>
      <c r="G4" s="1" t="s">
        <v>549</v>
      </c>
      <c r="H4" s="4" t="s">
        <v>553</v>
      </c>
      <c r="I4" s="4" t="s">
        <v>554</v>
      </c>
      <c r="J4" s="4">
        <v>0</v>
      </c>
      <c r="K4" s="4">
        <v>0</v>
      </c>
      <c r="L4" s="4">
        <v>0</v>
      </c>
      <c r="M4" s="5"/>
    </row>
    <row r="5" spans="1:13" ht="15.75" thickBot="1" x14ac:dyDescent="0.3">
      <c r="A5" s="1">
        <v>101</v>
      </c>
      <c r="B5" s="1">
        <v>776449</v>
      </c>
      <c r="C5" s="2" t="s">
        <v>546</v>
      </c>
      <c r="D5" s="2">
        <v>1</v>
      </c>
      <c r="E5" s="1" t="s">
        <v>555</v>
      </c>
      <c r="F5" s="1" t="s">
        <v>548</v>
      </c>
      <c r="G5" s="1" t="s">
        <v>549</v>
      </c>
      <c r="H5" s="4" t="s">
        <v>556</v>
      </c>
      <c r="I5" s="4" t="s">
        <v>557</v>
      </c>
      <c r="J5" s="4">
        <v>0</v>
      </c>
      <c r="K5" s="4">
        <v>0</v>
      </c>
      <c r="L5" s="4">
        <v>0</v>
      </c>
      <c r="M5" s="5"/>
    </row>
    <row r="6" spans="1:13" ht="15.75" thickBot="1" x14ac:dyDescent="0.3">
      <c r="A6" s="1">
        <v>101</v>
      </c>
      <c r="B6" s="1">
        <v>776449</v>
      </c>
      <c r="C6" s="2" t="s">
        <v>546</v>
      </c>
      <c r="D6" s="2">
        <v>2</v>
      </c>
      <c r="E6" s="1" t="s">
        <v>558</v>
      </c>
      <c r="F6" s="1" t="s">
        <v>548</v>
      </c>
      <c r="G6" s="1" t="s">
        <v>549</v>
      </c>
      <c r="H6" s="4" t="s">
        <v>559</v>
      </c>
      <c r="I6" s="4" t="s">
        <v>560</v>
      </c>
      <c r="J6" s="4">
        <v>0</v>
      </c>
      <c r="K6" s="4">
        <v>0</v>
      </c>
      <c r="L6" s="4">
        <v>0</v>
      </c>
      <c r="M6" s="5"/>
    </row>
    <row r="7" spans="1:13" ht="15.75" thickBot="1" x14ac:dyDescent="0.3">
      <c r="A7" s="1">
        <v>101</v>
      </c>
      <c r="B7" s="1">
        <v>776449</v>
      </c>
      <c r="C7" s="2" t="s">
        <v>546</v>
      </c>
      <c r="D7" s="2">
        <v>3</v>
      </c>
      <c r="E7" s="1" t="s">
        <v>561</v>
      </c>
      <c r="F7" s="1" t="s">
        <v>548</v>
      </c>
      <c r="G7" s="1" t="s">
        <v>549</v>
      </c>
      <c r="H7" s="4" t="s">
        <v>562</v>
      </c>
      <c r="I7" s="4" t="s">
        <v>563</v>
      </c>
      <c r="J7" s="4">
        <v>0</v>
      </c>
      <c r="K7" s="4">
        <v>0</v>
      </c>
      <c r="L7" s="4">
        <v>0</v>
      </c>
      <c r="M7" s="5"/>
    </row>
    <row r="8" spans="1:13" ht="15.75" thickBot="1" x14ac:dyDescent="0.3">
      <c r="A8" s="1">
        <v>101</v>
      </c>
      <c r="B8" s="1">
        <v>776449</v>
      </c>
      <c r="C8" s="2" t="s">
        <v>546</v>
      </c>
      <c r="D8" s="2">
        <v>4</v>
      </c>
      <c r="E8" s="1" t="s">
        <v>564</v>
      </c>
      <c r="F8" s="1" t="s">
        <v>548</v>
      </c>
      <c r="G8" s="1" t="s">
        <v>549</v>
      </c>
      <c r="H8" s="3">
        <v>70393.649999999994</v>
      </c>
      <c r="I8" s="3">
        <v>90103.87</v>
      </c>
      <c r="J8" s="4">
        <v>0</v>
      </c>
      <c r="K8" s="4">
        <v>0</v>
      </c>
      <c r="L8" s="4">
        <v>0</v>
      </c>
      <c r="M8" s="5"/>
    </row>
    <row r="9" spans="1:13" ht="18.75" x14ac:dyDescent="0.25">
      <c r="A9" s="44"/>
    </row>
    <row r="10" spans="1:13" ht="18" x14ac:dyDescent="0.25">
      <c r="A10" s="45" t="s">
        <v>253</v>
      </c>
    </row>
    <row r="11" spans="1:13" ht="18" x14ac:dyDescent="0.25">
      <c r="A11" s="45" t="s">
        <v>254</v>
      </c>
    </row>
    <row r="12" spans="1:13" ht="18" x14ac:dyDescent="0.25">
      <c r="A12" s="45" t="s">
        <v>255</v>
      </c>
    </row>
    <row r="13" spans="1:13" ht="18" x14ac:dyDescent="0.25">
      <c r="A13" s="45" t="s">
        <v>256</v>
      </c>
    </row>
    <row r="14" spans="1:13" ht="18" x14ac:dyDescent="0.25">
      <c r="A14" s="45" t="s">
        <v>257</v>
      </c>
    </row>
    <row r="15" spans="1:13" ht="18" x14ac:dyDescent="0.25">
      <c r="A15" s="45" t="s">
        <v>258</v>
      </c>
    </row>
    <row r="16" spans="1:13" ht="18" x14ac:dyDescent="0.25">
      <c r="A16" s="45" t="s">
        <v>259</v>
      </c>
    </row>
    <row r="17" spans="1:1" x14ac:dyDescent="0.25">
      <c r="A17" s="43"/>
    </row>
    <row r="18" spans="1:1" ht="18.75" x14ac:dyDescent="0.25">
      <c r="A18" s="46"/>
    </row>
    <row r="19" spans="1:1" ht="18.75" x14ac:dyDescent="0.25">
      <c r="A19" s="44"/>
    </row>
  </sheetData>
  <hyperlinks>
    <hyperlink ref="A1" location="home_page" display="Home page" xr:uid="{00000000-0004-0000-02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2"/>
  <sheetViews>
    <sheetView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5" style="248" customWidth="1"/>
    <col min="2" max="2" width="9.28515625" style="248" customWidth="1"/>
    <col min="3" max="3" width="10.5703125" style="545" customWidth="1"/>
    <col min="4" max="4" width="8.7109375" style="248" customWidth="1"/>
    <col min="5" max="5" width="56.28515625" style="248" customWidth="1"/>
    <col min="6" max="6" width="11.5703125" style="248" customWidth="1"/>
    <col min="7" max="7" width="20.28515625" style="248" hidden="1" customWidth="1"/>
    <col min="8" max="8" width="13.85546875" style="248" customWidth="1"/>
    <col min="9" max="9" width="15.140625" style="248" customWidth="1"/>
    <col min="10" max="12" width="13.7109375" style="248" bestFit="1" customWidth="1"/>
    <col min="13" max="13" width="8.85546875" style="248" customWidth="1"/>
    <col min="14" max="14" width="10.85546875" style="248" customWidth="1"/>
    <col min="15" max="18" width="9.140625" style="248"/>
    <col min="19" max="19" width="12" style="248" customWidth="1"/>
    <col min="20" max="16384" width="9.140625" style="248"/>
  </cols>
  <sheetData>
    <row r="1" spans="1:21" x14ac:dyDescent="0.2">
      <c r="A1" s="531" t="s">
        <v>1405</v>
      </c>
      <c r="B1" s="532"/>
      <c r="C1" s="533"/>
      <c r="D1" s="532"/>
      <c r="E1" s="532"/>
      <c r="F1" s="534"/>
      <c r="G1" s="532"/>
      <c r="I1" s="94"/>
      <c r="J1" s="275"/>
    </row>
    <row r="2" spans="1:21" ht="15" x14ac:dyDescent="0.25">
      <c r="A2" s="248" t="s">
        <v>138</v>
      </c>
      <c r="B2" s="548" t="s">
        <v>1509</v>
      </c>
      <c r="C2" s="549"/>
      <c r="D2" s="548"/>
    </row>
    <row r="3" spans="1:21" ht="45" x14ac:dyDescent="0.2">
      <c r="A3" s="207" t="s">
        <v>158</v>
      </c>
      <c r="B3" s="207" t="s">
        <v>138</v>
      </c>
      <c r="C3" s="481" t="s">
        <v>139</v>
      </c>
      <c r="D3" s="208" t="s">
        <v>140</v>
      </c>
      <c r="E3" s="207" t="s">
        <v>141</v>
      </c>
      <c r="F3" s="429" t="s">
        <v>142</v>
      </c>
      <c r="G3" s="429" t="s">
        <v>143</v>
      </c>
      <c r="H3" s="429" t="s">
        <v>144</v>
      </c>
      <c r="I3" s="429" t="s">
        <v>145</v>
      </c>
      <c r="J3" s="429" t="s">
        <v>146</v>
      </c>
      <c r="K3" s="429" t="s">
        <v>147</v>
      </c>
      <c r="L3" s="429" t="s">
        <v>148</v>
      </c>
      <c r="M3" s="535" t="s">
        <v>823</v>
      </c>
      <c r="N3" s="535" t="s">
        <v>901</v>
      </c>
      <c r="O3" s="429" t="s">
        <v>902</v>
      </c>
      <c r="P3" s="429" t="s">
        <v>856</v>
      </c>
      <c r="Q3" s="429" t="s">
        <v>640</v>
      </c>
      <c r="R3" s="430" t="s">
        <v>1554</v>
      </c>
      <c r="S3" s="431" t="s">
        <v>1553</v>
      </c>
      <c r="T3" s="430" t="s">
        <v>1555</v>
      </c>
      <c r="U3" s="430" t="s">
        <v>1556</v>
      </c>
    </row>
    <row r="4" spans="1:21" ht="15" x14ac:dyDescent="0.2">
      <c r="A4" s="399">
        <v>301</v>
      </c>
      <c r="B4" s="536">
        <v>840341</v>
      </c>
      <c r="C4" s="537">
        <v>44693</v>
      </c>
      <c r="D4" s="400">
        <v>1</v>
      </c>
      <c r="E4" s="402" t="s">
        <v>666</v>
      </c>
      <c r="F4" s="402" t="s">
        <v>150</v>
      </c>
      <c r="G4" s="402" t="s">
        <v>151</v>
      </c>
      <c r="H4" s="403">
        <v>712287.64</v>
      </c>
      <c r="I4" s="401">
        <f>H4*2.048</f>
        <v>1458765.08672</v>
      </c>
      <c r="J4" s="401">
        <f>H4*76.8%</f>
        <v>547036.90752000001</v>
      </c>
      <c r="K4" s="401">
        <f>I4*15%</f>
        <v>218814.76300800001</v>
      </c>
      <c r="L4" s="401">
        <f>H4*10.24%</f>
        <v>72938.254335999998</v>
      </c>
      <c r="M4" s="428">
        <v>1414.8</v>
      </c>
      <c r="N4" s="538">
        <f>M4*10.764</f>
        <v>15228.907199999998</v>
      </c>
      <c r="O4" s="539">
        <f>I4/N4</f>
        <v>95.789216360843028</v>
      </c>
      <c r="P4" s="539">
        <f>O4*36%</f>
        <v>34.484117889903487</v>
      </c>
      <c r="Q4" s="539">
        <f>O4+P4</f>
        <v>130.27333425074653</v>
      </c>
      <c r="R4" s="540">
        <f>S4-O4</f>
        <v>14.368382454126461</v>
      </c>
      <c r="S4" s="541">
        <f>(I4+I4*15%)/N4</f>
        <v>110.15759881496949</v>
      </c>
      <c r="T4" s="248">
        <v>104</v>
      </c>
      <c r="U4" s="248" t="s">
        <v>1558</v>
      </c>
    </row>
    <row r="5" spans="1:21" ht="15" x14ac:dyDescent="0.2">
      <c r="A5" s="399">
        <v>301</v>
      </c>
      <c r="B5" s="536">
        <v>1957342</v>
      </c>
      <c r="C5" s="537">
        <v>44895</v>
      </c>
      <c r="D5" s="400">
        <v>1</v>
      </c>
      <c r="E5" s="405" t="s">
        <v>1506</v>
      </c>
      <c r="F5" s="402" t="s">
        <v>150</v>
      </c>
      <c r="G5" s="402" t="s">
        <v>151</v>
      </c>
      <c r="H5" s="403">
        <v>1188933.6200000001</v>
      </c>
      <c r="I5" s="401">
        <f t="shared" ref="I5:I8" si="0">H5*2.048</f>
        <v>2434936.0537600005</v>
      </c>
      <c r="J5" s="401">
        <f t="shared" ref="J5:J8" si="1">H5*76.8%</f>
        <v>913101.02016000007</v>
      </c>
      <c r="K5" s="401">
        <f t="shared" ref="K5:K8" si="2">I5*15%</f>
        <v>365240.40806400008</v>
      </c>
      <c r="L5" s="401">
        <f t="shared" ref="L5:L8" si="3">H5*10.24%</f>
        <v>121746.80268800001</v>
      </c>
      <c r="M5" s="542">
        <v>1778.4</v>
      </c>
      <c r="N5" s="538">
        <f t="shared" ref="N5:N8" si="4">M5*10.764</f>
        <v>19142.6976</v>
      </c>
      <c r="O5" s="539">
        <f t="shared" ref="O5:O8" si="5">I5/N5</f>
        <v>127.19921218209082</v>
      </c>
      <c r="P5" s="539">
        <f t="shared" ref="P5:P8" si="6">O5*36%</f>
        <v>45.791716385552689</v>
      </c>
      <c r="Q5" s="539">
        <f t="shared" ref="Q5:Q8" si="7">O5+P5</f>
        <v>172.99092856764349</v>
      </c>
      <c r="R5" s="540">
        <f t="shared" ref="R5:R23" si="8">S5-O5</f>
        <v>19.079881827313628</v>
      </c>
      <c r="S5" s="541">
        <f t="shared" ref="S5:S23" si="9">(I5+I5*15%)/N5</f>
        <v>146.27909400940445</v>
      </c>
      <c r="T5" s="248">
        <v>105</v>
      </c>
      <c r="U5" s="248" t="s">
        <v>1558</v>
      </c>
    </row>
    <row r="6" spans="1:21" ht="15" x14ac:dyDescent="0.2">
      <c r="A6" s="399">
        <v>301</v>
      </c>
      <c r="B6" s="536">
        <v>1957342</v>
      </c>
      <c r="C6" s="537">
        <v>44895</v>
      </c>
      <c r="D6" s="400">
        <v>2</v>
      </c>
      <c r="E6" s="405" t="s">
        <v>1507</v>
      </c>
      <c r="F6" s="402" t="s">
        <v>150</v>
      </c>
      <c r="G6" s="402" t="s">
        <v>151</v>
      </c>
      <c r="H6" s="404">
        <v>20185.2</v>
      </c>
      <c r="I6" s="401">
        <f t="shared" si="0"/>
        <v>41339.289600000004</v>
      </c>
      <c r="J6" s="401">
        <f t="shared" si="1"/>
        <v>15502.233600000001</v>
      </c>
      <c r="K6" s="401">
        <f t="shared" si="2"/>
        <v>6200.8934400000007</v>
      </c>
      <c r="L6" s="401">
        <f t="shared" si="3"/>
        <v>2066.9644800000001</v>
      </c>
      <c r="M6" s="542">
        <v>36</v>
      </c>
      <c r="N6" s="538">
        <f t="shared" si="4"/>
        <v>387.50399999999996</v>
      </c>
      <c r="O6" s="539">
        <f t="shared" si="5"/>
        <v>106.68093645484952</v>
      </c>
      <c r="P6" s="539">
        <f t="shared" si="6"/>
        <v>38.405137123745824</v>
      </c>
      <c r="Q6" s="539">
        <f t="shared" si="7"/>
        <v>145.08607357859535</v>
      </c>
      <c r="R6" s="540">
        <f t="shared" si="8"/>
        <v>16.002140468227424</v>
      </c>
      <c r="S6" s="541">
        <f t="shared" si="9"/>
        <v>122.68307692307694</v>
      </c>
      <c r="T6" s="248">
        <v>106</v>
      </c>
      <c r="U6" s="248" t="s">
        <v>1558</v>
      </c>
    </row>
    <row r="7" spans="1:21" ht="15" x14ac:dyDescent="0.2">
      <c r="A7" s="399">
        <v>301</v>
      </c>
      <c r="B7" s="536">
        <v>2013919</v>
      </c>
      <c r="C7" s="537">
        <v>44905</v>
      </c>
      <c r="D7" s="400">
        <v>1</v>
      </c>
      <c r="E7" s="402" t="s">
        <v>1508</v>
      </c>
      <c r="F7" s="402" t="s">
        <v>150</v>
      </c>
      <c r="G7" s="402" t="s">
        <v>151</v>
      </c>
      <c r="H7" s="403">
        <v>956096.98</v>
      </c>
      <c r="I7" s="401">
        <f t="shared" si="0"/>
        <v>1958086.6150400001</v>
      </c>
      <c r="J7" s="401">
        <f t="shared" si="1"/>
        <v>734282.48063999997</v>
      </c>
      <c r="K7" s="401">
        <f t="shared" si="2"/>
        <v>293712.992256</v>
      </c>
      <c r="L7" s="401">
        <f t="shared" si="3"/>
        <v>97904.330752000009</v>
      </c>
      <c r="M7" s="542">
        <v>1425.6</v>
      </c>
      <c r="N7" s="538">
        <f t="shared" si="4"/>
        <v>15345.158399999998</v>
      </c>
      <c r="O7" s="539">
        <f t="shared" si="5"/>
        <v>127.60289362930267</v>
      </c>
      <c r="P7" s="539">
        <f t="shared" si="6"/>
        <v>45.93704170654896</v>
      </c>
      <c r="Q7" s="539">
        <f t="shared" si="7"/>
        <v>173.53993533585162</v>
      </c>
      <c r="R7" s="540">
        <f t="shared" si="8"/>
        <v>19.140434044395406</v>
      </c>
      <c r="S7" s="541">
        <f t="shared" si="9"/>
        <v>146.74332767369808</v>
      </c>
      <c r="T7" s="248">
        <v>107</v>
      </c>
      <c r="U7" s="248" t="s">
        <v>1558</v>
      </c>
    </row>
    <row r="8" spans="1:21" ht="15" x14ac:dyDescent="0.2">
      <c r="A8" s="399">
        <v>301</v>
      </c>
      <c r="B8" s="536">
        <v>2019732</v>
      </c>
      <c r="C8" s="537">
        <v>44906</v>
      </c>
      <c r="D8" s="400">
        <v>1</v>
      </c>
      <c r="E8" s="405" t="s">
        <v>149</v>
      </c>
      <c r="F8" s="402" t="s">
        <v>150</v>
      </c>
      <c r="G8" s="402" t="s">
        <v>151</v>
      </c>
      <c r="H8" s="403">
        <v>849776.11</v>
      </c>
      <c r="I8" s="401">
        <f t="shared" si="0"/>
        <v>1740341.47328</v>
      </c>
      <c r="J8" s="401">
        <f t="shared" si="1"/>
        <v>652628.05247999995</v>
      </c>
      <c r="K8" s="401">
        <f t="shared" si="2"/>
        <v>261051.22099199999</v>
      </c>
      <c r="L8" s="401">
        <f t="shared" si="3"/>
        <v>87017.073663999996</v>
      </c>
      <c r="M8" s="542">
        <v>1267.02</v>
      </c>
      <c r="N8" s="538">
        <f t="shared" si="4"/>
        <v>13638.20328</v>
      </c>
      <c r="O8" s="539">
        <f t="shared" si="5"/>
        <v>127.60782615934143</v>
      </c>
      <c r="P8" s="539">
        <f t="shared" si="6"/>
        <v>45.938817417362912</v>
      </c>
      <c r="Q8" s="539">
        <f t="shared" si="7"/>
        <v>173.54664357670435</v>
      </c>
      <c r="R8" s="540">
        <f t="shared" si="8"/>
        <v>19.141173923901206</v>
      </c>
      <c r="S8" s="541">
        <f t="shared" si="9"/>
        <v>146.74900008324263</v>
      </c>
      <c r="T8" s="248">
        <v>108</v>
      </c>
      <c r="U8" s="248" t="s">
        <v>1558</v>
      </c>
    </row>
    <row r="9" spans="1:21" s="246" customFormat="1" x14ac:dyDescent="0.2">
      <c r="A9" s="87">
        <v>301</v>
      </c>
      <c r="B9" s="87">
        <v>429940</v>
      </c>
      <c r="C9" s="496">
        <v>44999</v>
      </c>
      <c r="D9" s="89">
        <v>1</v>
      </c>
      <c r="E9" s="212" t="s">
        <v>661</v>
      </c>
      <c r="F9" s="87" t="s">
        <v>150</v>
      </c>
      <c r="G9" s="87" t="s">
        <v>151</v>
      </c>
      <c r="H9" s="90">
        <v>1947764.85</v>
      </c>
      <c r="I9" s="90">
        <v>3989022.42</v>
      </c>
      <c r="J9" s="90">
        <v>1495883.41</v>
      </c>
      <c r="K9" s="90">
        <v>598353.36</v>
      </c>
      <c r="L9" s="90">
        <v>199451.12</v>
      </c>
      <c r="M9" s="542">
        <v>3132</v>
      </c>
      <c r="N9" s="538">
        <f>M9*10.764</f>
        <v>33712.847999999998</v>
      </c>
      <c r="O9" s="539">
        <f>I9/N9</f>
        <v>118.32350740584124</v>
      </c>
      <c r="P9" s="539">
        <f>Q9-O9</f>
        <v>42.676492594158759</v>
      </c>
      <c r="Q9" s="539">
        <v>161</v>
      </c>
      <c r="R9" s="540">
        <f t="shared" si="8"/>
        <v>17.748526110876185</v>
      </c>
      <c r="S9" s="541">
        <f t="shared" si="9"/>
        <v>136.07203351671743</v>
      </c>
      <c r="T9" s="246">
        <v>109</v>
      </c>
      <c r="U9" s="246" t="s">
        <v>1557</v>
      </c>
    </row>
    <row r="10" spans="1:21" s="246" customFormat="1" x14ac:dyDescent="0.2">
      <c r="A10" s="87">
        <v>301</v>
      </c>
      <c r="B10" s="87">
        <v>578408</v>
      </c>
      <c r="C10" s="496">
        <v>45026</v>
      </c>
      <c r="D10" s="89">
        <v>1</v>
      </c>
      <c r="E10" s="406" t="s">
        <v>662</v>
      </c>
      <c r="F10" s="87" t="s">
        <v>150</v>
      </c>
      <c r="G10" s="87" t="s">
        <v>151</v>
      </c>
      <c r="H10" s="90">
        <v>1516690.39</v>
      </c>
      <c r="I10" s="90">
        <v>3106181.92</v>
      </c>
      <c r="J10" s="90">
        <v>1164818.22</v>
      </c>
      <c r="K10" s="90">
        <v>465927.29</v>
      </c>
      <c r="L10" s="90">
        <v>155309.1</v>
      </c>
      <c r="M10" s="542">
        <v>2319.36</v>
      </c>
      <c r="N10" s="538">
        <f t="shared" ref="N10:N22" si="10">M10*10.764</f>
        <v>24965.591039999999</v>
      </c>
      <c r="O10" s="539">
        <f>I10/N10</f>
        <v>124.41852127687501</v>
      </c>
      <c r="P10" s="539">
        <f>O10*36%</f>
        <v>44.790667659675002</v>
      </c>
      <c r="Q10" s="539">
        <f>O10+P10</f>
        <v>169.20918893655002</v>
      </c>
      <c r="R10" s="540">
        <f t="shared" si="8"/>
        <v>18.662778191531245</v>
      </c>
      <c r="S10" s="541">
        <f t="shared" si="9"/>
        <v>143.08129946840626</v>
      </c>
      <c r="T10" s="246">
        <v>110</v>
      </c>
      <c r="U10" s="248" t="s">
        <v>1558</v>
      </c>
    </row>
    <row r="11" spans="1:21" s="246" customFormat="1" x14ac:dyDescent="0.2">
      <c r="A11" s="87">
        <v>301</v>
      </c>
      <c r="B11" s="87">
        <v>590164</v>
      </c>
      <c r="C11" s="496">
        <v>45027</v>
      </c>
      <c r="D11" s="89">
        <v>1</v>
      </c>
      <c r="E11" s="406" t="s">
        <v>663</v>
      </c>
      <c r="F11" s="87" t="s">
        <v>150</v>
      </c>
      <c r="G11" s="87" t="s">
        <v>151</v>
      </c>
      <c r="H11" s="90">
        <v>2849853.52</v>
      </c>
      <c r="I11" s="90">
        <v>5836500.0199999996</v>
      </c>
      <c r="J11" s="90">
        <v>2188687.5099999998</v>
      </c>
      <c r="K11" s="90">
        <v>875475</v>
      </c>
      <c r="L11" s="90">
        <v>291825</v>
      </c>
      <c r="M11" s="542">
        <v>4547.5200000000004</v>
      </c>
      <c r="N11" s="538">
        <f t="shared" si="10"/>
        <v>48949.505280000005</v>
      </c>
      <c r="O11" s="539">
        <f t="shared" ref="O11:O22" si="11">I11/N11</f>
        <v>119.23511763018168</v>
      </c>
      <c r="P11" s="539">
        <f t="shared" ref="P11:P22" si="12">O11*36%</f>
        <v>42.924642346865404</v>
      </c>
      <c r="Q11" s="539">
        <f>O11+P11</f>
        <v>162.15975997704709</v>
      </c>
      <c r="R11" s="540">
        <f t="shared" si="8"/>
        <v>17.885267644527246</v>
      </c>
      <c r="S11" s="541">
        <f t="shared" si="9"/>
        <v>137.12038527470892</v>
      </c>
      <c r="T11" s="246">
        <v>109</v>
      </c>
      <c r="U11" s="246" t="s">
        <v>1557</v>
      </c>
    </row>
    <row r="12" spans="1:21" s="246" customFormat="1" x14ac:dyDescent="0.2">
      <c r="A12" s="87">
        <v>301</v>
      </c>
      <c r="B12" s="87">
        <v>590164</v>
      </c>
      <c r="C12" s="496">
        <v>45027</v>
      </c>
      <c r="D12" s="89">
        <v>2</v>
      </c>
      <c r="E12" s="406" t="s">
        <v>664</v>
      </c>
      <c r="F12" s="87" t="s">
        <v>150</v>
      </c>
      <c r="G12" s="87" t="s">
        <v>151</v>
      </c>
      <c r="H12" s="92">
        <v>27035.86</v>
      </c>
      <c r="I12" s="92">
        <v>55369.45</v>
      </c>
      <c r="J12" s="92">
        <v>20763.54</v>
      </c>
      <c r="K12" s="92">
        <v>8305.42</v>
      </c>
      <c r="L12" s="92">
        <v>2768.47</v>
      </c>
      <c r="M12" s="542">
        <v>47.25</v>
      </c>
      <c r="N12" s="538">
        <f t="shared" si="10"/>
        <v>508.59899999999999</v>
      </c>
      <c r="O12" s="539">
        <f t="shared" si="11"/>
        <v>108.86661200670862</v>
      </c>
      <c r="P12" s="539">
        <f t="shared" si="12"/>
        <v>39.191980322415105</v>
      </c>
      <c r="Q12" s="539">
        <f t="shared" ref="Q12:Q22" si="13">O12+P12</f>
        <v>148.05859232912371</v>
      </c>
      <c r="R12" s="540">
        <f t="shared" si="8"/>
        <v>16.329991801006287</v>
      </c>
      <c r="S12" s="541">
        <f t="shared" si="9"/>
        <v>125.19660380771491</v>
      </c>
      <c r="T12" s="246">
        <v>111</v>
      </c>
      <c r="U12" s="248" t="s">
        <v>1558</v>
      </c>
    </row>
    <row r="13" spans="1:21" s="246" customFormat="1" x14ac:dyDescent="0.2">
      <c r="A13" s="87">
        <v>301</v>
      </c>
      <c r="B13" s="87">
        <v>590164</v>
      </c>
      <c r="C13" s="496">
        <v>45027</v>
      </c>
      <c r="D13" s="89">
        <v>3</v>
      </c>
      <c r="E13" s="406" t="s">
        <v>665</v>
      </c>
      <c r="F13" s="87" t="s">
        <v>150</v>
      </c>
      <c r="G13" s="87" t="s">
        <v>151</v>
      </c>
      <c r="H13" s="90">
        <v>110884.12</v>
      </c>
      <c r="I13" s="90">
        <v>227090.67</v>
      </c>
      <c r="J13" s="92">
        <v>85159</v>
      </c>
      <c r="K13" s="92">
        <v>34063.599999999999</v>
      </c>
      <c r="L13" s="92">
        <v>11354.53</v>
      </c>
      <c r="M13" s="542">
        <v>214.2</v>
      </c>
      <c r="N13" s="538">
        <f t="shared" si="10"/>
        <v>2305.6487999999999</v>
      </c>
      <c r="O13" s="539">
        <f t="shared" si="11"/>
        <v>98.493174676039132</v>
      </c>
      <c r="P13" s="539">
        <f t="shared" si="12"/>
        <v>35.457542883374089</v>
      </c>
      <c r="Q13" s="539">
        <f t="shared" si="13"/>
        <v>133.95071755941322</v>
      </c>
      <c r="R13" s="540">
        <f t="shared" si="8"/>
        <v>14.773976201405873</v>
      </c>
      <c r="S13" s="541">
        <f t="shared" si="9"/>
        <v>113.267150877445</v>
      </c>
      <c r="T13" s="246">
        <v>112</v>
      </c>
      <c r="U13" s="248" t="s">
        <v>1558</v>
      </c>
    </row>
    <row r="14" spans="1:21" s="246" customFormat="1" x14ac:dyDescent="0.2">
      <c r="A14" s="87">
        <v>301</v>
      </c>
      <c r="B14" s="87">
        <v>629457</v>
      </c>
      <c r="C14" s="496">
        <v>45033</v>
      </c>
      <c r="D14" s="89">
        <v>1</v>
      </c>
      <c r="E14" s="212" t="s">
        <v>668</v>
      </c>
      <c r="F14" s="87" t="s">
        <v>150</v>
      </c>
      <c r="G14" s="87" t="s">
        <v>151</v>
      </c>
      <c r="H14" s="90">
        <v>1962739.02</v>
      </c>
      <c r="I14" s="90">
        <v>4019689.52</v>
      </c>
      <c r="J14" s="90">
        <v>1507383.57</v>
      </c>
      <c r="K14" s="90">
        <v>602953.43000000005</v>
      </c>
      <c r="L14" s="90">
        <v>200984.48</v>
      </c>
      <c r="M14" s="542">
        <v>3132</v>
      </c>
      <c r="N14" s="538">
        <f t="shared" si="10"/>
        <v>33712.847999999998</v>
      </c>
      <c r="O14" s="539">
        <f t="shared" si="11"/>
        <v>119.23316357016175</v>
      </c>
      <c r="P14" s="539">
        <f t="shared" si="12"/>
        <v>42.923938885258231</v>
      </c>
      <c r="Q14" s="539">
        <f t="shared" si="13"/>
        <v>162.15710245541999</v>
      </c>
      <c r="R14" s="540">
        <f t="shared" si="8"/>
        <v>17.88497453552425</v>
      </c>
      <c r="S14" s="541">
        <f t="shared" si="9"/>
        <v>137.118138105686</v>
      </c>
      <c r="T14" s="246">
        <v>109</v>
      </c>
      <c r="U14" s="246" t="s">
        <v>1557</v>
      </c>
    </row>
    <row r="15" spans="1:21" s="246" customFormat="1" x14ac:dyDescent="0.2">
      <c r="A15" s="87">
        <v>301</v>
      </c>
      <c r="B15" s="87">
        <v>678789</v>
      </c>
      <c r="C15" s="496">
        <v>45049</v>
      </c>
      <c r="D15" s="89">
        <v>1</v>
      </c>
      <c r="E15" s="212" t="s">
        <v>666</v>
      </c>
      <c r="F15" s="87" t="s">
        <v>150</v>
      </c>
      <c r="G15" s="87" t="s">
        <v>151</v>
      </c>
      <c r="H15" s="90">
        <v>1971214.35</v>
      </c>
      <c r="I15" s="90">
        <v>4037046.99</v>
      </c>
      <c r="J15" s="90">
        <v>1513892.62</v>
      </c>
      <c r="K15" s="90">
        <v>605557.05000000005</v>
      </c>
      <c r="L15" s="90">
        <v>201852.35</v>
      </c>
      <c r="M15" s="542">
        <v>3132</v>
      </c>
      <c r="N15" s="538">
        <f t="shared" si="10"/>
        <v>33712.847999999998</v>
      </c>
      <c r="O15" s="539">
        <f t="shared" si="11"/>
        <v>119.74802573784335</v>
      </c>
      <c r="P15" s="539">
        <f t="shared" si="12"/>
        <v>43.109289265623602</v>
      </c>
      <c r="Q15" s="539">
        <f t="shared" si="13"/>
        <v>162.85731500346697</v>
      </c>
      <c r="R15" s="540">
        <f t="shared" si="8"/>
        <v>17.962203860676468</v>
      </c>
      <c r="S15" s="541">
        <f t="shared" si="9"/>
        <v>137.71022959851982</v>
      </c>
      <c r="T15" s="246">
        <v>109</v>
      </c>
      <c r="U15" s="246" t="s">
        <v>1557</v>
      </c>
    </row>
    <row r="16" spans="1:21" s="246" customFormat="1" x14ac:dyDescent="0.2">
      <c r="A16" s="87">
        <v>301</v>
      </c>
      <c r="B16" s="87">
        <v>700811</v>
      </c>
      <c r="C16" s="496">
        <v>45054</v>
      </c>
      <c r="D16" s="89">
        <v>1</v>
      </c>
      <c r="E16" s="87" t="s">
        <v>667</v>
      </c>
      <c r="F16" s="87" t="s">
        <v>150</v>
      </c>
      <c r="G16" s="87" t="s">
        <v>151</v>
      </c>
      <c r="H16" s="90">
        <v>4123587.37</v>
      </c>
      <c r="I16" s="90">
        <v>8445106.9399999995</v>
      </c>
      <c r="J16" s="90">
        <v>3166915.1</v>
      </c>
      <c r="K16" s="90">
        <v>1266766.04</v>
      </c>
      <c r="L16" s="90">
        <v>422255.35</v>
      </c>
      <c r="M16" s="542">
        <v>6048</v>
      </c>
      <c r="N16" s="538">
        <f t="shared" si="10"/>
        <v>65100.671999999999</v>
      </c>
      <c r="O16" s="539">
        <f t="shared" si="11"/>
        <v>129.72380592323225</v>
      </c>
      <c r="P16" s="539">
        <f t="shared" si="12"/>
        <v>46.700570132363609</v>
      </c>
      <c r="Q16" s="539">
        <f t="shared" si="13"/>
        <v>176.42437605559587</v>
      </c>
      <c r="R16" s="540">
        <f t="shared" si="8"/>
        <v>19.458570888484815</v>
      </c>
      <c r="S16" s="541">
        <f t="shared" si="9"/>
        <v>149.18237681171706</v>
      </c>
      <c r="T16" s="246">
        <v>110</v>
      </c>
      <c r="U16" s="248" t="s">
        <v>1558</v>
      </c>
    </row>
    <row r="17" spans="1:21" s="246" customFormat="1" x14ac:dyDescent="0.2">
      <c r="A17" s="87">
        <v>301</v>
      </c>
      <c r="B17" s="87">
        <v>816763</v>
      </c>
      <c r="C17" s="496">
        <v>45074</v>
      </c>
      <c r="D17" s="89">
        <v>1</v>
      </c>
      <c r="E17" s="87" t="s">
        <v>149</v>
      </c>
      <c r="F17" s="87" t="s">
        <v>150</v>
      </c>
      <c r="G17" s="87" t="s">
        <v>151</v>
      </c>
      <c r="H17" s="90">
        <v>1208950.58</v>
      </c>
      <c r="I17" s="90">
        <v>2475930.79</v>
      </c>
      <c r="J17" s="90">
        <v>928474.05</v>
      </c>
      <c r="K17" s="90">
        <v>371389.62</v>
      </c>
      <c r="L17" s="90">
        <v>123796.54</v>
      </c>
      <c r="M17" s="542">
        <v>1929.6</v>
      </c>
      <c r="N17" s="538">
        <f>M17*10.764</f>
        <v>20770.214399999997</v>
      </c>
      <c r="O17" s="539">
        <f t="shared" si="11"/>
        <v>119.20583689304624</v>
      </c>
      <c r="P17" s="539">
        <f t="shared" si="12"/>
        <v>42.914101281496642</v>
      </c>
      <c r="Q17" s="539">
        <f t="shared" si="13"/>
        <v>162.11993817454288</v>
      </c>
      <c r="R17" s="540">
        <f t="shared" si="8"/>
        <v>17.880875533956925</v>
      </c>
      <c r="S17" s="541">
        <f t="shared" si="9"/>
        <v>137.08671242700316</v>
      </c>
      <c r="T17" s="246">
        <v>108</v>
      </c>
      <c r="U17" s="248" t="s">
        <v>1558</v>
      </c>
    </row>
    <row r="18" spans="1:21" s="246" customFormat="1" ht="18" customHeight="1" x14ac:dyDescent="0.2">
      <c r="A18" s="87">
        <v>301</v>
      </c>
      <c r="B18" s="87">
        <v>823557</v>
      </c>
      <c r="C18" s="496">
        <v>45075</v>
      </c>
      <c r="D18" s="89">
        <v>1</v>
      </c>
      <c r="E18" s="87" t="s">
        <v>848</v>
      </c>
      <c r="F18" s="87" t="s">
        <v>150</v>
      </c>
      <c r="G18" s="87" t="s">
        <v>151</v>
      </c>
      <c r="H18" s="90">
        <v>3228485.63</v>
      </c>
      <c r="I18" s="90">
        <v>6611938.5800000001</v>
      </c>
      <c r="J18" s="90">
        <v>2479476.9700000002</v>
      </c>
      <c r="K18" s="90">
        <v>991790.79</v>
      </c>
      <c r="L18" s="90">
        <v>330596.93</v>
      </c>
      <c r="M18" s="542">
        <v>4707.84</v>
      </c>
      <c r="N18" s="538">
        <f t="shared" si="10"/>
        <v>50675.189760000001</v>
      </c>
      <c r="O18" s="539">
        <f t="shared" si="11"/>
        <v>130.47683908663078</v>
      </c>
      <c r="P18" s="539">
        <f t="shared" si="12"/>
        <v>46.971662071187076</v>
      </c>
      <c r="Q18" s="539">
        <f t="shared" si="13"/>
        <v>177.44850115781784</v>
      </c>
      <c r="R18" s="540">
        <f t="shared" si="8"/>
        <v>19.571525862994633</v>
      </c>
      <c r="S18" s="541">
        <f t="shared" si="9"/>
        <v>150.04836494962541</v>
      </c>
      <c r="T18" s="246">
        <v>110</v>
      </c>
      <c r="U18" s="248" t="s">
        <v>1558</v>
      </c>
    </row>
    <row r="19" spans="1:21" s="246" customFormat="1" x14ac:dyDescent="0.2">
      <c r="A19" s="87">
        <v>301</v>
      </c>
      <c r="B19" s="87">
        <v>823591</v>
      </c>
      <c r="C19" s="496">
        <v>45075</v>
      </c>
      <c r="D19" s="89">
        <v>1</v>
      </c>
      <c r="E19" s="87" t="s">
        <v>847</v>
      </c>
      <c r="F19" s="87" t="s">
        <v>150</v>
      </c>
      <c r="G19" s="87" t="s">
        <v>151</v>
      </c>
      <c r="H19" s="90">
        <v>2441391.56</v>
      </c>
      <c r="I19" s="90">
        <v>4999969.92</v>
      </c>
      <c r="J19" s="90">
        <v>1874988.72</v>
      </c>
      <c r="K19" s="90">
        <v>749995.49</v>
      </c>
      <c r="L19" s="90">
        <v>249998.5</v>
      </c>
      <c r="M19" s="542">
        <v>3734.4</v>
      </c>
      <c r="N19" s="538">
        <f t="shared" si="10"/>
        <v>40197.081599999998</v>
      </c>
      <c r="O19" s="539">
        <f t="shared" si="11"/>
        <v>124.38639127473374</v>
      </c>
      <c r="P19" s="539">
        <f t="shared" si="12"/>
        <v>44.779100858904144</v>
      </c>
      <c r="Q19" s="539">
        <f t="shared" si="13"/>
        <v>169.16549213363788</v>
      </c>
      <c r="R19" s="540">
        <f t="shared" si="8"/>
        <v>18.657958691210069</v>
      </c>
      <c r="S19" s="541">
        <f t="shared" si="9"/>
        <v>143.04434996594381</v>
      </c>
      <c r="T19" s="246">
        <v>110</v>
      </c>
      <c r="U19" s="248" t="s">
        <v>1558</v>
      </c>
    </row>
    <row r="20" spans="1:21" x14ac:dyDescent="0.2">
      <c r="A20" s="201">
        <v>301</v>
      </c>
      <c r="B20" s="201">
        <v>1192118</v>
      </c>
      <c r="C20" s="497">
        <v>45137</v>
      </c>
      <c r="D20" s="205">
        <v>1</v>
      </c>
      <c r="E20" s="212" t="s">
        <v>1153</v>
      </c>
      <c r="F20" s="201" t="s">
        <v>150</v>
      </c>
      <c r="G20" s="201" t="s">
        <v>151</v>
      </c>
      <c r="H20" s="203">
        <v>2998206.03</v>
      </c>
      <c r="I20" s="203">
        <v>6140325.9400000004</v>
      </c>
      <c r="J20" s="203">
        <v>2302622.23</v>
      </c>
      <c r="K20" s="203">
        <v>921048.89</v>
      </c>
      <c r="L20" s="203">
        <v>307016.3</v>
      </c>
      <c r="M20" s="542">
        <v>4698</v>
      </c>
      <c r="N20" s="538">
        <f t="shared" si="10"/>
        <v>50569.271999999997</v>
      </c>
      <c r="O20" s="539">
        <f t="shared" si="11"/>
        <v>121.42405253530248</v>
      </c>
      <c r="P20" s="539">
        <f t="shared" si="12"/>
        <v>43.712658912708889</v>
      </c>
      <c r="Q20" s="539">
        <f t="shared" si="13"/>
        <v>165.13671144801137</v>
      </c>
      <c r="R20" s="540">
        <f t="shared" si="8"/>
        <v>18.21360788029537</v>
      </c>
      <c r="S20" s="541">
        <f t="shared" si="9"/>
        <v>139.63766041559785</v>
      </c>
      <c r="T20" s="246">
        <v>109</v>
      </c>
      <c r="U20" s="246" t="s">
        <v>1557</v>
      </c>
    </row>
    <row r="21" spans="1:21" ht="12.75" customHeight="1" x14ac:dyDescent="0.2">
      <c r="A21" s="201">
        <v>301</v>
      </c>
      <c r="B21" s="201">
        <v>1296453</v>
      </c>
      <c r="C21" s="497">
        <v>45154</v>
      </c>
      <c r="D21" s="205">
        <v>1</v>
      </c>
      <c r="E21" s="212" t="s">
        <v>666</v>
      </c>
      <c r="F21" s="201" t="s">
        <v>150</v>
      </c>
      <c r="G21" s="201" t="s">
        <v>151</v>
      </c>
      <c r="H21" s="203">
        <v>1200724.5</v>
      </c>
      <c r="I21" s="203">
        <v>2459083.77</v>
      </c>
      <c r="J21" s="203">
        <v>922156.42</v>
      </c>
      <c r="K21" s="203">
        <v>368862.57</v>
      </c>
      <c r="L21" s="203">
        <v>122954.19</v>
      </c>
      <c r="M21" s="542">
        <v>1886.4</v>
      </c>
      <c r="N21" s="538">
        <f t="shared" si="10"/>
        <v>20305.209599999998</v>
      </c>
      <c r="O21" s="539">
        <f t="shared" si="11"/>
        <v>121.10605201534094</v>
      </c>
      <c r="P21" s="539">
        <f t="shared" si="12"/>
        <v>43.598178725522736</v>
      </c>
      <c r="Q21" s="539">
        <f t="shared" si="13"/>
        <v>164.70423074086366</v>
      </c>
      <c r="R21" s="540">
        <f t="shared" si="8"/>
        <v>18.165907802301149</v>
      </c>
      <c r="S21" s="541">
        <f t="shared" si="9"/>
        <v>139.27195981764208</v>
      </c>
      <c r="T21" s="246">
        <v>109</v>
      </c>
      <c r="U21" s="246" t="s">
        <v>1557</v>
      </c>
    </row>
    <row r="22" spans="1:21" ht="15" thickBot="1" x14ac:dyDescent="0.25">
      <c r="A22" s="201">
        <v>301</v>
      </c>
      <c r="B22" s="201">
        <v>1480276</v>
      </c>
      <c r="C22" s="497">
        <v>45189</v>
      </c>
      <c r="D22" s="205">
        <v>1</v>
      </c>
      <c r="E22" s="212" t="s">
        <v>666</v>
      </c>
      <c r="F22" s="201" t="s">
        <v>150</v>
      </c>
      <c r="G22" s="201" t="s">
        <v>151</v>
      </c>
      <c r="H22" s="203">
        <v>2006822.22</v>
      </c>
      <c r="I22" s="203">
        <v>4109971.91</v>
      </c>
      <c r="J22" s="203">
        <v>1541239.47</v>
      </c>
      <c r="K22" s="203">
        <v>616495.79</v>
      </c>
      <c r="L22" s="203">
        <v>205498.6</v>
      </c>
      <c r="M22" s="542">
        <v>3132</v>
      </c>
      <c r="N22" s="538">
        <f t="shared" si="10"/>
        <v>33712.847999999998</v>
      </c>
      <c r="O22" s="539">
        <f t="shared" si="11"/>
        <v>121.91114527019492</v>
      </c>
      <c r="P22" s="539">
        <f t="shared" si="12"/>
        <v>43.888012297270173</v>
      </c>
      <c r="Q22" s="539">
        <f t="shared" si="13"/>
        <v>165.7991575674651</v>
      </c>
      <c r="R22" s="540">
        <f t="shared" si="8"/>
        <v>18.28667179052924</v>
      </c>
      <c r="S22" s="541">
        <f t="shared" si="9"/>
        <v>140.19781706072416</v>
      </c>
      <c r="T22" s="246">
        <v>109</v>
      </c>
      <c r="U22" s="246" t="s">
        <v>1557</v>
      </c>
    </row>
    <row r="23" spans="1:21" ht="15" thickBot="1" x14ac:dyDescent="0.25">
      <c r="A23" s="15">
        <v>301</v>
      </c>
      <c r="B23" s="15">
        <v>1759245</v>
      </c>
      <c r="C23" s="501">
        <v>45243</v>
      </c>
      <c r="D23" s="16">
        <v>1</v>
      </c>
      <c r="E23" s="15" t="s">
        <v>847</v>
      </c>
      <c r="F23" s="15" t="s">
        <v>150</v>
      </c>
      <c r="G23" s="15" t="s">
        <v>151</v>
      </c>
      <c r="H23" s="17">
        <v>4738998.21</v>
      </c>
      <c r="I23" s="17">
        <v>9705468.3399999999</v>
      </c>
      <c r="J23" s="17">
        <v>3639550.63</v>
      </c>
      <c r="K23" s="17">
        <v>1455820.25</v>
      </c>
      <c r="L23" s="17">
        <v>485273.42</v>
      </c>
      <c r="M23" s="543"/>
      <c r="N23" s="544"/>
      <c r="O23" s="540"/>
      <c r="P23" s="540"/>
      <c r="Q23" s="540"/>
      <c r="R23" s="540" t="e">
        <f t="shared" si="8"/>
        <v>#DIV/0!</v>
      </c>
      <c r="S23" s="248" t="e">
        <f t="shared" si="9"/>
        <v>#DIV/0!</v>
      </c>
    </row>
    <row r="24" spans="1:21" x14ac:dyDescent="0.2">
      <c r="A24" s="94"/>
      <c r="E24" s="94"/>
      <c r="F24" s="94"/>
      <c r="G24" s="94"/>
      <c r="H24" s="95"/>
      <c r="I24" s="95"/>
      <c r="J24" s="95"/>
      <c r="K24" s="95"/>
      <c r="L24" s="95"/>
    </row>
    <row r="25" spans="1:21" ht="15" x14ac:dyDescent="0.25">
      <c r="F25" s="559" t="s">
        <v>1154</v>
      </c>
      <c r="G25" s="560"/>
      <c r="H25" s="560"/>
    </row>
    <row r="26" spans="1:21" ht="15" x14ac:dyDescent="0.2">
      <c r="F26" s="556" t="s">
        <v>123</v>
      </c>
      <c r="G26" s="557"/>
      <c r="H26" s="558"/>
    </row>
    <row r="27" spans="1:21" ht="15" x14ac:dyDescent="0.2">
      <c r="F27" s="210" t="s">
        <v>138</v>
      </c>
      <c r="G27" s="210" t="s">
        <v>139</v>
      </c>
      <c r="H27" s="210" t="s">
        <v>1155</v>
      </c>
    </row>
    <row r="28" spans="1:21" x14ac:dyDescent="0.2">
      <c r="F28" s="205">
        <v>840341</v>
      </c>
      <c r="G28" s="546">
        <v>44693</v>
      </c>
      <c r="H28" s="547">
        <v>44805</v>
      </c>
    </row>
    <row r="29" spans="1:21" x14ac:dyDescent="0.2">
      <c r="F29" s="205">
        <v>1957342</v>
      </c>
      <c r="G29" s="546">
        <v>44895</v>
      </c>
      <c r="H29" s="547">
        <v>44986</v>
      </c>
    </row>
    <row r="30" spans="1:21" x14ac:dyDescent="0.2">
      <c r="F30" s="89">
        <v>429940</v>
      </c>
      <c r="G30" s="202">
        <v>44999</v>
      </c>
      <c r="H30" s="547">
        <v>45108</v>
      </c>
    </row>
    <row r="31" spans="1:21" x14ac:dyDescent="0.2">
      <c r="F31" s="205">
        <v>578408</v>
      </c>
      <c r="G31" s="202">
        <v>45026</v>
      </c>
      <c r="H31" s="553">
        <v>45139</v>
      </c>
    </row>
    <row r="32" spans="1:21" x14ac:dyDescent="0.2">
      <c r="F32" s="205">
        <v>590164</v>
      </c>
      <c r="G32" s="202">
        <v>45027</v>
      </c>
      <c r="H32" s="554"/>
    </row>
    <row r="33" spans="6:8" x14ac:dyDescent="0.2">
      <c r="F33" s="205">
        <v>629457</v>
      </c>
      <c r="G33" s="202">
        <v>45033</v>
      </c>
      <c r="H33" s="554"/>
    </row>
    <row r="34" spans="6:8" x14ac:dyDescent="0.2">
      <c r="F34" s="205">
        <v>823591</v>
      </c>
      <c r="G34" s="202">
        <v>45075</v>
      </c>
      <c r="H34" s="553">
        <v>45170</v>
      </c>
    </row>
    <row r="35" spans="6:8" x14ac:dyDescent="0.2">
      <c r="F35" s="205">
        <v>678789</v>
      </c>
      <c r="G35" s="202">
        <v>45049</v>
      </c>
      <c r="H35" s="554"/>
    </row>
    <row r="36" spans="6:8" x14ac:dyDescent="0.2">
      <c r="F36" s="205">
        <v>700811</v>
      </c>
      <c r="G36" s="202">
        <v>45054</v>
      </c>
      <c r="H36" s="554"/>
    </row>
    <row r="37" spans="6:8" x14ac:dyDescent="0.2">
      <c r="F37" s="205">
        <v>823557</v>
      </c>
      <c r="G37" s="202">
        <v>45075</v>
      </c>
      <c r="H37" s="554"/>
    </row>
    <row r="38" spans="6:8" x14ac:dyDescent="0.2">
      <c r="F38" s="205">
        <v>816763</v>
      </c>
      <c r="G38" s="202">
        <v>45074</v>
      </c>
      <c r="H38" s="554"/>
    </row>
    <row r="39" spans="6:8" x14ac:dyDescent="0.2">
      <c r="F39" s="205">
        <v>1296453</v>
      </c>
      <c r="G39" s="202">
        <v>45154</v>
      </c>
      <c r="H39" s="555"/>
    </row>
    <row r="40" spans="6:8" x14ac:dyDescent="0.2">
      <c r="F40" s="205">
        <v>1192118</v>
      </c>
      <c r="G40" s="202">
        <v>45137</v>
      </c>
      <c r="H40" s="555"/>
    </row>
    <row r="41" spans="6:8" x14ac:dyDescent="0.2">
      <c r="F41" s="205">
        <v>1480276</v>
      </c>
      <c r="G41" s="202">
        <v>45189</v>
      </c>
      <c r="H41" s="555"/>
    </row>
    <row r="42" spans="6:8" x14ac:dyDescent="0.2">
      <c r="F42" s="504"/>
      <c r="G42" s="504"/>
      <c r="H42" s="504"/>
    </row>
  </sheetData>
  <sortState xmlns:xlrd2="http://schemas.microsoft.com/office/spreadsheetml/2017/richdata2" ref="A4:N13">
    <sortCondition ref="C4:C13"/>
  </sortState>
  <mergeCells count="5">
    <mergeCell ref="H31:H33"/>
    <mergeCell ref="H34:H38"/>
    <mergeCell ref="H39:H41"/>
    <mergeCell ref="F26:H26"/>
    <mergeCell ref="F25:H25"/>
  </mergeCells>
  <hyperlinks>
    <hyperlink ref="A1" location="home_page" display="Home page" xr:uid="{00000000-0004-0000-0300-000000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6"/>
  <sheetViews>
    <sheetView workbookViewId="0">
      <selection activeCell="C11" sqref="C11"/>
    </sheetView>
  </sheetViews>
  <sheetFormatPr defaultRowHeight="15" x14ac:dyDescent="0.25"/>
  <cols>
    <col min="1" max="1" width="6" customWidth="1"/>
    <col min="2" max="2" width="14" customWidth="1"/>
    <col min="3" max="3" width="11.28515625" customWidth="1"/>
    <col min="4" max="4" width="12.85546875" customWidth="1"/>
    <col min="5" max="5" width="63.28515625" customWidth="1"/>
    <col min="6" max="6" width="23.7109375" customWidth="1"/>
    <col min="7" max="7" width="73.28515625" customWidth="1"/>
    <col min="8" max="8" width="18.85546875" customWidth="1"/>
    <col min="9" max="9" width="19.7109375" customWidth="1"/>
    <col min="10" max="10" width="4" customWidth="1"/>
    <col min="11" max="11" width="5" customWidth="1"/>
    <col min="12" max="12" width="3.7109375" customWidth="1"/>
    <col min="13" max="13" width="5" customWidth="1"/>
  </cols>
  <sheetData>
    <row r="1" spans="1:13" ht="19.5" thickBot="1" x14ac:dyDescent="0.3">
      <c r="A1" s="561" t="s">
        <v>542</v>
      </c>
      <c r="B1" s="561"/>
      <c r="C1" s="561"/>
      <c r="D1" s="561"/>
      <c r="E1" s="561"/>
      <c r="F1" s="561"/>
      <c r="G1" s="561"/>
      <c r="H1" s="561"/>
      <c r="I1" s="561"/>
      <c r="J1" s="561"/>
      <c r="K1" s="561"/>
      <c r="L1" s="561"/>
      <c r="M1" s="561"/>
    </row>
    <row r="2" spans="1:13" ht="15.75" thickBot="1" x14ac:dyDescent="0.3">
      <c r="A2" s="11" t="s">
        <v>158</v>
      </c>
      <c r="B2" s="11" t="s">
        <v>138</v>
      </c>
      <c r="C2" s="12" t="s">
        <v>139</v>
      </c>
      <c r="D2" s="12" t="s">
        <v>140</v>
      </c>
      <c r="E2" s="11" t="s">
        <v>141</v>
      </c>
      <c r="F2" s="11" t="s">
        <v>142</v>
      </c>
      <c r="G2" s="11" t="s">
        <v>143</v>
      </c>
      <c r="H2" s="13" t="s">
        <v>144</v>
      </c>
      <c r="I2" s="13" t="s">
        <v>145</v>
      </c>
      <c r="J2" s="13" t="s">
        <v>146</v>
      </c>
      <c r="K2" s="13" t="s">
        <v>147</v>
      </c>
      <c r="L2" s="13" t="s">
        <v>148</v>
      </c>
      <c r="M2" s="14"/>
    </row>
    <row r="3" spans="1:13" ht="15.75" thickBot="1" x14ac:dyDescent="0.3">
      <c r="A3" s="15">
        <v>301</v>
      </c>
      <c r="B3" s="15">
        <v>1755217</v>
      </c>
      <c r="C3" s="16" t="s">
        <v>524</v>
      </c>
      <c r="D3" s="16">
        <v>1</v>
      </c>
      <c r="E3" s="15" t="s">
        <v>525</v>
      </c>
      <c r="F3" s="15" t="s">
        <v>512</v>
      </c>
      <c r="G3" s="15" t="s">
        <v>543</v>
      </c>
      <c r="H3" s="17">
        <v>4815737.24</v>
      </c>
      <c r="I3" s="17">
        <v>5056524.0999999996</v>
      </c>
      <c r="J3" s="17">
        <v>0</v>
      </c>
      <c r="K3" s="17">
        <v>0</v>
      </c>
      <c r="L3" s="17">
        <v>0</v>
      </c>
      <c r="M3" s="19"/>
    </row>
    <row r="4" spans="1:13" ht="15.75" thickBot="1" x14ac:dyDescent="0.3">
      <c r="A4" s="1">
        <v>301</v>
      </c>
      <c r="B4" s="1">
        <v>1527352</v>
      </c>
      <c r="C4" s="6">
        <v>44660</v>
      </c>
      <c r="D4" s="2">
        <v>1</v>
      </c>
      <c r="E4" s="1" t="s">
        <v>526</v>
      </c>
      <c r="F4" s="1" t="s">
        <v>512</v>
      </c>
      <c r="G4" s="1" t="s">
        <v>543</v>
      </c>
      <c r="H4" s="4">
        <v>4131433.21</v>
      </c>
      <c r="I4" s="4">
        <v>4338004.87</v>
      </c>
      <c r="J4" s="4">
        <v>0</v>
      </c>
      <c r="K4" s="4">
        <v>0</v>
      </c>
      <c r="L4" s="4">
        <v>0</v>
      </c>
      <c r="M4" s="5"/>
    </row>
    <row r="5" spans="1:13" ht="15.75" thickBot="1" x14ac:dyDescent="0.3">
      <c r="A5" s="1">
        <v>301</v>
      </c>
      <c r="B5" s="1">
        <v>1527364</v>
      </c>
      <c r="C5" s="6">
        <v>44660</v>
      </c>
      <c r="D5" s="2">
        <v>1</v>
      </c>
      <c r="E5" s="1" t="s">
        <v>527</v>
      </c>
      <c r="F5" s="1" t="s">
        <v>512</v>
      </c>
      <c r="G5" s="1" t="s">
        <v>543</v>
      </c>
      <c r="H5" s="4">
        <v>1987173.59</v>
      </c>
      <c r="I5" s="4">
        <v>2086532.27</v>
      </c>
      <c r="J5" s="4">
        <v>0</v>
      </c>
      <c r="K5" s="4">
        <v>0</v>
      </c>
      <c r="L5" s="4">
        <v>0</v>
      </c>
      <c r="M5" s="5"/>
    </row>
    <row r="6" spans="1:13" ht="29.25" thickBot="1" x14ac:dyDescent="0.3">
      <c r="A6" s="1">
        <v>301</v>
      </c>
      <c r="B6" s="1">
        <v>1527364</v>
      </c>
      <c r="C6" s="6">
        <v>44660</v>
      </c>
      <c r="D6" s="2">
        <v>2</v>
      </c>
      <c r="E6" s="1" t="s">
        <v>528</v>
      </c>
      <c r="F6" s="1" t="s">
        <v>512</v>
      </c>
      <c r="G6" s="1" t="s">
        <v>543</v>
      </c>
      <c r="H6" s="4">
        <v>3788355.57</v>
      </c>
      <c r="I6" s="4">
        <v>3977773.35</v>
      </c>
      <c r="J6" s="4">
        <v>0</v>
      </c>
      <c r="K6" s="4">
        <v>0</v>
      </c>
      <c r="L6" s="4">
        <v>0</v>
      </c>
      <c r="M6" s="5"/>
    </row>
    <row r="7" spans="1:13" ht="15.75" thickBot="1" x14ac:dyDescent="0.3">
      <c r="A7" s="1">
        <v>601</v>
      </c>
      <c r="B7" s="1">
        <v>71092</v>
      </c>
      <c r="C7" s="6">
        <v>44602</v>
      </c>
      <c r="D7" s="2">
        <v>1</v>
      </c>
      <c r="E7" s="1" t="s">
        <v>529</v>
      </c>
      <c r="F7" s="1" t="s">
        <v>530</v>
      </c>
      <c r="G7" s="1" t="s">
        <v>544</v>
      </c>
      <c r="H7" s="4">
        <v>1595240.47</v>
      </c>
      <c r="I7" s="4">
        <v>1675002.49</v>
      </c>
      <c r="J7" s="4">
        <v>0</v>
      </c>
      <c r="K7" s="4">
        <v>0</v>
      </c>
      <c r="L7" s="4">
        <v>0</v>
      </c>
      <c r="M7" s="5"/>
    </row>
    <row r="8" spans="1:13" ht="15.75" thickBot="1" x14ac:dyDescent="0.3">
      <c r="A8" s="1">
        <v>301</v>
      </c>
      <c r="B8" s="1">
        <v>1736497</v>
      </c>
      <c r="C8" s="2" t="s">
        <v>508</v>
      </c>
      <c r="D8" s="2">
        <v>1</v>
      </c>
      <c r="E8" s="1" t="s">
        <v>531</v>
      </c>
      <c r="F8" s="1" t="s">
        <v>520</v>
      </c>
      <c r="G8" s="1" t="s">
        <v>545</v>
      </c>
      <c r="H8" s="4">
        <v>5267303.4400000004</v>
      </c>
      <c r="I8" s="4">
        <v>5530668.6100000003</v>
      </c>
      <c r="J8" s="4">
        <v>0</v>
      </c>
      <c r="K8" s="4">
        <v>0</v>
      </c>
      <c r="L8" s="4">
        <v>0</v>
      </c>
      <c r="M8" s="5"/>
    </row>
    <row r="9" spans="1:13" ht="15.75" thickBot="1" x14ac:dyDescent="0.3">
      <c r="A9" s="1">
        <v>301</v>
      </c>
      <c r="B9" s="1">
        <v>1883042</v>
      </c>
      <c r="C9" s="2" t="s">
        <v>333</v>
      </c>
      <c r="D9" s="2">
        <v>1</v>
      </c>
      <c r="E9" s="1" t="s">
        <v>532</v>
      </c>
      <c r="F9" s="1" t="s">
        <v>512</v>
      </c>
      <c r="G9" s="1" t="s">
        <v>543</v>
      </c>
      <c r="H9" s="4">
        <v>1754541.6</v>
      </c>
      <c r="I9" s="4">
        <v>1842268.68</v>
      </c>
      <c r="J9" s="4">
        <v>0</v>
      </c>
      <c r="K9" s="4">
        <v>0</v>
      </c>
      <c r="L9" s="4">
        <v>0</v>
      </c>
      <c r="M9" s="5"/>
    </row>
    <row r="10" spans="1:13" ht="15.75" thickBot="1" x14ac:dyDescent="0.3">
      <c r="A10" s="1">
        <v>301</v>
      </c>
      <c r="B10" s="1">
        <v>1527362</v>
      </c>
      <c r="C10" s="6">
        <v>44660</v>
      </c>
      <c r="D10" s="2">
        <v>1</v>
      </c>
      <c r="E10" s="1" t="s">
        <v>533</v>
      </c>
      <c r="F10" s="1" t="s">
        <v>512</v>
      </c>
      <c r="G10" s="1" t="s">
        <v>543</v>
      </c>
      <c r="H10" s="4">
        <v>1739504.6399999999</v>
      </c>
      <c r="I10" s="4">
        <v>1826479.87</v>
      </c>
      <c r="J10" s="4">
        <v>0</v>
      </c>
      <c r="K10" s="4">
        <v>0</v>
      </c>
      <c r="L10" s="4">
        <v>0</v>
      </c>
      <c r="M10" s="5"/>
    </row>
    <row r="11" spans="1:13" ht="15.75" thickBot="1" x14ac:dyDescent="0.3">
      <c r="A11" s="1">
        <v>301</v>
      </c>
      <c r="B11" s="1">
        <v>1706085</v>
      </c>
      <c r="C11" s="2" t="s">
        <v>534</v>
      </c>
      <c r="D11" s="2">
        <v>1</v>
      </c>
      <c r="E11" s="1" t="s">
        <v>535</v>
      </c>
      <c r="F11" s="1" t="s">
        <v>512</v>
      </c>
      <c r="G11" s="1" t="s">
        <v>543</v>
      </c>
      <c r="H11" s="4">
        <v>4514831.5199999996</v>
      </c>
      <c r="I11" s="4">
        <v>4740573.0999999996</v>
      </c>
      <c r="J11" s="4">
        <v>0</v>
      </c>
      <c r="K11" s="4">
        <v>0</v>
      </c>
      <c r="L11" s="4">
        <v>0</v>
      </c>
      <c r="M11" s="5"/>
    </row>
    <row r="12" spans="1:13" ht="15.75" thickBot="1" x14ac:dyDescent="0.3">
      <c r="A12" s="1">
        <v>301</v>
      </c>
      <c r="B12" s="1">
        <v>1611506</v>
      </c>
      <c r="C12" s="2" t="s">
        <v>536</v>
      </c>
      <c r="D12" s="2">
        <v>1</v>
      </c>
      <c r="E12" s="1" t="s">
        <v>537</v>
      </c>
      <c r="F12" s="1" t="s">
        <v>512</v>
      </c>
      <c r="G12" s="1" t="s">
        <v>543</v>
      </c>
      <c r="H12" s="4">
        <v>1840058.04</v>
      </c>
      <c r="I12" s="4">
        <v>1932060.94</v>
      </c>
      <c r="J12" s="4">
        <v>0</v>
      </c>
      <c r="K12" s="4">
        <v>0</v>
      </c>
      <c r="L12" s="4">
        <v>0</v>
      </c>
      <c r="M12" s="5"/>
    </row>
    <row r="13" spans="1:13" ht="29.25" thickBot="1" x14ac:dyDescent="0.3">
      <c r="A13" s="1">
        <v>301</v>
      </c>
      <c r="B13" s="1">
        <v>1637856</v>
      </c>
      <c r="C13" s="2" t="s">
        <v>538</v>
      </c>
      <c r="D13" s="2">
        <v>1</v>
      </c>
      <c r="E13" s="1" t="s">
        <v>539</v>
      </c>
      <c r="F13" s="1" t="s">
        <v>512</v>
      </c>
      <c r="G13" s="1" t="s">
        <v>543</v>
      </c>
      <c r="H13" s="4">
        <v>1304677.48</v>
      </c>
      <c r="I13" s="4">
        <v>1369911.35</v>
      </c>
      <c r="J13" s="4">
        <v>0</v>
      </c>
      <c r="K13" s="4">
        <v>0</v>
      </c>
      <c r="L13" s="4">
        <v>0</v>
      </c>
      <c r="M13" s="5"/>
    </row>
    <row r="14" spans="1:13" ht="15.75" thickBot="1" x14ac:dyDescent="0.3">
      <c r="A14" s="1">
        <v>301</v>
      </c>
      <c r="B14" s="1">
        <v>1637856</v>
      </c>
      <c r="C14" s="2" t="s">
        <v>538</v>
      </c>
      <c r="D14" s="2">
        <v>2</v>
      </c>
      <c r="E14" s="1" t="s">
        <v>540</v>
      </c>
      <c r="F14" s="1" t="s">
        <v>512</v>
      </c>
      <c r="G14" s="1" t="s">
        <v>543</v>
      </c>
      <c r="H14" s="4">
        <v>2995926.59</v>
      </c>
      <c r="I14" s="4">
        <v>3145722.92</v>
      </c>
      <c r="J14" s="4">
        <v>0</v>
      </c>
      <c r="K14" s="4">
        <v>0</v>
      </c>
      <c r="L14" s="4">
        <v>0</v>
      </c>
      <c r="M14" s="5"/>
    </row>
    <row r="15" spans="1:13" ht="15.75" thickBot="1" x14ac:dyDescent="0.3">
      <c r="A15" s="1">
        <v>301</v>
      </c>
      <c r="B15" s="1">
        <v>2063888</v>
      </c>
      <c r="C15" s="2" t="s">
        <v>299</v>
      </c>
      <c r="D15" s="2">
        <v>1</v>
      </c>
      <c r="E15" s="1" t="s">
        <v>541</v>
      </c>
      <c r="F15" s="1" t="s">
        <v>520</v>
      </c>
      <c r="G15" s="1" t="s">
        <v>545</v>
      </c>
      <c r="H15" s="4">
        <v>7996489.9500000002</v>
      </c>
      <c r="I15" s="4">
        <v>8386314.4500000002</v>
      </c>
      <c r="J15" s="4">
        <v>0</v>
      </c>
      <c r="K15" s="4">
        <v>0</v>
      </c>
      <c r="L15" s="4">
        <v>0</v>
      </c>
    </row>
    <row r="16" spans="1:13" x14ac:dyDescent="0.25">
      <c r="H16">
        <f>SUM(H3:H15)</f>
        <v>43731273.340000004</v>
      </c>
      <c r="I16">
        <f>SUM(I3:I15)</f>
        <v>45907837</v>
      </c>
    </row>
  </sheetData>
  <mergeCells count="1">
    <mergeCell ref="A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47</vt:i4>
      </vt:variant>
      <vt:variant>
        <vt:lpstr>Named Ranges</vt:lpstr>
      </vt:variant>
      <vt:variant>
        <vt:i4>43</vt:i4>
      </vt:variant>
    </vt:vector>
  </HeadingPairs>
  <TitlesOfParts>
    <vt:vector size="90" baseType="lpstr">
      <vt:lpstr>home</vt:lpstr>
      <vt:lpstr>Vat_Amount</vt:lpstr>
      <vt:lpstr>alif_corporation</vt:lpstr>
      <vt:lpstr>TAREQ_TRADE INTERNATIONAL</vt:lpstr>
      <vt:lpstr>M S. ROYAL_ PET CARE</vt:lpstr>
      <vt:lpstr>JBS_Bangladesh</vt:lpstr>
      <vt:lpstr>Razu_Traders</vt:lpstr>
      <vt:lpstr>Ceramic_Point</vt:lpstr>
      <vt:lpstr>Larson_Chamical</vt:lpstr>
      <vt:lpstr>Digital_Crop</vt:lpstr>
      <vt:lpstr>Nishat_ Trading</vt:lpstr>
      <vt:lpstr>Unique_Trading</vt:lpstr>
      <vt:lpstr>Textel_Trade</vt:lpstr>
      <vt:lpstr>RM_Trade</vt:lpstr>
      <vt:lpstr>NHB_Corporation</vt:lpstr>
      <vt:lpstr>jaman_private</vt:lpstr>
      <vt:lpstr>KBM_Global</vt:lpstr>
      <vt:lpstr>executive_Business</vt:lpstr>
      <vt:lpstr>AR_International</vt:lpstr>
      <vt:lpstr>JB_TradeBoE Number</vt:lpstr>
      <vt:lpstr>ERA_international</vt:lpstr>
      <vt:lpstr>al_hera</vt:lpstr>
      <vt:lpstr>open_source</vt:lpstr>
      <vt:lpstr>mayer_doa_1</vt:lpstr>
      <vt:lpstr>algoni</vt:lpstr>
      <vt:lpstr>boshir_traders</vt:lpstr>
      <vt:lpstr>ceramic_mahal</vt:lpstr>
      <vt:lpstr>didar_tiles</vt:lpstr>
      <vt:lpstr>yard_trading</vt:lpstr>
      <vt:lpstr>classic_traders</vt:lpstr>
      <vt:lpstr>nafisa_agro</vt:lpstr>
      <vt:lpstr>cross_link</vt:lpstr>
      <vt:lpstr>hual_aman</vt:lpstr>
      <vt:lpstr>alaina_trade</vt:lpstr>
      <vt:lpstr>parrot_trade_link</vt:lpstr>
      <vt:lpstr>junairah_sign</vt:lpstr>
      <vt:lpstr>nafisa_enterprise</vt:lpstr>
      <vt:lpstr>Khan_knitting</vt:lpstr>
      <vt:lpstr>bs_trading</vt:lpstr>
      <vt:lpstr>dream_house</vt:lpstr>
      <vt:lpstr>aksa_enterprise</vt:lpstr>
      <vt:lpstr>fahim_ceramics</vt:lpstr>
      <vt:lpstr>Rafi_international</vt:lpstr>
      <vt:lpstr>nafisa_maymensingh</vt:lpstr>
      <vt:lpstr>sparsha_Trading</vt:lpstr>
      <vt:lpstr>a_challan</vt:lpstr>
      <vt:lpstr>ms_rajes</vt:lpstr>
      <vt:lpstr>a_challan</vt:lpstr>
      <vt:lpstr>aksa_enterprise</vt:lpstr>
      <vt:lpstr>al_hera</vt:lpstr>
      <vt:lpstr>alaina_trade</vt:lpstr>
      <vt:lpstr>alif_corporation</vt:lpstr>
      <vt:lpstr>ar_international</vt:lpstr>
      <vt:lpstr>bs_trading</vt:lpstr>
      <vt:lpstr>ceramic_mahal</vt:lpstr>
      <vt:lpstr>ceramic_point</vt:lpstr>
      <vt:lpstr>classic_traders</vt:lpstr>
      <vt:lpstr>cross_link</vt:lpstr>
      <vt:lpstr>digital_crop</vt:lpstr>
      <vt:lpstr>dream_house</vt:lpstr>
      <vt:lpstr>era_international</vt:lpstr>
      <vt:lpstr>executive_business</vt:lpstr>
      <vt:lpstr>fahim_ceramics</vt:lpstr>
      <vt:lpstr>home_page</vt:lpstr>
      <vt:lpstr>hual_aman</vt:lpstr>
      <vt:lpstr>jaman_Private</vt:lpstr>
      <vt:lpstr>jb_trade</vt:lpstr>
      <vt:lpstr>JBS_Bangladesh</vt:lpstr>
      <vt:lpstr>junaira_sign</vt:lpstr>
      <vt:lpstr>junaira_sing</vt:lpstr>
      <vt:lpstr>junairah_sign</vt:lpstr>
      <vt:lpstr>kbm_global</vt:lpstr>
      <vt:lpstr>Khan_knitting</vt:lpstr>
      <vt:lpstr>larsen_chamical</vt:lpstr>
      <vt:lpstr>mayer_doa</vt:lpstr>
      <vt:lpstr>ms_rajesh</vt:lpstr>
      <vt:lpstr>nafisa_enterprise</vt:lpstr>
      <vt:lpstr>nafisa_maymensingh</vt:lpstr>
      <vt:lpstr>nhb_corporation</vt:lpstr>
      <vt:lpstr>nishat_trading</vt:lpstr>
      <vt:lpstr>open_source</vt:lpstr>
      <vt:lpstr>parrot_trade_link</vt:lpstr>
      <vt:lpstr>Rafi_international</vt:lpstr>
      <vt:lpstr>razu_traders</vt:lpstr>
      <vt:lpstr>rm_trade</vt:lpstr>
      <vt:lpstr>sparsha_trading</vt:lpstr>
      <vt:lpstr>textel_trade</vt:lpstr>
      <vt:lpstr>unique_trading</vt:lpstr>
      <vt:lpstr>vat_amount</vt:lpstr>
      <vt:lpstr>yard_trading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Masud Alam</cp:lastModifiedBy>
  <cp:lastPrinted>2023-05-14T18:14:30Z</cp:lastPrinted>
  <dcterms:created xsi:type="dcterms:W3CDTF">2022-10-05T04:39:35Z</dcterms:created>
  <dcterms:modified xsi:type="dcterms:W3CDTF">2024-04-03T10:41:28Z</dcterms:modified>
</cp:coreProperties>
</file>