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export undertaking\Export Undertaking Analytical Study\"/>
    </mc:Choice>
  </mc:AlternateContent>
  <xr:revisionPtr revIDLastSave="0" documentId="13_ncr:1_{241C6536-A39B-4036-A00D-15980493E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S9" i="1"/>
  <c r="S4" i="1"/>
  <c r="AL8" i="1"/>
  <c r="AL7" i="1"/>
  <c r="AK5" i="1"/>
  <c r="AJ5" i="1"/>
  <c r="AL5" i="1" s="1"/>
  <c r="AJ4" i="1"/>
  <c r="AL4" i="1" s="1"/>
  <c r="AL9" i="1" s="1"/>
  <c r="AL10" i="1" s="1"/>
  <c r="J10" i="1"/>
  <c r="J9" i="1"/>
  <c r="J8" i="1"/>
  <c r="J7" i="1"/>
  <c r="S8" i="1"/>
  <c r="S7" i="1"/>
  <c r="AC8" i="1"/>
  <c r="AC7" i="1"/>
  <c r="AF7" i="1"/>
  <c r="AE19" i="1"/>
  <c r="AB5" i="1"/>
  <c r="AA5" i="1"/>
  <c r="AC5" i="1" s="1"/>
  <c r="AC13" i="1" s="1"/>
  <c r="AA4" i="1"/>
  <c r="AC4" i="1" s="1"/>
  <c r="U19" i="1"/>
  <c r="R5" i="1"/>
  <c r="Q5" i="1"/>
  <c r="S5" i="1" s="1"/>
  <c r="S23" i="1" s="1"/>
  <c r="Q4" i="1"/>
  <c r="L19" i="1"/>
  <c r="I5" i="1"/>
  <c r="H5" i="1"/>
  <c r="J5" i="1" s="1"/>
  <c r="J2" i="1" s="1"/>
  <c r="J29" i="1" s="1"/>
  <c r="H4" i="1"/>
  <c r="J4" i="1" s="1"/>
  <c r="D4" i="1"/>
  <c r="C44" i="1"/>
  <c r="C43" i="1"/>
  <c r="C42" i="1"/>
  <c r="J34" i="1" l="1"/>
  <c r="J38" i="1" s="1"/>
  <c r="J39" i="1" s="1"/>
  <c r="AL2" i="1"/>
  <c r="AL34" i="1"/>
  <c r="AL46" i="1" s="1"/>
  <c r="AC2" i="1"/>
  <c r="J17" i="1"/>
  <c r="J27" i="1"/>
  <c r="J28" i="1" s="1"/>
  <c r="S2" i="1"/>
  <c r="J19" i="1"/>
  <c r="J20" i="1" s="1"/>
  <c r="J30" i="1"/>
  <c r="J40" i="1" l="1"/>
  <c r="J41" i="1" s="1"/>
  <c r="AL52" i="1"/>
  <c r="AL53" i="1" s="1"/>
  <c r="AL40" i="1"/>
  <c r="AL41" i="1" s="1"/>
  <c r="AL38" i="1"/>
  <c r="AL39" i="1" s="1"/>
  <c r="AL27" i="1"/>
  <c r="AL29" i="1"/>
  <c r="AL17" i="1"/>
  <c r="AL18" i="1" s="1"/>
  <c r="AL19" i="1"/>
  <c r="AL20" i="1" s="1"/>
  <c r="AC19" i="1"/>
  <c r="AC17" i="1"/>
  <c r="J18" i="1"/>
  <c r="M7" i="1"/>
  <c r="S19" i="1"/>
  <c r="S17" i="1"/>
  <c r="S29" i="1"/>
  <c r="S30" i="1" s="1"/>
  <c r="S27" i="1"/>
  <c r="S28" i="1" s="1"/>
  <c r="M5" i="1"/>
  <c r="AL50" i="1" l="1"/>
  <c r="AL51" i="1" s="1"/>
  <c r="AL30" i="1"/>
  <c r="AO5" i="1"/>
  <c r="AL28" i="1"/>
  <c r="AO7" i="1"/>
  <c r="AC18" i="1"/>
  <c r="AF5" i="1"/>
  <c r="AC20" i="1"/>
  <c r="S18" i="1"/>
  <c r="V7" i="1"/>
  <c r="S20" i="1"/>
  <c r="V5" i="1"/>
</calcChain>
</file>

<file path=xl/sharedStrings.xml><?xml version="1.0" encoding="utf-8"?>
<sst xmlns="http://schemas.openxmlformats.org/spreadsheetml/2006/main" count="305" uniqueCount="43">
  <si>
    <t>customer liability</t>
  </si>
  <si>
    <t>DR</t>
  </si>
  <si>
    <t>Bank Liability</t>
  </si>
  <si>
    <t>CR</t>
  </si>
  <si>
    <t>5%=50USD</t>
  </si>
  <si>
    <t>1) issuance</t>
  </si>
  <si>
    <t>unsertaking amount</t>
  </si>
  <si>
    <t>1000USD</t>
  </si>
  <si>
    <t>margin</t>
  </si>
  <si>
    <t>50USD</t>
  </si>
  <si>
    <t>600USD</t>
  </si>
  <si>
    <t>repayment percent</t>
  </si>
  <si>
    <t>Customer account</t>
  </si>
  <si>
    <t>Margin account</t>
  </si>
  <si>
    <t>2)paymet</t>
  </si>
  <si>
    <t>paid amount</t>
  </si>
  <si>
    <t>100USD</t>
  </si>
  <si>
    <t>300USD</t>
  </si>
  <si>
    <t>3)paymet</t>
  </si>
  <si>
    <t>(100*5%)+(100*400/600)*5%=8.33333333USD</t>
  </si>
  <si>
    <t>(300*5%)+(300*400/600)*5%=25USD</t>
  </si>
  <si>
    <t>200USD</t>
  </si>
  <si>
    <t>(200*5%)+(200*400/600)*5%=16.6666666666666USD</t>
  </si>
  <si>
    <t>3)paymet(last payment)</t>
  </si>
  <si>
    <t>the equation that according
 it, we will calculte the reverted margin each time:</t>
  </si>
  <si>
    <t>60%=600USD</t>
  </si>
  <si>
    <t>(PAMT*MGNPCT)+(PAMT*(UDRAMT-REPAMT)/REPAMT)*MGNPCT</t>
  </si>
  <si>
    <t>PAMT: payment amount.
MGNPCT: margin percentage.
UDRAMT: undertaking amount.
REPAMT: repayment amount</t>
  </si>
  <si>
    <t>USD</t>
  </si>
  <si>
    <t>MARGIN</t>
  </si>
  <si>
    <t>SYP</t>
  </si>
  <si>
    <t>Payment</t>
  </si>
  <si>
    <t>Sum of Margin</t>
  </si>
  <si>
    <t>undertaking amount</t>
  </si>
  <si>
    <t>Issuance:</t>
  </si>
  <si>
    <t>Sum of Liability</t>
  </si>
  <si>
    <t>DIFFERENCE(undertaking amount - repayment percent)</t>
  </si>
  <si>
    <t>Payment for 3</t>
  </si>
  <si>
    <t>Payment for 2</t>
  </si>
  <si>
    <t>Payment for 1</t>
  </si>
  <si>
    <t>Payment for 4</t>
  </si>
  <si>
    <t>(PAMT)+(PAMT*(UDRAMT-REPAMT)/REPAMT)</t>
  </si>
  <si>
    <t>Liability Calculation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</si>
</sst>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abSelected="1" topLeftCell="E1" workbookViewId="0">
      <selection activeCell="E4" sqref="E4"/>
    </sheetView>
  </sheetViews>
  <sheetFormatPr defaultRowHeight="15" x14ac:dyDescent="0.25"/>
  <cols>
    <col min="1" max="1" width="15.85546875" hidden="1" customWidth="1"/>
    <col min="2" max="2" width="22.7109375" hidden="1" customWidth="1"/>
    <col min="3" max="3" width="60.5703125" hidden="1" customWidth="1"/>
    <col min="4" max="4" width="35.5703125" hidden="1" customWidth="1"/>
    <col min="6" max="6" width="51" bestFit="1" customWidth="1"/>
    <col min="7" max="7" width="10.85546875" customWidth="1"/>
    <col min="8" max="8" width="8.7109375" customWidth="1"/>
    <col min="10" max="10" width="12" bestFit="1" customWidth="1"/>
    <col min="12" max="12" width="13.85546875" bestFit="1" customWidth="1"/>
    <col min="13" max="13" width="7" bestFit="1" customWidth="1"/>
    <col min="15" max="15" width="51" bestFit="1" customWidth="1"/>
    <col min="21" max="21" width="14.7109375" bestFit="1" customWidth="1"/>
    <col min="24" max="24" width="5.42578125" customWidth="1"/>
    <col min="30" max="30" width="13.85546875" bestFit="1" customWidth="1"/>
    <col min="34" max="34" width="51" bestFit="1" customWidth="1"/>
  </cols>
  <sheetData>
    <row r="1" spans="2:41" x14ac:dyDescent="0.25">
      <c r="E1" s="5"/>
      <c r="F1" s="5" t="s">
        <v>37</v>
      </c>
      <c r="G1" s="5"/>
      <c r="H1" s="5"/>
      <c r="I1" s="5"/>
      <c r="J1" s="5"/>
      <c r="K1" s="5"/>
      <c r="L1" s="5"/>
      <c r="M1" s="5"/>
      <c r="N1" s="5"/>
      <c r="O1" s="5" t="s">
        <v>38</v>
      </c>
      <c r="P1" s="5"/>
      <c r="Q1" s="5"/>
      <c r="R1" s="5"/>
      <c r="S1" s="5"/>
      <c r="T1" s="5"/>
      <c r="U1" s="5"/>
      <c r="V1" s="5"/>
      <c r="W1" s="5"/>
      <c r="X1" s="5"/>
      <c r="Y1" s="5" t="s">
        <v>39</v>
      </c>
      <c r="Z1" s="5"/>
      <c r="AA1" s="5"/>
      <c r="AB1" s="5"/>
      <c r="AC1" s="5"/>
      <c r="AD1" s="5"/>
      <c r="AE1" s="5"/>
      <c r="AF1" s="5"/>
      <c r="AG1" s="5"/>
      <c r="AH1" s="5" t="s">
        <v>40</v>
      </c>
    </row>
    <row r="2" spans="2:41" x14ac:dyDescent="0.25">
      <c r="B2" t="s">
        <v>5</v>
      </c>
      <c r="F2" t="s">
        <v>36</v>
      </c>
      <c r="J2">
        <f>J3-J5</f>
        <v>500</v>
      </c>
      <c r="O2" t="s">
        <v>36</v>
      </c>
      <c r="S2">
        <f>S3-S5</f>
        <v>840</v>
      </c>
      <c r="Y2" t="s">
        <v>36</v>
      </c>
      <c r="AC2">
        <f>AC3-AC5</f>
        <v>980</v>
      </c>
      <c r="AH2" t="s">
        <v>36</v>
      </c>
      <c r="AL2">
        <f>AL3-AL5</f>
        <v>243.5</v>
      </c>
    </row>
    <row r="3" spans="2:41" x14ac:dyDescent="0.25">
      <c r="B3" t="s">
        <v>6</v>
      </c>
      <c r="C3" t="s">
        <v>7</v>
      </c>
      <c r="F3" t="s">
        <v>33</v>
      </c>
      <c r="I3" t="s">
        <v>28</v>
      </c>
      <c r="J3">
        <v>1000</v>
      </c>
      <c r="O3" t="s">
        <v>33</v>
      </c>
      <c r="R3" t="s">
        <v>28</v>
      </c>
      <c r="S3">
        <v>1400</v>
      </c>
      <c r="Y3" t="s">
        <v>33</v>
      </c>
      <c r="AB3" t="s">
        <v>28</v>
      </c>
      <c r="AC3">
        <v>1400</v>
      </c>
      <c r="AH3" t="s">
        <v>33</v>
      </c>
      <c r="AK3" t="s">
        <v>28</v>
      </c>
      <c r="AL3">
        <v>2435</v>
      </c>
    </row>
    <row r="4" spans="2:41" x14ac:dyDescent="0.25">
      <c r="B4" t="s">
        <v>8</v>
      </c>
      <c r="C4" s="1" t="s">
        <v>4</v>
      </c>
      <c r="D4">
        <f>50*14800</f>
        <v>740000</v>
      </c>
      <c r="F4" t="s">
        <v>29</v>
      </c>
      <c r="G4" s="1">
        <v>0.05</v>
      </c>
      <c r="H4">
        <f>J3*G4</f>
        <v>50</v>
      </c>
      <c r="I4" t="s">
        <v>30</v>
      </c>
      <c r="J4">
        <f>H4*14800</f>
        <v>740000</v>
      </c>
      <c r="O4" t="s">
        <v>29</v>
      </c>
      <c r="P4" s="1">
        <v>0.05</v>
      </c>
      <c r="Q4">
        <f>S3*P4</f>
        <v>70</v>
      </c>
      <c r="R4" t="s">
        <v>30</v>
      </c>
      <c r="S4">
        <f>Q4*14800</f>
        <v>1036000</v>
      </c>
      <c r="Y4" t="s">
        <v>29</v>
      </c>
      <c r="Z4" s="1">
        <v>0.05</v>
      </c>
      <c r="AA4">
        <f>AC3*Z4</f>
        <v>70</v>
      </c>
      <c r="AB4" t="s">
        <v>30</v>
      </c>
      <c r="AC4">
        <f>AA4*14800</f>
        <v>1036000</v>
      </c>
      <c r="AH4" t="s">
        <v>29</v>
      </c>
      <c r="AI4" s="1">
        <v>0.05</v>
      </c>
      <c r="AJ4">
        <f>AL3*AI4</f>
        <v>121.75</v>
      </c>
      <c r="AK4" t="s">
        <v>30</v>
      </c>
      <c r="AL4">
        <f>AJ4*14800</f>
        <v>1801900</v>
      </c>
    </row>
    <row r="5" spans="2:41" x14ac:dyDescent="0.25">
      <c r="B5" t="s">
        <v>11</v>
      </c>
      <c r="C5" s="1" t="s">
        <v>25</v>
      </c>
      <c r="F5" t="s">
        <v>11</v>
      </c>
      <c r="G5" s="1">
        <v>0.5</v>
      </c>
      <c r="H5">
        <f>J3*G5</f>
        <v>500</v>
      </c>
      <c r="I5" t="str">
        <f>I3</f>
        <v>USD</v>
      </c>
      <c r="J5">
        <f>H5</f>
        <v>500</v>
      </c>
      <c r="L5" t="s">
        <v>32</v>
      </c>
      <c r="M5">
        <f>J19+J29+J40</f>
        <v>740000</v>
      </c>
      <c r="O5" t="s">
        <v>11</v>
      </c>
      <c r="P5" s="1">
        <v>0.4</v>
      </c>
      <c r="Q5">
        <f>S3*P5</f>
        <v>560</v>
      </c>
      <c r="R5" t="str">
        <f>R3</f>
        <v>USD</v>
      </c>
      <c r="S5">
        <f>Q5</f>
        <v>560</v>
      </c>
      <c r="U5" t="s">
        <v>32</v>
      </c>
      <c r="V5">
        <f>S19+S29+S40</f>
        <v>1036000</v>
      </c>
      <c r="Y5" t="s">
        <v>11</v>
      </c>
      <c r="Z5" s="1">
        <v>0.3</v>
      </c>
      <c r="AA5">
        <f>AC3*Z5</f>
        <v>420</v>
      </c>
      <c r="AB5" t="str">
        <f>AB3</f>
        <v>USD</v>
      </c>
      <c r="AC5">
        <f>AA5</f>
        <v>420</v>
      </c>
      <c r="AE5" t="s">
        <v>32</v>
      </c>
      <c r="AF5">
        <f>AC19+AC29+AC40</f>
        <v>1036000</v>
      </c>
      <c r="AH5" t="s">
        <v>11</v>
      </c>
      <c r="AI5" s="1">
        <v>0.9</v>
      </c>
      <c r="AJ5">
        <f>AL3*AI5</f>
        <v>2191.5</v>
      </c>
      <c r="AK5" t="str">
        <f>AK3</f>
        <v>USD</v>
      </c>
      <c r="AL5">
        <f>AJ5</f>
        <v>2191.5</v>
      </c>
      <c r="AN5" t="s">
        <v>32</v>
      </c>
      <c r="AO5">
        <f>AL19+AL29+AL40</f>
        <v>1801900.0000000002</v>
      </c>
    </row>
    <row r="6" spans="2:41" x14ac:dyDescent="0.25">
      <c r="C6" s="1"/>
      <c r="F6" t="s">
        <v>34</v>
      </c>
      <c r="O6" t="s">
        <v>34</v>
      </c>
      <c r="Y6" t="s">
        <v>34</v>
      </c>
      <c r="AH6" t="s">
        <v>34</v>
      </c>
    </row>
    <row r="7" spans="2:41" x14ac:dyDescent="0.25">
      <c r="B7" t="s">
        <v>0</v>
      </c>
      <c r="C7" s="1" t="s">
        <v>7</v>
      </c>
      <c r="D7" t="s">
        <v>1</v>
      </c>
      <c r="E7" t="s">
        <v>1</v>
      </c>
      <c r="F7" t="s">
        <v>0</v>
      </c>
      <c r="I7" t="s">
        <v>28</v>
      </c>
      <c r="J7">
        <f>J3</f>
        <v>1000</v>
      </c>
      <c r="L7" t="s">
        <v>35</v>
      </c>
      <c r="M7">
        <f>J17+J27+J38</f>
        <v>1000</v>
      </c>
      <c r="N7" t="s">
        <v>1</v>
      </c>
      <c r="O7" t="s">
        <v>0</v>
      </c>
      <c r="R7" t="s">
        <v>28</v>
      </c>
      <c r="S7">
        <f>S3</f>
        <v>1400</v>
      </c>
      <c r="U7" t="s">
        <v>35</v>
      </c>
      <c r="V7">
        <f>S17+S27+S38</f>
        <v>1400</v>
      </c>
      <c r="X7" t="s">
        <v>1</v>
      </c>
      <c r="Y7" t="s">
        <v>0</v>
      </c>
      <c r="AB7" t="s">
        <v>28</v>
      </c>
      <c r="AC7">
        <f>AC3</f>
        <v>1400</v>
      </c>
      <c r="AE7" t="s">
        <v>35</v>
      </c>
      <c r="AF7">
        <f>AC17</f>
        <v>1400</v>
      </c>
      <c r="AG7" t="s">
        <v>1</v>
      </c>
      <c r="AH7" t="s">
        <v>0</v>
      </c>
      <c r="AK7" t="s">
        <v>28</v>
      </c>
      <c r="AL7">
        <f>AL3</f>
        <v>2435</v>
      </c>
      <c r="AN7" t="s">
        <v>35</v>
      </c>
      <c r="AO7">
        <f>AL17+AL27+AL38</f>
        <v>2435</v>
      </c>
    </row>
    <row r="8" spans="2:41" x14ac:dyDescent="0.25">
      <c r="B8" t="s">
        <v>2</v>
      </c>
      <c r="C8" s="1" t="s">
        <v>7</v>
      </c>
      <c r="D8" t="s">
        <v>3</v>
      </c>
      <c r="E8" t="s">
        <v>3</v>
      </c>
      <c r="F8" t="s">
        <v>2</v>
      </c>
      <c r="I8" t="s">
        <v>28</v>
      </c>
      <c r="J8">
        <f>J3</f>
        <v>1000</v>
      </c>
      <c r="N8" t="s">
        <v>3</v>
      </c>
      <c r="O8" t="s">
        <v>2</v>
      </c>
      <c r="R8" t="s">
        <v>28</v>
      </c>
      <c r="S8">
        <f>S3</f>
        <v>1400</v>
      </c>
      <c r="X8" t="s">
        <v>3</v>
      </c>
      <c r="Y8" t="s">
        <v>2</v>
      </c>
      <c r="AB8" t="s">
        <v>28</v>
      </c>
      <c r="AC8">
        <f>AC7</f>
        <v>1400</v>
      </c>
      <c r="AG8" t="s">
        <v>3</v>
      </c>
      <c r="AH8" t="s">
        <v>2</v>
      </c>
      <c r="AK8" t="s">
        <v>28</v>
      </c>
      <c r="AL8">
        <f>AL3</f>
        <v>2435</v>
      </c>
    </row>
    <row r="9" spans="2:41" x14ac:dyDescent="0.25">
      <c r="B9" t="s">
        <v>12</v>
      </c>
      <c r="C9" s="1" t="s">
        <v>9</v>
      </c>
      <c r="D9" t="s">
        <v>1</v>
      </c>
      <c r="E9" t="s">
        <v>1</v>
      </c>
      <c r="F9" t="s">
        <v>12</v>
      </c>
      <c r="I9" t="s">
        <v>30</v>
      </c>
      <c r="J9">
        <f>J4</f>
        <v>740000</v>
      </c>
      <c r="N9" t="s">
        <v>1</v>
      </c>
      <c r="O9" t="s">
        <v>12</v>
      </c>
      <c r="R9" t="s">
        <v>30</v>
      </c>
      <c r="S9">
        <f>S4</f>
        <v>1036000</v>
      </c>
      <c r="X9" t="s">
        <v>1</v>
      </c>
      <c r="Y9" t="s">
        <v>12</v>
      </c>
      <c r="AB9" t="s">
        <v>30</v>
      </c>
      <c r="AC9">
        <v>740000</v>
      </c>
      <c r="AG9" t="s">
        <v>1</v>
      </c>
      <c r="AH9" t="s">
        <v>12</v>
      </c>
      <c r="AK9" t="s">
        <v>30</v>
      </c>
      <c r="AL9">
        <f>AL4</f>
        <v>1801900</v>
      </c>
    </row>
    <row r="10" spans="2:41" x14ac:dyDescent="0.25">
      <c r="B10" t="s">
        <v>13</v>
      </c>
      <c r="C10" s="1" t="s">
        <v>9</v>
      </c>
      <c r="D10" t="s">
        <v>3</v>
      </c>
      <c r="E10" t="s">
        <v>3</v>
      </c>
      <c r="F10" t="s">
        <v>13</v>
      </c>
      <c r="I10" t="s">
        <v>30</v>
      </c>
      <c r="J10">
        <f>J9</f>
        <v>740000</v>
      </c>
      <c r="N10" t="s">
        <v>3</v>
      </c>
      <c r="O10" t="s">
        <v>13</v>
      </c>
      <c r="R10" t="s">
        <v>30</v>
      </c>
      <c r="S10">
        <f>S4</f>
        <v>1036000</v>
      </c>
      <c r="X10" t="s">
        <v>3</v>
      </c>
      <c r="Y10" t="s">
        <v>13</v>
      </c>
      <c r="AB10" t="s">
        <v>30</v>
      </c>
      <c r="AC10">
        <v>740000</v>
      </c>
      <c r="AG10" t="s">
        <v>3</v>
      </c>
      <c r="AH10" t="s">
        <v>13</v>
      </c>
      <c r="AK10" t="s">
        <v>30</v>
      </c>
      <c r="AL10">
        <f>AL9</f>
        <v>1801900</v>
      </c>
    </row>
    <row r="13" spans="2:41" x14ac:dyDescent="0.25">
      <c r="B13" t="s">
        <v>14</v>
      </c>
      <c r="F13" t="s">
        <v>31</v>
      </c>
      <c r="I13" t="s">
        <v>28</v>
      </c>
      <c r="J13">
        <v>100</v>
      </c>
      <c r="O13" t="s">
        <v>31</v>
      </c>
      <c r="R13" t="s">
        <v>28</v>
      </c>
      <c r="S13">
        <v>90</v>
      </c>
      <c r="Y13" t="s">
        <v>31</v>
      </c>
      <c r="AB13" t="s">
        <v>28</v>
      </c>
      <c r="AC13">
        <f>AC5</f>
        <v>420</v>
      </c>
      <c r="AH13" t="s">
        <v>31</v>
      </c>
      <c r="AK13" t="s">
        <v>28</v>
      </c>
      <c r="AL13">
        <v>100</v>
      </c>
    </row>
    <row r="14" spans="2:41" x14ac:dyDescent="0.25">
      <c r="B14" t="s">
        <v>15</v>
      </c>
      <c r="C14" t="s">
        <v>16</v>
      </c>
    </row>
    <row r="17" spans="2:38" x14ac:dyDescent="0.25">
      <c r="B17" t="s">
        <v>0</v>
      </c>
      <c r="C17" t="s">
        <v>16</v>
      </c>
      <c r="D17" t="s">
        <v>3</v>
      </c>
      <c r="E17" t="s">
        <v>3</v>
      </c>
      <c r="F17" t="s">
        <v>0</v>
      </c>
      <c r="I17" t="s">
        <v>28</v>
      </c>
      <c r="J17">
        <f>((J13)+((J13*(J2/J5))))</f>
        <v>200</v>
      </c>
      <c r="N17" t="s">
        <v>3</v>
      </c>
      <c r="O17" t="s">
        <v>0</v>
      </c>
      <c r="R17" t="s">
        <v>28</v>
      </c>
      <c r="S17">
        <f>((S13)+((S13*(S2/S5))))</f>
        <v>225</v>
      </c>
      <c r="X17" t="s">
        <v>3</v>
      </c>
      <c r="Y17" t="s">
        <v>0</v>
      </c>
      <c r="AB17" t="s">
        <v>28</v>
      </c>
      <c r="AC17">
        <f>((AC13)+((AC13*(AC2/AC5))))</f>
        <v>1400</v>
      </c>
      <c r="AG17" t="s">
        <v>3</v>
      </c>
      <c r="AH17" t="s">
        <v>0</v>
      </c>
      <c r="AK17" t="s">
        <v>28</v>
      </c>
      <c r="AL17">
        <f>((AL13)+((AL13*(AL2/AL5))))</f>
        <v>111.11111111111111</v>
      </c>
    </row>
    <row r="18" spans="2:38" x14ac:dyDescent="0.25">
      <c r="B18" t="s">
        <v>2</v>
      </c>
      <c r="C18" t="s">
        <v>16</v>
      </c>
      <c r="D18" t="s">
        <v>1</v>
      </c>
      <c r="E18" t="s">
        <v>1</v>
      </c>
      <c r="F18" t="s">
        <v>2</v>
      </c>
      <c r="I18" t="s">
        <v>28</v>
      </c>
      <c r="J18">
        <f>J17</f>
        <v>200</v>
      </c>
      <c r="N18" t="s">
        <v>1</v>
      </c>
      <c r="O18" t="s">
        <v>2</v>
      </c>
      <c r="R18" t="s">
        <v>28</v>
      </c>
      <c r="S18">
        <f>S17</f>
        <v>225</v>
      </c>
      <c r="X18" t="s">
        <v>1</v>
      </c>
      <c r="Y18" t="s">
        <v>2</v>
      </c>
      <c r="AB18" t="s">
        <v>28</v>
      </c>
      <c r="AC18">
        <f>AC17</f>
        <v>1400</v>
      </c>
      <c r="AG18" t="s">
        <v>1</v>
      </c>
      <c r="AH18" t="s">
        <v>2</v>
      </c>
      <c r="AK18" t="s">
        <v>28</v>
      </c>
      <c r="AL18">
        <f>AL17</f>
        <v>111.11111111111111</v>
      </c>
    </row>
    <row r="19" spans="2:38" x14ac:dyDescent="0.25">
      <c r="B19" t="s">
        <v>12</v>
      </c>
      <c r="C19" s="1" t="s">
        <v>19</v>
      </c>
      <c r="D19" t="s">
        <v>3</v>
      </c>
      <c r="E19" t="s">
        <v>3</v>
      </c>
      <c r="F19" t="s">
        <v>12</v>
      </c>
      <c r="I19" t="s">
        <v>30</v>
      </c>
      <c r="J19">
        <f>((J13*G4)+((J13*(J2/J5))*G4))*14800</f>
        <v>148000</v>
      </c>
      <c r="L19">
        <f>8.33333333*14800</f>
        <v>123333.33328400001</v>
      </c>
      <c r="N19" t="s">
        <v>3</v>
      </c>
      <c r="O19" t="s">
        <v>12</v>
      </c>
      <c r="R19" t="s">
        <v>30</v>
      </c>
      <c r="S19">
        <f>((S13*P4)+((S13*(S2/S5))*P4))*14800</f>
        <v>166500</v>
      </c>
      <c r="U19">
        <f>8.33333333*14800</f>
        <v>123333.33328400001</v>
      </c>
      <c r="X19" t="s">
        <v>3</v>
      </c>
      <c r="Y19" t="s">
        <v>12</v>
      </c>
      <c r="AB19" t="s">
        <v>30</v>
      </c>
      <c r="AC19">
        <f>((AC13*Z4)+((AC13*(AC2/AC5))*Z4))*14800</f>
        <v>1036000</v>
      </c>
      <c r="AE19">
        <f>8.33333333*14800</f>
        <v>123333.33328400001</v>
      </c>
      <c r="AG19" t="s">
        <v>3</v>
      </c>
      <c r="AH19" t="s">
        <v>12</v>
      </c>
      <c r="AK19" t="s">
        <v>30</v>
      </c>
      <c r="AL19">
        <f>((AL13*AI4)+((AL13*(AL2/AL5))*AI4))*14800</f>
        <v>82222.222222222219</v>
      </c>
    </row>
    <row r="20" spans="2:38" x14ac:dyDescent="0.25">
      <c r="B20" t="s">
        <v>13</v>
      </c>
      <c r="C20" t="s">
        <v>19</v>
      </c>
      <c r="D20" t="s">
        <v>1</v>
      </c>
      <c r="E20" t="s">
        <v>1</v>
      </c>
      <c r="F20" t="s">
        <v>13</v>
      </c>
      <c r="I20" t="s">
        <v>30</v>
      </c>
      <c r="J20">
        <f>J19</f>
        <v>148000</v>
      </c>
      <c r="N20" t="s">
        <v>1</v>
      </c>
      <c r="O20" t="s">
        <v>13</v>
      </c>
      <c r="R20" t="s">
        <v>30</v>
      </c>
      <c r="S20">
        <f>S19</f>
        <v>166500</v>
      </c>
      <c r="X20" t="s">
        <v>1</v>
      </c>
      <c r="Y20" t="s">
        <v>13</v>
      </c>
      <c r="AB20" t="s">
        <v>30</v>
      </c>
      <c r="AC20">
        <f>AC19</f>
        <v>1036000</v>
      </c>
      <c r="AG20" t="s">
        <v>1</v>
      </c>
      <c r="AH20" t="s">
        <v>13</v>
      </c>
      <c r="AK20" t="s">
        <v>30</v>
      </c>
      <c r="AL20">
        <f>AL19</f>
        <v>82222.222222222219</v>
      </c>
    </row>
    <row r="23" spans="2:38" x14ac:dyDescent="0.25">
      <c r="B23" t="s">
        <v>18</v>
      </c>
      <c r="F23" t="s">
        <v>31</v>
      </c>
      <c r="I23" t="s">
        <v>28</v>
      </c>
      <c r="J23">
        <v>200</v>
      </c>
      <c r="O23" t="s">
        <v>31</v>
      </c>
      <c r="R23" t="s">
        <v>28</v>
      </c>
      <c r="S23">
        <f>S5-S13</f>
        <v>470</v>
      </c>
      <c r="AH23" t="s">
        <v>31</v>
      </c>
      <c r="AK23" t="s">
        <v>28</v>
      </c>
      <c r="AL23">
        <v>200</v>
      </c>
    </row>
    <row r="24" spans="2:38" x14ac:dyDescent="0.25">
      <c r="B24" t="s">
        <v>15</v>
      </c>
      <c r="C24" t="s">
        <v>17</v>
      </c>
    </row>
    <row r="27" spans="2:38" x14ac:dyDescent="0.25">
      <c r="B27" t="s">
        <v>0</v>
      </c>
      <c r="C27" t="s">
        <v>17</v>
      </c>
      <c r="D27" t="s">
        <v>3</v>
      </c>
      <c r="E27" t="s">
        <v>3</v>
      </c>
      <c r="F27" t="s">
        <v>0</v>
      </c>
      <c r="I27" t="s">
        <v>28</v>
      </c>
      <c r="J27">
        <f>((J23)+((J23*(J2/J5))))</f>
        <v>400</v>
      </c>
      <c r="N27" t="s">
        <v>3</v>
      </c>
      <c r="O27" t="s">
        <v>0</v>
      </c>
      <c r="R27" t="s">
        <v>28</v>
      </c>
      <c r="S27">
        <f>((S23)+((S23*(S2/S5))))</f>
        <v>1175</v>
      </c>
      <c r="X27" t="s">
        <v>3</v>
      </c>
      <c r="AG27" t="s">
        <v>3</v>
      </c>
      <c r="AH27" t="s">
        <v>0</v>
      </c>
      <c r="AK27" t="s">
        <v>28</v>
      </c>
      <c r="AL27">
        <f>((AL23)+((AL23*(AL2/AL5))))</f>
        <v>222.22222222222223</v>
      </c>
    </row>
    <row r="28" spans="2:38" x14ac:dyDescent="0.25">
      <c r="B28" t="s">
        <v>2</v>
      </c>
      <c r="C28" t="s">
        <v>17</v>
      </c>
      <c r="D28" t="s">
        <v>1</v>
      </c>
      <c r="E28" t="s">
        <v>1</v>
      </c>
      <c r="F28" t="s">
        <v>2</v>
      </c>
      <c r="I28" t="s">
        <v>28</v>
      </c>
      <c r="J28">
        <f>J27</f>
        <v>400</v>
      </c>
      <c r="N28" t="s">
        <v>1</v>
      </c>
      <c r="O28" t="s">
        <v>2</v>
      </c>
      <c r="R28" t="s">
        <v>28</v>
      </c>
      <c r="S28">
        <f>S27</f>
        <v>1175</v>
      </c>
      <c r="X28" t="s">
        <v>1</v>
      </c>
      <c r="AG28" t="s">
        <v>1</v>
      </c>
      <c r="AH28" t="s">
        <v>2</v>
      </c>
      <c r="AK28" t="s">
        <v>28</v>
      </c>
      <c r="AL28">
        <f>AL27</f>
        <v>222.22222222222223</v>
      </c>
    </row>
    <row r="29" spans="2:38" x14ac:dyDescent="0.25">
      <c r="B29" t="s">
        <v>12</v>
      </c>
      <c r="C29" s="1" t="s">
        <v>20</v>
      </c>
      <c r="D29" t="s">
        <v>3</v>
      </c>
      <c r="E29" t="s">
        <v>3</v>
      </c>
      <c r="F29" t="s">
        <v>12</v>
      </c>
      <c r="I29" t="s">
        <v>30</v>
      </c>
      <c r="J29">
        <f>((J23*G4)+((J23*(J2/J5))*G4))*14800</f>
        <v>296000</v>
      </c>
      <c r="N29" t="s">
        <v>3</v>
      </c>
      <c r="O29" t="s">
        <v>12</v>
      </c>
      <c r="R29" t="s">
        <v>30</v>
      </c>
      <c r="S29">
        <f>((S23*P4)+((S23*(S2/S5))*P4))*14800</f>
        <v>869500</v>
      </c>
      <c r="X29" t="s">
        <v>3</v>
      </c>
      <c r="AG29" t="s">
        <v>3</v>
      </c>
      <c r="AH29" t="s">
        <v>12</v>
      </c>
      <c r="AK29" t="s">
        <v>30</v>
      </c>
      <c r="AL29">
        <f>((AL23*AI4)+((AL23*(AL2/AL5))*AI4))*14800</f>
        <v>164444.44444444444</v>
      </c>
    </row>
    <row r="30" spans="2:38" x14ac:dyDescent="0.25">
      <c r="B30" t="s">
        <v>13</v>
      </c>
      <c r="C30" t="s">
        <v>20</v>
      </c>
      <c r="D30" t="s">
        <v>1</v>
      </c>
      <c r="E30" t="s">
        <v>1</v>
      </c>
      <c r="F30" t="s">
        <v>13</v>
      </c>
      <c r="I30" t="s">
        <v>30</v>
      </c>
      <c r="J30">
        <f>J29</f>
        <v>296000</v>
      </c>
      <c r="N30" t="s">
        <v>1</v>
      </c>
      <c r="O30" t="s">
        <v>13</v>
      </c>
      <c r="R30" t="s">
        <v>30</v>
      </c>
      <c r="S30">
        <f>S29</f>
        <v>869500</v>
      </c>
      <c r="X30" t="s">
        <v>1</v>
      </c>
      <c r="AG30" t="s">
        <v>1</v>
      </c>
      <c r="AH30" t="s">
        <v>13</v>
      </c>
      <c r="AK30" t="s">
        <v>30</v>
      </c>
      <c r="AL30">
        <f>AL29</f>
        <v>164444.44444444444</v>
      </c>
    </row>
    <row r="34" spans="2:38" x14ac:dyDescent="0.25">
      <c r="B34" t="s">
        <v>23</v>
      </c>
      <c r="F34" t="s">
        <v>31</v>
      </c>
      <c r="I34" t="s">
        <v>28</v>
      </c>
      <c r="J34">
        <f>J5-J13-J23</f>
        <v>200</v>
      </c>
      <c r="AH34" t="s">
        <v>31</v>
      </c>
      <c r="AK34" t="s">
        <v>28</v>
      </c>
      <c r="AL34">
        <f>AL5-AL13-AL23</f>
        <v>1891.5</v>
      </c>
    </row>
    <row r="35" spans="2:38" x14ac:dyDescent="0.25">
      <c r="B35" t="s">
        <v>15</v>
      </c>
      <c r="C35" t="s">
        <v>21</v>
      </c>
    </row>
    <row r="38" spans="2:38" x14ac:dyDescent="0.25">
      <c r="B38" t="s">
        <v>0</v>
      </c>
      <c r="C38" t="s">
        <v>10</v>
      </c>
      <c r="D38" t="s">
        <v>3</v>
      </c>
      <c r="E38" t="s">
        <v>3</v>
      </c>
      <c r="F38" t="s">
        <v>0</v>
      </c>
      <c r="I38" t="s">
        <v>28</v>
      </c>
      <c r="J38">
        <f>((J34)+((J34*(J2/J5))))</f>
        <v>400</v>
      </c>
      <c r="X38" t="s">
        <v>3</v>
      </c>
      <c r="AG38" t="s">
        <v>3</v>
      </c>
      <c r="AH38" t="s">
        <v>0</v>
      </c>
      <c r="AK38" t="s">
        <v>28</v>
      </c>
      <c r="AL38">
        <f>((AL34)+((AL34*(AL2/AL5))))</f>
        <v>2101.6666666666665</v>
      </c>
    </row>
    <row r="39" spans="2:38" x14ac:dyDescent="0.25">
      <c r="B39" t="s">
        <v>2</v>
      </c>
      <c r="C39" t="s">
        <v>10</v>
      </c>
      <c r="D39" t="s">
        <v>1</v>
      </c>
      <c r="E39" t="s">
        <v>1</v>
      </c>
      <c r="F39" t="s">
        <v>2</v>
      </c>
      <c r="I39" t="s">
        <v>28</v>
      </c>
      <c r="J39">
        <f>J38</f>
        <v>400</v>
      </c>
      <c r="X39" t="s">
        <v>1</v>
      </c>
      <c r="AG39" t="s">
        <v>1</v>
      </c>
      <c r="AH39" t="s">
        <v>2</v>
      </c>
      <c r="AK39" t="s">
        <v>28</v>
      </c>
      <c r="AL39">
        <f>AL38</f>
        <v>2101.6666666666665</v>
      </c>
    </row>
    <row r="40" spans="2:38" x14ac:dyDescent="0.25">
      <c r="B40" t="s">
        <v>12</v>
      </c>
      <c r="C40" s="1" t="s">
        <v>22</v>
      </c>
      <c r="D40" t="s">
        <v>3</v>
      </c>
      <c r="E40" t="s">
        <v>3</v>
      </c>
      <c r="F40" t="s">
        <v>12</v>
      </c>
      <c r="I40" t="s">
        <v>30</v>
      </c>
      <c r="J40">
        <f>((J34*G4)+((J34)*(J2/J5)*G4))*14800</f>
        <v>296000</v>
      </c>
      <c r="X40" t="s">
        <v>3</v>
      </c>
      <c r="AG40" t="s">
        <v>3</v>
      </c>
      <c r="AH40" t="s">
        <v>12</v>
      </c>
      <c r="AK40" t="s">
        <v>30</v>
      </c>
      <c r="AL40">
        <f>((AL34*AI4)+((AL34)*(AL2/AL5)*AI4))*14800</f>
        <v>1555233.3333333335</v>
      </c>
    </row>
    <row r="41" spans="2:38" x14ac:dyDescent="0.25">
      <c r="B41" t="s">
        <v>13</v>
      </c>
      <c r="C41" t="s">
        <v>22</v>
      </c>
      <c r="D41" t="s">
        <v>1</v>
      </c>
      <c r="E41" t="s">
        <v>1</v>
      </c>
      <c r="F41" t="s">
        <v>13</v>
      </c>
      <c r="I41" t="s">
        <v>30</v>
      </c>
      <c r="J41">
        <f>J40</f>
        <v>296000</v>
      </c>
      <c r="X41" t="s">
        <v>1</v>
      </c>
      <c r="AG41" t="s">
        <v>1</v>
      </c>
      <c r="AH41" t="s">
        <v>13</v>
      </c>
      <c r="AK41" t="s">
        <v>30</v>
      </c>
      <c r="AL41">
        <f>AL40</f>
        <v>1555233.3333333335</v>
      </c>
    </row>
    <row r="42" spans="2:38" x14ac:dyDescent="0.25">
      <c r="C42" s="2">
        <f>16.6666666666666+25+8.3333333333333</f>
        <v>49.999999999999901</v>
      </c>
    </row>
    <row r="43" spans="2:38" x14ac:dyDescent="0.25">
      <c r="C43">
        <f>16.67+25+8.34</f>
        <v>50.010000000000005</v>
      </c>
    </row>
    <row r="44" spans="2:38" x14ac:dyDescent="0.25">
      <c r="C44">
        <f>17+8+25</f>
        <v>50</v>
      </c>
    </row>
    <row r="45" spans="2:38" s="3" customFormat="1" ht="270" x14ac:dyDescent="0.25">
      <c r="F45" s="4" t="s">
        <v>24</v>
      </c>
      <c r="G45" s="3" t="s">
        <v>26</v>
      </c>
      <c r="H45" s="4" t="s">
        <v>27</v>
      </c>
    </row>
    <row r="46" spans="2:38" x14ac:dyDescent="0.25">
      <c r="AH46" t="s">
        <v>31</v>
      </c>
      <c r="AK46" t="s">
        <v>28</v>
      </c>
      <c r="AL46">
        <f>AL5-AL23-AL34</f>
        <v>100</v>
      </c>
    </row>
    <row r="47" spans="2:38" x14ac:dyDescent="0.25">
      <c r="F47" t="s">
        <v>42</v>
      </c>
      <c r="G47" s="3" t="s">
        <v>41</v>
      </c>
    </row>
    <row r="50" spans="33:38" x14ac:dyDescent="0.25">
      <c r="AG50" t="s">
        <v>3</v>
      </c>
      <c r="AH50" t="s">
        <v>0</v>
      </c>
      <c r="AK50" t="s">
        <v>28</v>
      </c>
      <c r="AL50">
        <f>((AL46)+((AL46*(AL14/AL17))))</f>
        <v>100</v>
      </c>
    </row>
    <row r="51" spans="33:38" x14ac:dyDescent="0.25">
      <c r="AG51" t="s">
        <v>1</v>
      </c>
      <c r="AH51" t="s">
        <v>2</v>
      </c>
      <c r="AK51" t="s">
        <v>28</v>
      </c>
      <c r="AL51">
        <f>AL50</f>
        <v>100</v>
      </c>
    </row>
    <row r="52" spans="33:38" x14ac:dyDescent="0.25">
      <c r="AG52" t="s">
        <v>3</v>
      </c>
      <c r="AH52" t="s">
        <v>12</v>
      </c>
      <c r="AK52" t="s">
        <v>30</v>
      </c>
      <c r="AL52">
        <f>((AL46*AI4)+((AL46)*(AL2/AL5)*AI4))*14800</f>
        <v>82222.222222222219</v>
      </c>
    </row>
    <row r="53" spans="33:38" x14ac:dyDescent="0.25">
      <c r="AG53" t="s">
        <v>1</v>
      </c>
      <c r="AH53" t="s">
        <v>13</v>
      </c>
      <c r="AK53" t="s">
        <v>30</v>
      </c>
      <c r="AL53">
        <f>AL52</f>
        <v>82222.222222222219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2024-05-09T13:03:55Z</dcterms:modified>
</cp:coreProperties>
</file>