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 (2)" sheetId="16" r:id="rId10"/>
    <sheet name="Sheet10 (3)" sheetId="17" r:id="rId11"/>
    <sheet name="Sheet10" sheetId="10" r:id="rId12"/>
    <sheet name="Sheet11" sheetId="11" r:id="rId13"/>
    <sheet name="Sheet12" sheetId="12" r:id="rId14"/>
    <sheet name="Sheet13" sheetId="13" r:id="rId15"/>
    <sheet name="Sheet14" sheetId="15" r:id="rId16"/>
  </sheets>
  <calcPr calcId="145621"/>
</workbook>
</file>

<file path=xl/calcChain.xml><?xml version="1.0" encoding="utf-8"?>
<calcChain xmlns="http://schemas.openxmlformats.org/spreadsheetml/2006/main">
  <c r="F6" i="15" l="1"/>
  <c r="E5" i="13"/>
  <c r="E6" i="13" l="1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H35" i="13"/>
  <c r="F26" i="13" l="1"/>
  <c r="F5" i="13"/>
  <c r="F11" i="13"/>
  <c r="F13" i="13"/>
  <c r="F19" i="13"/>
  <c r="F21" i="13"/>
  <c r="F23" i="13"/>
  <c r="F25" i="13"/>
  <c r="F9" i="13"/>
  <c r="F17" i="13"/>
  <c r="F7" i="13"/>
  <c r="F15" i="13"/>
  <c r="F24" i="13"/>
  <c r="F22" i="13"/>
  <c r="F20" i="13"/>
  <c r="F6" i="13"/>
  <c r="F8" i="13"/>
  <c r="F10" i="13"/>
  <c r="F12" i="13"/>
  <c r="F14" i="13"/>
  <c r="F16" i="13"/>
  <c r="F18" i="13"/>
  <c r="D7" i="13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6" i="13"/>
  <c r="D39" i="13" l="1"/>
  <c r="D40" i="13" l="1"/>
  <c r="E39" i="13"/>
  <c r="F39" i="13" s="1"/>
  <c r="D41" i="13" l="1"/>
  <c r="E40" i="13"/>
  <c r="F40" i="13" s="1"/>
  <c r="D42" i="13" l="1"/>
  <c r="E41" i="13"/>
  <c r="F41" i="13" s="1"/>
  <c r="D43" i="13" l="1"/>
  <c r="E42" i="13"/>
  <c r="F42" i="13" s="1"/>
  <c r="D44" i="13" l="1"/>
  <c r="E43" i="13"/>
  <c r="F43" i="13" s="1"/>
  <c r="D45" i="13" l="1"/>
  <c r="E44" i="13"/>
  <c r="F44" i="13" s="1"/>
  <c r="D46" i="13" l="1"/>
  <c r="E45" i="13"/>
  <c r="F45" i="13" s="1"/>
  <c r="D47" i="13" l="1"/>
  <c r="E46" i="13"/>
  <c r="F46" i="13" s="1"/>
  <c r="D48" i="13" l="1"/>
  <c r="E47" i="13"/>
  <c r="F47" i="13" s="1"/>
  <c r="D49" i="13" l="1"/>
  <c r="E48" i="13"/>
  <c r="F48" i="13" s="1"/>
  <c r="D50" i="13" l="1"/>
  <c r="E49" i="13"/>
  <c r="F49" i="13" s="1"/>
  <c r="D51" i="13" l="1"/>
  <c r="E50" i="13"/>
  <c r="F50" i="13" s="1"/>
  <c r="D52" i="13" l="1"/>
  <c r="E51" i="13"/>
  <c r="F51" i="13" s="1"/>
  <c r="D53" i="13" l="1"/>
  <c r="E52" i="13"/>
  <c r="F52" i="13" s="1"/>
  <c r="D54" i="13" l="1"/>
  <c r="E53" i="13"/>
  <c r="F53" i="13" s="1"/>
  <c r="D55" i="13" l="1"/>
  <c r="E54" i="13"/>
  <c r="F54" i="13" s="1"/>
  <c r="D56" i="13" l="1"/>
  <c r="E55" i="13"/>
  <c r="F55" i="13" s="1"/>
  <c r="D57" i="13" l="1"/>
  <c r="E56" i="13"/>
  <c r="F56" i="13" s="1"/>
  <c r="D58" i="13" l="1"/>
  <c r="E57" i="13"/>
  <c r="F57" i="13" s="1"/>
  <c r="D59" i="13" l="1"/>
  <c r="E58" i="13"/>
  <c r="F58" i="13" s="1"/>
  <c r="D60" i="13" l="1"/>
  <c r="E59" i="13"/>
  <c r="F59" i="13" s="1"/>
  <c r="D61" i="13" l="1"/>
  <c r="E60" i="13"/>
  <c r="F60" i="13" s="1"/>
  <c r="D62" i="13" l="1"/>
  <c r="E61" i="13"/>
  <c r="F61" i="13" s="1"/>
  <c r="D63" i="13" l="1"/>
  <c r="E62" i="13"/>
  <c r="F62" i="13" s="1"/>
  <c r="D64" i="13" l="1"/>
  <c r="E63" i="13"/>
  <c r="F63" i="13" s="1"/>
  <c r="D65" i="13" l="1"/>
  <c r="E64" i="13"/>
  <c r="F64" i="13" s="1"/>
  <c r="D66" i="13" l="1"/>
  <c r="E65" i="13"/>
  <c r="F65" i="13" s="1"/>
  <c r="D67" i="13" l="1"/>
  <c r="E66" i="13"/>
  <c r="F66" i="13" s="1"/>
  <c r="D68" i="13" l="1"/>
  <c r="E67" i="13"/>
  <c r="F67" i="13" s="1"/>
  <c r="D69" i="13" l="1"/>
  <c r="E68" i="13"/>
  <c r="F68" i="13" s="1"/>
  <c r="D70" i="13" l="1"/>
  <c r="E69" i="13"/>
  <c r="F69" i="13" s="1"/>
  <c r="D71" i="13" l="1"/>
  <c r="E70" i="13"/>
  <c r="F70" i="13" s="1"/>
  <c r="D72" i="13" l="1"/>
  <c r="E71" i="13"/>
  <c r="F71" i="13" s="1"/>
  <c r="D73" i="13" l="1"/>
  <c r="E72" i="13"/>
  <c r="F72" i="13" s="1"/>
  <c r="D74" i="13" l="1"/>
  <c r="E73" i="13"/>
  <c r="F73" i="13" s="1"/>
  <c r="D75" i="13" l="1"/>
  <c r="E74" i="13"/>
  <c r="F74" i="13" s="1"/>
  <c r="D76" i="13" l="1"/>
  <c r="E75" i="13"/>
  <c r="F75" i="13" s="1"/>
  <c r="D77" i="13" l="1"/>
  <c r="E76" i="13"/>
  <c r="F76" i="13" s="1"/>
  <c r="D78" i="13" l="1"/>
  <c r="E77" i="13"/>
  <c r="F77" i="13" s="1"/>
  <c r="D79" i="13" l="1"/>
  <c r="E78" i="13"/>
  <c r="F78" i="13" s="1"/>
  <c r="D80" i="13" l="1"/>
  <c r="E79" i="13"/>
  <c r="F79" i="13" s="1"/>
  <c r="D81" i="13" l="1"/>
  <c r="E80" i="13"/>
  <c r="F80" i="13" s="1"/>
  <c r="D82" i="13" l="1"/>
  <c r="E81" i="13"/>
  <c r="F81" i="13" s="1"/>
  <c r="D83" i="13" l="1"/>
  <c r="E82" i="13"/>
  <c r="F82" i="13" s="1"/>
  <c r="D84" i="13" l="1"/>
  <c r="E83" i="13"/>
  <c r="F83" i="13" s="1"/>
  <c r="D85" i="13" l="1"/>
  <c r="E84" i="13"/>
  <c r="F84" i="13" s="1"/>
  <c r="D86" i="13" l="1"/>
  <c r="E85" i="13"/>
  <c r="F85" i="13" s="1"/>
  <c r="D87" i="13" l="1"/>
  <c r="E86" i="13"/>
  <c r="F86" i="13" s="1"/>
  <c r="D88" i="13" l="1"/>
  <c r="E87" i="13"/>
  <c r="F87" i="13" s="1"/>
  <c r="D89" i="13" l="1"/>
  <c r="E88" i="13"/>
  <c r="F88" i="13" s="1"/>
  <c r="D90" i="13" l="1"/>
  <c r="E89" i="13"/>
  <c r="F89" i="13" s="1"/>
  <c r="D91" i="13" l="1"/>
  <c r="E90" i="13"/>
  <c r="F90" i="13" s="1"/>
  <c r="D92" i="13" l="1"/>
  <c r="E91" i="13"/>
  <c r="F91" i="13" s="1"/>
  <c r="D93" i="13" l="1"/>
  <c r="E92" i="13"/>
  <c r="F92" i="13" s="1"/>
  <c r="D94" i="13" l="1"/>
  <c r="E93" i="13"/>
  <c r="F93" i="13" s="1"/>
  <c r="D95" i="13" l="1"/>
  <c r="E94" i="13"/>
  <c r="F94" i="13" s="1"/>
  <c r="D96" i="13" l="1"/>
  <c r="E95" i="13"/>
  <c r="F95" i="13" s="1"/>
  <c r="D97" i="13" l="1"/>
  <c r="E96" i="13"/>
  <c r="F96" i="13" s="1"/>
  <c r="D98" i="13" l="1"/>
  <c r="E97" i="13"/>
  <c r="F97" i="13" s="1"/>
  <c r="D99" i="13" l="1"/>
  <c r="E98" i="13"/>
  <c r="F98" i="13" s="1"/>
  <c r="D100" i="13" l="1"/>
  <c r="E99" i="13"/>
  <c r="F99" i="13" s="1"/>
  <c r="D101" i="13" l="1"/>
  <c r="E100" i="13"/>
  <c r="F100" i="13" s="1"/>
  <c r="D102" i="13" l="1"/>
  <c r="E101" i="13"/>
  <c r="F101" i="13" s="1"/>
  <c r="D103" i="13" l="1"/>
  <c r="E102" i="13"/>
  <c r="F102" i="13" s="1"/>
  <c r="D104" i="13" l="1"/>
  <c r="E103" i="13"/>
  <c r="F103" i="13" s="1"/>
  <c r="D105" i="13" l="1"/>
  <c r="E104" i="13"/>
  <c r="F104" i="13" s="1"/>
  <c r="D106" i="13" l="1"/>
  <c r="E105" i="13"/>
  <c r="F105" i="13" s="1"/>
  <c r="D107" i="13" l="1"/>
  <c r="E106" i="13"/>
  <c r="F106" i="13" s="1"/>
  <c r="D108" i="13" l="1"/>
  <c r="E107" i="13"/>
  <c r="F107" i="13" s="1"/>
  <c r="D109" i="13" l="1"/>
  <c r="E108" i="13"/>
  <c r="F108" i="13" s="1"/>
  <c r="D110" i="13" l="1"/>
  <c r="E109" i="13"/>
  <c r="F109" i="13" s="1"/>
  <c r="D111" i="13" l="1"/>
  <c r="E110" i="13"/>
  <c r="F110" i="13" s="1"/>
  <c r="D112" i="13" l="1"/>
  <c r="E111" i="13"/>
  <c r="F111" i="13" s="1"/>
  <c r="D113" i="13" l="1"/>
  <c r="E112" i="13"/>
  <c r="F112" i="13" s="1"/>
  <c r="D114" i="13" l="1"/>
  <c r="E113" i="13"/>
  <c r="F113" i="13" s="1"/>
  <c r="D115" i="13" l="1"/>
  <c r="E114" i="13"/>
  <c r="F114" i="13" s="1"/>
  <c r="D116" i="13" l="1"/>
  <c r="E115" i="13"/>
  <c r="F115" i="13" s="1"/>
  <c r="D117" i="13" l="1"/>
  <c r="E116" i="13"/>
  <c r="F116" i="13" s="1"/>
  <c r="D118" i="13" l="1"/>
  <c r="E117" i="13"/>
  <c r="F117" i="13" s="1"/>
  <c r="D119" i="13" l="1"/>
  <c r="E118" i="13"/>
  <c r="F118" i="13" s="1"/>
  <c r="D120" i="13" l="1"/>
  <c r="E119" i="13"/>
  <c r="F119" i="13" s="1"/>
  <c r="D121" i="13" l="1"/>
  <c r="E120" i="13"/>
  <c r="F120" i="13" s="1"/>
  <c r="D122" i="13" l="1"/>
  <c r="E121" i="13"/>
  <c r="F121" i="13" s="1"/>
  <c r="D123" i="13" l="1"/>
  <c r="E122" i="13"/>
  <c r="F122" i="13" s="1"/>
  <c r="D124" i="13" l="1"/>
  <c r="E123" i="13"/>
  <c r="F123" i="13" s="1"/>
  <c r="D125" i="13" l="1"/>
  <c r="E124" i="13"/>
  <c r="F124" i="13" s="1"/>
  <c r="D126" i="13" l="1"/>
  <c r="E125" i="13"/>
  <c r="F125" i="13" s="1"/>
  <c r="D127" i="13" l="1"/>
  <c r="E126" i="13"/>
  <c r="F126" i="13" s="1"/>
  <c r="D128" i="13" l="1"/>
  <c r="E127" i="13"/>
  <c r="F127" i="13" s="1"/>
  <c r="D129" i="13" l="1"/>
  <c r="E128" i="13"/>
  <c r="F128" i="13" s="1"/>
  <c r="D130" i="13" l="1"/>
  <c r="E129" i="13"/>
  <c r="F129" i="13" s="1"/>
  <c r="D131" i="13" l="1"/>
  <c r="E130" i="13"/>
  <c r="F130" i="13" s="1"/>
  <c r="D132" i="13" l="1"/>
  <c r="E131" i="13"/>
  <c r="F131" i="13" s="1"/>
  <c r="D133" i="13" l="1"/>
  <c r="E132" i="13"/>
  <c r="F132" i="13" s="1"/>
  <c r="D134" i="13" l="1"/>
  <c r="E133" i="13"/>
  <c r="F133" i="13" s="1"/>
  <c r="D135" i="13" l="1"/>
  <c r="E134" i="13"/>
  <c r="F134" i="13" s="1"/>
  <c r="D136" i="13" l="1"/>
  <c r="E135" i="13"/>
  <c r="F135" i="13" s="1"/>
  <c r="D137" i="13" l="1"/>
  <c r="E136" i="13"/>
  <c r="F136" i="13" s="1"/>
  <c r="D138" i="13" l="1"/>
  <c r="E137" i="13"/>
  <c r="F137" i="13" s="1"/>
  <c r="D139" i="13" l="1"/>
  <c r="E138" i="13"/>
  <c r="F138" i="13" s="1"/>
  <c r="D140" i="13" l="1"/>
  <c r="E139" i="13"/>
  <c r="F139" i="13" s="1"/>
  <c r="D141" i="13" l="1"/>
  <c r="E140" i="13"/>
  <c r="F140" i="13" s="1"/>
  <c r="D142" i="13" l="1"/>
  <c r="E141" i="13"/>
  <c r="F141" i="13" s="1"/>
  <c r="D143" i="13" l="1"/>
  <c r="E142" i="13"/>
  <c r="F142" i="13" s="1"/>
  <c r="D144" i="13" l="1"/>
  <c r="E143" i="13"/>
  <c r="F143" i="13" s="1"/>
  <c r="D145" i="13" l="1"/>
  <c r="E144" i="13"/>
  <c r="F144" i="13" s="1"/>
  <c r="D146" i="13" l="1"/>
  <c r="E145" i="13"/>
  <c r="F145" i="13" s="1"/>
  <c r="D147" i="13" l="1"/>
  <c r="E146" i="13"/>
  <c r="F146" i="13" s="1"/>
  <c r="D148" i="13" l="1"/>
  <c r="E147" i="13"/>
  <c r="F147" i="13" s="1"/>
  <c r="D149" i="13" l="1"/>
  <c r="E148" i="13"/>
  <c r="F148" i="13" s="1"/>
  <c r="D150" i="13" l="1"/>
  <c r="E149" i="13"/>
  <c r="F149" i="13" s="1"/>
  <c r="D151" i="13" l="1"/>
  <c r="E150" i="13"/>
  <c r="F150" i="13" s="1"/>
  <c r="D152" i="13" l="1"/>
  <c r="E151" i="13"/>
  <c r="F151" i="13" s="1"/>
  <c r="D153" i="13" l="1"/>
  <c r="E152" i="13"/>
  <c r="F152" i="13" s="1"/>
  <c r="D154" i="13" l="1"/>
  <c r="E153" i="13"/>
  <c r="F153" i="13" s="1"/>
  <c r="D155" i="13" l="1"/>
  <c r="E154" i="13"/>
  <c r="F154" i="13" s="1"/>
  <c r="D156" i="13" l="1"/>
  <c r="E155" i="13"/>
  <c r="D157" i="13" l="1"/>
  <c r="E156" i="13"/>
  <c r="D158" i="13" l="1"/>
  <c r="E158" i="13" s="1"/>
  <c r="E157" i="13"/>
</calcChain>
</file>

<file path=xl/sharedStrings.xml><?xml version="1.0" encoding="utf-8"?>
<sst xmlns="http://schemas.openxmlformats.org/spreadsheetml/2006/main" count="370" uniqueCount="201">
  <si>
    <t>محفظه ها</t>
  </si>
  <si>
    <t xml:space="preserve">کاتد و آند </t>
  </si>
  <si>
    <t>طول</t>
  </si>
  <si>
    <t xml:space="preserve"> 33 میلیمتر</t>
  </si>
  <si>
    <t>قطر</t>
  </si>
  <si>
    <t xml:space="preserve"> 56.4 میلیمتر</t>
  </si>
  <si>
    <t>مساحت</t>
  </si>
  <si>
    <r>
      <t xml:space="preserve"> </t>
    </r>
    <r>
      <rPr>
        <sz val="11"/>
        <color theme="1"/>
        <rFont val="Calibri"/>
        <family val="2"/>
      </rPr>
      <t>≈ 25 سانتیمتر مربع</t>
    </r>
  </si>
  <si>
    <t>غشا تبادل پروتون</t>
  </si>
  <si>
    <t>Nafion 117</t>
  </si>
  <si>
    <t>ضخامت</t>
  </si>
  <si>
    <t>178 میکرون</t>
  </si>
  <si>
    <t xml:space="preserve">الکترود </t>
  </si>
  <si>
    <t>آند و کاتد</t>
  </si>
  <si>
    <t xml:space="preserve">ضخامت </t>
  </si>
  <si>
    <t>6 میلیمتر</t>
  </si>
  <si>
    <t xml:space="preserve">سطح به حجم </t>
  </si>
  <si>
    <t>مکانیزم حاکم</t>
  </si>
  <si>
    <t>نیروی محرک مکانیزم</t>
  </si>
  <si>
    <t>ضریب لازمه</t>
  </si>
  <si>
    <t>معادله حاکم</t>
  </si>
  <si>
    <t>انتشار</t>
  </si>
  <si>
    <t>گرادیان غلظت</t>
  </si>
  <si>
    <t xml:space="preserve">ضریب نشر </t>
  </si>
  <si>
    <t>همرفت</t>
  </si>
  <si>
    <t>گرادیان فشار</t>
  </si>
  <si>
    <t>ویسکوزیته</t>
  </si>
  <si>
    <t>رسانش</t>
  </si>
  <si>
    <t>اختلاف پتانسیل الکتریکی</t>
  </si>
  <si>
    <t>ضریب رسانش</t>
  </si>
  <si>
    <t xml:space="preserve">محفظه </t>
  </si>
  <si>
    <t>شعاع</t>
  </si>
  <si>
    <t>سطح تصویر</t>
  </si>
  <si>
    <t>الکترود</t>
  </si>
  <si>
    <t xml:space="preserve">نسبت سطح به حجم </t>
  </si>
  <si>
    <t>تخلخل</t>
  </si>
  <si>
    <t>غشاء</t>
  </si>
  <si>
    <t>28.2 میلیمتر</t>
  </si>
  <si>
    <t>33 میلیمتر</t>
  </si>
  <si>
    <t>≈ 25 سانتیمترمربع</t>
  </si>
  <si>
    <t>≈ 178 میکرون</t>
  </si>
  <si>
    <t>گونه</t>
  </si>
  <si>
    <t>ماده غذایی</t>
  </si>
  <si>
    <t>اکسیژن</t>
  </si>
  <si>
    <t>یون واسط هیدروژن</t>
  </si>
  <si>
    <t xml:space="preserve">محصولات تجزیه </t>
  </si>
  <si>
    <t>آب</t>
  </si>
  <si>
    <t>محیط محلول</t>
  </si>
  <si>
    <t>R1</t>
  </si>
  <si>
    <t>R2</t>
  </si>
  <si>
    <t>I</t>
  </si>
  <si>
    <t>P1</t>
  </si>
  <si>
    <t>P2</t>
  </si>
  <si>
    <t>S</t>
  </si>
  <si>
    <t>نام</t>
  </si>
  <si>
    <t>فرمول شیمیایی</t>
  </si>
  <si>
    <t>وزن ملکولی</t>
  </si>
  <si>
    <t>چگالی
کیلوگرم بر مترمکعب</t>
  </si>
  <si>
    <t>K1</t>
  </si>
  <si>
    <t>K2</t>
  </si>
  <si>
    <t>K3</t>
  </si>
  <si>
    <t>نوع واکنش</t>
  </si>
  <si>
    <t xml:space="preserve">مقدار </t>
  </si>
  <si>
    <t>نماد</t>
  </si>
  <si>
    <t>واکنش کاتد-کاهش هیدروژن با اکسیژن</t>
  </si>
  <si>
    <t>واکنش آند- اکسایش بی‌هوازی لاکتات</t>
  </si>
  <si>
    <t>واکنش آند- اکسایش هوازی لاکتات</t>
  </si>
  <si>
    <r>
      <t xml:space="preserve">مقادیر بالا از مدل شبیه سازی شده در دانشگاه </t>
    </r>
    <r>
      <rPr>
        <sz val="11"/>
        <color theme="1"/>
        <rFont val="Times New Roman"/>
        <family val="1"/>
      </rPr>
      <t>NTNU</t>
    </r>
    <r>
      <rPr>
        <sz val="12"/>
        <color theme="1"/>
        <rFont val="Times New Roman"/>
        <family val="1"/>
      </rPr>
      <t xml:space="preserve"> برداشت شده است</t>
    </r>
  </si>
  <si>
    <t>نام گونه</t>
  </si>
  <si>
    <t>کسر جرمی</t>
  </si>
  <si>
    <t>کسرمولی</t>
  </si>
  <si>
    <t>ماده غذایی(لاکتات)</t>
  </si>
  <si>
    <t>یون هیدروژن</t>
  </si>
  <si>
    <t>محصول</t>
  </si>
  <si>
    <t>محصول کاتد(آب)</t>
  </si>
  <si>
    <t>محلول</t>
  </si>
  <si>
    <t>غلظت مولی حداکثر
(Kmol/m3)</t>
  </si>
  <si>
    <t>لاکتات</t>
  </si>
  <si>
    <t>محصول تجزیه لاکتات</t>
  </si>
  <si>
    <t>نرخ جریان گاز(cc/min)</t>
  </si>
  <si>
    <t>سرعت حباب (m/s)</t>
  </si>
  <si>
    <t>آند</t>
  </si>
  <si>
    <t>کاتد</t>
  </si>
  <si>
    <t>P1&amp;P2</t>
  </si>
  <si>
    <t>تخلیه در مزر</t>
  </si>
  <si>
    <t>تخلیه در مرز-</t>
  </si>
  <si>
    <t xml:space="preserve">کسر جرمی ثابت در مرز </t>
  </si>
  <si>
    <t>کسر جرمی ثابت در مرز</t>
  </si>
  <si>
    <t xml:space="preserve">نویسنده </t>
  </si>
  <si>
    <t>موضوع تحقیقات</t>
  </si>
  <si>
    <t>اثر تغییرات غلظت سابستریت ها بر روی عملکرد پیل سوختی پیوسته</t>
  </si>
  <si>
    <t>مهروران فروهمکاران [53]</t>
  </si>
  <si>
    <t>مین هیا کیم (1Allneeded.pdf)</t>
  </si>
  <si>
    <t xml:space="preserve">اثر مقادیرمختلف غلظت  لاکتات بر پیل سوختی میکروبی با دومحفظه آند همزمان  
مورد بررسی قرار گرفته است </t>
  </si>
  <si>
    <t>قریشی و همکاران 
(concentration of substrate on power)</t>
  </si>
  <si>
    <t xml:space="preserve">اثر تغییر غلظت گلوکوزو بر جریان و ولتاژتولیدی توسط پیل میکروبی
 و نیز توان خروجی پیل مورد بررسی قرار گرفته است </t>
  </si>
  <si>
    <t>کونگ و همکاران 
(Experimental Batch Glicos Concentration</t>
  </si>
  <si>
    <t>منحنی پلاریزاسیون پیل میکروبی به ازای غلظت های مختلف گلوکوز گزارش شده است</t>
  </si>
  <si>
    <t xml:space="preserve">سارا مدنی و همکاران 
(Experimental data.pdf) </t>
  </si>
  <si>
    <t>اثرغلظت بیوماس و pH  بر پیل میکروبی را مورد بررسی قرار گرفته است</t>
  </si>
  <si>
    <t xml:space="preserve">پینک چاک و همکاران
(Growth Rate VS Lactate Consumption) </t>
  </si>
  <si>
    <t xml:space="preserve">مصطفی  رحیم نژاد و همکاران[[54] </t>
  </si>
  <si>
    <t xml:space="preserve">اولیوریا و همکاران (1D model MFC) </t>
  </si>
  <si>
    <t>مدلسازی یک بعدی پیل میکروبی با استفاده از معادلات بالتر-ولمر،نرنست و تافل</t>
  </si>
  <si>
    <t>پیرسپینتو(5-Modeling MFC –Dynamic)</t>
  </si>
  <si>
    <t>شبیه سازی ریاضی پیل میکروبی ،بهینه سازی خروجی توان و ساخت آزمایشگاهی</t>
  </si>
  <si>
    <t>پیسیوریانو و همکاران
(8-Modeling of mfc anaerobic)</t>
  </si>
  <si>
    <t>شبیه سازی تغییرات بایو فیلم در پیل میکروبی و بررسی اثر آن بر مشخصه های خروجی</t>
  </si>
  <si>
    <t>مانوهار و همکاران
(9-Polarization of anode behavor)</t>
  </si>
  <si>
    <t>یینگژی زنگا و همکاران 
Modeling 2 chamber microbial fuel</t>
  </si>
  <si>
    <t>مدلسازی ریاضی   پیل میکروبی با ماده غذایی استات و پیش بینی 
تغییرات pH  ،Overpotential ، نرخ واکنش ،غلظت و . . .</t>
  </si>
  <si>
    <t xml:space="preserve">لیژائوو همکاران </t>
  </si>
  <si>
    <t xml:space="preserve">شبیه سازی افت های پتانسیل پیل سوختی میکروبی </t>
  </si>
  <si>
    <t>شبیه سازی افت ولتاژ در پیل میکروبی با میکروب شوانولا و لاکتات 
ونیز محاسبه چالی جریان تبادلی</t>
  </si>
  <si>
    <t xml:space="preserve">بررسی مطالعات قبلی اثر پارامترهای مختلف محفظه آندوکاتد برعملکرد پیل سوختی میکروبی </t>
  </si>
  <si>
    <t xml:space="preserve">بررسی آزمایشگاهی میزان رشد باکتری شوانولا به ازای سابسترهای مختلف 
و اثر غلظت لاکتات بر سرعت رشد آنها </t>
  </si>
  <si>
    <t>مایکل الکساندر کالدر
 (Modeling of a Microbial Fuel Cell)</t>
  </si>
  <si>
    <t xml:space="preserve">تعیین نرخ واکنش معادل بر اساس تئوری احتراق برای پیل میکروبی  </t>
  </si>
  <si>
    <t xml:space="preserve">مدل NTNU </t>
  </si>
  <si>
    <t>مدل این نوشتار</t>
  </si>
  <si>
    <t>سطح مقطع</t>
  </si>
  <si>
    <t>12سانتیمتر مربع</t>
  </si>
  <si>
    <t>25 سانتیمتر مربع</t>
  </si>
  <si>
    <t>جریان حاصل بر واحد سطخ غشا</t>
  </si>
  <si>
    <t xml:space="preserve">نرخ واکنش الکترود آند </t>
  </si>
  <si>
    <t>مشخصه</t>
  </si>
  <si>
    <t>مقدار</t>
  </si>
  <si>
    <t>توضیحات</t>
  </si>
  <si>
    <t>نویسنده</t>
  </si>
  <si>
    <r>
      <t xml:space="preserve">مهروران فروهمکاران </t>
    </r>
    <r>
      <rPr>
        <sz val="11"/>
        <color rgb="FF000000"/>
        <rFont val="Calibri"/>
        <family val="2"/>
      </rPr>
      <t>[49]</t>
    </r>
  </si>
  <si>
    <t>اثر مقادیرمختلف غلظت لاکتات بر پیل سوختی میکروبی با دومحفظه آند همزمان</t>
  </si>
  <si>
    <r>
      <t xml:space="preserve">مین هیا کیم </t>
    </r>
    <r>
      <rPr>
        <sz val="11"/>
        <color rgb="FF000000"/>
        <rFont val="Calibri"/>
        <family val="2"/>
      </rPr>
      <t>[50]</t>
    </r>
  </si>
  <si>
    <r>
      <t xml:space="preserve">قریشی و همکاران </t>
    </r>
    <r>
      <rPr>
        <sz val="11"/>
        <color rgb="FF000000"/>
        <rFont val="Calibri"/>
        <family val="2"/>
      </rPr>
      <t>[51]</t>
    </r>
  </si>
  <si>
    <t>منحنی پلاریزاسیون پیل میکروبی به ازای غلظت‌های مختلف گلوکوز گزارش شده</t>
  </si>
  <si>
    <r>
      <t xml:space="preserve">کونگ و همکاران </t>
    </r>
    <r>
      <rPr>
        <sz val="11"/>
        <color rgb="FF000000"/>
        <rFont val="Calibri"/>
        <family val="2"/>
      </rPr>
      <t>[52]</t>
    </r>
  </si>
  <si>
    <r>
      <t xml:space="preserve">اثرغلظت بیوماس و </t>
    </r>
    <r>
      <rPr>
        <sz val="12"/>
        <color rgb="FF000000"/>
        <rFont val="Calibri"/>
        <family val="2"/>
        <scheme val="minor"/>
      </rPr>
      <t>pH</t>
    </r>
    <r>
      <rPr>
        <sz val="12"/>
        <color rgb="FF000000"/>
        <rFont val="B Zar"/>
        <charset val="178"/>
      </rPr>
      <t xml:space="preserve"> بر پیل میکروبی را مورد بررسی قرار گرفته است</t>
    </r>
  </si>
  <si>
    <r>
      <t xml:space="preserve">سارا مدنی و همکاران </t>
    </r>
    <r>
      <rPr>
        <sz val="11"/>
        <color rgb="FF000000"/>
        <rFont val="Calibri"/>
        <family val="2"/>
      </rPr>
      <t>[53]</t>
    </r>
  </si>
  <si>
    <r>
      <t xml:space="preserve">پینک چاک و همکاران </t>
    </r>
    <r>
      <rPr>
        <sz val="11"/>
        <color rgb="FF000000"/>
        <rFont val="Calibri"/>
        <family val="2"/>
      </rPr>
      <t>[54]</t>
    </r>
  </si>
  <si>
    <t>بررسی مطالعات قبلی اثر پارامترهای محفظه آندوکاتد برعملکرد پیل سوختی میکروبی</t>
  </si>
  <si>
    <t>مدلسازی یک بعدی پیل میکروبی با استفاده از معادلات بالتر-ولمر، نرنست و تافل</t>
  </si>
  <si>
    <r>
      <t xml:space="preserve">اولیوریا و همکاران </t>
    </r>
    <r>
      <rPr>
        <sz val="11"/>
        <color rgb="FF000000"/>
        <rFont val="Calibri"/>
        <family val="2"/>
      </rPr>
      <t>[56]</t>
    </r>
  </si>
  <si>
    <t>شبیه سازی ریاضی پیل میکروبی، بهینه سازی خروجی توان و ساخت آزمایشگاهی</t>
  </si>
  <si>
    <r>
      <t xml:space="preserve">پیرسپینتو </t>
    </r>
    <r>
      <rPr>
        <sz val="11"/>
        <color rgb="FF000000"/>
        <rFont val="Calibri"/>
        <family val="2"/>
      </rPr>
      <t>[57]</t>
    </r>
  </si>
  <si>
    <t>شبیه سازی تغییرات بایوفیلم در پیل میکروبی و بررسی اثر آن بر مشخصه‌های خروجی</t>
  </si>
  <si>
    <r>
      <t xml:space="preserve">پیسیوریانو و همکاران </t>
    </r>
    <r>
      <rPr>
        <sz val="11"/>
        <color rgb="FF000000"/>
        <rFont val="Calibri"/>
        <family val="2"/>
      </rPr>
      <t>[61]</t>
    </r>
  </si>
  <si>
    <r>
      <t xml:space="preserve">مانوهار و همکاران </t>
    </r>
    <r>
      <rPr>
        <sz val="11"/>
        <color rgb="FF000000"/>
        <rFont val="Calibri"/>
        <family val="2"/>
      </rPr>
      <t>[58]</t>
    </r>
  </si>
  <si>
    <r>
      <t xml:space="preserve">یینگژی زنگا و همکاران </t>
    </r>
    <r>
      <rPr>
        <sz val="11"/>
        <color rgb="FF000000"/>
        <rFont val="Calibri"/>
        <family val="2"/>
      </rPr>
      <t>[59]</t>
    </r>
  </si>
  <si>
    <t>شبیه سازی افت‌های پتانسیل پیل سوختی میکروبی</t>
  </si>
  <si>
    <r>
      <t xml:space="preserve">لیژائوو همکاران </t>
    </r>
    <r>
      <rPr>
        <sz val="11"/>
        <color rgb="FF000000"/>
        <rFont val="Calibri"/>
        <family val="2"/>
      </rPr>
      <t>[60]</t>
    </r>
  </si>
  <si>
    <t>تعیین نرخ واکنش معادل بر اساس تئوری احتراق برای پیل میکروبی</t>
  </si>
  <si>
    <r>
      <t xml:space="preserve">مایکل الکساندر کالدر </t>
    </r>
    <r>
      <rPr>
        <sz val="11"/>
        <color rgb="FF000000"/>
        <rFont val="Calibri"/>
        <family val="2"/>
      </rPr>
      <t>[62]</t>
    </r>
  </si>
  <si>
    <r>
      <t xml:space="preserve">مصطفی رحیم نژاد و همکاران
</t>
    </r>
    <r>
      <rPr>
        <sz val="11"/>
        <color rgb="FF000000"/>
        <rFont val="Calibri"/>
        <family val="2"/>
      </rPr>
      <t>[55]</t>
    </r>
    <r>
      <rPr>
        <sz val="11"/>
        <color rgb="FF000000"/>
        <rFont val="B Zar"/>
        <charset val="178"/>
      </rPr>
      <t xml:space="preserve"> </t>
    </r>
  </si>
  <si>
    <t>اثر تغییر غلظت گلوکوزو بر جریان و ولتاژتولیدی توسط پیل میکروبی  و نیز توان خروجی پیل مورد بررسی قرار گرفته است</t>
  </si>
  <si>
    <t>بررسی آزمایشگاهی میزان رشد باکتری شوانولا به ازای سابسترهای مختلف و اثر غلظت لاکتات بر سرعت رشد آنها</t>
  </si>
  <si>
    <t>مدلسازی ریاضی پیل میکروبی با ماده غذایی استات و پیش بینی تغییرات pH،Overpotential، نرخ واکنش، غلظت و…</t>
  </si>
  <si>
    <t>شبیه سازی افت ولتاژ در پیل میکروبی با میکروب شوانولا و لاکتات ونیز محاسبه چالی جریان تبادلی</t>
  </si>
  <si>
    <t>شبیه‌سازی</t>
  </si>
  <si>
    <t>بررسی اثر تغییرات غلظت سابستریت های مختلف</t>
  </si>
  <si>
    <t>بررسی اثرتغییرات غلظت لاکتات</t>
  </si>
  <si>
    <t xml:space="preserve"> بررسی اثر تغییر غلظت گلوکوز بر منحنی پلاریزاسیون</t>
  </si>
  <si>
    <r>
      <t xml:space="preserve">بررسی اثر تغییرات غلظت سابستر و </t>
    </r>
    <r>
      <rPr>
        <sz val="12"/>
        <color rgb="FF000000"/>
        <rFont val="Calibri"/>
        <family val="2"/>
        <scheme val="minor"/>
      </rPr>
      <t>pH</t>
    </r>
    <r>
      <rPr>
        <sz val="12"/>
        <color rgb="FF000000"/>
        <rFont val="B Zar"/>
        <charset val="178"/>
      </rPr>
      <t xml:space="preserve"> </t>
    </r>
  </si>
  <si>
    <t>بررسی اثر غلظت لاکتات بر سرعت رشد میکروب شوانولا</t>
  </si>
  <si>
    <t>پارامترهای مورد بررسی</t>
  </si>
  <si>
    <t xml:space="preserve">مروری بر تحقیقات پارامترهای محفظه آندوکاتد </t>
  </si>
  <si>
    <t xml:space="preserve">مدل‌سازی یک بعدی پیل میکروبی </t>
  </si>
  <si>
    <t>شبیه سازی افت ولتاژ در پیل میکروبی با میکروب شوانولا و لاکتات
ونیز محاسبه چگالی جریان تبادلی</t>
  </si>
  <si>
    <t>مدلسازی ریاضی پیل میکروبی  و بررسی تغییرات pH،Overpotential
 نرخ واکنش، غلظت و…</t>
  </si>
  <si>
    <t>شبیه سازی ریاضی ، بهینه سازی خروجی توان و ساخت آزمایشگاهی</t>
  </si>
  <si>
    <t>شبیه سازی  بایوفیلم و بررسی اثر آن بر مشخصه‌های خروجی</t>
  </si>
  <si>
    <t>شبیه سازی پیل سوختی میکروبی و بررسی اثر متغییر های ورودی بر روی عملکرد آن</t>
  </si>
  <si>
    <t>سابستر</t>
  </si>
  <si>
    <t>آزمایش
تجربی</t>
  </si>
  <si>
    <t>اغتشاش</t>
  </si>
  <si>
    <t>بایوفیلم</t>
  </si>
  <si>
    <t>pH</t>
  </si>
  <si>
    <t>✓</t>
  </si>
  <si>
    <t>باکتری</t>
  </si>
  <si>
    <t>پلاریزاسیون</t>
  </si>
  <si>
    <t xml:space="preserve">بررسی اثر تغییر غلظت گلوکوز </t>
  </si>
  <si>
    <t>نوشتار پیش‌رو</t>
  </si>
  <si>
    <r>
      <t xml:space="preserve">مهروران فروهمکاران </t>
    </r>
    <r>
      <rPr>
        <sz val="10"/>
        <color rgb="FF000000"/>
        <rFont val="Calibri"/>
        <family val="2"/>
      </rPr>
      <t>[49]</t>
    </r>
  </si>
  <si>
    <r>
      <t>مصطفی رحیم نژاد و همکاران</t>
    </r>
    <r>
      <rPr>
        <sz val="9"/>
        <color rgb="FF000000"/>
        <rFont val="Calibri"/>
        <family val="2"/>
      </rPr>
      <t>[55]</t>
    </r>
    <r>
      <rPr>
        <sz val="9"/>
        <color rgb="FF000000"/>
        <rFont val="B Zar"/>
        <charset val="178"/>
      </rPr>
      <t xml:space="preserve"> </t>
    </r>
  </si>
  <si>
    <r>
      <t>یینگژی زنگا و همکاران</t>
    </r>
    <r>
      <rPr>
        <sz val="10"/>
        <color rgb="FF000000"/>
        <rFont val="Calibri"/>
        <family val="2"/>
      </rPr>
      <t>[59]</t>
    </r>
  </si>
  <si>
    <t>بررسی اثر غلظت سابستریت در عملکردپیلهای سوختی‌میکروبی پیوسته [49]</t>
  </si>
  <si>
    <t>An Analysis of Anaerobic Dual-Anode Chambered[50]</t>
  </si>
  <si>
    <t>Effect of type and concentration of substrate on power generation
in a dual chambered microbial fuel cell [51]</t>
  </si>
  <si>
    <t>Performance Investigation of Batch Mode Microbial Fuel Cells Fed
With High Concentration of Glucose [52]</t>
  </si>
  <si>
    <t>Optimization of the performance of a double-chamber microbial fuel cell through factorial design of experiments and response surface methodology[53]</t>
  </si>
  <si>
    <t>Constraint-Based Model of Shewanella oneidensis MR-1 Metabolism: A Tool for Data Analysis and Hypothesis Generation[54]</t>
  </si>
  <si>
    <t>Microbial fuel cell as new technology
for bioelectricity generation: A review[54]</t>
  </si>
  <si>
    <t>A 1D mathematical model for a microbial fuel cell[56]</t>
  </si>
  <si>
    <t>DYNAMIC MODELLING AND OPTIMISATION OF MICROBIAL FUEL CELLS AND MICROBIAL ELECTROLYSIS CELLS [57]</t>
  </si>
  <si>
    <t>Mathematical model for microbial fuel cells with
anodic biofilms and anaerobic digestion[61]</t>
  </si>
  <si>
    <t>The polarization behavior of the anode in a microbial fuel cell[58]</t>
  </si>
  <si>
    <t>Modelling and simulation of two-chamber microbial fuel cell[59]</t>
  </si>
  <si>
    <t>MODELING OF POLARIZATION LOSSES
OF A MICROBIAL FUEL CELL[60]</t>
  </si>
  <si>
    <t>Modeling of a Microbial Fuel Cell[62]</t>
  </si>
  <si>
    <t>عنوان مقاله</t>
  </si>
  <si>
    <t>بررسی ماکروسکوپی</t>
  </si>
  <si>
    <t>بررسی میکروسکوپی</t>
  </si>
  <si>
    <t xml:space="preserve"> ≈ 25 سانتیمتر مربع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</si>
</sst>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B Zar"/>
      <charset val="178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B Zar"/>
      <charset val="178"/>
    </font>
    <font>
      <sz val="12"/>
      <color theme="1"/>
      <name val="B Zar"/>
      <charset val="178"/>
    </font>
    <font>
      <sz val="24"/>
      <color theme="1"/>
      <name val="B Zar "/>
    </font>
    <font>
      <sz val="11"/>
      <color theme="1"/>
      <name val="B Zar "/>
    </font>
    <font>
      <sz val="12"/>
      <color theme="1"/>
      <name val="B Zar "/>
    </font>
    <font>
      <b/>
      <sz val="14"/>
      <color theme="1"/>
      <name val="B Zar"/>
      <charset val="178"/>
    </font>
    <font>
      <sz val="24"/>
      <color rgb="FF000000"/>
      <name val="B Zar"/>
      <charset val="178"/>
    </font>
    <font>
      <sz val="12"/>
      <color rgb="FF000000"/>
      <name val="B Zar"/>
      <charset val="178"/>
    </font>
    <font>
      <sz val="12"/>
      <color rgb="FF000000"/>
      <name val="Calibri"/>
      <family val="2"/>
      <scheme val="minor"/>
    </font>
    <font>
      <sz val="11"/>
      <color rgb="FF000000"/>
      <name val="B Zar"/>
      <charset val="178"/>
    </font>
    <font>
      <sz val="11"/>
      <color rgb="FF000000"/>
      <name val="Calibri"/>
      <family val="2"/>
    </font>
    <font>
      <sz val="24"/>
      <color rgb="FF000000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sz val="10"/>
      <color rgb="FF000000"/>
      <name val="B Zar"/>
      <charset val="178"/>
    </font>
    <font>
      <sz val="9"/>
      <color rgb="FF000000"/>
      <name val="B Zar"/>
      <charset val="178"/>
    </font>
    <font>
      <sz val="8"/>
      <color rgb="FF000000"/>
      <name val="B Zar"/>
      <charset val="178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Times New Roman"/>
      <family val="1"/>
    </font>
    <font>
      <sz val="10"/>
      <color theme="1"/>
      <name val="B Zar "/>
    </font>
    <font>
      <sz val="11"/>
      <color theme="1"/>
      <name val="B Mitra"/>
      <charset val="178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DB4E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readingOrder="2"/>
    </xf>
    <xf numFmtId="0" fontId="0" fillId="2" borderId="1" xfId="0" applyFill="1" applyBorder="1" applyAlignment="1">
      <alignment horizontal="center" vertical="center" readingOrder="2"/>
    </xf>
    <xf numFmtId="0" fontId="0" fillId="0" borderId="1" xfId="0" applyFill="1" applyBorder="1" applyAlignment="1">
      <alignment horizontal="center" vertical="center" readingOrder="2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 readingOrder="2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1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1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11" fontId="7" fillId="0" borderId="1" xfId="0" applyNumberFormat="1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0" fillId="0" borderId="1" xfId="0" applyBorder="1"/>
    <xf numFmtId="0" fontId="9" fillId="0" borderId="1" xfId="0" applyFont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readingOrder="2"/>
    </xf>
    <xf numFmtId="0" fontId="13" fillId="0" borderId="1" xfId="0" applyFont="1" applyBorder="1" applyAlignment="1">
      <alignment horizontal="center" vertical="center" readingOrder="2"/>
    </xf>
    <xf numFmtId="0" fontId="15" fillId="0" borderId="1" xfId="0" applyFont="1" applyBorder="1" applyAlignment="1">
      <alignment horizontal="center" vertical="center" readingOrder="2"/>
    </xf>
    <xf numFmtId="0" fontId="13" fillId="0" borderId="1" xfId="0" applyFont="1" applyBorder="1" applyAlignment="1">
      <alignment horizontal="center" vertical="center" wrapText="1" readingOrder="2"/>
    </xf>
    <xf numFmtId="0" fontId="15" fillId="0" borderId="1" xfId="0" applyFont="1" applyBorder="1" applyAlignment="1">
      <alignment horizontal="center" vertical="center" wrapText="1" readingOrder="2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5" fillId="0" borderId="2" xfId="0" applyFont="1" applyBorder="1" applyAlignment="1">
      <alignment horizontal="center" vertical="center" readingOrder="2"/>
    </xf>
    <xf numFmtId="0" fontId="20" fillId="5" borderId="1" xfId="0" applyFont="1" applyFill="1" applyBorder="1" applyAlignment="1">
      <alignment horizontal="center" vertical="center" textRotation="90" readingOrder="2"/>
    </xf>
    <xf numFmtId="0" fontId="22" fillId="5" borderId="1" xfId="0" applyFont="1" applyFill="1" applyBorder="1" applyAlignment="1">
      <alignment horizontal="center" vertical="center" textRotation="90" readingOrder="2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 readingOrder="2"/>
    </xf>
    <xf numFmtId="0" fontId="21" fillId="0" borderId="1" xfId="0" applyFont="1" applyBorder="1" applyAlignment="1">
      <alignment horizontal="center" vertical="center" wrapText="1" readingOrder="2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 textRotation="90" readingOrder="2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/>
    <xf numFmtId="0" fontId="26" fillId="0" borderId="1" xfId="0" applyFont="1" applyBorder="1" applyAlignment="1">
      <alignment vertical="center"/>
    </xf>
    <xf numFmtId="0" fontId="0" fillId="3" borderId="1" xfId="0" applyFill="1" applyBorder="1" applyAlignment="1">
      <alignment horizontal="center" readingOrder="2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 vertical="center" wrapText="1" readingOrder="2"/>
    </xf>
    <xf numFmtId="0" fontId="15" fillId="0" borderId="1" xfId="0" applyFont="1" applyBorder="1" applyAlignment="1">
      <alignment horizontal="center" vertical="center" readingOrder="2"/>
    </xf>
    <xf numFmtId="0" fontId="13" fillId="5" borderId="1" xfId="0" applyFont="1" applyFill="1" applyBorder="1" applyAlignment="1">
      <alignment horizontal="center" vertical="center" readingOrder="2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/>
    </xf>
    <xf numFmtId="0" fontId="22" fillId="5" borderId="1" xfId="0" applyFont="1" applyFill="1" applyBorder="1" applyAlignment="1">
      <alignment horizontal="center" vertical="center" textRotation="90" wrapText="1" readingOrder="2"/>
    </xf>
    <xf numFmtId="0" fontId="22" fillId="5" borderId="1" xfId="0" applyFont="1" applyFill="1" applyBorder="1" applyAlignment="1">
      <alignment horizontal="center" vertical="center" textRotation="90" readingOrder="2"/>
    </xf>
    <xf numFmtId="0" fontId="18" fillId="0" borderId="1" xfId="0" applyFont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 textRotation="90" readingOrder="2"/>
    </xf>
    <xf numFmtId="0" fontId="12" fillId="5" borderId="1" xfId="0" applyFont="1" applyFill="1" applyBorder="1" applyAlignment="1">
      <alignment horizontal="center" vertical="center" readingOrder="2"/>
    </xf>
    <xf numFmtId="0" fontId="17" fillId="5" borderId="1" xfId="0" applyFont="1" applyFill="1" applyBorder="1" applyAlignment="1">
      <alignment horizontal="center" vertical="center" readingOrder="2"/>
    </xf>
    <xf numFmtId="0" fontId="10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 readingOrder="2"/>
    </xf>
    <xf numFmtId="0" fontId="27" fillId="0" borderId="1" xfId="0" applyFont="1" applyBorder="1" applyAlignment="1">
      <alignment horizontal="center" vertical="center" readingOrder="2"/>
    </xf>
    <xf numFmtId="0" fontId="27" fillId="3" borderId="1" xfId="0" applyFont="1" applyFill="1" applyBorder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113517060367457E-2"/>
          <c:y val="7.4548702245552642E-2"/>
          <c:w val="0.85172681539807527"/>
          <c:h val="0.8326195683872849"/>
        </c:manualLayout>
      </c:layout>
      <c:scatterChart>
        <c:scatterStyle val="lineMarker"/>
        <c:varyColors val="0"/>
        <c:ser>
          <c:idx val="0"/>
          <c:order val="0"/>
          <c:xVal>
            <c:numRef>
              <c:f>Sheet13!$D$5:$D$26</c:f>
              <c:numCache>
                <c:formatCode>General</c:formatCode>
                <c:ptCount val="22"/>
                <c:pt idx="0">
                  <c:v>0</c:v>
                </c:pt>
                <c:pt idx="1">
                  <c:v>5.0000000000000002E-5</c:v>
                </c:pt>
                <c:pt idx="2">
                  <c:v>1E-4</c:v>
                </c:pt>
                <c:pt idx="3">
                  <c:v>1.5000000000000001E-4</c:v>
                </c:pt>
                <c:pt idx="4">
                  <c:v>2.0000000000000001E-4</c:v>
                </c:pt>
                <c:pt idx="5">
                  <c:v>2.5000000000000001E-4</c:v>
                </c:pt>
                <c:pt idx="6">
                  <c:v>3.0000000000000003E-4</c:v>
                </c:pt>
                <c:pt idx="7">
                  <c:v>3.5000000000000005E-4</c:v>
                </c:pt>
                <c:pt idx="8">
                  <c:v>4.0000000000000007E-4</c:v>
                </c:pt>
                <c:pt idx="9">
                  <c:v>4.500000000000001E-4</c:v>
                </c:pt>
                <c:pt idx="10">
                  <c:v>5.0000000000000012E-4</c:v>
                </c:pt>
                <c:pt idx="11">
                  <c:v>5.5000000000000014E-4</c:v>
                </c:pt>
                <c:pt idx="12">
                  <c:v>6.0000000000000016E-4</c:v>
                </c:pt>
                <c:pt idx="13">
                  <c:v>6.5000000000000019E-4</c:v>
                </c:pt>
                <c:pt idx="14">
                  <c:v>7.0000000000000021E-4</c:v>
                </c:pt>
                <c:pt idx="15">
                  <c:v>7.2499999999999995E-4</c:v>
                </c:pt>
                <c:pt idx="16">
                  <c:v>7.2999999999999996E-4</c:v>
                </c:pt>
                <c:pt idx="17">
                  <c:v>7.3499999999999998E-4</c:v>
                </c:pt>
                <c:pt idx="18">
                  <c:v>7.3999999999999999E-4</c:v>
                </c:pt>
                <c:pt idx="19">
                  <c:v>7.45E-4</c:v>
                </c:pt>
                <c:pt idx="20">
                  <c:v>7.4750000000000001E-4</c:v>
                </c:pt>
                <c:pt idx="21">
                  <c:v>7.5000000000000002E-4</c:v>
                </c:pt>
              </c:numCache>
            </c:numRef>
          </c:xVal>
          <c:yVal>
            <c:numRef>
              <c:f>Sheet13!$E$5:$E$26</c:f>
              <c:numCache>
                <c:formatCode>General</c:formatCode>
                <c:ptCount val="22"/>
                <c:pt idx="0">
                  <c:v>0.82</c:v>
                </c:pt>
                <c:pt idx="1">
                  <c:v>0.70121448063725067</c:v>
                </c:pt>
                <c:pt idx="2">
                  <c:v>0.65233518377168365</c:v>
                </c:pt>
                <c:pt idx="3">
                  <c:v>0.61406372958604805</c:v>
                </c:pt>
                <c:pt idx="4">
                  <c:v>0.58003780962729568</c:v>
                </c:pt>
                <c:pt idx="5">
                  <c:v>0.54820996005684064</c:v>
                </c:pt>
                <c:pt idx="6">
                  <c:v>0.51763054856299107</c:v>
                </c:pt>
                <c:pt idx="7">
                  <c:v>0.48774943682526389</c:v>
                </c:pt>
                <c:pt idx="8">
                  <c:v>0.45818115065337772</c:v>
                </c:pt>
                <c:pt idx="9">
                  <c:v>0.42859591385370205</c:v>
                </c:pt>
                <c:pt idx="10">
                  <c:v>0.39864306483698075</c:v>
                </c:pt>
                <c:pt idx="11">
                  <c:v>0.36785725908088673</c:v>
                </c:pt>
                <c:pt idx="12">
                  <c:v>0.33547039559955827</c:v>
                </c:pt>
                <c:pt idx="13">
                  <c:v>0.29986424291354519</c:v>
                </c:pt>
                <c:pt idx="14">
                  <c:v>0.25604949166415564</c:v>
                </c:pt>
                <c:pt idx="15">
                  <c:v>0.22425423276041817</c:v>
                </c:pt>
                <c:pt idx="16">
                  <c:v>0.21553585612829873</c:v>
                </c:pt>
                <c:pt idx="17">
                  <c:v>0.20506847345974821</c:v>
                </c:pt>
                <c:pt idx="18">
                  <c:v>0.19152005702722075</c:v>
                </c:pt>
                <c:pt idx="19">
                  <c:v>0.17103010454926471</c:v>
                </c:pt>
                <c:pt idx="20">
                  <c:v>0.15370791354015884</c:v>
                </c:pt>
                <c:pt idx="21">
                  <c:v>0.11497315347870513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44128"/>
        <c:axId val="37683584"/>
      </c:scatterChart>
      <c:valAx>
        <c:axId val="3334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683584"/>
        <c:crosses val="autoZero"/>
        <c:crossBetween val="midCat"/>
      </c:valAx>
      <c:valAx>
        <c:axId val="3768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344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113517060367457E-2"/>
          <c:y val="7.4548702245552642E-2"/>
          <c:w val="0.85172681539807527"/>
          <c:h val="0.8326195683872849"/>
        </c:manualLayout>
      </c:layout>
      <c:scatterChart>
        <c:scatterStyle val="lineMarker"/>
        <c:varyColors val="0"/>
        <c:ser>
          <c:idx val="0"/>
          <c:order val="0"/>
          <c:xVal>
            <c:numRef>
              <c:f>Sheet13!$D$5:$D$26</c:f>
              <c:numCache>
                <c:formatCode>General</c:formatCode>
                <c:ptCount val="22"/>
                <c:pt idx="0">
                  <c:v>0</c:v>
                </c:pt>
                <c:pt idx="1">
                  <c:v>5.0000000000000002E-5</c:v>
                </c:pt>
                <c:pt idx="2">
                  <c:v>1E-4</c:v>
                </c:pt>
                <c:pt idx="3">
                  <c:v>1.5000000000000001E-4</c:v>
                </c:pt>
                <c:pt idx="4">
                  <c:v>2.0000000000000001E-4</c:v>
                </c:pt>
                <c:pt idx="5">
                  <c:v>2.5000000000000001E-4</c:v>
                </c:pt>
                <c:pt idx="6">
                  <c:v>3.0000000000000003E-4</c:v>
                </c:pt>
                <c:pt idx="7">
                  <c:v>3.5000000000000005E-4</c:v>
                </c:pt>
                <c:pt idx="8">
                  <c:v>4.0000000000000007E-4</c:v>
                </c:pt>
                <c:pt idx="9">
                  <c:v>4.500000000000001E-4</c:v>
                </c:pt>
                <c:pt idx="10">
                  <c:v>5.0000000000000012E-4</c:v>
                </c:pt>
                <c:pt idx="11">
                  <c:v>5.5000000000000014E-4</c:v>
                </c:pt>
                <c:pt idx="12">
                  <c:v>6.0000000000000016E-4</c:v>
                </c:pt>
                <c:pt idx="13">
                  <c:v>6.5000000000000019E-4</c:v>
                </c:pt>
                <c:pt idx="14">
                  <c:v>7.0000000000000021E-4</c:v>
                </c:pt>
                <c:pt idx="15">
                  <c:v>7.2499999999999995E-4</c:v>
                </c:pt>
                <c:pt idx="16">
                  <c:v>7.2999999999999996E-4</c:v>
                </c:pt>
                <c:pt idx="17">
                  <c:v>7.3499999999999998E-4</c:v>
                </c:pt>
                <c:pt idx="18">
                  <c:v>7.3999999999999999E-4</c:v>
                </c:pt>
                <c:pt idx="19">
                  <c:v>7.45E-4</c:v>
                </c:pt>
                <c:pt idx="20">
                  <c:v>7.4750000000000001E-4</c:v>
                </c:pt>
                <c:pt idx="21">
                  <c:v>7.5000000000000002E-4</c:v>
                </c:pt>
              </c:numCache>
            </c:numRef>
          </c:xVal>
          <c:yVal>
            <c:numRef>
              <c:f>Sheet13!$F$5:$F$26</c:f>
              <c:numCache>
                <c:formatCode>General</c:formatCode>
                <c:ptCount val="22"/>
                <c:pt idx="0">
                  <c:v>0</c:v>
                </c:pt>
                <c:pt idx="1">
                  <c:v>35.060724031862534</c:v>
                </c:pt>
                <c:pt idx="2">
                  <c:v>65.233518377168366</c:v>
                </c:pt>
                <c:pt idx="3">
                  <c:v>92.109559437907222</c:v>
                </c:pt>
                <c:pt idx="4">
                  <c:v>116.00756192545914</c:v>
                </c:pt>
                <c:pt idx="5">
                  <c:v>137.05249001421018</c:v>
                </c:pt>
                <c:pt idx="6">
                  <c:v>155.28916456889732</c:v>
                </c:pt>
                <c:pt idx="7">
                  <c:v>170.7123028888424</c:v>
                </c:pt>
                <c:pt idx="8">
                  <c:v>183.27246026135111</c:v>
                </c:pt>
                <c:pt idx="9">
                  <c:v>192.86816123416597</c:v>
                </c:pt>
                <c:pt idx="10">
                  <c:v>199.32153241849042</c:v>
                </c:pt>
                <c:pt idx="11">
                  <c:v>202.32149249448776</c:v>
                </c:pt>
                <c:pt idx="12">
                  <c:v>201.28223735973501</c:v>
                </c:pt>
                <c:pt idx="13">
                  <c:v>194.91175789380441</c:v>
                </c:pt>
                <c:pt idx="14">
                  <c:v>179.23464416490901</c:v>
                </c:pt>
                <c:pt idx="15">
                  <c:v>162.58431875130316</c:v>
                </c:pt>
                <c:pt idx="16">
                  <c:v>157.34117497365807</c:v>
                </c:pt>
                <c:pt idx="17">
                  <c:v>150.72532799291494</c:v>
                </c:pt>
                <c:pt idx="18">
                  <c:v>141.72484220014334</c:v>
                </c:pt>
                <c:pt idx="19">
                  <c:v>127.41742788920222</c:v>
                </c:pt>
                <c:pt idx="20">
                  <c:v>114.89666537126874</c:v>
                </c:pt>
                <c:pt idx="21">
                  <c:v>86.22986510902885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98944"/>
        <c:axId val="37700736"/>
      </c:scatterChart>
      <c:valAx>
        <c:axId val="3769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700736"/>
        <c:crosses val="autoZero"/>
        <c:crossBetween val="midCat"/>
      </c:valAx>
      <c:valAx>
        <c:axId val="3770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698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1</xdr:row>
      <xdr:rowOff>52387</xdr:rowOff>
    </xdr:from>
    <xdr:to>
      <xdr:col>15</xdr:col>
      <xdr:colOff>238125</xdr:colOff>
      <xdr:row>15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561975</xdr:colOff>
      <xdr:row>16</xdr:row>
      <xdr:rowOff>133350</xdr:rowOff>
    </xdr:from>
    <xdr:to>
      <xdr:col>15</xdr:col>
      <xdr:colOff>257175</xdr:colOff>
      <xdr:row>31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0"/>
  <sheetViews>
    <sheetView tabSelected="1" topLeftCell="E1" zoomScale="85" zoomScaleNormal="85" workbookViewId="0">
      <selection activeCell="R20" sqref="H19:R20"/>
    </sheetView>
  </sheetViews>
  <sheetFormatPr defaultColWidth="23.42578125" defaultRowHeight="24.75" customHeight="1"/>
  <cols>
    <col min="8" max="8" width="10" customWidth="1"/>
    <col min="9" max="9" width="13.85546875" customWidth="1"/>
    <col min="10" max="10" width="13" customWidth="1"/>
    <col min="11" max="12" width="8.42578125" customWidth="1"/>
    <col min="13" max="13" width="13.7109375" customWidth="1"/>
    <col min="14" max="14" width="9.5703125" customWidth="1"/>
    <col min="15" max="15" width="11.7109375" customWidth="1"/>
    <col min="16" max="16" width="8.85546875" customWidth="1"/>
    <col min="17" max="17" width="13" customWidth="1"/>
    <col min="18" max="18" width="12" customWidth="1"/>
  </cols>
  <sheetData>
    <row r="2" spans="2:3" ht="24.75" customHeight="1">
      <c r="B2" s="2" t="s">
        <v>1</v>
      </c>
      <c r="C2" s="2" t="s">
        <v>0</v>
      </c>
    </row>
    <row r="3" spans="2:3" ht="24.75" customHeight="1">
      <c r="B3" s="3" t="s">
        <v>3</v>
      </c>
      <c r="C3" s="1" t="s">
        <v>2</v>
      </c>
    </row>
    <row r="4" spans="2:3" ht="24.75" customHeight="1">
      <c r="B4" s="3" t="s">
        <v>5</v>
      </c>
      <c r="C4" s="1" t="s">
        <v>4</v>
      </c>
    </row>
    <row r="5" spans="2:3" ht="24.75" customHeight="1">
      <c r="B5" s="3" t="s">
        <v>7</v>
      </c>
      <c r="C5" s="1" t="s">
        <v>6</v>
      </c>
    </row>
    <row r="6" spans="2:3" ht="24.75" customHeight="1">
      <c r="B6" s="4" t="s">
        <v>9</v>
      </c>
      <c r="C6" s="2" t="s">
        <v>8</v>
      </c>
    </row>
    <row r="7" spans="2:3" ht="24.75" customHeight="1">
      <c r="B7" s="5" t="s">
        <v>11</v>
      </c>
      <c r="C7" s="6" t="s">
        <v>10</v>
      </c>
    </row>
    <row r="8" spans="2:3" ht="24.75" customHeight="1">
      <c r="B8" s="3" t="s">
        <v>7</v>
      </c>
      <c r="C8" s="6" t="s">
        <v>6</v>
      </c>
    </row>
    <row r="9" spans="2:3" ht="24.75" customHeight="1">
      <c r="B9" s="4" t="s">
        <v>13</v>
      </c>
      <c r="C9" s="2" t="s">
        <v>12</v>
      </c>
    </row>
    <row r="10" spans="2:3" ht="24.75" customHeight="1">
      <c r="B10" s="5" t="s">
        <v>15</v>
      </c>
      <c r="C10" s="6" t="s">
        <v>14</v>
      </c>
    </row>
    <row r="11" spans="2:3" ht="24.75" customHeight="1">
      <c r="B11" s="3" t="s">
        <v>7</v>
      </c>
      <c r="C11" s="6" t="s">
        <v>6</v>
      </c>
    </row>
    <row r="12" spans="2:3" ht="24.75" customHeight="1">
      <c r="B12" s="3">
        <v>10666</v>
      </c>
      <c r="C12" s="6" t="s">
        <v>16</v>
      </c>
    </row>
    <row r="19" spans="8:18" ht="24.75" customHeight="1">
      <c r="H19" s="73" t="s">
        <v>10</v>
      </c>
      <c r="I19" s="73" t="s">
        <v>6</v>
      </c>
      <c r="J19" s="74" t="s">
        <v>8</v>
      </c>
      <c r="K19" s="73" t="s">
        <v>14</v>
      </c>
      <c r="L19" s="73" t="s">
        <v>35</v>
      </c>
      <c r="M19" s="73" t="s">
        <v>6</v>
      </c>
      <c r="N19" s="73" t="s">
        <v>16</v>
      </c>
      <c r="O19" s="74" t="s">
        <v>12</v>
      </c>
      <c r="P19" s="75" t="s">
        <v>2</v>
      </c>
      <c r="Q19" s="75" t="s">
        <v>6</v>
      </c>
      <c r="R19" s="74" t="s">
        <v>0</v>
      </c>
    </row>
    <row r="20" spans="8:18" ht="24.75" customHeight="1">
      <c r="H20" s="76" t="s">
        <v>11</v>
      </c>
      <c r="I20" s="77" t="s">
        <v>200</v>
      </c>
      <c r="J20" s="78" t="s">
        <v>9</v>
      </c>
      <c r="K20" s="76" t="s">
        <v>15</v>
      </c>
      <c r="L20" s="76">
        <v>0.96</v>
      </c>
      <c r="M20" s="77" t="s">
        <v>200</v>
      </c>
      <c r="N20" s="77">
        <v>10666</v>
      </c>
      <c r="O20" s="78" t="s">
        <v>13</v>
      </c>
      <c r="P20" s="77" t="s">
        <v>3</v>
      </c>
      <c r="Q20" s="77" t="s">
        <v>200</v>
      </c>
      <c r="R20" s="74" t="s">
        <v>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J17"/>
  <sheetViews>
    <sheetView topLeftCell="C1" workbookViewId="0">
      <selection activeCell="H3" sqref="H3:H17"/>
    </sheetView>
  </sheetViews>
  <sheetFormatPr defaultColWidth="17" defaultRowHeight="42.75" customHeight="1"/>
  <cols>
    <col min="1" max="2" width="17" style="26"/>
    <col min="3" max="3" width="13.5703125" style="26" customWidth="1"/>
    <col min="4" max="4" width="15.28515625" style="26" customWidth="1"/>
    <col min="5" max="5" width="19.7109375" style="26" customWidth="1"/>
    <col min="6" max="6" width="13.85546875" style="26" customWidth="1"/>
    <col min="7" max="7" width="17" style="26" hidden="1" customWidth="1"/>
    <col min="8" max="8" width="58.42578125" style="26" customWidth="1"/>
    <col min="9" max="9" width="21.28515625" style="26" customWidth="1"/>
    <col min="10" max="10" width="28.7109375" style="26" customWidth="1"/>
    <col min="11" max="16384" width="17" style="26"/>
  </cols>
  <sheetData>
    <row r="2" spans="8:10" ht="42.75" customHeight="1">
      <c r="H2" s="35" t="s">
        <v>89</v>
      </c>
      <c r="I2" s="35" t="s">
        <v>128</v>
      </c>
      <c r="J2" s="40"/>
    </row>
    <row r="3" spans="8:10" ht="42.75" customHeight="1">
      <c r="H3" s="36" t="s">
        <v>90</v>
      </c>
      <c r="I3" s="37" t="s">
        <v>129</v>
      </c>
    </row>
    <row r="4" spans="8:10" ht="24.75" customHeight="1">
      <c r="H4" s="58" t="s">
        <v>130</v>
      </c>
      <c r="I4" s="59" t="s">
        <v>131</v>
      </c>
    </row>
    <row r="5" spans="8:10" ht="27.75" customHeight="1">
      <c r="H5" s="58"/>
      <c r="I5" s="59"/>
    </row>
    <row r="6" spans="8:10" ht="42.75" customHeight="1">
      <c r="H6" s="38" t="s">
        <v>152</v>
      </c>
      <c r="I6" s="39" t="s">
        <v>132</v>
      </c>
    </row>
    <row r="7" spans="8:10" ht="42.75" customHeight="1">
      <c r="H7" s="36" t="s">
        <v>133</v>
      </c>
      <c r="I7" s="39" t="s">
        <v>134</v>
      </c>
    </row>
    <row r="8" spans="8:10" ht="42.75" customHeight="1">
      <c r="H8" s="36" t="s">
        <v>135</v>
      </c>
      <c r="I8" s="39" t="s">
        <v>136</v>
      </c>
    </row>
    <row r="9" spans="8:10" ht="42.75" customHeight="1">
      <c r="H9" s="38" t="s">
        <v>153</v>
      </c>
      <c r="I9" s="39" t="s">
        <v>137</v>
      </c>
    </row>
    <row r="10" spans="8:10" ht="42.75" customHeight="1">
      <c r="H10" s="36" t="s">
        <v>138</v>
      </c>
      <c r="I10" s="39" t="s">
        <v>151</v>
      </c>
    </row>
    <row r="11" spans="8:10" ht="42.75" customHeight="1">
      <c r="H11" s="36" t="s">
        <v>139</v>
      </c>
      <c r="I11" s="37" t="s">
        <v>140</v>
      </c>
    </row>
    <row r="12" spans="8:10" ht="42.75" customHeight="1">
      <c r="H12" s="36" t="s">
        <v>141</v>
      </c>
      <c r="I12" s="37" t="s">
        <v>142</v>
      </c>
    </row>
    <row r="13" spans="8:10" ht="42.75" customHeight="1">
      <c r="H13" s="36" t="s">
        <v>143</v>
      </c>
      <c r="I13" s="39" t="s">
        <v>144</v>
      </c>
    </row>
    <row r="14" spans="8:10" ht="42.75" customHeight="1">
      <c r="H14" s="38" t="s">
        <v>155</v>
      </c>
      <c r="I14" s="39" t="s">
        <v>145</v>
      </c>
    </row>
    <row r="15" spans="8:10" ht="42.75" customHeight="1">
      <c r="H15" s="38" t="s">
        <v>154</v>
      </c>
      <c r="I15" s="39" t="s">
        <v>146</v>
      </c>
    </row>
    <row r="16" spans="8:10" ht="42.75" customHeight="1">
      <c r="H16" s="36" t="s">
        <v>147</v>
      </c>
      <c r="I16" s="37" t="s">
        <v>148</v>
      </c>
    </row>
    <row r="17" spans="8:9" ht="42.75" customHeight="1">
      <c r="H17" s="37" t="s">
        <v>149</v>
      </c>
      <c r="I17" s="39" t="s">
        <v>150</v>
      </c>
    </row>
  </sheetData>
  <mergeCells count="2">
    <mergeCell ref="H4:H5"/>
    <mergeCell ref="I4:I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zoomScale="115" zoomScaleNormal="115" workbookViewId="0">
      <selection activeCell="M1" sqref="A1:M18"/>
    </sheetView>
  </sheetViews>
  <sheetFormatPr defaultColWidth="14.140625" defaultRowHeight="34.5" customHeight="1"/>
  <cols>
    <col min="1" max="1" width="3.140625" style="26" customWidth="1"/>
    <col min="2" max="2" width="2.5703125" style="26" customWidth="1"/>
    <col min="3" max="3" width="2.7109375" style="26" customWidth="1"/>
    <col min="4" max="4" width="2.42578125" style="26" customWidth="1"/>
    <col min="5" max="5" width="2.85546875" style="26" customWidth="1"/>
    <col min="6" max="7" width="2.7109375" style="26" customWidth="1"/>
    <col min="8" max="8" width="2.85546875" style="26" customWidth="1"/>
    <col min="9" max="10" width="3.85546875" style="26" customWidth="1"/>
    <col min="11" max="11" width="3.28515625" style="26" customWidth="1"/>
    <col min="12" max="12" width="3" customWidth="1"/>
    <col min="13" max="13" width="50.7109375" style="41" customWidth="1"/>
    <col min="14" max="14" width="18.28515625" style="26" customWidth="1"/>
    <col min="15" max="17" width="14.140625" style="26"/>
    <col min="18" max="18" width="53.42578125" style="26" customWidth="1"/>
    <col min="19" max="16384" width="14.140625" style="26"/>
  </cols>
  <sheetData>
    <row r="1" spans="1:18" ht="19.5" customHeight="1">
      <c r="A1" s="60" t="s">
        <v>162</v>
      </c>
      <c r="B1" s="60"/>
      <c r="C1" s="60"/>
      <c r="D1" s="60"/>
      <c r="E1" s="60"/>
      <c r="F1" s="60"/>
      <c r="G1" s="60"/>
      <c r="H1" s="60"/>
      <c r="I1" s="63" t="s">
        <v>199</v>
      </c>
      <c r="J1" s="63" t="s">
        <v>198</v>
      </c>
      <c r="K1" s="66" t="s">
        <v>171</v>
      </c>
      <c r="L1" s="66" t="s">
        <v>156</v>
      </c>
      <c r="M1" s="68" t="s">
        <v>197</v>
      </c>
      <c r="N1" s="67" t="s">
        <v>128</v>
      </c>
      <c r="R1" s="67" t="s">
        <v>89</v>
      </c>
    </row>
    <row r="2" spans="1:18" ht="33.75" customHeight="1">
      <c r="A2" s="44" t="s">
        <v>177</v>
      </c>
      <c r="B2" s="43" t="s">
        <v>176</v>
      </c>
      <c r="C2" s="43" t="s">
        <v>33</v>
      </c>
      <c r="D2" s="51" t="s">
        <v>174</v>
      </c>
      <c r="E2" s="43" t="s">
        <v>173</v>
      </c>
      <c r="F2" s="43" t="s">
        <v>172</v>
      </c>
      <c r="G2" s="43" t="s">
        <v>43</v>
      </c>
      <c r="H2" s="43" t="s">
        <v>170</v>
      </c>
      <c r="I2" s="64"/>
      <c r="J2" s="64"/>
      <c r="K2" s="66"/>
      <c r="L2" s="66"/>
      <c r="M2" s="68"/>
      <c r="N2" s="67"/>
      <c r="R2" s="67"/>
    </row>
    <row r="3" spans="1:18" ht="21" customHeight="1">
      <c r="A3" s="52" t="s">
        <v>175</v>
      </c>
      <c r="B3" s="53"/>
      <c r="C3" s="53"/>
      <c r="D3" s="53"/>
      <c r="E3" s="52"/>
      <c r="F3" s="52"/>
      <c r="G3" s="54"/>
      <c r="H3" s="52" t="s">
        <v>175</v>
      </c>
      <c r="I3" s="54"/>
      <c r="J3" s="52" t="s">
        <v>175</v>
      </c>
      <c r="K3" s="52" t="s">
        <v>175</v>
      </c>
      <c r="L3" s="53"/>
      <c r="M3" s="45" t="s">
        <v>183</v>
      </c>
      <c r="N3" s="47" t="s">
        <v>180</v>
      </c>
      <c r="R3" s="36" t="s">
        <v>157</v>
      </c>
    </row>
    <row r="4" spans="1:18" ht="21" customHeight="1">
      <c r="A4" s="61" t="s">
        <v>175</v>
      </c>
      <c r="B4" s="62"/>
      <c r="C4" s="62"/>
      <c r="D4" s="62"/>
      <c r="E4" s="61"/>
      <c r="F4" s="61"/>
      <c r="G4" s="61"/>
      <c r="H4" s="61" t="s">
        <v>175</v>
      </c>
      <c r="I4" s="61"/>
      <c r="J4" s="61" t="s">
        <v>175</v>
      </c>
      <c r="K4" s="61" t="s">
        <v>175</v>
      </c>
      <c r="L4" s="62"/>
      <c r="M4" s="65" t="s">
        <v>184</v>
      </c>
      <c r="N4" s="59" t="s">
        <v>131</v>
      </c>
      <c r="R4" s="58" t="s">
        <v>158</v>
      </c>
    </row>
    <row r="5" spans="1:18" ht="3.75" hidden="1" customHeight="1">
      <c r="A5" s="61"/>
      <c r="B5" s="62"/>
      <c r="C5" s="62"/>
      <c r="D5" s="62"/>
      <c r="E5" s="61"/>
      <c r="F5" s="61"/>
      <c r="G5" s="61"/>
      <c r="H5" s="61"/>
      <c r="I5" s="61"/>
      <c r="J5" s="61"/>
      <c r="K5" s="61"/>
      <c r="L5" s="62"/>
      <c r="M5" s="65"/>
      <c r="N5" s="59"/>
      <c r="R5" s="58"/>
    </row>
    <row r="6" spans="1:18" ht="29.25" customHeight="1">
      <c r="A6" s="52" t="s">
        <v>175</v>
      </c>
      <c r="B6" s="53"/>
      <c r="C6" s="53"/>
      <c r="D6" s="53"/>
      <c r="E6" s="52"/>
      <c r="F6" s="52"/>
      <c r="G6" s="54"/>
      <c r="H6" s="54"/>
      <c r="I6" s="54"/>
      <c r="J6" s="52" t="s">
        <v>175</v>
      </c>
      <c r="K6" s="52" t="s">
        <v>175</v>
      </c>
      <c r="L6" s="53"/>
      <c r="M6" s="46" t="s">
        <v>185</v>
      </c>
      <c r="N6" s="39" t="s">
        <v>132</v>
      </c>
      <c r="R6" s="38" t="s">
        <v>178</v>
      </c>
    </row>
    <row r="7" spans="1:18" ht="28.5" customHeight="1">
      <c r="A7" s="52" t="s">
        <v>175</v>
      </c>
      <c r="B7" s="53"/>
      <c r="C7" s="53"/>
      <c r="D7" s="53"/>
      <c r="E7" s="52"/>
      <c r="F7" s="52"/>
      <c r="G7" s="52"/>
      <c r="H7" s="52" t="s">
        <v>175</v>
      </c>
      <c r="I7" s="52"/>
      <c r="J7" s="52" t="s">
        <v>175</v>
      </c>
      <c r="K7" s="52" t="s">
        <v>175</v>
      </c>
      <c r="L7" s="53"/>
      <c r="M7" s="46" t="s">
        <v>186</v>
      </c>
      <c r="N7" s="39" t="s">
        <v>134</v>
      </c>
      <c r="R7" s="36" t="s">
        <v>159</v>
      </c>
    </row>
    <row r="8" spans="1:18" ht="39" customHeight="1">
      <c r="A8" s="52" t="s">
        <v>175</v>
      </c>
      <c r="B8" s="53"/>
      <c r="C8" s="53"/>
      <c r="D8" s="52" t="s">
        <v>175</v>
      </c>
      <c r="E8" s="52"/>
      <c r="F8" s="52"/>
      <c r="G8" s="52"/>
      <c r="H8" s="52" t="s">
        <v>175</v>
      </c>
      <c r="I8" s="52"/>
      <c r="J8" s="52" t="s">
        <v>175</v>
      </c>
      <c r="K8" s="52" t="s">
        <v>175</v>
      </c>
      <c r="L8" s="53"/>
      <c r="M8" s="46" t="s">
        <v>187</v>
      </c>
      <c r="N8" s="39" t="s">
        <v>136</v>
      </c>
      <c r="R8" s="36" t="s">
        <v>160</v>
      </c>
    </row>
    <row r="9" spans="1:18" ht="37.5" customHeight="1">
      <c r="A9" s="53"/>
      <c r="B9" s="53"/>
      <c r="C9" s="53"/>
      <c r="D9" s="52"/>
      <c r="E9" s="52"/>
      <c r="F9" s="52"/>
      <c r="G9" s="52" t="s">
        <v>175</v>
      </c>
      <c r="H9" s="52" t="s">
        <v>175</v>
      </c>
      <c r="I9" s="52"/>
      <c r="J9" s="52" t="s">
        <v>175</v>
      </c>
      <c r="K9" s="52" t="s">
        <v>175</v>
      </c>
      <c r="L9" s="53"/>
      <c r="M9" s="46" t="s">
        <v>188</v>
      </c>
      <c r="N9" s="39" t="s">
        <v>137</v>
      </c>
      <c r="R9" s="38" t="s">
        <v>161</v>
      </c>
    </row>
    <row r="10" spans="1:18" ht="27" customHeight="1">
      <c r="A10" s="52" t="s">
        <v>175</v>
      </c>
      <c r="B10" s="52" t="s">
        <v>175</v>
      </c>
      <c r="C10" s="52" t="s">
        <v>175</v>
      </c>
      <c r="D10" s="53"/>
      <c r="E10" s="52"/>
      <c r="F10" s="52"/>
      <c r="G10" s="52"/>
      <c r="H10" s="52" t="s">
        <v>175</v>
      </c>
      <c r="I10" s="52"/>
      <c r="J10" s="52" t="s">
        <v>175</v>
      </c>
      <c r="K10" s="52"/>
      <c r="L10" s="53"/>
      <c r="M10" s="46" t="s">
        <v>189</v>
      </c>
      <c r="N10" s="48" t="s">
        <v>181</v>
      </c>
      <c r="R10" s="36" t="s">
        <v>163</v>
      </c>
    </row>
    <row r="11" spans="1:18" ht="25.5" customHeight="1">
      <c r="A11" s="52" t="s">
        <v>175</v>
      </c>
      <c r="B11" s="53"/>
      <c r="C11" s="53"/>
      <c r="D11" s="52" t="s">
        <v>175</v>
      </c>
      <c r="E11" s="52"/>
      <c r="F11" s="52"/>
      <c r="G11" s="52"/>
      <c r="H11" s="52" t="s">
        <v>175</v>
      </c>
      <c r="I11" s="52"/>
      <c r="J11" s="52" t="s">
        <v>175</v>
      </c>
      <c r="K11" s="52"/>
      <c r="L11" s="52" t="s">
        <v>175</v>
      </c>
      <c r="M11" s="45" t="s">
        <v>190</v>
      </c>
      <c r="N11" s="37" t="s">
        <v>140</v>
      </c>
      <c r="R11" s="36" t="s">
        <v>164</v>
      </c>
    </row>
    <row r="12" spans="1:18" ht="28.5" customHeight="1">
      <c r="A12" s="52" t="s">
        <v>175</v>
      </c>
      <c r="B12" s="53"/>
      <c r="C12" s="53"/>
      <c r="D12" s="53"/>
      <c r="E12" s="52"/>
      <c r="F12" s="52"/>
      <c r="G12" s="52"/>
      <c r="H12" s="52" t="s">
        <v>175</v>
      </c>
      <c r="I12" s="52"/>
      <c r="J12" s="52" t="s">
        <v>175</v>
      </c>
      <c r="K12" s="52"/>
      <c r="L12" s="52" t="s">
        <v>175</v>
      </c>
      <c r="M12" s="49" t="s">
        <v>191</v>
      </c>
      <c r="N12" s="37" t="s">
        <v>142</v>
      </c>
      <c r="R12" s="36" t="s">
        <v>167</v>
      </c>
    </row>
    <row r="13" spans="1:18" ht="28.5" customHeight="1">
      <c r="A13" s="52" t="s">
        <v>175</v>
      </c>
      <c r="B13" s="52" t="s">
        <v>175</v>
      </c>
      <c r="C13" s="53"/>
      <c r="D13" s="53"/>
      <c r="E13" s="52" t="s">
        <v>175</v>
      </c>
      <c r="F13" s="52"/>
      <c r="G13" s="52" t="s">
        <v>175</v>
      </c>
      <c r="H13" s="52"/>
      <c r="I13" s="52"/>
      <c r="J13" s="52" t="s">
        <v>175</v>
      </c>
      <c r="K13" s="52"/>
      <c r="L13" s="52" t="s">
        <v>175</v>
      </c>
      <c r="M13" s="46" t="s">
        <v>192</v>
      </c>
      <c r="N13" s="39" t="s">
        <v>144</v>
      </c>
      <c r="R13" s="36" t="s">
        <v>168</v>
      </c>
    </row>
    <row r="14" spans="1:18" ht="23.25" customHeight="1">
      <c r="A14" s="52" t="s">
        <v>175</v>
      </c>
      <c r="B14" s="52" t="s">
        <v>175</v>
      </c>
      <c r="C14" s="52" t="s">
        <v>175</v>
      </c>
      <c r="D14" s="53"/>
      <c r="E14" s="52"/>
      <c r="F14" s="52"/>
      <c r="G14" s="52"/>
      <c r="H14" s="52"/>
      <c r="I14" s="52"/>
      <c r="J14" s="52" t="s">
        <v>175</v>
      </c>
      <c r="K14" s="52"/>
      <c r="L14" s="52" t="s">
        <v>175</v>
      </c>
      <c r="M14" s="45" t="s">
        <v>193</v>
      </c>
      <c r="N14" s="39" t="s">
        <v>145</v>
      </c>
      <c r="R14" s="38" t="s">
        <v>165</v>
      </c>
    </row>
    <row r="15" spans="1:18" ht="23.25" customHeight="1">
      <c r="A15" s="52" t="s">
        <v>175</v>
      </c>
      <c r="B15" s="53"/>
      <c r="C15" s="52" t="s">
        <v>175</v>
      </c>
      <c r="D15" s="52" t="s">
        <v>175</v>
      </c>
      <c r="E15" s="52"/>
      <c r="F15" s="52"/>
      <c r="G15" s="52"/>
      <c r="H15" s="52" t="s">
        <v>175</v>
      </c>
      <c r="I15" s="52"/>
      <c r="J15" s="52" t="s">
        <v>175</v>
      </c>
      <c r="K15" s="52"/>
      <c r="L15" s="52" t="s">
        <v>175</v>
      </c>
      <c r="M15" s="45" t="s">
        <v>194</v>
      </c>
      <c r="N15" s="47" t="s">
        <v>182</v>
      </c>
      <c r="R15" s="38" t="s">
        <v>166</v>
      </c>
    </row>
    <row r="16" spans="1:18" ht="24" customHeight="1">
      <c r="A16" s="52" t="s">
        <v>175</v>
      </c>
      <c r="B16" s="53"/>
      <c r="C16" s="52" t="s">
        <v>175</v>
      </c>
      <c r="D16" s="53"/>
      <c r="E16" s="52"/>
      <c r="F16" s="52"/>
      <c r="G16" s="52"/>
      <c r="H16" s="52"/>
      <c r="I16" s="52"/>
      <c r="J16" s="52" t="s">
        <v>175</v>
      </c>
      <c r="K16" s="52"/>
      <c r="L16" s="52" t="s">
        <v>175</v>
      </c>
      <c r="M16" s="46" t="s">
        <v>195</v>
      </c>
      <c r="N16" s="37" t="s">
        <v>148</v>
      </c>
      <c r="R16" s="36" t="s">
        <v>147</v>
      </c>
    </row>
    <row r="17" spans="1:18" ht="21" customHeight="1">
      <c r="A17" s="53"/>
      <c r="B17" s="53"/>
      <c r="C17" s="53"/>
      <c r="D17" s="53"/>
      <c r="E17" s="52"/>
      <c r="F17" s="52" t="s">
        <v>175</v>
      </c>
      <c r="G17" s="52" t="s">
        <v>175</v>
      </c>
      <c r="H17" s="52"/>
      <c r="I17" s="52"/>
      <c r="J17" s="52" t="s">
        <v>175</v>
      </c>
      <c r="K17" s="52"/>
      <c r="L17" s="52" t="s">
        <v>175</v>
      </c>
      <c r="M17" s="45" t="s">
        <v>196</v>
      </c>
      <c r="N17" s="39" t="s">
        <v>150</v>
      </c>
      <c r="R17" s="42" t="s">
        <v>149</v>
      </c>
    </row>
    <row r="18" spans="1:18" ht="21" customHeight="1">
      <c r="A18" s="52" t="s">
        <v>175</v>
      </c>
      <c r="B18" s="53"/>
      <c r="C18" s="53"/>
      <c r="D18" s="53"/>
      <c r="E18" s="52"/>
      <c r="F18" s="52" t="s">
        <v>175</v>
      </c>
      <c r="G18" s="52" t="s">
        <v>175</v>
      </c>
      <c r="H18" s="52" t="s">
        <v>175</v>
      </c>
      <c r="I18" s="52" t="s">
        <v>175</v>
      </c>
      <c r="J18" s="52" t="s">
        <v>175</v>
      </c>
      <c r="K18" s="52"/>
      <c r="L18" s="52" t="s">
        <v>175</v>
      </c>
      <c r="M18" s="50" t="s">
        <v>169</v>
      </c>
      <c r="N18" s="34" t="s">
        <v>179</v>
      </c>
      <c r="R18" s="34"/>
    </row>
  </sheetData>
  <mergeCells count="23">
    <mergeCell ref="N4:N5"/>
    <mergeCell ref="R4:R5"/>
    <mergeCell ref="N1:N2"/>
    <mergeCell ref="M1:M2"/>
    <mergeCell ref="R1:R2"/>
    <mergeCell ref="I1:I2"/>
    <mergeCell ref="M4:M5"/>
    <mergeCell ref="L1:L2"/>
    <mergeCell ref="L4:L5"/>
    <mergeCell ref="K4:K5"/>
    <mergeCell ref="J4:J5"/>
    <mergeCell ref="I4:I5"/>
    <mergeCell ref="K1:K2"/>
    <mergeCell ref="J1:J2"/>
    <mergeCell ref="A1:H1"/>
    <mergeCell ref="A4:A5"/>
    <mergeCell ref="D4:D5"/>
    <mergeCell ref="C4:C5"/>
    <mergeCell ref="H4:H5"/>
    <mergeCell ref="B4:B5"/>
    <mergeCell ref="G4:G5"/>
    <mergeCell ref="F4:F5"/>
    <mergeCell ref="E4:E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workbookViewId="0">
      <selection activeCell="F9" sqref="F9"/>
    </sheetView>
  </sheetViews>
  <sheetFormatPr defaultColWidth="17" defaultRowHeight="42.75" customHeight="1"/>
  <cols>
    <col min="1" max="3" width="17" style="26"/>
    <col min="4" max="4" width="35" style="26" customWidth="1"/>
    <col min="5" max="5" width="32.42578125" style="26" customWidth="1"/>
    <col min="6" max="16384" width="17" style="26"/>
  </cols>
  <sheetData>
    <row r="2" spans="2:5" ht="42.75" customHeight="1">
      <c r="B2" s="70" t="s">
        <v>89</v>
      </c>
      <c r="C2" s="70"/>
      <c r="D2" s="70"/>
      <c r="E2" s="30" t="s">
        <v>88</v>
      </c>
    </row>
    <row r="3" spans="2:5" ht="42.75" customHeight="1">
      <c r="B3" s="69" t="s">
        <v>90</v>
      </c>
      <c r="C3" s="69"/>
      <c r="D3" s="69"/>
      <c r="E3" s="27" t="s">
        <v>91</v>
      </c>
    </row>
    <row r="4" spans="2:5" ht="42.75" customHeight="1">
      <c r="B4" s="71" t="s">
        <v>93</v>
      </c>
      <c r="C4" s="69"/>
      <c r="D4" s="69"/>
      <c r="E4" s="27" t="s">
        <v>92</v>
      </c>
    </row>
    <row r="5" spans="2:5" ht="46.5" customHeight="1">
      <c r="B5" s="71" t="s">
        <v>95</v>
      </c>
      <c r="C5" s="69"/>
      <c r="D5" s="69"/>
      <c r="E5" s="29" t="s">
        <v>94</v>
      </c>
    </row>
    <row r="6" spans="2:5" ht="42.75" customHeight="1">
      <c r="B6" s="69" t="s">
        <v>97</v>
      </c>
      <c r="C6" s="69"/>
      <c r="D6" s="69"/>
      <c r="E6" s="29" t="s">
        <v>96</v>
      </c>
    </row>
    <row r="7" spans="2:5" ht="42.75" customHeight="1">
      <c r="B7" s="69" t="s">
        <v>99</v>
      </c>
      <c r="C7" s="69"/>
      <c r="D7" s="69"/>
      <c r="E7" s="29" t="s">
        <v>98</v>
      </c>
    </row>
    <row r="8" spans="2:5" ht="42.75" customHeight="1">
      <c r="B8" s="71" t="s">
        <v>115</v>
      </c>
      <c r="C8" s="69"/>
      <c r="D8" s="69"/>
      <c r="E8" s="29" t="s">
        <v>100</v>
      </c>
    </row>
    <row r="9" spans="2:5" ht="42.75" customHeight="1">
      <c r="B9" s="69" t="s">
        <v>114</v>
      </c>
      <c r="C9" s="69"/>
      <c r="D9" s="69"/>
      <c r="E9" s="27" t="s">
        <v>101</v>
      </c>
    </row>
    <row r="10" spans="2:5" ht="42.75" customHeight="1">
      <c r="B10" s="69" t="s">
        <v>103</v>
      </c>
      <c r="C10" s="69"/>
      <c r="D10" s="69"/>
      <c r="E10" s="27" t="s">
        <v>102</v>
      </c>
    </row>
    <row r="11" spans="2:5" ht="42.75" customHeight="1">
      <c r="B11" s="69" t="s">
        <v>105</v>
      </c>
      <c r="C11" s="69"/>
      <c r="D11" s="69"/>
      <c r="E11" s="27" t="s">
        <v>104</v>
      </c>
    </row>
    <row r="12" spans="2:5" ht="42.75" customHeight="1">
      <c r="B12" s="69" t="s">
        <v>107</v>
      </c>
      <c r="C12" s="69"/>
      <c r="D12" s="69"/>
      <c r="E12" s="29" t="s">
        <v>106</v>
      </c>
    </row>
    <row r="13" spans="2:5" ht="42.75" customHeight="1">
      <c r="B13" s="71" t="s">
        <v>113</v>
      </c>
      <c r="C13" s="69"/>
      <c r="D13" s="69"/>
      <c r="E13" s="29" t="s">
        <v>108</v>
      </c>
    </row>
    <row r="14" spans="2:5" ht="42.75" customHeight="1">
      <c r="B14" s="71" t="s">
        <v>110</v>
      </c>
      <c r="C14" s="69"/>
      <c r="D14" s="69"/>
      <c r="E14" s="29" t="s">
        <v>109</v>
      </c>
    </row>
    <row r="15" spans="2:5" ht="42.75" customHeight="1">
      <c r="B15" s="69" t="s">
        <v>112</v>
      </c>
      <c r="C15" s="69"/>
      <c r="D15" s="69"/>
      <c r="E15" s="27" t="s">
        <v>111</v>
      </c>
    </row>
    <row r="16" spans="2:5" ht="42.75" customHeight="1">
      <c r="B16" s="72" t="s">
        <v>117</v>
      </c>
      <c r="C16" s="72"/>
      <c r="D16" s="72"/>
      <c r="E16" s="29" t="s">
        <v>116</v>
      </c>
    </row>
    <row r="17" spans="2:5" ht="42.75" customHeight="1">
      <c r="B17" s="28"/>
      <c r="C17" s="28"/>
      <c r="D17" s="28"/>
      <c r="E17" s="28"/>
    </row>
  </sheetData>
  <mergeCells count="15">
    <mergeCell ref="B14:D14"/>
    <mergeCell ref="B15:D15"/>
    <mergeCell ref="B16:D16"/>
    <mergeCell ref="B8:D8"/>
    <mergeCell ref="B9:D9"/>
    <mergeCell ref="B10:D10"/>
    <mergeCell ref="B11:D11"/>
    <mergeCell ref="B12:D12"/>
    <mergeCell ref="B13:D13"/>
    <mergeCell ref="B7:D7"/>
    <mergeCell ref="B2:D2"/>
    <mergeCell ref="B3:D3"/>
    <mergeCell ref="B4:D4"/>
    <mergeCell ref="B5:D5"/>
    <mergeCell ref="B6:D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5"/>
  <sheetViews>
    <sheetView workbookViewId="0">
      <selection activeCell="G4" sqref="G4"/>
    </sheetView>
  </sheetViews>
  <sheetFormatPr defaultColWidth="20" defaultRowHeight="37.5" customHeight="1"/>
  <cols>
    <col min="6" max="6" width="25.42578125" customWidth="1"/>
  </cols>
  <sheetData>
    <row r="2" spans="4:6" ht="37.5" customHeight="1">
      <c r="D2" s="32" t="s">
        <v>119</v>
      </c>
      <c r="E2" s="32" t="s">
        <v>118</v>
      </c>
      <c r="F2" s="32" t="s">
        <v>125</v>
      </c>
    </row>
    <row r="3" spans="4:6" ht="37.5" customHeight="1">
      <c r="D3" s="24" t="s">
        <v>122</v>
      </c>
      <c r="E3" s="24" t="s">
        <v>121</v>
      </c>
      <c r="F3" s="24" t="s">
        <v>120</v>
      </c>
    </row>
    <row r="4" spans="4:6" ht="37.5" customHeight="1">
      <c r="D4" s="24">
        <v>62.8</v>
      </c>
      <c r="E4" s="24">
        <v>62.8</v>
      </c>
      <c r="F4" s="24" t="s">
        <v>123</v>
      </c>
    </row>
    <row r="5" spans="4:6" ht="37.5" customHeight="1">
      <c r="D5" s="31">
        <v>8.7500000000000005E-12</v>
      </c>
      <c r="E5" s="31">
        <v>4.1999999999999999E-12</v>
      </c>
      <c r="F5" s="24" t="s">
        <v>124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1"/>
  <sheetViews>
    <sheetView workbookViewId="0">
      <selection activeCell="C2" sqref="C2:E11"/>
    </sheetView>
  </sheetViews>
  <sheetFormatPr defaultColWidth="19.85546875" defaultRowHeight="33.75" customHeight="1"/>
  <sheetData>
    <row r="2" spans="3:5" ht="33.75" customHeight="1">
      <c r="C2" s="13" t="s">
        <v>126</v>
      </c>
      <c r="D2" s="13" t="s">
        <v>63</v>
      </c>
      <c r="E2" s="13" t="s">
        <v>127</v>
      </c>
    </row>
    <row r="3" spans="3:5" ht="33.75" customHeight="1">
      <c r="C3" s="1"/>
      <c r="D3" s="1"/>
      <c r="E3" s="1"/>
    </row>
    <row r="4" spans="3:5" ht="33.75" customHeight="1">
      <c r="C4" s="1"/>
      <c r="D4" s="1"/>
      <c r="E4" s="1"/>
    </row>
    <row r="5" spans="3:5" ht="33.75" customHeight="1">
      <c r="C5" s="33"/>
      <c r="D5" s="33"/>
      <c r="E5" s="33"/>
    </row>
    <row r="6" spans="3:5" ht="33.75" customHeight="1">
      <c r="C6" s="33"/>
      <c r="D6" s="33"/>
      <c r="E6" s="33"/>
    </row>
    <row r="7" spans="3:5" ht="33.75" customHeight="1">
      <c r="C7" s="33"/>
      <c r="D7" s="33"/>
      <c r="E7" s="33"/>
    </row>
    <row r="8" spans="3:5" ht="33.75" customHeight="1">
      <c r="C8" s="33"/>
      <c r="D8" s="33"/>
      <c r="E8" s="33"/>
    </row>
    <row r="9" spans="3:5" ht="33.75" customHeight="1">
      <c r="C9" s="33"/>
      <c r="D9" s="33"/>
      <c r="E9" s="33"/>
    </row>
    <row r="10" spans="3:5" ht="33.75" customHeight="1">
      <c r="C10" s="33"/>
      <c r="D10" s="33"/>
      <c r="E10" s="33"/>
    </row>
    <row r="11" spans="3:5" ht="33.75" customHeight="1">
      <c r="C11" s="33"/>
      <c r="D11" s="33"/>
      <c r="E11" s="3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H158"/>
  <sheetViews>
    <sheetView workbookViewId="0">
      <selection activeCell="E6" sqref="E6"/>
    </sheetView>
  </sheetViews>
  <sheetFormatPr defaultRowHeight="15"/>
  <cols>
    <col min="5" max="5" width="13" customWidth="1"/>
    <col min="6" max="6" width="12" bestFit="1" customWidth="1"/>
  </cols>
  <sheetData>
    <row r="5" spans="4:6">
      <c r="D5">
        <v>0</v>
      </c>
      <c r="E5">
        <f>0.82-(0.038*ASINH(D5/(2*0.000004)))-(0.03*LN((0.000751)/(0.000751-D5)))-(410*D5)</f>
        <v>0.82</v>
      </c>
      <c r="F5">
        <f>D5*E5*1000000</f>
        <v>0</v>
      </c>
    </row>
    <row r="6" spans="4:6">
      <c r="D6">
        <f>D5+0.00005</f>
        <v>5.0000000000000002E-5</v>
      </c>
      <c r="E6">
        <f t="shared" ref="E6:E26" si="0">0.82-(0.038*ASINH(D6/(2*0.000004)))-(0.03*LN((0.000751)/(0.000751-D6)))-(410*D6)</f>
        <v>0.70121448063725067</v>
      </c>
      <c r="F6">
        <f t="shared" ref="F6:F26" si="1">D6*E6*1000000</f>
        <v>35.060724031862534</v>
      </c>
    </row>
    <row r="7" spans="4:6">
      <c r="D7">
        <f t="shared" ref="D7:D19" si="2">D6+0.00005</f>
        <v>1E-4</v>
      </c>
      <c r="E7">
        <f t="shared" si="0"/>
        <v>0.65233518377168365</v>
      </c>
      <c r="F7">
        <f t="shared" si="1"/>
        <v>65.233518377168366</v>
      </c>
    </row>
    <row r="8" spans="4:6">
      <c r="D8">
        <f t="shared" si="2"/>
        <v>1.5000000000000001E-4</v>
      </c>
      <c r="E8">
        <f t="shared" si="0"/>
        <v>0.61406372958604805</v>
      </c>
      <c r="F8">
        <f t="shared" si="1"/>
        <v>92.109559437907222</v>
      </c>
    </row>
    <row r="9" spans="4:6">
      <c r="D9">
        <f t="shared" si="2"/>
        <v>2.0000000000000001E-4</v>
      </c>
      <c r="E9">
        <f t="shared" si="0"/>
        <v>0.58003780962729568</v>
      </c>
      <c r="F9">
        <f t="shared" si="1"/>
        <v>116.00756192545914</v>
      </c>
    </row>
    <row r="10" spans="4:6">
      <c r="D10">
        <f t="shared" si="2"/>
        <v>2.5000000000000001E-4</v>
      </c>
      <c r="E10">
        <f t="shared" si="0"/>
        <v>0.54820996005684064</v>
      </c>
      <c r="F10">
        <f t="shared" si="1"/>
        <v>137.05249001421018</v>
      </c>
    </row>
    <row r="11" spans="4:6">
      <c r="D11">
        <f t="shared" si="2"/>
        <v>3.0000000000000003E-4</v>
      </c>
      <c r="E11">
        <f t="shared" si="0"/>
        <v>0.51763054856299107</v>
      </c>
      <c r="F11">
        <f t="shared" si="1"/>
        <v>155.28916456889732</v>
      </c>
    </row>
    <row r="12" spans="4:6">
      <c r="D12">
        <f t="shared" si="2"/>
        <v>3.5000000000000005E-4</v>
      </c>
      <c r="E12">
        <f t="shared" si="0"/>
        <v>0.48774943682526389</v>
      </c>
      <c r="F12">
        <f t="shared" si="1"/>
        <v>170.7123028888424</v>
      </c>
    </row>
    <row r="13" spans="4:6">
      <c r="D13">
        <f t="shared" si="2"/>
        <v>4.0000000000000007E-4</v>
      </c>
      <c r="E13">
        <f t="shared" si="0"/>
        <v>0.45818115065337772</v>
      </c>
      <c r="F13">
        <f t="shared" si="1"/>
        <v>183.27246026135111</v>
      </c>
    </row>
    <row r="14" spans="4:6">
      <c r="D14">
        <f t="shared" si="2"/>
        <v>4.500000000000001E-4</v>
      </c>
      <c r="E14">
        <f t="shared" si="0"/>
        <v>0.42859591385370205</v>
      </c>
      <c r="F14">
        <f t="shared" si="1"/>
        <v>192.86816123416597</v>
      </c>
    </row>
    <row r="15" spans="4:6">
      <c r="D15">
        <f t="shared" si="2"/>
        <v>5.0000000000000012E-4</v>
      </c>
      <c r="E15">
        <f t="shared" si="0"/>
        <v>0.39864306483698075</v>
      </c>
      <c r="F15">
        <f t="shared" si="1"/>
        <v>199.32153241849042</v>
      </c>
    </row>
    <row r="16" spans="4:6">
      <c r="D16">
        <f t="shared" si="2"/>
        <v>5.5000000000000014E-4</v>
      </c>
      <c r="E16">
        <f t="shared" si="0"/>
        <v>0.36785725908088673</v>
      </c>
      <c r="F16">
        <f t="shared" si="1"/>
        <v>202.32149249448776</v>
      </c>
    </row>
    <row r="17" spans="4:6">
      <c r="D17">
        <f t="shared" si="2"/>
        <v>6.0000000000000016E-4</v>
      </c>
      <c r="E17">
        <f t="shared" si="0"/>
        <v>0.33547039559955827</v>
      </c>
      <c r="F17">
        <f t="shared" si="1"/>
        <v>201.28223735973501</v>
      </c>
    </row>
    <row r="18" spans="4:6">
      <c r="D18">
        <f t="shared" si="2"/>
        <v>6.5000000000000019E-4</v>
      </c>
      <c r="E18">
        <f t="shared" si="0"/>
        <v>0.29986424291354519</v>
      </c>
      <c r="F18">
        <f t="shared" si="1"/>
        <v>194.91175789380441</v>
      </c>
    </row>
    <row r="19" spans="4:6">
      <c r="D19">
        <f t="shared" si="2"/>
        <v>7.0000000000000021E-4</v>
      </c>
      <c r="E19">
        <f t="shared" si="0"/>
        <v>0.25604949166415564</v>
      </c>
      <c r="F19">
        <f t="shared" si="1"/>
        <v>179.23464416490901</v>
      </c>
    </row>
    <row r="20" spans="4:6">
      <c r="D20">
        <v>7.2499999999999995E-4</v>
      </c>
      <c r="E20">
        <f t="shared" si="0"/>
        <v>0.22425423276041817</v>
      </c>
      <c r="F20">
        <f t="shared" si="1"/>
        <v>162.58431875130316</v>
      </c>
    </row>
    <row r="21" spans="4:6">
      <c r="D21">
        <v>7.2999999999999996E-4</v>
      </c>
      <c r="E21">
        <f t="shared" si="0"/>
        <v>0.21553585612829873</v>
      </c>
      <c r="F21">
        <f t="shared" si="1"/>
        <v>157.34117497365807</v>
      </c>
    </row>
    <row r="22" spans="4:6">
      <c r="D22">
        <v>7.3499999999999998E-4</v>
      </c>
      <c r="E22">
        <f t="shared" si="0"/>
        <v>0.20506847345974821</v>
      </c>
      <c r="F22">
        <f t="shared" si="1"/>
        <v>150.72532799291494</v>
      </c>
    </row>
    <row r="23" spans="4:6">
      <c r="D23">
        <v>7.3999999999999999E-4</v>
      </c>
      <c r="E23">
        <f t="shared" si="0"/>
        <v>0.19152005702722075</v>
      </c>
      <c r="F23">
        <f t="shared" si="1"/>
        <v>141.72484220014334</v>
      </c>
    </row>
    <row r="24" spans="4:6">
      <c r="D24">
        <v>7.45E-4</v>
      </c>
      <c r="E24">
        <f t="shared" si="0"/>
        <v>0.17103010454926471</v>
      </c>
      <c r="F24">
        <f t="shared" si="1"/>
        <v>127.41742788920222</v>
      </c>
    </row>
    <row r="25" spans="4:6">
      <c r="D25">
        <v>7.4750000000000001E-4</v>
      </c>
      <c r="E25">
        <f t="shared" si="0"/>
        <v>0.15370791354015884</v>
      </c>
      <c r="F25">
        <f t="shared" si="1"/>
        <v>114.89666537126874</v>
      </c>
    </row>
    <row r="26" spans="4:6">
      <c r="D26">
        <v>7.5000000000000002E-4</v>
      </c>
      <c r="E26">
        <f t="shared" si="0"/>
        <v>0.11497315347870513</v>
      </c>
      <c r="F26">
        <f t="shared" si="1"/>
        <v>86.22986510902885</v>
      </c>
    </row>
    <row r="35" spans="4:8">
      <c r="H35">
        <f>LN(100)</f>
        <v>4.6051701859880918</v>
      </c>
    </row>
    <row r="39" spans="4:8">
      <c r="D39">
        <f t="shared" ref="D39:D70" si="3">D38+0.000005</f>
        <v>5.0000000000000004E-6</v>
      </c>
      <c r="E39">
        <f t="shared" ref="E39:E70" si="4">0.82-(0.025*ASINH(D39/0.000002))-(0.025*LOG((0.000755)/(0.00075-D39)))-(410*D39)</f>
        <v>0.7766244543687002</v>
      </c>
      <c r="F39">
        <f t="shared" ref="F39:F70" si="5">D39*E39*5000</f>
        <v>1.9415611359217506E-2</v>
      </c>
    </row>
    <row r="40" spans="4:8">
      <c r="D40">
        <f t="shared" si="3"/>
        <v>1.0000000000000001E-5</v>
      </c>
      <c r="E40">
        <f t="shared" si="4"/>
        <v>0.7578711606707258</v>
      </c>
      <c r="F40">
        <f t="shared" si="5"/>
        <v>3.7893558033536293E-2</v>
      </c>
    </row>
    <row r="41" spans="4:8">
      <c r="D41">
        <f t="shared" si="3"/>
        <v>1.5000000000000002E-5</v>
      </c>
      <c r="E41">
        <f t="shared" si="4"/>
        <v>0.74574687705676646</v>
      </c>
      <c r="F41">
        <f t="shared" si="5"/>
        <v>5.5931015779257492E-2</v>
      </c>
    </row>
    <row r="42" spans="4:8">
      <c r="D42">
        <f t="shared" si="3"/>
        <v>2.0000000000000002E-5</v>
      </c>
      <c r="E42">
        <f t="shared" si="4"/>
        <v>0.73647882395483244</v>
      </c>
      <c r="F42">
        <f t="shared" si="5"/>
        <v>7.3647882395483241E-2</v>
      </c>
    </row>
    <row r="43" spans="4:8">
      <c r="D43">
        <f t="shared" si="3"/>
        <v>2.5000000000000001E-5</v>
      </c>
      <c r="E43">
        <f t="shared" si="4"/>
        <v>0.72879797641193378</v>
      </c>
      <c r="F43">
        <f t="shared" si="5"/>
        <v>9.1099747051491722E-2</v>
      </c>
    </row>
    <row r="44" spans="4:8">
      <c r="D44">
        <f t="shared" si="3"/>
        <v>3.0000000000000001E-5</v>
      </c>
      <c r="E44">
        <f t="shared" si="4"/>
        <v>0.72212697248303703</v>
      </c>
      <c r="F44">
        <f t="shared" si="5"/>
        <v>0.10831904587245555</v>
      </c>
    </row>
    <row r="45" spans="4:8">
      <c r="D45">
        <f t="shared" si="3"/>
        <v>3.5000000000000004E-5</v>
      </c>
      <c r="E45">
        <f t="shared" si="4"/>
        <v>0.71615489249814868</v>
      </c>
      <c r="F45">
        <f t="shared" si="5"/>
        <v>0.12532710618717605</v>
      </c>
    </row>
    <row r="46" spans="4:8">
      <c r="D46">
        <f t="shared" si="3"/>
        <v>4.0000000000000003E-5</v>
      </c>
      <c r="E46">
        <f t="shared" si="4"/>
        <v>0.71069518820252453</v>
      </c>
      <c r="F46">
        <f t="shared" si="5"/>
        <v>0.14213903764050492</v>
      </c>
    </row>
    <row r="47" spans="4:8">
      <c r="D47">
        <f t="shared" si="3"/>
        <v>4.5000000000000003E-5</v>
      </c>
      <c r="E47">
        <f t="shared" si="4"/>
        <v>0.70562715534570974</v>
      </c>
      <c r="F47">
        <f t="shared" si="5"/>
        <v>0.1587661099527847</v>
      </c>
    </row>
    <row r="48" spans="4:8">
      <c r="D48">
        <f t="shared" si="3"/>
        <v>5.0000000000000002E-5</v>
      </c>
      <c r="E48">
        <f t="shared" si="4"/>
        <v>0.70086820806859529</v>
      </c>
      <c r="F48">
        <f t="shared" si="5"/>
        <v>0.17521705201714882</v>
      </c>
    </row>
    <row r="49" spans="4:6">
      <c r="D49">
        <f t="shared" si="3"/>
        <v>5.5000000000000002E-5</v>
      </c>
      <c r="E49">
        <f t="shared" si="4"/>
        <v>0.69635935632547419</v>
      </c>
      <c r="F49">
        <f t="shared" si="5"/>
        <v>0.19149882298950541</v>
      </c>
    </row>
    <row r="50" spans="4:6">
      <c r="D50">
        <f t="shared" si="3"/>
        <v>6.0000000000000002E-5</v>
      </c>
      <c r="E50">
        <f t="shared" si="4"/>
        <v>0.69205699786943831</v>
      </c>
      <c r="F50">
        <f t="shared" si="5"/>
        <v>0.2076170993608315</v>
      </c>
    </row>
    <row r="51" spans="4:6">
      <c r="D51">
        <f t="shared" si="3"/>
        <v>6.5000000000000008E-5</v>
      </c>
      <c r="E51">
        <f t="shared" si="4"/>
        <v>0.68792799368908919</v>
      </c>
      <c r="F51">
        <f t="shared" si="5"/>
        <v>0.22357659794895401</v>
      </c>
    </row>
    <row r="52" spans="4:6">
      <c r="D52">
        <f t="shared" si="3"/>
        <v>7.0000000000000007E-5</v>
      </c>
      <c r="E52">
        <f t="shared" si="4"/>
        <v>0.68394656749601701</v>
      </c>
      <c r="F52">
        <f t="shared" si="5"/>
        <v>0.23938129862360596</v>
      </c>
    </row>
    <row r="53" spans="4:6">
      <c r="D53">
        <f t="shared" si="3"/>
        <v>7.5000000000000007E-5</v>
      </c>
      <c r="E53">
        <f t="shared" si="4"/>
        <v>0.68009227443191078</v>
      </c>
      <c r="F53">
        <f t="shared" si="5"/>
        <v>0.25503460291196656</v>
      </c>
    </row>
    <row r="54" spans="4:6">
      <c r="D54">
        <f t="shared" si="3"/>
        <v>8.0000000000000007E-5</v>
      </c>
      <c r="E54">
        <f t="shared" si="4"/>
        <v>0.67634862507515336</v>
      </c>
      <c r="F54">
        <f t="shared" si="5"/>
        <v>0.27053945003006136</v>
      </c>
    </row>
    <row r="55" spans="4:6">
      <c r="D55">
        <f t="shared" si="3"/>
        <v>8.5000000000000006E-5</v>
      </c>
      <c r="E55">
        <f t="shared" si="4"/>
        <v>0.67270212644013871</v>
      </c>
      <c r="F55">
        <f t="shared" si="5"/>
        <v>0.28589840373705894</v>
      </c>
    </row>
    <row r="56" spans="4:6">
      <c r="D56">
        <f t="shared" si="3"/>
        <v>9.0000000000000006E-5</v>
      </c>
      <c r="E56">
        <f t="shared" si="4"/>
        <v>0.66914159699120968</v>
      </c>
      <c r="F56">
        <f t="shared" si="5"/>
        <v>0.30111371864604436</v>
      </c>
    </row>
    <row r="57" spans="4:6">
      <c r="D57">
        <f t="shared" si="3"/>
        <v>9.5000000000000005E-5</v>
      </c>
      <c r="E57">
        <f t="shared" si="4"/>
        <v>0.66565766679623706</v>
      </c>
      <c r="F57">
        <f t="shared" si="5"/>
        <v>0.31618739172821259</v>
      </c>
    </row>
    <row r="58" spans="4:6">
      <c r="D58">
        <f t="shared" si="3"/>
        <v>1E-4</v>
      </c>
      <c r="E58">
        <f t="shared" si="4"/>
        <v>0.66224240585055594</v>
      </c>
      <c r="F58">
        <f t="shared" si="5"/>
        <v>0.33112120292527802</v>
      </c>
    </row>
    <row r="59" spans="4:6">
      <c r="D59">
        <f t="shared" si="3"/>
        <v>1.05E-4</v>
      </c>
      <c r="E59">
        <f t="shared" si="4"/>
        <v>0.65888904305596885</v>
      </c>
      <c r="F59">
        <f t="shared" si="5"/>
        <v>0.34591674760438368</v>
      </c>
    </row>
    <row r="60" spans="4:6">
      <c r="D60">
        <f t="shared" si="3"/>
        <v>1.1E-4</v>
      </c>
      <c r="E60">
        <f t="shared" si="4"/>
        <v>0.65559175055443752</v>
      </c>
      <c r="F60">
        <f t="shared" si="5"/>
        <v>0.36057546280494063</v>
      </c>
    </row>
    <row r="61" spans="4:6">
      <c r="D61">
        <f t="shared" si="3"/>
        <v>1.15E-4</v>
      </c>
      <c r="E61">
        <f t="shared" si="4"/>
        <v>0.65234547598769155</v>
      </c>
      <c r="F61">
        <f t="shared" si="5"/>
        <v>0.3750986486929227</v>
      </c>
    </row>
    <row r="62" spans="4:6">
      <c r="D62">
        <f t="shared" si="3"/>
        <v>1.2E-4</v>
      </c>
      <c r="E62">
        <f t="shared" si="4"/>
        <v>0.64914581044576447</v>
      </c>
      <c r="F62">
        <f t="shared" si="5"/>
        <v>0.38948748626745866</v>
      </c>
    </row>
    <row r="63" spans="4:6">
      <c r="D63">
        <f t="shared" si="3"/>
        <v>1.25E-4</v>
      </c>
      <c r="E63">
        <f t="shared" si="4"/>
        <v>0.64598888336389271</v>
      </c>
      <c r="F63">
        <f t="shared" si="5"/>
        <v>0.40374305210243294</v>
      </c>
    </row>
    <row r="64" spans="4:6">
      <c r="D64">
        <f t="shared" si="3"/>
        <v>1.3000000000000002E-4</v>
      </c>
      <c r="E64">
        <f t="shared" si="4"/>
        <v>0.64287127802667687</v>
      </c>
      <c r="F64">
        <f t="shared" si="5"/>
        <v>0.41786633071734003</v>
      </c>
    </row>
    <row r="65" spans="4:6">
      <c r="D65">
        <f t="shared" si="3"/>
        <v>1.3500000000000003E-4</v>
      </c>
      <c r="E65">
        <f t="shared" si="4"/>
        <v>0.63978996301346924</v>
      </c>
      <c r="F65">
        <f t="shared" si="5"/>
        <v>0.43185822503409188</v>
      </c>
    </row>
    <row r="66" spans="4:6">
      <c r="D66">
        <f t="shared" si="3"/>
        <v>1.4000000000000004E-4</v>
      </c>
      <c r="E66">
        <f t="shared" si="4"/>
        <v>0.63674223610670722</v>
      </c>
      <c r="F66">
        <f t="shared" si="5"/>
        <v>0.4457195652746952</v>
      </c>
    </row>
    <row r="67" spans="4:6">
      <c r="D67">
        <f t="shared" si="3"/>
        <v>1.4500000000000006E-4</v>
      </c>
      <c r="E67">
        <f t="shared" si="4"/>
        <v>0.6337256780392484</v>
      </c>
      <c r="F67">
        <f t="shared" si="5"/>
        <v>0.45945111657845528</v>
      </c>
    </row>
    <row r="68" spans="4:6">
      <c r="D68">
        <f t="shared" si="3"/>
        <v>1.5000000000000007E-4</v>
      </c>
      <c r="E68">
        <f t="shared" si="4"/>
        <v>0.63073811407941049</v>
      </c>
      <c r="F68">
        <f t="shared" si="5"/>
        <v>0.47305358555955807</v>
      </c>
    </row>
    <row r="69" spans="4:6">
      <c r="D69">
        <f t="shared" si="3"/>
        <v>1.5500000000000008E-4</v>
      </c>
      <c r="E69">
        <f t="shared" si="4"/>
        <v>0.62777758191173916</v>
      </c>
      <c r="F69">
        <f t="shared" si="5"/>
        <v>0.4865276259815981</v>
      </c>
    </row>
    <row r="70" spans="4:6">
      <c r="D70">
        <f t="shared" si="3"/>
        <v>1.6000000000000009E-4</v>
      </c>
      <c r="E70">
        <f t="shared" si="4"/>
        <v>0.62484230461419366</v>
      </c>
      <c r="F70">
        <f t="shared" si="5"/>
        <v>0.49987384369135518</v>
      </c>
    </row>
    <row r="71" spans="4:6">
      <c r="D71">
        <f t="shared" ref="D71:D134" si="6">D70+0.000005</f>
        <v>1.6500000000000011E-4</v>
      </c>
      <c r="E71">
        <f t="shared" ref="E71:E134" si="7">0.82-(0.025*ASINH(D71/0.000002))-(0.025*LOG((0.000755)/(0.00075-D71)))-(410*D71)</f>
        <v>0.62193066779075412</v>
      </c>
      <c r="F71">
        <f t="shared" ref="F71:F134" si="8">D71*E71*5000</f>
        <v>0.51309280092737242</v>
      </c>
    </row>
    <row r="72" spans="4:6">
      <c r="D72">
        <f t="shared" si="6"/>
        <v>1.7000000000000012E-4</v>
      </c>
      <c r="E72">
        <f t="shared" si="7"/>
        <v>0.61904120011507935</v>
      </c>
      <c r="F72">
        <f t="shared" si="8"/>
        <v>0.52618502009781787</v>
      </c>
    </row>
    <row r="73" spans="4:6">
      <c r="D73">
        <f t="shared" si="6"/>
        <v>1.7500000000000013E-4</v>
      </c>
      <c r="E73">
        <f t="shared" si="7"/>
        <v>0.61617255669187287</v>
      </c>
      <c r="F73">
        <f t="shared" si="8"/>
        <v>0.53915098710538911</v>
      </c>
    </row>
    <row r="74" spans="4:6">
      <c r="D74">
        <f t="shared" si="6"/>
        <v>1.8000000000000015E-4</v>
      </c>
      <c r="E74">
        <f t="shared" si="7"/>
        <v>0.61332350475960884</v>
      </c>
      <c r="F74">
        <f t="shared" si="8"/>
        <v>0.55199115428364842</v>
      </c>
    </row>
    <row r="75" spans="4:6">
      <c r="D75">
        <f t="shared" si="6"/>
        <v>1.8500000000000016E-4</v>
      </c>
      <c r="E75">
        <f t="shared" si="7"/>
        <v>0.61049291134962025</v>
      </c>
      <c r="F75">
        <f t="shared" si="8"/>
        <v>0.56470594299839927</v>
      </c>
    </row>
    <row r="76" spans="4:6">
      <c r="D76">
        <f t="shared" si="6"/>
        <v>1.9000000000000017E-4</v>
      </c>
      <c r="E76">
        <f t="shared" si="7"/>
        <v>0.60767973258841068</v>
      </c>
      <c r="F76">
        <f t="shared" si="8"/>
        <v>0.57729574595899069</v>
      </c>
    </row>
    <row r="77" spans="4:6">
      <c r="D77">
        <f t="shared" si="6"/>
        <v>1.9500000000000019E-4</v>
      </c>
      <c r="E77">
        <f t="shared" si="7"/>
        <v>0.60488300438698128</v>
      </c>
      <c r="F77">
        <f t="shared" si="8"/>
        <v>0.58976092927730728</v>
      </c>
    </row>
    <row r="78" spans="4:6">
      <c r="D78">
        <f t="shared" si="6"/>
        <v>2.000000000000002E-4</v>
      </c>
      <c r="E78">
        <f t="shared" si="7"/>
        <v>0.60210183430636155</v>
      </c>
      <c r="F78">
        <f t="shared" si="8"/>
        <v>0.6021018343063621</v>
      </c>
    </row>
    <row r="79" spans="4:6">
      <c r="D79">
        <f t="shared" si="6"/>
        <v>2.0500000000000021E-4</v>
      </c>
      <c r="E79">
        <f t="shared" si="7"/>
        <v>0.59933539442496042</v>
      </c>
      <c r="F79">
        <f t="shared" si="8"/>
        <v>0.61431877928558509</v>
      </c>
    </row>
    <row r="80" spans="4:6">
      <c r="D80">
        <f t="shared" si="6"/>
        <v>2.1000000000000023E-4</v>
      </c>
      <c r="E80">
        <f t="shared" si="7"/>
        <v>0.59658291506276473</v>
      </c>
      <c r="F80">
        <f t="shared" si="8"/>
        <v>0.62641206081590362</v>
      </c>
    </row>
    <row r="81" spans="4:6">
      <c r="D81">
        <f t="shared" si="6"/>
        <v>2.1500000000000024E-4</v>
      </c>
      <c r="E81">
        <f t="shared" si="7"/>
        <v>0.59384367924127579</v>
      </c>
      <c r="F81">
        <f t="shared" si="8"/>
        <v>0.63838195518437224</v>
      </c>
    </row>
    <row r="82" spans="4:6">
      <c r="D82">
        <f t="shared" si="6"/>
        <v>2.2000000000000025E-4</v>
      </c>
      <c r="E82">
        <f t="shared" si="7"/>
        <v>0.59111701777756265</v>
      </c>
      <c r="F82">
        <f t="shared" si="8"/>
        <v>0.65022871955531969</v>
      </c>
    </row>
    <row r="83" spans="4:6">
      <c r="D83">
        <f t="shared" si="6"/>
        <v>2.2500000000000026E-4</v>
      </c>
      <c r="E83">
        <f t="shared" si="7"/>
        <v>0.58840230492677925</v>
      </c>
      <c r="F83">
        <f t="shared" si="8"/>
        <v>0.66195259304262744</v>
      </c>
    </row>
    <row r="84" spans="4:6">
      <c r="D84">
        <f t="shared" si="6"/>
        <v>2.3000000000000028E-4</v>
      </c>
      <c r="E84">
        <f t="shared" si="7"/>
        <v>0.585698954500668</v>
      </c>
      <c r="F84">
        <f t="shared" si="8"/>
        <v>0.67355379767576906</v>
      </c>
    </row>
    <row r="85" spans="4:6">
      <c r="D85">
        <f t="shared" si="6"/>
        <v>2.3500000000000029E-4</v>
      </c>
      <c r="E85">
        <f t="shared" si="7"/>
        <v>0.5830064164004648</v>
      </c>
      <c r="F85">
        <f t="shared" si="8"/>
        <v>0.68503253927054697</v>
      </c>
    </row>
    <row r="86" spans="4:6">
      <c r="D86">
        <f t="shared" si="6"/>
        <v>2.400000000000003E-4</v>
      </c>
      <c r="E86">
        <f t="shared" si="7"/>
        <v>0.58032417351169319</v>
      </c>
      <c r="F86">
        <f t="shared" si="8"/>
        <v>0.69638900821403271</v>
      </c>
    </row>
    <row r="87" spans="4:6">
      <c r="D87">
        <f t="shared" si="6"/>
        <v>2.4500000000000032E-4</v>
      </c>
      <c r="E87">
        <f t="shared" si="7"/>
        <v>0.57765173891589805</v>
      </c>
      <c r="F87">
        <f t="shared" si="8"/>
        <v>0.70762338017197601</v>
      </c>
    </row>
    <row r="88" spans="4:6">
      <c r="D88">
        <f t="shared" si="6"/>
        <v>2.5000000000000033E-4</v>
      </c>
      <c r="E88">
        <f t="shared" si="7"/>
        <v>0.57498865338071403</v>
      </c>
      <c r="F88">
        <f t="shared" si="8"/>
        <v>0.71873581672589348</v>
      </c>
    </row>
    <row r="89" spans="4:6">
      <c r="D89">
        <f t="shared" si="6"/>
        <v>2.5500000000000034E-4</v>
      </c>
      <c r="E89">
        <f t="shared" si="7"/>
        <v>0.57233448309500479</v>
      </c>
      <c r="F89">
        <f t="shared" si="8"/>
        <v>0.72972646594613211</v>
      </c>
    </row>
    <row r="90" spans="4:6">
      <c r="D90">
        <f t="shared" si="6"/>
        <v>2.6000000000000036E-4</v>
      </c>
      <c r="E90">
        <f t="shared" si="7"/>
        <v>0.56968881762031531</v>
      </c>
      <c r="F90">
        <f t="shared" si="8"/>
        <v>0.74059546290641087</v>
      </c>
    </row>
    <row r="91" spans="4:6">
      <c r="D91">
        <f t="shared" si="6"/>
        <v>2.6500000000000037E-4</v>
      </c>
      <c r="E91">
        <f t="shared" si="7"/>
        <v>0.56705126803369899</v>
      </c>
      <c r="F91">
        <f t="shared" si="8"/>
        <v>0.75134293014465214</v>
      </c>
    </row>
    <row r="92" spans="4:6">
      <c r="D92">
        <f t="shared" si="6"/>
        <v>2.7000000000000038E-4</v>
      </c>
      <c r="E92">
        <f t="shared" si="7"/>
        <v>0.56442146524022829</v>
      </c>
      <c r="F92">
        <f t="shared" si="8"/>
        <v>0.7619689780743093</v>
      </c>
    </row>
    <row r="93" spans="4:6">
      <c r="D93">
        <f t="shared" si="6"/>
        <v>2.750000000000004E-4</v>
      </c>
      <c r="E93">
        <f t="shared" si="7"/>
        <v>0.56179905843627176</v>
      </c>
      <c r="F93">
        <f t="shared" si="8"/>
        <v>0.7724737053498747</v>
      </c>
    </row>
    <row r="94" spans="4:6">
      <c r="D94">
        <f t="shared" si="6"/>
        <v>2.8000000000000041E-4</v>
      </c>
      <c r="E94">
        <f t="shared" si="7"/>
        <v>0.5591837137069815</v>
      </c>
      <c r="F94">
        <f t="shared" si="8"/>
        <v>0.78285719918977525</v>
      </c>
    </row>
    <row r="95" spans="4:6">
      <c r="D95">
        <f t="shared" si="6"/>
        <v>2.8500000000000042E-4</v>
      </c>
      <c r="E95">
        <f t="shared" si="7"/>
        <v>0.55657511274347504</v>
      </c>
      <c r="F95">
        <f t="shared" si="8"/>
        <v>0.79311953565945303</v>
      </c>
    </row>
    <row r="96" spans="4:6">
      <c r="D96">
        <f t="shared" si="6"/>
        <v>2.9000000000000044E-4</v>
      </c>
      <c r="E96">
        <f t="shared" si="7"/>
        <v>0.55397295166693783</v>
      </c>
      <c r="F96">
        <f t="shared" si="8"/>
        <v>0.80326077991706102</v>
      </c>
    </row>
    <row r="97" spans="4:6">
      <c r="D97">
        <f t="shared" si="6"/>
        <v>2.9500000000000045E-4</v>
      </c>
      <c r="E97">
        <f t="shared" si="7"/>
        <v>0.55137693994838188</v>
      </c>
      <c r="F97">
        <f t="shared" si="8"/>
        <v>0.81328098642386448</v>
      </c>
    </row>
    <row r="98" spans="4:6">
      <c r="D98">
        <f t="shared" si="6"/>
        <v>3.0000000000000046E-4</v>
      </c>
      <c r="E98">
        <f t="shared" si="7"/>
        <v>0.54878679941410025</v>
      </c>
      <c r="F98">
        <f t="shared" si="8"/>
        <v>0.82318019912115159</v>
      </c>
    </row>
    <row r="99" spans="4:6">
      <c r="D99">
        <f t="shared" si="6"/>
        <v>3.0500000000000047E-4</v>
      </c>
      <c r="E99">
        <f t="shared" si="7"/>
        <v>0.54620226332798028</v>
      </c>
      <c r="F99">
        <f t="shared" si="8"/>
        <v>0.83295845157517123</v>
      </c>
    </row>
    <row r="100" spans="4:6">
      <c r="D100">
        <f t="shared" si="6"/>
        <v>3.1000000000000049E-4</v>
      </c>
      <c r="E100">
        <f t="shared" si="7"/>
        <v>0.54362307554282374</v>
      </c>
      <c r="F100">
        <f t="shared" si="8"/>
        <v>0.84261576709137809</v>
      </c>
    </row>
    <row r="101" spans="4:6">
      <c r="D101">
        <f t="shared" si="6"/>
        <v>3.150000000000005E-4</v>
      </c>
      <c r="E101">
        <f t="shared" si="7"/>
        <v>0.54104898971367099</v>
      </c>
      <c r="F101">
        <f t="shared" si="8"/>
        <v>0.85215215879903317</v>
      </c>
    </row>
    <row r="102" spans="4:6">
      <c r="D102">
        <f t="shared" si="6"/>
        <v>3.2000000000000051E-4</v>
      </c>
      <c r="E102">
        <f t="shared" si="7"/>
        <v>0.53847976856686652</v>
      </c>
      <c r="F102">
        <f t="shared" si="8"/>
        <v>0.86156762970698775</v>
      </c>
    </row>
    <row r="103" spans="4:6">
      <c r="D103">
        <f t="shared" si="6"/>
        <v>3.2500000000000053E-4</v>
      </c>
      <c r="E103">
        <f t="shared" si="7"/>
        <v>0.53591518321925502</v>
      </c>
      <c r="F103">
        <f t="shared" si="8"/>
        <v>0.87086217273129085</v>
      </c>
    </row>
    <row r="104" spans="4:6">
      <c r="D104">
        <f t="shared" si="6"/>
        <v>3.3000000000000054E-4</v>
      </c>
      <c r="E104">
        <f t="shared" si="7"/>
        <v>0.5333550125424551</v>
      </c>
      <c r="F104">
        <f t="shared" si="8"/>
        <v>0.88003577069505234</v>
      </c>
    </row>
    <row r="105" spans="4:6">
      <c r="D105">
        <f t="shared" si="6"/>
        <v>3.3500000000000055E-4</v>
      </c>
      <c r="E105">
        <f t="shared" si="7"/>
        <v>0.53079904256765986</v>
      </c>
      <c r="F105">
        <f t="shared" si="8"/>
        <v>0.88908839630083181</v>
      </c>
    </row>
    <row r="106" spans="4:6">
      <c r="D106">
        <f t="shared" si="6"/>
        <v>3.4000000000000057E-4</v>
      </c>
      <c r="E106">
        <f t="shared" si="7"/>
        <v>0.52824706592683857</v>
      </c>
      <c r="F106">
        <f t="shared" si="8"/>
        <v>0.89802001207562698</v>
      </c>
    </row>
    <row r="107" spans="4:6">
      <c r="D107">
        <f t="shared" si="6"/>
        <v>3.4500000000000058E-4</v>
      </c>
      <c r="E107">
        <f t="shared" si="7"/>
        <v>0.52569888132659193</v>
      </c>
      <c r="F107">
        <f t="shared" si="8"/>
        <v>0.90683057028837255</v>
      </c>
    </row>
    <row r="108" spans="4:6">
      <c r="D108">
        <f t="shared" si="6"/>
        <v>3.5000000000000059E-4</v>
      </c>
      <c r="E108">
        <f t="shared" si="7"/>
        <v>0.52315429305124872</v>
      </c>
      <c r="F108">
        <f t="shared" si="8"/>
        <v>0.91552001283968676</v>
      </c>
    </row>
    <row r="109" spans="4:6">
      <c r="D109">
        <f t="shared" si="6"/>
        <v>3.5500000000000061E-4</v>
      </c>
      <c r="E109">
        <f t="shared" si="7"/>
        <v>0.52061311049206838</v>
      </c>
      <c r="F109">
        <f t="shared" si="8"/>
        <v>0.92408827112342296</v>
      </c>
    </row>
    <row r="110" spans="4:6">
      <c r="D110">
        <f t="shared" si="6"/>
        <v>3.6000000000000062E-4</v>
      </c>
      <c r="E110">
        <f t="shared" si="7"/>
        <v>0.51807514769967655</v>
      </c>
      <c r="F110">
        <f t="shared" si="8"/>
        <v>0.93253526585941937</v>
      </c>
    </row>
    <row r="111" spans="4:6">
      <c r="D111">
        <f t="shared" si="6"/>
        <v>3.6500000000000063E-4</v>
      </c>
      <c r="E111">
        <f t="shared" si="7"/>
        <v>0.51554022295706525</v>
      </c>
      <c r="F111">
        <f t="shared" si="8"/>
        <v>0.9408609068966457</v>
      </c>
    </row>
    <row r="112" spans="4:6">
      <c r="D112">
        <f t="shared" si="6"/>
        <v>3.7000000000000065E-4</v>
      </c>
      <c r="E112">
        <f t="shared" si="7"/>
        <v>0.51300815837068681</v>
      </c>
      <c r="F112">
        <f t="shared" si="8"/>
        <v>0.94906509298577213</v>
      </c>
    </row>
    <row r="113" spans="4:6">
      <c r="D113">
        <f t="shared" si="6"/>
        <v>3.7500000000000066E-4</v>
      </c>
      <c r="E113">
        <f t="shared" si="7"/>
        <v>0.51047877947732101</v>
      </c>
      <c r="F113">
        <f t="shared" si="8"/>
        <v>0.95714771151997857</v>
      </c>
    </row>
    <row r="114" spans="4:6">
      <c r="D114">
        <f t="shared" si="6"/>
        <v>3.8000000000000067E-4</v>
      </c>
      <c r="E114">
        <f t="shared" si="7"/>
        <v>0.5079519148645385</v>
      </c>
      <c r="F114">
        <f t="shared" si="8"/>
        <v>0.96510863824262483</v>
      </c>
    </row>
    <row r="115" spans="4:6">
      <c r="D115">
        <f t="shared" si="6"/>
        <v>3.8500000000000068E-4</v>
      </c>
      <c r="E115">
        <f t="shared" si="7"/>
        <v>0.50542739580268758</v>
      </c>
      <c r="F115">
        <f t="shared" si="8"/>
        <v>0.97294773692017533</v>
      </c>
    </row>
    <row r="116" spans="4:6">
      <c r="D116">
        <f t="shared" si="6"/>
        <v>3.900000000000007E-4</v>
      </c>
      <c r="E116">
        <f t="shared" si="7"/>
        <v>0.50290505588643175</v>
      </c>
      <c r="F116">
        <f t="shared" si="8"/>
        <v>0.98066485897854361</v>
      </c>
    </row>
    <row r="117" spans="4:6">
      <c r="D117">
        <f t="shared" si="6"/>
        <v>3.9500000000000071E-4</v>
      </c>
      <c r="E117">
        <f t="shared" si="7"/>
        <v>0.5003847306839273</v>
      </c>
      <c r="F117">
        <f t="shared" si="8"/>
        <v>0.98825984310075821</v>
      </c>
    </row>
    <row r="118" spans="4:6">
      <c r="D118">
        <f t="shared" si="6"/>
        <v>4.0000000000000072E-4</v>
      </c>
      <c r="E118">
        <f t="shared" si="7"/>
        <v>0.49786625739179213</v>
      </c>
      <c r="F118">
        <f t="shared" si="8"/>
        <v>0.99573251478358604</v>
      </c>
    </row>
    <row r="119" spans="4:6">
      <c r="D119">
        <f t="shared" si="6"/>
        <v>4.0500000000000074E-4</v>
      </c>
      <c r="E119">
        <f t="shared" si="7"/>
        <v>0.49534947449404182</v>
      </c>
      <c r="F119">
        <f t="shared" si="8"/>
        <v>1.0030826858504365</v>
      </c>
    </row>
    <row r="120" spans="4:6">
      <c r="D120">
        <f t="shared" si="6"/>
        <v>4.1000000000000075E-4</v>
      </c>
      <c r="E120">
        <f t="shared" si="7"/>
        <v>0.49283422142319505</v>
      </c>
      <c r="F120">
        <f t="shared" si="8"/>
        <v>1.0103101539175516</v>
      </c>
    </row>
    <row r="121" spans="4:6">
      <c r="D121">
        <f t="shared" si="6"/>
        <v>4.1500000000000076E-4</v>
      </c>
      <c r="E121">
        <f t="shared" si="7"/>
        <v>0.49032033822173876</v>
      </c>
      <c r="F121">
        <f t="shared" si="8"/>
        <v>1.0174147018101098</v>
      </c>
    </row>
    <row r="122" spans="4:6">
      <c r="D122">
        <f t="shared" si="6"/>
        <v>4.2000000000000078E-4</v>
      </c>
      <c r="E122">
        <f t="shared" si="7"/>
        <v>0.4878076652021307</v>
      </c>
      <c r="F122">
        <f t="shared" si="8"/>
        <v>1.0243960969244763</v>
      </c>
    </row>
    <row r="123" spans="4:6">
      <c r="D123">
        <f t="shared" si="6"/>
        <v>4.2500000000000079E-4</v>
      </c>
      <c r="E123">
        <f t="shared" si="7"/>
        <v>0.48529604260347614</v>
      </c>
      <c r="F123">
        <f t="shared" si="8"/>
        <v>1.0312540905323888</v>
      </c>
    </row>
    <row r="124" spans="4:6">
      <c r="D124">
        <f t="shared" si="6"/>
        <v>4.300000000000008E-4</v>
      </c>
      <c r="E124">
        <f t="shared" si="7"/>
        <v>0.48278531024295346</v>
      </c>
      <c r="F124">
        <f t="shared" si="8"/>
        <v>1.0379884170223519</v>
      </c>
    </row>
    <row r="125" spans="4:6">
      <c r="D125">
        <f t="shared" si="6"/>
        <v>4.3500000000000082E-4</v>
      </c>
      <c r="E125">
        <f t="shared" si="7"/>
        <v>0.48027530715999089</v>
      </c>
      <c r="F125">
        <f t="shared" si="8"/>
        <v>1.0445987930729823</v>
      </c>
    </row>
    <row r="126" spans="4:6">
      <c r="D126">
        <f t="shared" si="6"/>
        <v>4.4000000000000083E-4</v>
      </c>
      <c r="E126">
        <f t="shared" si="7"/>
        <v>0.47776587125108805</v>
      </c>
      <c r="F126">
        <f t="shared" si="8"/>
        <v>1.0510849167523957</v>
      </c>
    </row>
    <row r="127" spans="4:6">
      <c r="D127">
        <f t="shared" si="6"/>
        <v>4.4500000000000084E-4</v>
      </c>
      <c r="E127">
        <f t="shared" si="7"/>
        <v>0.4752568388930537</v>
      </c>
      <c r="F127">
        <f t="shared" si="8"/>
        <v>1.0574464665370464</v>
      </c>
    </row>
    <row r="128" spans="4:6">
      <c r="D128">
        <f t="shared" si="6"/>
        <v>4.5000000000000086E-4</v>
      </c>
      <c r="E128">
        <f t="shared" si="7"/>
        <v>0.47274804455227659</v>
      </c>
      <c r="F128">
        <f t="shared" si="8"/>
        <v>1.0636831002426244</v>
      </c>
    </row>
    <row r="129" spans="4:6">
      <c r="D129">
        <f t="shared" si="6"/>
        <v>4.5500000000000087E-4</v>
      </c>
      <c r="E129">
        <f t="shared" si="7"/>
        <v>0.47023932037746252</v>
      </c>
      <c r="F129">
        <f t="shared" si="8"/>
        <v>1.0697944538587292</v>
      </c>
    </row>
    <row r="130" spans="4:6">
      <c r="D130">
        <f t="shared" si="6"/>
        <v>4.6000000000000088E-4</v>
      </c>
      <c r="E130">
        <f t="shared" si="7"/>
        <v>0.4677304957730547</v>
      </c>
      <c r="F130">
        <f t="shared" si="8"/>
        <v>1.0757801402780278</v>
      </c>
    </row>
    <row r="131" spans="4:6">
      <c r="D131">
        <f t="shared" si="6"/>
        <v>4.6500000000000089E-4</v>
      </c>
      <c r="E131">
        <f t="shared" si="7"/>
        <v>0.46522139695029779</v>
      </c>
      <c r="F131">
        <f t="shared" si="8"/>
        <v>1.0816397479094444</v>
      </c>
    </row>
    <row r="132" spans="4:6">
      <c r="D132">
        <f t="shared" si="6"/>
        <v>4.7000000000000091E-4</v>
      </c>
      <c r="E132">
        <f t="shared" si="7"/>
        <v>0.46271184645260949</v>
      </c>
      <c r="F132">
        <f t="shared" si="8"/>
        <v>1.0873728391636344</v>
      </c>
    </row>
    <row r="133" spans="4:6">
      <c r="D133">
        <f t="shared" si="6"/>
        <v>4.7500000000000092E-4</v>
      </c>
      <c r="E133">
        <f t="shared" si="7"/>
        <v>0.46020166265157286</v>
      </c>
      <c r="F133">
        <f t="shared" si="8"/>
        <v>1.0929789487974877</v>
      </c>
    </row>
    <row r="134" spans="4:6">
      <c r="D134">
        <f t="shared" si="6"/>
        <v>4.8000000000000093E-4</v>
      </c>
      <c r="E134">
        <f t="shared" si="7"/>
        <v>0.45769065920945795</v>
      </c>
      <c r="F134">
        <f t="shared" si="8"/>
        <v>1.0984575821027012</v>
      </c>
    </row>
    <row r="135" spans="4:6">
      <c r="D135">
        <f t="shared" ref="D135:D158" si="9">D134+0.000005</f>
        <v>4.8500000000000095E-4</v>
      </c>
      <c r="E135">
        <f t="shared" ref="E135:E154" si="10">0.82-(0.025*ASINH(D135/0.000002))-(0.025*LOG((0.000755)/(0.00075-D135)))-(410*D135)</f>
        <v>0.45517864450371048</v>
      </c>
      <c r="F135">
        <f t="shared" ref="F135:F154" si="11">D135*E135*5000</f>
        <v>1.1038082129215001</v>
      </c>
    </row>
    <row r="136" spans="4:6">
      <c r="D136">
        <f t="shared" si="9"/>
        <v>4.9000000000000096E-4</v>
      </c>
      <c r="E136">
        <f t="shared" si="10"/>
        <v>0.45266542100829188</v>
      </c>
      <c r="F136">
        <f t="shared" si="11"/>
        <v>1.1090302814703172</v>
      </c>
    </row>
    <row r="137" spans="4:6">
      <c r="D137">
        <f t="shared" si="9"/>
        <v>4.9500000000000097E-4</v>
      </c>
      <c r="E137">
        <f t="shared" si="10"/>
        <v>0.4501507846261209</v>
      </c>
      <c r="F137">
        <f t="shared" si="11"/>
        <v>1.1141231919496515</v>
      </c>
    </row>
    <row r="138" spans="4:6">
      <c r="D138">
        <f t="shared" si="9"/>
        <v>5.0000000000000099E-4</v>
      </c>
      <c r="E138">
        <f t="shared" si="10"/>
        <v>0.44763452396611592</v>
      </c>
      <c r="F138">
        <f t="shared" si="11"/>
        <v>1.1190863099152919</v>
      </c>
    </row>
    <row r="139" spans="4:6">
      <c r="D139">
        <f t="shared" si="9"/>
        <v>5.05000000000001E-4</v>
      </c>
      <c r="E139">
        <f t="shared" si="10"/>
        <v>0.44511641955747072</v>
      </c>
      <c r="F139">
        <f t="shared" si="11"/>
        <v>1.1239189593826158</v>
      </c>
    </row>
    <row r="140" spans="4:6">
      <c r="D140">
        <f t="shared" si="9"/>
        <v>5.1000000000000101E-4</v>
      </c>
      <c r="E140">
        <f t="shared" si="10"/>
        <v>0.44259624299277678</v>
      </c>
      <c r="F140">
        <f t="shared" si="11"/>
        <v>1.128620419631583</v>
      </c>
    </row>
    <row r="141" spans="4:6">
      <c r="D141">
        <f t="shared" si="9"/>
        <v>5.1500000000000103E-4</v>
      </c>
      <c r="E141">
        <f t="shared" si="10"/>
        <v>0.44007375599041199</v>
      </c>
      <c r="F141">
        <f t="shared" si="11"/>
        <v>1.1331899216753132</v>
      </c>
    </row>
    <row r="142" spans="4:6">
      <c r="D142">
        <f t="shared" si="9"/>
        <v>5.2000000000000104E-4</v>
      </c>
      <c r="E142">
        <f t="shared" si="10"/>
        <v>0.43754870936521428</v>
      </c>
      <c r="F142">
        <f t="shared" si="11"/>
        <v>1.1376266443495595</v>
      </c>
    </row>
    <row r="143" spans="4:6">
      <c r="D143">
        <f t="shared" si="9"/>
        <v>5.2500000000000105E-4</v>
      </c>
      <c r="E143">
        <f t="shared" si="10"/>
        <v>0.435020841894809</v>
      </c>
      <c r="F143">
        <f t="shared" si="11"/>
        <v>1.1419297099738759</v>
      </c>
    </row>
    <row r="144" spans="4:6">
      <c r="D144">
        <f t="shared" si="9"/>
        <v>5.3000000000000106E-4</v>
      </c>
      <c r="E144">
        <f t="shared" si="10"/>
        <v>0.43248987906700181</v>
      </c>
      <c r="F144">
        <f t="shared" si="11"/>
        <v>1.1460981795275571</v>
      </c>
    </row>
    <row r="145" spans="4:6">
      <c r="D145">
        <f t="shared" si="9"/>
        <v>5.3500000000000108E-4</v>
      </c>
      <c r="E145">
        <f t="shared" si="10"/>
        <v>0.42995553169134465</v>
      </c>
      <c r="F145">
        <f t="shared" si="11"/>
        <v>1.1501310472743493</v>
      </c>
    </row>
    <row r="146" spans="4:6">
      <c r="D146">
        <f t="shared" si="9"/>
        <v>5.4000000000000109E-4</v>
      </c>
      <c r="E146">
        <f t="shared" si="10"/>
        <v>0.42741749435521859</v>
      </c>
      <c r="F146">
        <f t="shared" si="11"/>
        <v>1.1540272347590925</v>
      </c>
    </row>
    <row r="147" spans="4:6">
      <c r="D147">
        <f t="shared" si="9"/>
        <v>5.450000000000011E-4</v>
      </c>
      <c r="E147">
        <f t="shared" si="10"/>
        <v>0.42487544370150809</v>
      </c>
      <c r="F147">
        <f t="shared" si="11"/>
        <v>1.1577855840866118</v>
      </c>
    </row>
    <row r="148" spans="4:6">
      <c r="D148">
        <f t="shared" si="9"/>
        <v>5.5000000000000112E-4</v>
      </c>
      <c r="E148">
        <f t="shared" si="10"/>
        <v>0.42232903650098796</v>
      </c>
      <c r="F148">
        <f t="shared" si="11"/>
        <v>1.1614048503777192</v>
      </c>
    </row>
    <row r="149" spans="4:6">
      <c r="D149">
        <f t="shared" si="9"/>
        <v>5.5500000000000113E-4</v>
      </c>
      <c r="E149">
        <f t="shared" si="10"/>
        <v>0.41977790748782362</v>
      </c>
      <c r="F149">
        <f t="shared" si="11"/>
        <v>1.164883693278713</v>
      </c>
    </row>
    <row r="150" spans="4:6">
      <c r="D150">
        <f t="shared" si="9"/>
        <v>5.6000000000000114E-4</v>
      </c>
      <c r="E150">
        <f t="shared" si="10"/>
        <v>0.41722166692085405</v>
      </c>
      <c r="F150">
        <f t="shared" si="11"/>
        <v>1.1682206673783937</v>
      </c>
    </row>
    <row r="151" spans="4:6">
      <c r="D151">
        <f t="shared" si="9"/>
        <v>5.6500000000000116E-4</v>
      </c>
      <c r="E151">
        <f t="shared" si="10"/>
        <v>0.41465989782638368</v>
      </c>
      <c r="F151">
        <f t="shared" si="11"/>
        <v>1.1714142113595363</v>
      </c>
    </row>
    <row r="152" spans="4:6">
      <c r="D152">
        <f t="shared" si="9"/>
        <v>5.7000000000000117E-4</v>
      </c>
      <c r="E152">
        <f t="shared" si="10"/>
        <v>0.41209215286973977</v>
      </c>
      <c r="F152">
        <f t="shared" si="11"/>
        <v>1.1744626356787609</v>
      </c>
    </row>
    <row r="153" spans="4:6">
      <c r="D153">
        <f t="shared" si="9"/>
        <v>5.7500000000000118E-4</v>
      </c>
      <c r="E153">
        <f t="shared" si="10"/>
        <v>0.40951795079246955</v>
      </c>
      <c r="F153">
        <f t="shared" si="11"/>
        <v>1.1773641085283524</v>
      </c>
    </row>
    <row r="154" spans="4:6">
      <c r="D154">
        <f t="shared" si="9"/>
        <v>5.800000000000012E-4</v>
      </c>
      <c r="E154">
        <f t="shared" si="10"/>
        <v>0.40693677233925607</v>
      </c>
      <c r="F154">
        <f t="shared" si="11"/>
        <v>1.180116639783845</v>
      </c>
    </row>
    <row r="155" spans="4:6">
      <c r="D155">
        <f t="shared" si="9"/>
        <v>5.8500000000000121E-4</v>
      </c>
      <c r="E155">
        <f t="shared" ref="E155:E158" si="12">0.82-(0.025*ASINH(D155/0.0000025))-(0.025*LOG((0.00075)/(0.00075-D155)))-(410*D155)</f>
        <v>0.40999874548065257</v>
      </c>
    </row>
    <row r="156" spans="4:6">
      <c r="D156">
        <f t="shared" si="9"/>
        <v>5.9000000000000122E-4</v>
      </c>
      <c r="E156">
        <f t="shared" si="12"/>
        <v>0.40740188112640446</v>
      </c>
    </row>
    <row r="157" spans="4:6">
      <c r="D157">
        <f t="shared" si="9"/>
        <v>5.9500000000000124E-4</v>
      </c>
      <c r="E157">
        <f t="shared" si="12"/>
        <v>0.40479620417615608</v>
      </c>
    </row>
    <row r="158" spans="4:6">
      <c r="D158">
        <f t="shared" si="9"/>
        <v>6.0000000000000125E-4</v>
      </c>
      <c r="E158">
        <f t="shared" si="12"/>
        <v>0.40218098878781239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F6"/>
  <sheetViews>
    <sheetView workbookViewId="0">
      <selection activeCell="F7" sqref="F7"/>
    </sheetView>
  </sheetViews>
  <sheetFormatPr defaultRowHeight="15"/>
  <sheetData>
    <row r="6" spans="5:6">
      <c r="E6">
        <v>0</v>
      </c>
      <c r="F6" t="e">
        <f>0.82-(0.033+(0.064*LN(E6)))-(0.033+(0.046*LN(E6)))-(413*E6)-(0.001*LN((0.00075)/((0.00075)-E6)))</f>
        <v>#NUM!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workbookViewId="0">
      <selection activeCell="B2" sqref="B2:E5"/>
    </sheetView>
  </sheetViews>
  <sheetFormatPr defaultColWidth="19.42578125" defaultRowHeight="33" customHeight="1"/>
  <sheetData>
    <row r="2" spans="2:5" ht="25.5" customHeight="1">
      <c r="B2" s="7" t="s">
        <v>20</v>
      </c>
      <c r="C2" s="7" t="s">
        <v>19</v>
      </c>
      <c r="D2" s="7" t="s">
        <v>18</v>
      </c>
      <c r="E2" s="7" t="s">
        <v>17</v>
      </c>
    </row>
    <row r="3" spans="2:5" ht="33" customHeight="1">
      <c r="B3" s="1"/>
      <c r="C3" s="1" t="s">
        <v>23</v>
      </c>
      <c r="D3" s="1" t="s">
        <v>22</v>
      </c>
      <c r="E3" s="1" t="s">
        <v>21</v>
      </c>
    </row>
    <row r="4" spans="2:5" ht="33" customHeight="1">
      <c r="B4" s="1"/>
      <c r="C4" s="1" t="s">
        <v>26</v>
      </c>
      <c r="D4" s="1" t="s">
        <v>25</v>
      </c>
      <c r="E4" s="1" t="s">
        <v>24</v>
      </c>
    </row>
    <row r="5" spans="2:5" ht="33" customHeight="1">
      <c r="B5" s="1"/>
      <c r="C5" s="1" t="s">
        <v>29</v>
      </c>
      <c r="D5" s="1" t="s">
        <v>28</v>
      </c>
      <c r="E5" s="1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>
      <selection activeCell="B2" sqref="B2:C2"/>
    </sheetView>
  </sheetViews>
  <sheetFormatPr defaultRowHeight="15"/>
  <cols>
    <col min="2" max="2" width="28.140625" customWidth="1"/>
    <col min="3" max="3" width="28.28515625" customWidth="1"/>
  </cols>
  <sheetData>
    <row r="2" spans="2:7">
      <c r="B2" s="55" t="s">
        <v>30</v>
      </c>
      <c r="C2" s="55"/>
      <c r="F2" s="2" t="s">
        <v>1</v>
      </c>
      <c r="G2" s="2" t="s">
        <v>0</v>
      </c>
    </row>
    <row r="3" spans="2:7">
      <c r="B3" s="10" t="s">
        <v>37</v>
      </c>
      <c r="C3" s="10" t="s">
        <v>31</v>
      </c>
      <c r="F3" s="3" t="s">
        <v>3</v>
      </c>
      <c r="G3" s="1" t="s">
        <v>2</v>
      </c>
    </row>
    <row r="4" spans="2:7">
      <c r="B4" s="10" t="s">
        <v>38</v>
      </c>
      <c r="C4" s="10" t="s">
        <v>2</v>
      </c>
      <c r="F4" s="3" t="s">
        <v>5</v>
      </c>
      <c r="G4" s="1" t="s">
        <v>4</v>
      </c>
    </row>
    <row r="5" spans="2:7">
      <c r="B5" s="9" t="s">
        <v>39</v>
      </c>
      <c r="C5" s="10" t="s">
        <v>32</v>
      </c>
      <c r="F5" s="3" t="s">
        <v>7</v>
      </c>
      <c r="G5" s="1" t="s">
        <v>6</v>
      </c>
    </row>
    <row r="6" spans="2:7">
      <c r="B6" s="55" t="s">
        <v>33</v>
      </c>
      <c r="C6" s="55"/>
      <c r="F6" s="4" t="s">
        <v>9</v>
      </c>
      <c r="G6" s="2" t="s">
        <v>8</v>
      </c>
    </row>
    <row r="7" spans="2:7">
      <c r="B7" s="10" t="s">
        <v>37</v>
      </c>
      <c r="C7" s="10" t="s">
        <v>31</v>
      </c>
      <c r="F7" s="5" t="s">
        <v>11</v>
      </c>
      <c r="G7" s="6" t="s">
        <v>10</v>
      </c>
    </row>
    <row r="8" spans="2:7">
      <c r="B8" s="10" t="s">
        <v>15</v>
      </c>
      <c r="C8" s="10" t="s">
        <v>10</v>
      </c>
      <c r="F8" s="3" t="s">
        <v>7</v>
      </c>
      <c r="G8" s="6" t="s">
        <v>6</v>
      </c>
    </row>
    <row r="9" spans="2:7">
      <c r="B9" s="9" t="s">
        <v>39</v>
      </c>
      <c r="C9" s="10" t="s">
        <v>32</v>
      </c>
      <c r="F9" s="4" t="s">
        <v>13</v>
      </c>
      <c r="G9" s="2" t="s">
        <v>12</v>
      </c>
    </row>
    <row r="10" spans="2:7">
      <c r="B10" s="10">
        <v>10666</v>
      </c>
      <c r="C10" s="10" t="s">
        <v>34</v>
      </c>
      <c r="F10" s="5" t="s">
        <v>15</v>
      </c>
      <c r="G10" s="6" t="s">
        <v>14</v>
      </c>
    </row>
    <row r="11" spans="2:7">
      <c r="B11" s="10">
        <v>0.96</v>
      </c>
      <c r="C11" s="10" t="s">
        <v>35</v>
      </c>
      <c r="F11" s="3" t="s">
        <v>7</v>
      </c>
      <c r="G11" s="6" t="s">
        <v>6</v>
      </c>
    </row>
    <row r="12" spans="2:7">
      <c r="B12" s="55" t="s">
        <v>36</v>
      </c>
      <c r="C12" s="55"/>
      <c r="F12" s="3">
        <v>10666</v>
      </c>
      <c r="G12" s="6" t="s">
        <v>16</v>
      </c>
    </row>
    <row r="13" spans="2:7">
      <c r="B13" s="10">
        <v>28.2</v>
      </c>
      <c r="C13" s="10" t="s">
        <v>31</v>
      </c>
    </row>
    <row r="14" spans="2:7">
      <c r="B14" s="9" t="s">
        <v>39</v>
      </c>
      <c r="C14" s="10" t="s">
        <v>32</v>
      </c>
    </row>
    <row r="15" spans="2:7">
      <c r="B15" s="9" t="s">
        <v>40</v>
      </c>
      <c r="C15" s="10" t="s">
        <v>14</v>
      </c>
    </row>
  </sheetData>
  <mergeCells count="3">
    <mergeCell ref="B2:C2"/>
    <mergeCell ref="B6:C6"/>
    <mergeCell ref="B12:C1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I11"/>
  <sheetViews>
    <sheetView topLeftCell="B2" workbookViewId="0">
      <selection activeCell="F17" sqref="F17"/>
    </sheetView>
  </sheetViews>
  <sheetFormatPr defaultColWidth="15.140625" defaultRowHeight="24.75" customHeight="1"/>
  <cols>
    <col min="5" max="5" width="22.28515625" customWidth="1"/>
    <col min="7" max="7" width="15.5703125" customWidth="1"/>
    <col min="8" max="8" width="18" customWidth="1"/>
  </cols>
  <sheetData>
    <row r="5" spans="5:9" ht="42.75" customHeight="1">
      <c r="E5" s="11" t="s">
        <v>57</v>
      </c>
      <c r="F5" s="12" t="s">
        <v>56</v>
      </c>
      <c r="G5" s="12" t="s">
        <v>55</v>
      </c>
      <c r="H5" s="12" t="s">
        <v>54</v>
      </c>
      <c r="I5" s="12" t="s">
        <v>41</v>
      </c>
    </row>
    <row r="6" spans="5:9" ht="24.75" customHeight="1">
      <c r="E6" s="14">
        <v>1278</v>
      </c>
      <c r="F6" s="15">
        <v>90</v>
      </c>
      <c r="G6" s="15"/>
      <c r="H6" s="15" t="s">
        <v>42</v>
      </c>
      <c r="I6" s="16" t="s">
        <v>48</v>
      </c>
    </row>
    <row r="7" spans="5:9" ht="24.75" customHeight="1">
      <c r="E7" s="14">
        <v>1.429</v>
      </c>
      <c r="F7" s="15">
        <v>32</v>
      </c>
      <c r="G7" s="15"/>
      <c r="H7" s="15" t="s">
        <v>43</v>
      </c>
      <c r="I7" s="16" t="s">
        <v>49</v>
      </c>
    </row>
    <row r="8" spans="5:9" ht="24.75" customHeight="1">
      <c r="E8" s="14">
        <v>8.9899999999999994E-2</v>
      </c>
      <c r="F8" s="15">
        <v>1</v>
      </c>
      <c r="G8" s="15"/>
      <c r="H8" s="15" t="s">
        <v>44</v>
      </c>
      <c r="I8" s="16" t="s">
        <v>50</v>
      </c>
    </row>
    <row r="9" spans="5:9" ht="24.75" customHeight="1">
      <c r="E9" s="14">
        <v>1250</v>
      </c>
      <c r="F9" s="15">
        <v>86</v>
      </c>
      <c r="G9" s="15"/>
      <c r="H9" s="15" t="s">
        <v>45</v>
      </c>
      <c r="I9" s="16" t="s">
        <v>51</v>
      </c>
    </row>
    <row r="10" spans="5:9" ht="24.75" customHeight="1">
      <c r="E10" s="14">
        <v>998</v>
      </c>
      <c r="F10" s="15">
        <v>18</v>
      </c>
      <c r="G10" s="15"/>
      <c r="H10" s="15" t="s">
        <v>46</v>
      </c>
      <c r="I10" s="16" t="s">
        <v>52</v>
      </c>
    </row>
    <row r="11" spans="5:9" ht="24.75" customHeight="1">
      <c r="E11" s="14">
        <v>998</v>
      </c>
      <c r="F11" s="15">
        <v>18</v>
      </c>
      <c r="G11" s="15"/>
      <c r="H11" s="15" t="s">
        <v>47</v>
      </c>
      <c r="I11" s="16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7"/>
  <sheetViews>
    <sheetView workbookViewId="0">
      <selection activeCell="B7" sqref="B3:D7"/>
    </sheetView>
  </sheetViews>
  <sheetFormatPr defaultColWidth="25.42578125" defaultRowHeight="19.5" customHeight="1"/>
  <cols>
    <col min="3" max="3" width="29.5703125" customWidth="1"/>
  </cols>
  <sheetData>
    <row r="3" spans="2:4" ht="27.75" customHeight="1">
      <c r="B3" s="7" t="s">
        <v>62</v>
      </c>
      <c r="C3" s="7" t="s">
        <v>61</v>
      </c>
      <c r="D3" s="7" t="s">
        <v>63</v>
      </c>
    </row>
    <row r="4" spans="2:4" ht="19.5" customHeight="1">
      <c r="B4" s="17">
        <v>1.23E-3</v>
      </c>
      <c r="C4" s="1" t="s">
        <v>65</v>
      </c>
      <c r="D4" s="6" t="s">
        <v>58</v>
      </c>
    </row>
    <row r="5" spans="2:4" ht="19.5" customHeight="1">
      <c r="B5" s="17">
        <v>10000000000</v>
      </c>
      <c r="C5" s="1" t="s">
        <v>64</v>
      </c>
      <c r="D5" s="6" t="s">
        <v>59</v>
      </c>
    </row>
    <row r="6" spans="2:4" ht="19.5" customHeight="1">
      <c r="B6" s="17">
        <v>100000</v>
      </c>
      <c r="C6" s="1" t="s">
        <v>66</v>
      </c>
      <c r="D6" s="6" t="s">
        <v>60</v>
      </c>
    </row>
    <row r="7" spans="2:4" ht="19.5" customHeight="1">
      <c r="B7" s="56" t="s">
        <v>67</v>
      </c>
      <c r="C7" s="57"/>
      <c r="D7" s="57"/>
    </row>
  </sheetData>
  <mergeCells count="1">
    <mergeCell ref="B7:D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H8"/>
  <sheetViews>
    <sheetView topLeftCell="B1" workbookViewId="0">
      <selection activeCell="H8" sqref="D2:H8"/>
    </sheetView>
  </sheetViews>
  <sheetFormatPr defaultColWidth="12" defaultRowHeight="18" customHeight="1"/>
  <cols>
    <col min="4" max="4" width="19.7109375" customWidth="1"/>
    <col min="7" max="7" width="12.42578125" customWidth="1"/>
    <col min="8" max="8" width="19.85546875" customWidth="1"/>
  </cols>
  <sheetData>
    <row r="2" spans="4:8" ht="37.5" customHeight="1">
      <c r="D2" s="25" t="s">
        <v>76</v>
      </c>
      <c r="E2" s="13" t="s">
        <v>70</v>
      </c>
      <c r="F2" s="13" t="s">
        <v>69</v>
      </c>
      <c r="G2" s="13" t="s">
        <v>63</v>
      </c>
      <c r="H2" s="12" t="s">
        <v>68</v>
      </c>
    </row>
    <row r="3" spans="4:8" ht="18" customHeight="1">
      <c r="D3" s="22">
        <v>2E-3</v>
      </c>
      <c r="E3" s="22">
        <v>3.6000000000000001E-5</v>
      </c>
      <c r="F3" s="22">
        <v>1.8000000000000001E-4</v>
      </c>
      <c r="G3" s="23" t="s">
        <v>48</v>
      </c>
      <c r="H3" s="24" t="s">
        <v>71</v>
      </c>
    </row>
    <row r="4" spans="4:8" ht="18" customHeight="1">
      <c r="D4" s="22">
        <v>2.6000000000000001E-6</v>
      </c>
      <c r="E4" s="22">
        <v>4.69E-6</v>
      </c>
      <c r="F4" s="22">
        <v>8.337E-6</v>
      </c>
      <c r="G4" s="23" t="s">
        <v>49</v>
      </c>
      <c r="H4" s="24" t="s">
        <v>43</v>
      </c>
    </row>
    <row r="5" spans="4:8" ht="18" customHeight="1">
      <c r="D5" s="23"/>
      <c r="E5" s="23"/>
      <c r="F5" s="23"/>
      <c r="G5" s="23" t="s">
        <v>50</v>
      </c>
      <c r="H5" s="24" t="s">
        <v>72</v>
      </c>
    </row>
    <row r="6" spans="4:8" ht="18" customHeight="1">
      <c r="D6" s="22">
        <v>3.8999999999999998E-3</v>
      </c>
      <c r="E6" s="23"/>
      <c r="F6" s="23"/>
      <c r="G6" s="23" t="s">
        <v>51</v>
      </c>
      <c r="H6" s="24" t="s">
        <v>73</v>
      </c>
    </row>
    <row r="7" spans="4:8" ht="18" customHeight="1">
      <c r="D7" s="22">
        <v>3.8999999999999998E-3</v>
      </c>
      <c r="E7" s="23"/>
      <c r="F7" s="23"/>
      <c r="G7" s="23" t="s">
        <v>52</v>
      </c>
      <c r="H7" s="24" t="s">
        <v>74</v>
      </c>
    </row>
    <row r="8" spans="4:8" ht="18" customHeight="1">
      <c r="D8" s="19">
        <v>55.4</v>
      </c>
      <c r="E8" s="20"/>
      <c r="F8" s="20"/>
      <c r="G8" s="20" t="s">
        <v>53</v>
      </c>
      <c r="H8" s="21" t="s">
        <v>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8"/>
  <sheetViews>
    <sheetView workbookViewId="0">
      <selection activeCell="D2" sqref="D2:F8"/>
    </sheetView>
  </sheetViews>
  <sheetFormatPr defaultColWidth="25" defaultRowHeight="22.5" customHeight="1"/>
  <cols>
    <col min="1" max="16384" width="25" style="8"/>
  </cols>
  <sheetData>
    <row r="2" spans="4:6" ht="22.5" customHeight="1">
      <c r="D2" s="18"/>
      <c r="E2" s="18" t="s">
        <v>54</v>
      </c>
      <c r="F2" s="18" t="s">
        <v>41</v>
      </c>
    </row>
    <row r="3" spans="4:6" ht="22.5" customHeight="1">
      <c r="D3" s="19">
        <v>1.0999999999999999E-9</v>
      </c>
      <c r="E3" s="20" t="s">
        <v>77</v>
      </c>
      <c r="F3" s="20" t="s">
        <v>48</v>
      </c>
    </row>
    <row r="4" spans="4:6" ht="22.5" customHeight="1">
      <c r="D4" s="19">
        <v>2.1799999999999999E-9</v>
      </c>
      <c r="E4" s="20" t="s">
        <v>43</v>
      </c>
      <c r="F4" s="20" t="s">
        <v>49</v>
      </c>
    </row>
    <row r="5" spans="4:6" ht="22.5" customHeight="1">
      <c r="D5" s="19">
        <v>2.1999999999999998E-8</v>
      </c>
      <c r="E5" s="20" t="s">
        <v>72</v>
      </c>
      <c r="F5" s="20" t="s">
        <v>50</v>
      </c>
    </row>
    <row r="6" spans="4:6" ht="22.5" customHeight="1">
      <c r="D6" s="19">
        <v>1.0999999999999999E-9</v>
      </c>
      <c r="E6" s="20" t="s">
        <v>78</v>
      </c>
      <c r="F6" s="20" t="s">
        <v>51</v>
      </c>
    </row>
    <row r="7" spans="4:6" ht="22.5" customHeight="1">
      <c r="D7" s="19">
        <v>3.2000000000000001E-9</v>
      </c>
      <c r="E7" s="20" t="s">
        <v>74</v>
      </c>
      <c r="F7" s="20" t="s">
        <v>52</v>
      </c>
    </row>
    <row r="8" spans="4:6" ht="22.5" customHeight="1">
      <c r="D8" s="19">
        <v>3.2000000000000001E-9</v>
      </c>
      <c r="E8" s="20" t="s">
        <v>75</v>
      </c>
      <c r="F8" s="20" t="s">
        <v>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4"/>
  <sheetViews>
    <sheetView workbookViewId="0">
      <selection activeCell="G4" sqref="C3:G4"/>
    </sheetView>
  </sheetViews>
  <sheetFormatPr defaultRowHeight="15"/>
  <cols>
    <col min="7" max="7" width="20.28515625" customWidth="1"/>
  </cols>
  <sheetData>
    <row r="3" spans="3:7">
      <c r="C3" s="20">
        <v>40</v>
      </c>
      <c r="D3" s="20">
        <v>30</v>
      </c>
      <c r="E3" s="20">
        <v>20</v>
      </c>
      <c r="F3" s="20">
        <v>10</v>
      </c>
      <c r="G3" s="18" t="s">
        <v>79</v>
      </c>
    </row>
    <row r="4" spans="3:7">
      <c r="C4" s="20">
        <v>0.26</v>
      </c>
      <c r="D4" s="20">
        <v>0.19500000000000001</v>
      </c>
      <c r="E4" s="20">
        <v>0.19500000000000001</v>
      </c>
      <c r="F4" s="20">
        <v>0.156</v>
      </c>
      <c r="G4" s="18" t="s">
        <v>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G7"/>
  <sheetViews>
    <sheetView workbookViewId="0">
      <selection activeCell="G7" sqref="E2:G7"/>
    </sheetView>
  </sheetViews>
  <sheetFormatPr defaultRowHeight="15"/>
  <cols>
    <col min="4" max="4" width="17.85546875" customWidth="1"/>
    <col min="5" max="5" width="18.85546875" customWidth="1"/>
    <col min="6" max="6" width="19.140625" customWidth="1"/>
    <col min="7" max="7" width="16.28515625" customWidth="1"/>
  </cols>
  <sheetData>
    <row r="2" spans="5:7">
      <c r="E2" s="18" t="s">
        <v>82</v>
      </c>
      <c r="F2" s="18" t="s">
        <v>81</v>
      </c>
      <c r="G2" s="18" t="s">
        <v>41</v>
      </c>
    </row>
    <row r="3" spans="5:7">
      <c r="E3" s="20"/>
      <c r="F3" s="20" t="s">
        <v>86</v>
      </c>
      <c r="G3" s="20" t="s">
        <v>48</v>
      </c>
    </row>
    <row r="4" spans="5:7">
      <c r="E4" s="20" t="s">
        <v>87</v>
      </c>
      <c r="F4" s="20"/>
      <c r="G4" s="20" t="s">
        <v>49</v>
      </c>
    </row>
    <row r="5" spans="5:7">
      <c r="E5" s="20"/>
      <c r="F5" s="20"/>
      <c r="G5" s="20" t="s">
        <v>50</v>
      </c>
    </row>
    <row r="6" spans="5:7">
      <c r="E6" s="20" t="s">
        <v>85</v>
      </c>
      <c r="F6" s="20" t="s">
        <v>84</v>
      </c>
      <c r="G6" s="20" t="s">
        <v>83</v>
      </c>
    </row>
    <row r="7" spans="5:7">
      <c r="E7" s="20"/>
      <c r="F7" s="20"/>
      <c r="G7" s="20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 (2)</vt:lpstr>
      <vt:lpstr>Sheet10 (3)</vt:lpstr>
      <vt:lpstr>Sheet10</vt:lpstr>
      <vt:lpstr>Sheet11</vt:lpstr>
      <vt:lpstr>Sheet12</vt:lpstr>
      <vt:lpstr>Sheet13</vt:lpstr>
      <vt:lpstr>Sheet14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2019-05-18T05:21:06Z</dcterms:modified>
</cp:coreProperties>
</file>